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filterPrivacy="1" defaultThemeVersion="166925"/>
  <xr:revisionPtr revIDLastSave="0" documentId="13_ncr:1_{5C923956-7612-1A49-9AEB-F2BE06141013}" xr6:coauthVersionLast="47" xr6:coauthVersionMax="47" xr10:uidLastSave="{00000000-0000-0000-0000-000000000000}"/>
  <bookViews>
    <workbookView xWindow="0" yWindow="740" windowWidth="29400" windowHeight="17040" activeTab="2" xr2:uid="{5D429123-69AE-44B5-88E3-4BBBCD8AEC41}"/>
  </bookViews>
  <sheets>
    <sheet name="Table 6-4" sheetId="29" state="hidden" r:id="rId1"/>
    <sheet name="raw data -- CCS Costs" sheetId="21" state="hidden" r:id="rId2"/>
    <sheet name="Unit Level Costs" sheetId="27" r:id="rId3"/>
    <sheet name="Generic Costs" sheetId="19" r:id="rId4"/>
    <sheet name="LOOKUPS" sheetId="2" r:id="rId5"/>
  </sheets>
  <definedNames>
    <definedName name="_xlnm._FilterDatabase" localSheetId="1" hidden="1">'raw data -- CCS Costs'!$R$1:$AM$521</definedName>
    <definedName name="_xlnm._FilterDatabase" localSheetId="2" hidden="1">'Unit Level Costs'!$A$13:$BA$13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A14" i="27"/>
  <c r="V10" i="19"/>
  <c r="V11" i="19"/>
  <c r="V12" i="19"/>
  <c r="V13" i="19"/>
  <c r="V14" i="19"/>
  <c r="V15" i="19"/>
  <c r="V16" i="19"/>
  <c r="V17" i="19"/>
  <c r="V18" i="19"/>
  <c r="V19" i="19"/>
  <c r="V20" i="19"/>
  <c r="V9" i="19"/>
  <c r="A767" i="29" l="1"/>
  <c r="A768" i="29" s="1"/>
  <c r="A748" i="29"/>
  <c r="A749" i="29" s="1"/>
  <c r="A731" i="29"/>
  <c r="A732" i="29" s="1"/>
  <c r="A730" i="29"/>
  <c r="B730" i="29" s="1"/>
  <c r="A729" i="29"/>
  <c r="B729" i="29" s="1"/>
  <c r="A710" i="29"/>
  <c r="A711" i="29" s="1"/>
  <c r="A693" i="29"/>
  <c r="A694" i="29" s="1"/>
  <c r="A692" i="29"/>
  <c r="B692" i="29" s="1"/>
  <c r="B691" i="29"/>
  <c r="A691" i="29"/>
  <c r="A672" i="29"/>
  <c r="A673" i="29" s="1"/>
  <c r="A653" i="29"/>
  <c r="A654" i="29" s="1"/>
  <c r="A635" i="29"/>
  <c r="A636" i="29" s="1"/>
  <c r="A634" i="29"/>
  <c r="B634" i="29" s="1"/>
  <c r="A615" i="29"/>
  <c r="A616" i="29" s="1"/>
  <c r="A596" i="29"/>
  <c r="A597" i="29" s="1"/>
  <c r="A577" i="29"/>
  <c r="A578" i="29" s="1"/>
  <c r="A558" i="29"/>
  <c r="A559" i="29" s="1"/>
  <c r="A539" i="29"/>
  <c r="A540" i="29" s="1"/>
  <c r="B520" i="29"/>
  <c r="A520" i="29"/>
  <c r="A521" i="29" s="1"/>
  <c r="A503" i="29"/>
  <c r="A504" i="29" s="1"/>
  <c r="A502" i="29"/>
  <c r="B502" i="29" s="1"/>
  <c r="A501" i="29"/>
  <c r="B501" i="29" s="1"/>
  <c r="A482" i="29"/>
  <c r="A483" i="29" s="1"/>
  <c r="A465" i="29"/>
  <c r="A466" i="29" s="1"/>
  <c r="A464" i="29"/>
  <c r="B464" i="29" s="1"/>
  <c r="B463" i="29"/>
  <c r="A463" i="29"/>
  <c r="A444" i="29"/>
  <c r="A445" i="29" s="1"/>
  <c r="A427" i="29"/>
  <c r="A428" i="29" s="1"/>
  <c r="A426" i="29"/>
  <c r="B426" i="29" s="1"/>
  <c r="A425" i="29"/>
  <c r="B425" i="29" s="1"/>
  <c r="A406" i="29"/>
  <c r="A407" i="29" s="1"/>
  <c r="B387" i="29"/>
  <c r="A387" i="29"/>
  <c r="A388" i="29" s="1"/>
  <c r="A368" i="29"/>
  <c r="A369" i="29" s="1"/>
  <c r="B349" i="29"/>
  <c r="A349" i="29"/>
  <c r="A350" i="29" s="1"/>
  <c r="A330" i="29"/>
  <c r="A331" i="29" s="1"/>
  <c r="A311" i="29"/>
  <c r="A312" i="29" s="1"/>
  <c r="A292" i="29"/>
  <c r="A293" i="29" s="1"/>
  <c r="A273" i="29"/>
  <c r="A274" i="29" s="1"/>
  <c r="B254" i="29"/>
  <c r="A254" i="29"/>
  <c r="A255" i="29" s="1"/>
  <c r="A237" i="29"/>
  <c r="A238" i="29" s="1"/>
  <c r="A236" i="29"/>
  <c r="B236" i="29" s="1"/>
  <c r="A235" i="29"/>
  <c r="B235" i="29" s="1"/>
  <c r="A216" i="29"/>
  <c r="A217" i="29" s="1"/>
  <c r="A197" i="29"/>
  <c r="A198" i="29" s="1"/>
  <c r="A178" i="29"/>
  <c r="A179" i="29" s="1"/>
  <c r="A159" i="29"/>
  <c r="A160" i="29" s="1"/>
  <c r="A140" i="29"/>
  <c r="A141" i="29" s="1"/>
  <c r="A121" i="29"/>
  <c r="A122" i="29" s="1"/>
  <c r="A102" i="29"/>
  <c r="A103" i="29" s="1"/>
  <c r="A83" i="29"/>
  <c r="A84" i="29" s="1"/>
  <c r="A64" i="29"/>
  <c r="A65" i="29" s="1"/>
  <c r="A45" i="29"/>
  <c r="A46" i="29" s="1"/>
  <c r="A26" i="29"/>
  <c r="A27" i="29" s="1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7" i="29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8" i="29"/>
  <c r="A7" i="29"/>
  <c r="AG521" i="27"/>
  <c r="AF521" i="27"/>
  <c r="A521" i="27"/>
  <c r="AG520" i="27"/>
  <c r="AF520" i="27"/>
  <c r="A520" i="27"/>
  <c r="AG519" i="27"/>
  <c r="AF519" i="27"/>
  <c r="A519" i="27"/>
  <c r="AG518" i="27"/>
  <c r="AF518" i="27"/>
  <c r="A518" i="27"/>
  <c r="AG517" i="27"/>
  <c r="AF517" i="27"/>
  <c r="A517" i="27"/>
  <c r="AG516" i="27"/>
  <c r="AF516" i="27"/>
  <c r="A516" i="27"/>
  <c r="AG515" i="27"/>
  <c r="AF515" i="27"/>
  <c r="A515" i="27"/>
  <c r="AG514" i="27"/>
  <c r="AF514" i="27"/>
  <c r="A514" i="27"/>
  <c r="AG513" i="27"/>
  <c r="AF513" i="27"/>
  <c r="A513" i="27"/>
  <c r="AG512" i="27"/>
  <c r="AF512" i="27"/>
  <c r="A512" i="27"/>
  <c r="AG511" i="27"/>
  <c r="AF511" i="27"/>
  <c r="A511" i="27"/>
  <c r="AG510" i="27"/>
  <c r="AF510" i="27"/>
  <c r="A510" i="27"/>
  <c r="AG509" i="27"/>
  <c r="AF509" i="27"/>
  <c r="A509" i="27"/>
  <c r="AG508" i="27"/>
  <c r="AF508" i="27"/>
  <c r="A508" i="27"/>
  <c r="AG507" i="27"/>
  <c r="AF507" i="27"/>
  <c r="A507" i="27"/>
  <c r="AG506" i="27"/>
  <c r="AF506" i="27"/>
  <c r="A506" i="27"/>
  <c r="AG505" i="27"/>
  <c r="AF505" i="27"/>
  <c r="A505" i="27"/>
  <c r="AG504" i="27"/>
  <c r="AF504" i="27"/>
  <c r="A504" i="27"/>
  <c r="AG503" i="27"/>
  <c r="AF503" i="27"/>
  <c r="A503" i="27"/>
  <c r="AG502" i="27"/>
  <c r="AF502" i="27"/>
  <c r="A502" i="27"/>
  <c r="AG501" i="27"/>
  <c r="AF501" i="27"/>
  <c r="A501" i="27"/>
  <c r="AG500" i="27"/>
  <c r="AF500" i="27"/>
  <c r="A500" i="27"/>
  <c r="AG499" i="27"/>
  <c r="AF499" i="27"/>
  <c r="A499" i="27"/>
  <c r="AG498" i="27"/>
  <c r="AF498" i="27"/>
  <c r="A498" i="27"/>
  <c r="AG497" i="27"/>
  <c r="AF497" i="27"/>
  <c r="A497" i="27"/>
  <c r="AG496" i="27"/>
  <c r="AF496" i="27"/>
  <c r="A496" i="27"/>
  <c r="AG495" i="27"/>
  <c r="AF495" i="27"/>
  <c r="A495" i="27"/>
  <c r="AG494" i="27"/>
  <c r="AF494" i="27"/>
  <c r="A494" i="27"/>
  <c r="AG493" i="27"/>
  <c r="AF493" i="27"/>
  <c r="A493" i="27"/>
  <c r="AG492" i="27"/>
  <c r="AF492" i="27"/>
  <c r="A492" i="27"/>
  <c r="AG491" i="27"/>
  <c r="AF491" i="27"/>
  <c r="A491" i="27"/>
  <c r="AG490" i="27"/>
  <c r="AF490" i="27"/>
  <c r="A490" i="27"/>
  <c r="AG489" i="27"/>
  <c r="AF489" i="27"/>
  <c r="A489" i="27"/>
  <c r="AG488" i="27"/>
  <c r="AF488" i="27"/>
  <c r="A488" i="27"/>
  <c r="AG487" i="27"/>
  <c r="AF487" i="27"/>
  <c r="A487" i="27"/>
  <c r="AG486" i="27"/>
  <c r="AF486" i="27"/>
  <c r="A486" i="27"/>
  <c r="AG485" i="27"/>
  <c r="AF485" i="27"/>
  <c r="A485" i="27"/>
  <c r="AG484" i="27"/>
  <c r="AF484" i="27"/>
  <c r="A484" i="27"/>
  <c r="AG483" i="27"/>
  <c r="AF483" i="27"/>
  <c r="A483" i="27"/>
  <c r="AG482" i="27"/>
  <c r="AF482" i="27"/>
  <c r="A482" i="27"/>
  <c r="AG481" i="27"/>
  <c r="AF481" i="27"/>
  <c r="A481" i="27"/>
  <c r="AG480" i="27"/>
  <c r="AF480" i="27"/>
  <c r="A480" i="27"/>
  <c r="AG479" i="27"/>
  <c r="AF479" i="27"/>
  <c r="A479" i="27"/>
  <c r="AG478" i="27"/>
  <c r="AF478" i="27"/>
  <c r="A478" i="27"/>
  <c r="AG477" i="27"/>
  <c r="AF477" i="27"/>
  <c r="A477" i="27"/>
  <c r="AG476" i="27"/>
  <c r="AF476" i="27"/>
  <c r="A476" i="27"/>
  <c r="AG475" i="27"/>
  <c r="AF475" i="27"/>
  <c r="A475" i="27"/>
  <c r="AG474" i="27"/>
  <c r="AF474" i="27"/>
  <c r="A474" i="27"/>
  <c r="AG473" i="27"/>
  <c r="AF473" i="27"/>
  <c r="A473" i="27"/>
  <c r="AG472" i="27"/>
  <c r="AF472" i="27"/>
  <c r="A472" i="27"/>
  <c r="AG471" i="27"/>
  <c r="AF471" i="27"/>
  <c r="A471" i="27"/>
  <c r="AG470" i="27"/>
  <c r="AF470" i="27"/>
  <c r="A470" i="27"/>
  <c r="AG469" i="27"/>
  <c r="AF469" i="27"/>
  <c r="A469" i="27"/>
  <c r="AG468" i="27"/>
  <c r="AF468" i="27"/>
  <c r="A468" i="27"/>
  <c r="AG467" i="27"/>
  <c r="AF467" i="27"/>
  <c r="A467" i="27"/>
  <c r="AG466" i="27"/>
  <c r="AF466" i="27"/>
  <c r="A466" i="27"/>
  <c r="AG465" i="27"/>
  <c r="AF465" i="27"/>
  <c r="A465" i="27"/>
  <c r="AG464" i="27"/>
  <c r="AF464" i="27"/>
  <c r="A464" i="27"/>
  <c r="AG463" i="27"/>
  <c r="AF463" i="27"/>
  <c r="A463" i="27"/>
  <c r="AG462" i="27"/>
  <c r="AF462" i="27"/>
  <c r="A462" i="27"/>
  <c r="AG461" i="27"/>
  <c r="AF461" i="27"/>
  <c r="A461" i="27"/>
  <c r="AG460" i="27"/>
  <c r="AF460" i="27"/>
  <c r="A460" i="27"/>
  <c r="AG459" i="27"/>
  <c r="AF459" i="27"/>
  <c r="A459" i="27"/>
  <c r="AG458" i="27"/>
  <c r="AF458" i="27"/>
  <c r="A458" i="27"/>
  <c r="AG457" i="27"/>
  <c r="AF457" i="27"/>
  <c r="A457" i="27"/>
  <c r="AG456" i="27"/>
  <c r="AF456" i="27"/>
  <c r="A456" i="27"/>
  <c r="AG455" i="27"/>
  <c r="AF455" i="27"/>
  <c r="A455" i="27"/>
  <c r="AG454" i="27"/>
  <c r="AF454" i="27"/>
  <c r="A454" i="27"/>
  <c r="AG453" i="27"/>
  <c r="AF453" i="27"/>
  <c r="A453" i="27"/>
  <c r="AG452" i="27"/>
  <c r="AF452" i="27"/>
  <c r="A452" i="27"/>
  <c r="AG451" i="27"/>
  <c r="AF451" i="27"/>
  <c r="A451" i="27"/>
  <c r="AG450" i="27"/>
  <c r="AF450" i="27"/>
  <c r="A450" i="27"/>
  <c r="AG449" i="27"/>
  <c r="AF449" i="27"/>
  <c r="A449" i="27"/>
  <c r="AG448" i="27"/>
  <c r="AF448" i="27"/>
  <c r="A448" i="27"/>
  <c r="AG447" i="27"/>
  <c r="AF447" i="27"/>
  <c r="A447" i="27"/>
  <c r="AG446" i="27"/>
  <c r="AF446" i="27"/>
  <c r="A446" i="27"/>
  <c r="AG445" i="27"/>
  <c r="AF445" i="27"/>
  <c r="A445" i="27"/>
  <c r="AG444" i="27"/>
  <c r="AF444" i="27"/>
  <c r="A444" i="27"/>
  <c r="AG443" i="27"/>
  <c r="AF443" i="27"/>
  <c r="A443" i="27"/>
  <c r="AG442" i="27"/>
  <c r="AF442" i="27"/>
  <c r="A442" i="27"/>
  <c r="AG441" i="27"/>
  <c r="AF441" i="27"/>
  <c r="A441" i="27"/>
  <c r="AG440" i="27"/>
  <c r="AF440" i="27"/>
  <c r="A440" i="27"/>
  <c r="AG439" i="27"/>
  <c r="AF439" i="27"/>
  <c r="A439" i="27"/>
  <c r="AG438" i="27"/>
  <c r="AF438" i="27"/>
  <c r="A438" i="27"/>
  <c r="AG437" i="27"/>
  <c r="AF437" i="27"/>
  <c r="A437" i="27"/>
  <c r="AG436" i="27"/>
  <c r="AF436" i="27"/>
  <c r="A436" i="27"/>
  <c r="AG435" i="27"/>
  <c r="AF435" i="27"/>
  <c r="A435" i="27"/>
  <c r="AG434" i="27"/>
  <c r="AF434" i="27"/>
  <c r="A434" i="27"/>
  <c r="AG433" i="27"/>
  <c r="AF433" i="27"/>
  <c r="A433" i="27"/>
  <c r="AG432" i="27"/>
  <c r="AF432" i="27"/>
  <c r="A432" i="27"/>
  <c r="AG431" i="27"/>
  <c r="AF431" i="27"/>
  <c r="A431" i="27"/>
  <c r="AG430" i="27"/>
  <c r="AF430" i="27"/>
  <c r="A430" i="27"/>
  <c r="AG429" i="27"/>
  <c r="AF429" i="27"/>
  <c r="A429" i="27"/>
  <c r="AG428" i="27"/>
  <c r="AF428" i="27"/>
  <c r="A428" i="27"/>
  <c r="AG427" i="27"/>
  <c r="AF427" i="27"/>
  <c r="A427" i="27"/>
  <c r="AG426" i="27"/>
  <c r="AF426" i="27"/>
  <c r="A426" i="27"/>
  <c r="AG425" i="27"/>
  <c r="AF425" i="27"/>
  <c r="A425" i="27"/>
  <c r="AG424" i="27"/>
  <c r="AF424" i="27"/>
  <c r="A424" i="27"/>
  <c r="AG423" i="27"/>
  <c r="AF423" i="27"/>
  <c r="A423" i="27"/>
  <c r="AG422" i="27"/>
  <c r="AF422" i="27"/>
  <c r="A422" i="27"/>
  <c r="AG421" i="27"/>
  <c r="AF421" i="27"/>
  <c r="A421" i="27"/>
  <c r="AG420" i="27"/>
  <c r="AF420" i="27"/>
  <c r="A420" i="27"/>
  <c r="AG419" i="27"/>
  <c r="AF419" i="27"/>
  <c r="A419" i="27"/>
  <c r="AG418" i="27"/>
  <c r="AF418" i="27"/>
  <c r="A418" i="27"/>
  <c r="AG417" i="27"/>
  <c r="AF417" i="27"/>
  <c r="A417" i="27"/>
  <c r="AG416" i="27"/>
  <c r="AF416" i="27"/>
  <c r="A416" i="27"/>
  <c r="AG415" i="27"/>
  <c r="AF415" i="27"/>
  <c r="A415" i="27"/>
  <c r="AG414" i="27"/>
  <c r="AF414" i="27"/>
  <c r="A414" i="27"/>
  <c r="AG413" i="27"/>
  <c r="AF413" i="27"/>
  <c r="A413" i="27"/>
  <c r="AG412" i="27"/>
  <c r="AF412" i="27"/>
  <c r="A412" i="27"/>
  <c r="AG411" i="27"/>
  <c r="AF411" i="27"/>
  <c r="A411" i="27"/>
  <c r="AG410" i="27"/>
  <c r="AF410" i="27"/>
  <c r="A410" i="27"/>
  <c r="AG409" i="27"/>
  <c r="AF409" i="27"/>
  <c r="A409" i="27"/>
  <c r="AG408" i="27"/>
  <c r="AF408" i="27"/>
  <c r="A408" i="27"/>
  <c r="AG407" i="27"/>
  <c r="AF407" i="27"/>
  <c r="A407" i="27"/>
  <c r="AG406" i="27"/>
  <c r="AF406" i="27"/>
  <c r="A406" i="27"/>
  <c r="AG405" i="27"/>
  <c r="AF405" i="27"/>
  <c r="A405" i="27"/>
  <c r="AG404" i="27"/>
  <c r="AF404" i="27"/>
  <c r="A404" i="27"/>
  <c r="AG403" i="27"/>
  <c r="AF403" i="27"/>
  <c r="A403" i="27"/>
  <c r="AG402" i="27"/>
  <c r="AF402" i="27"/>
  <c r="A402" i="27"/>
  <c r="AG401" i="27"/>
  <c r="AF401" i="27"/>
  <c r="A401" i="27"/>
  <c r="AG400" i="27"/>
  <c r="AF400" i="27"/>
  <c r="A400" i="27"/>
  <c r="AG399" i="27"/>
  <c r="AF399" i="27"/>
  <c r="A399" i="27"/>
  <c r="AG398" i="27"/>
  <c r="AF398" i="27"/>
  <c r="A398" i="27"/>
  <c r="AG397" i="27"/>
  <c r="AF397" i="27"/>
  <c r="A397" i="27"/>
  <c r="AG396" i="27"/>
  <c r="AF396" i="27"/>
  <c r="A396" i="27"/>
  <c r="AG395" i="27"/>
  <c r="AF395" i="27"/>
  <c r="A395" i="27"/>
  <c r="AG394" i="27"/>
  <c r="AF394" i="27"/>
  <c r="A394" i="27"/>
  <c r="AG393" i="27"/>
  <c r="AF393" i="27"/>
  <c r="A393" i="27"/>
  <c r="AG392" i="27"/>
  <c r="AF392" i="27"/>
  <c r="A392" i="27"/>
  <c r="AG391" i="27"/>
  <c r="AF391" i="27"/>
  <c r="A391" i="27"/>
  <c r="AG390" i="27"/>
  <c r="AF390" i="27"/>
  <c r="A390" i="27"/>
  <c r="AG389" i="27"/>
  <c r="AF389" i="27"/>
  <c r="A389" i="27"/>
  <c r="AG388" i="27"/>
  <c r="AF388" i="27"/>
  <c r="A388" i="27"/>
  <c r="AG387" i="27"/>
  <c r="AF387" i="27"/>
  <c r="A387" i="27"/>
  <c r="AG386" i="27"/>
  <c r="AF386" i="27"/>
  <c r="A386" i="27"/>
  <c r="AG385" i="27"/>
  <c r="AF385" i="27"/>
  <c r="A385" i="27"/>
  <c r="AG384" i="27"/>
  <c r="AF384" i="27"/>
  <c r="A384" i="27"/>
  <c r="AG383" i="27"/>
  <c r="AF383" i="27"/>
  <c r="A383" i="27"/>
  <c r="AG382" i="27"/>
  <c r="AF382" i="27"/>
  <c r="A382" i="27"/>
  <c r="AG381" i="27"/>
  <c r="AF381" i="27"/>
  <c r="A381" i="27"/>
  <c r="AG380" i="27"/>
  <c r="AF380" i="27"/>
  <c r="A380" i="27"/>
  <c r="AG379" i="27"/>
  <c r="AF379" i="27"/>
  <c r="A379" i="27"/>
  <c r="AG378" i="27"/>
  <c r="AF378" i="27"/>
  <c r="A378" i="27"/>
  <c r="AG377" i="27"/>
  <c r="AF377" i="27"/>
  <c r="A377" i="27"/>
  <c r="AG376" i="27"/>
  <c r="AF376" i="27"/>
  <c r="A376" i="27"/>
  <c r="AG375" i="27"/>
  <c r="AF375" i="27"/>
  <c r="A375" i="27"/>
  <c r="AG374" i="27"/>
  <c r="AF374" i="27"/>
  <c r="A374" i="27"/>
  <c r="AG373" i="27"/>
  <c r="AF373" i="27"/>
  <c r="A373" i="27"/>
  <c r="AG372" i="27"/>
  <c r="AF372" i="27"/>
  <c r="A372" i="27"/>
  <c r="AG371" i="27"/>
  <c r="AF371" i="27"/>
  <c r="A371" i="27"/>
  <c r="AG370" i="27"/>
  <c r="AF370" i="27"/>
  <c r="A370" i="27"/>
  <c r="AG369" i="27"/>
  <c r="AF369" i="27"/>
  <c r="A369" i="27"/>
  <c r="AG368" i="27"/>
  <c r="AF368" i="27"/>
  <c r="A368" i="27"/>
  <c r="AG367" i="27"/>
  <c r="AF367" i="27"/>
  <c r="A367" i="27"/>
  <c r="AG366" i="27"/>
  <c r="AF366" i="27"/>
  <c r="A366" i="27"/>
  <c r="AG365" i="27"/>
  <c r="AF365" i="27"/>
  <c r="A365" i="27"/>
  <c r="AG364" i="27"/>
  <c r="AF364" i="27"/>
  <c r="A364" i="27"/>
  <c r="AG363" i="27"/>
  <c r="AF363" i="27"/>
  <c r="A363" i="27"/>
  <c r="AG362" i="27"/>
  <c r="AF362" i="27"/>
  <c r="A362" i="27"/>
  <c r="AG361" i="27"/>
  <c r="AF361" i="27"/>
  <c r="A361" i="27"/>
  <c r="AG360" i="27"/>
  <c r="AF360" i="27"/>
  <c r="A360" i="27"/>
  <c r="AG359" i="27"/>
  <c r="AF359" i="27"/>
  <c r="A359" i="27"/>
  <c r="AG358" i="27"/>
  <c r="AF358" i="27"/>
  <c r="A358" i="27"/>
  <c r="AG357" i="27"/>
  <c r="AF357" i="27"/>
  <c r="A357" i="27"/>
  <c r="AG356" i="27"/>
  <c r="AF356" i="27"/>
  <c r="A356" i="27"/>
  <c r="AG355" i="27"/>
  <c r="AF355" i="27"/>
  <c r="A355" i="27"/>
  <c r="AG354" i="27"/>
  <c r="AF354" i="27"/>
  <c r="A354" i="27"/>
  <c r="AG353" i="27"/>
  <c r="AF353" i="27"/>
  <c r="A353" i="27"/>
  <c r="AG352" i="27"/>
  <c r="AF352" i="27"/>
  <c r="A352" i="27"/>
  <c r="AG351" i="27"/>
  <c r="AF351" i="27"/>
  <c r="A351" i="27"/>
  <c r="AG350" i="27"/>
  <c r="AF350" i="27"/>
  <c r="A350" i="27"/>
  <c r="AG349" i="27"/>
  <c r="AF349" i="27"/>
  <c r="A349" i="27"/>
  <c r="AG348" i="27"/>
  <c r="AF348" i="27"/>
  <c r="A348" i="27"/>
  <c r="AG347" i="27"/>
  <c r="AF347" i="27"/>
  <c r="A347" i="27"/>
  <c r="AG346" i="27"/>
  <c r="AF346" i="27"/>
  <c r="A346" i="27"/>
  <c r="AG345" i="27"/>
  <c r="AF345" i="27"/>
  <c r="A345" i="27"/>
  <c r="AG344" i="27"/>
  <c r="AF344" i="27"/>
  <c r="A344" i="27"/>
  <c r="AG343" i="27"/>
  <c r="AF343" i="27"/>
  <c r="A343" i="27"/>
  <c r="AG342" i="27"/>
  <c r="AF342" i="27"/>
  <c r="A342" i="27"/>
  <c r="AG341" i="27"/>
  <c r="AF341" i="27"/>
  <c r="A341" i="27"/>
  <c r="AG340" i="27"/>
  <c r="AF340" i="27"/>
  <c r="A340" i="27"/>
  <c r="AG339" i="27"/>
  <c r="AF339" i="27"/>
  <c r="A339" i="27"/>
  <c r="AG338" i="27"/>
  <c r="AF338" i="27"/>
  <c r="A338" i="27"/>
  <c r="AG337" i="27"/>
  <c r="AF337" i="27"/>
  <c r="A337" i="27"/>
  <c r="AG336" i="27"/>
  <c r="AF336" i="27"/>
  <c r="A336" i="27"/>
  <c r="AG335" i="27"/>
  <c r="AF335" i="27"/>
  <c r="A335" i="27"/>
  <c r="AG334" i="27"/>
  <c r="AF334" i="27"/>
  <c r="A334" i="27"/>
  <c r="AG333" i="27"/>
  <c r="AF333" i="27"/>
  <c r="A333" i="27"/>
  <c r="AG332" i="27"/>
  <c r="AF332" i="27"/>
  <c r="A332" i="27"/>
  <c r="AG331" i="27"/>
  <c r="AF331" i="27"/>
  <c r="A331" i="27"/>
  <c r="AG330" i="27"/>
  <c r="AF330" i="27"/>
  <c r="A330" i="27"/>
  <c r="AG329" i="27"/>
  <c r="AF329" i="27"/>
  <c r="A329" i="27"/>
  <c r="AG328" i="27"/>
  <c r="AF328" i="27"/>
  <c r="A328" i="27"/>
  <c r="AG327" i="27"/>
  <c r="AF327" i="27"/>
  <c r="A327" i="27"/>
  <c r="AG326" i="27"/>
  <c r="AF326" i="27"/>
  <c r="A326" i="27"/>
  <c r="AG325" i="27"/>
  <c r="AF325" i="27"/>
  <c r="A325" i="27"/>
  <c r="AG324" i="27"/>
  <c r="AF324" i="27"/>
  <c r="A324" i="27"/>
  <c r="AG323" i="27"/>
  <c r="AF323" i="27"/>
  <c r="A323" i="27"/>
  <c r="AG322" i="27"/>
  <c r="AF322" i="27"/>
  <c r="A322" i="27"/>
  <c r="AG321" i="27"/>
  <c r="AF321" i="27"/>
  <c r="A321" i="27"/>
  <c r="AG320" i="27"/>
  <c r="AF320" i="27"/>
  <c r="A320" i="27"/>
  <c r="AG319" i="27"/>
  <c r="AF319" i="27"/>
  <c r="A319" i="27"/>
  <c r="AG318" i="27"/>
  <c r="AF318" i="27"/>
  <c r="A318" i="27"/>
  <c r="AG317" i="27"/>
  <c r="AF317" i="27"/>
  <c r="A317" i="27"/>
  <c r="AG316" i="27"/>
  <c r="AF316" i="27"/>
  <c r="A316" i="27"/>
  <c r="AG315" i="27"/>
  <c r="AF315" i="27"/>
  <c r="A315" i="27"/>
  <c r="AG314" i="27"/>
  <c r="AF314" i="27"/>
  <c r="A314" i="27"/>
  <c r="AG313" i="27"/>
  <c r="AF313" i="27"/>
  <c r="A313" i="27"/>
  <c r="AG312" i="27"/>
  <c r="AF312" i="27"/>
  <c r="A312" i="27"/>
  <c r="AG311" i="27"/>
  <c r="AF311" i="27"/>
  <c r="A311" i="27"/>
  <c r="AG310" i="27"/>
  <c r="AF310" i="27"/>
  <c r="A310" i="27"/>
  <c r="AG309" i="27"/>
  <c r="AF309" i="27"/>
  <c r="A309" i="27"/>
  <c r="AG308" i="27"/>
  <c r="AF308" i="27"/>
  <c r="A308" i="27"/>
  <c r="AG307" i="27"/>
  <c r="AF307" i="27"/>
  <c r="A307" i="27"/>
  <c r="AG306" i="27"/>
  <c r="AF306" i="27"/>
  <c r="A306" i="27"/>
  <c r="AG305" i="27"/>
  <c r="AF305" i="27"/>
  <c r="A305" i="27"/>
  <c r="AG304" i="27"/>
  <c r="AF304" i="27"/>
  <c r="A304" i="27"/>
  <c r="AG303" i="27"/>
  <c r="AF303" i="27"/>
  <c r="A303" i="27"/>
  <c r="AG302" i="27"/>
  <c r="AF302" i="27"/>
  <c r="A302" i="27"/>
  <c r="AG301" i="27"/>
  <c r="AF301" i="27"/>
  <c r="A301" i="27"/>
  <c r="AG300" i="27"/>
  <c r="AF300" i="27"/>
  <c r="A300" i="27"/>
  <c r="AG299" i="27"/>
  <c r="AF299" i="27"/>
  <c r="A299" i="27"/>
  <c r="AG298" i="27"/>
  <c r="AF298" i="27"/>
  <c r="A298" i="27"/>
  <c r="AG297" i="27"/>
  <c r="AF297" i="27"/>
  <c r="A297" i="27"/>
  <c r="AG296" i="27"/>
  <c r="AF296" i="27"/>
  <c r="A296" i="27"/>
  <c r="AG295" i="27"/>
  <c r="AF295" i="27"/>
  <c r="A295" i="27"/>
  <c r="AG294" i="27"/>
  <c r="AF294" i="27"/>
  <c r="A294" i="27"/>
  <c r="AG293" i="27"/>
  <c r="AF293" i="27"/>
  <c r="A293" i="27"/>
  <c r="AG292" i="27"/>
  <c r="AF292" i="27"/>
  <c r="A292" i="27"/>
  <c r="AG291" i="27"/>
  <c r="AF291" i="27"/>
  <c r="A291" i="27"/>
  <c r="AG290" i="27"/>
  <c r="AF290" i="27"/>
  <c r="A290" i="27"/>
  <c r="AG289" i="27"/>
  <c r="AF289" i="27"/>
  <c r="A289" i="27"/>
  <c r="AG288" i="27"/>
  <c r="AF288" i="27"/>
  <c r="A288" i="27"/>
  <c r="AG287" i="27"/>
  <c r="AF287" i="27"/>
  <c r="A287" i="27"/>
  <c r="AG286" i="27"/>
  <c r="AF286" i="27"/>
  <c r="A286" i="27"/>
  <c r="AG285" i="27"/>
  <c r="AF285" i="27"/>
  <c r="A285" i="27"/>
  <c r="AG284" i="27"/>
  <c r="AF284" i="27"/>
  <c r="A284" i="27"/>
  <c r="AG283" i="27"/>
  <c r="AF283" i="27"/>
  <c r="A283" i="27"/>
  <c r="AG282" i="27"/>
  <c r="AF282" i="27"/>
  <c r="A282" i="27"/>
  <c r="AG281" i="27"/>
  <c r="AF281" i="27"/>
  <c r="A281" i="27"/>
  <c r="AG280" i="27"/>
  <c r="AF280" i="27"/>
  <c r="A280" i="27"/>
  <c r="AG279" i="27"/>
  <c r="AF279" i="27"/>
  <c r="A279" i="27"/>
  <c r="AG278" i="27"/>
  <c r="AF278" i="27"/>
  <c r="A278" i="27"/>
  <c r="AG277" i="27"/>
  <c r="AF277" i="27"/>
  <c r="A277" i="27"/>
  <c r="AG276" i="27"/>
  <c r="AF276" i="27"/>
  <c r="A276" i="27"/>
  <c r="AG275" i="27"/>
  <c r="AF275" i="27"/>
  <c r="A275" i="27"/>
  <c r="AG274" i="27"/>
  <c r="AF274" i="27"/>
  <c r="A274" i="27"/>
  <c r="AG273" i="27"/>
  <c r="AF273" i="27"/>
  <c r="A273" i="27"/>
  <c r="AG272" i="27"/>
  <c r="AF272" i="27"/>
  <c r="A272" i="27"/>
  <c r="AG271" i="27"/>
  <c r="AF271" i="27"/>
  <c r="A271" i="27"/>
  <c r="AG270" i="27"/>
  <c r="AF270" i="27"/>
  <c r="A270" i="27"/>
  <c r="AG269" i="27"/>
  <c r="AF269" i="27"/>
  <c r="A269" i="27"/>
  <c r="AG268" i="27"/>
  <c r="AF268" i="27"/>
  <c r="A268" i="27"/>
  <c r="AG267" i="27"/>
  <c r="AF267" i="27"/>
  <c r="A267" i="27"/>
  <c r="AG266" i="27"/>
  <c r="AF266" i="27"/>
  <c r="A266" i="27"/>
  <c r="AG265" i="27"/>
  <c r="AF265" i="27"/>
  <c r="A265" i="27"/>
  <c r="AG264" i="27"/>
  <c r="AF264" i="27"/>
  <c r="A264" i="27"/>
  <c r="AG263" i="27"/>
  <c r="AF263" i="27"/>
  <c r="A263" i="27"/>
  <c r="AG262" i="27"/>
  <c r="AF262" i="27"/>
  <c r="A262" i="27"/>
  <c r="AG261" i="27"/>
  <c r="AF261" i="27"/>
  <c r="A261" i="27"/>
  <c r="AG260" i="27"/>
  <c r="AF260" i="27"/>
  <c r="A260" i="27"/>
  <c r="AG259" i="27"/>
  <c r="AF259" i="27"/>
  <c r="A259" i="27"/>
  <c r="AG258" i="27"/>
  <c r="AF258" i="27"/>
  <c r="A258" i="27"/>
  <c r="AG257" i="27"/>
  <c r="AF257" i="27"/>
  <c r="A257" i="27"/>
  <c r="AG256" i="27"/>
  <c r="AF256" i="27"/>
  <c r="A256" i="27"/>
  <c r="AG255" i="27"/>
  <c r="AF255" i="27"/>
  <c r="A255" i="27"/>
  <c r="AG254" i="27"/>
  <c r="AF254" i="27"/>
  <c r="A254" i="27"/>
  <c r="AG253" i="27"/>
  <c r="AF253" i="27"/>
  <c r="A253" i="27"/>
  <c r="AG252" i="27"/>
  <c r="AF252" i="27"/>
  <c r="A252" i="27"/>
  <c r="AG251" i="27"/>
  <c r="AF251" i="27"/>
  <c r="A251" i="27"/>
  <c r="AG250" i="27"/>
  <c r="AF250" i="27"/>
  <c r="A250" i="27"/>
  <c r="AG249" i="27"/>
  <c r="AF249" i="27"/>
  <c r="A249" i="27"/>
  <c r="AG248" i="27"/>
  <c r="AF248" i="27"/>
  <c r="A248" i="27"/>
  <c r="AG247" i="27"/>
  <c r="AF247" i="27"/>
  <c r="A247" i="27"/>
  <c r="AG246" i="27"/>
  <c r="AF246" i="27"/>
  <c r="A246" i="27"/>
  <c r="AG245" i="27"/>
  <c r="AF245" i="27"/>
  <c r="A245" i="27"/>
  <c r="AG244" i="27"/>
  <c r="AF244" i="27"/>
  <c r="A244" i="27"/>
  <c r="AG243" i="27"/>
  <c r="AF243" i="27"/>
  <c r="A243" i="27"/>
  <c r="AG242" i="27"/>
  <c r="AF242" i="27"/>
  <c r="A242" i="27"/>
  <c r="AG241" i="27"/>
  <c r="AF241" i="27"/>
  <c r="A241" i="27"/>
  <c r="AG240" i="27"/>
  <c r="AF240" i="27"/>
  <c r="A240" i="27"/>
  <c r="AG239" i="27"/>
  <c r="AF239" i="27"/>
  <c r="A239" i="27"/>
  <c r="AG238" i="27"/>
  <c r="AF238" i="27"/>
  <c r="A238" i="27"/>
  <c r="AG237" i="27"/>
  <c r="AF237" i="27"/>
  <c r="A237" i="27"/>
  <c r="AG236" i="27"/>
  <c r="AF236" i="27"/>
  <c r="A236" i="27"/>
  <c r="AG235" i="27"/>
  <c r="AF235" i="27"/>
  <c r="A235" i="27"/>
  <c r="AG234" i="27"/>
  <c r="AF234" i="27"/>
  <c r="A234" i="27"/>
  <c r="AG233" i="27"/>
  <c r="AF233" i="27"/>
  <c r="A233" i="27"/>
  <c r="AG232" i="27"/>
  <c r="AF232" i="27"/>
  <c r="A232" i="27"/>
  <c r="AG231" i="27"/>
  <c r="AF231" i="27"/>
  <c r="A231" i="27"/>
  <c r="AG230" i="27"/>
  <c r="AF230" i="27"/>
  <c r="A230" i="27"/>
  <c r="AG229" i="27"/>
  <c r="AF229" i="27"/>
  <c r="A229" i="27"/>
  <c r="AG228" i="27"/>
  <c r="AF228" i="27"/>
  <c r="A228" i="27"/>
  <c r="AG227" i="27"/>
  <c r="AF227" i="27"/>
  <c r="A227" i="27"/>
  <c r="AG226" i="27"/>
  <c r="AF226" i="27"/>
  <c r="A226" i="27"/>
  <c r="AG225" i="27"/>
  <c r="AF225" i="27"/>
  <c r="A225" i="27"/>
  <c r="AG224" i="27"/>
  <c r="AF224" i="27"/>
  <c r="A224" i="27"/>
  <c r="AG223" i="27"/>
  <c r="AF223" i="27"/>
  <c r="A223" i="27"/>
  <c r="AG222" i="27"/>
  <c r="AF222" i="27"/>
  <c r="A222" i="27"/>
  <c r="AG221" i="27"/>
  <c r="AF221" i="27"/>
  <c r="A221" i="27"/>
  <c r="AG220" i="27"/>
  <c r="AF220" i="27"/>
  <c r="A220" i="27"/>
  <c r="AG219" i="27"/>
  <c r="AF219" i="27"/>
  <c r="A219" i="27"/>
  <c r="AG218" i="27"/>
  <c r="AF218" i="27"/>
  <c r="A218" i="27"/>
  <c r="AG217" i="27"/>
  <c r="AF217" i="27"/>
  <c r="A217" i="27"/>
  <c r="AG216" i="27"/>
  <c r="AF216" i="27"/>
  <c r="A216" i="27"/>
  <c r="AG215" i="27"/>
  <c r="AF215" i="27"/>
  <c r="A215" i="27"/>
  <c r="AG214" i="27"/>
  <c r="AF214" i="27"/>
  <c r="A214" i="27"/>
  <c r="AG213" i="27"/>
  <c r="AF213" i="27"/>
  <c r="A213" i="27"/>
  <c r="AG212" i="27"/>
  <c r="AF212" i="27"/>
  <c r="A212" i="27"/>
  <c r="AG211" i="27"/>
  <c r="AF211" i="27"/>
  <c r="A211" i="27"/>
  <c r="AG210" i="27"/>
  <c r="AF210" i="27"/>
  <c r="A210" i="27"/>
  <c r="AG209" i="27"/>
  <c r="AF209" i="27"/>
  <c r="A209" i="27"/>
  <c r="AG208" i="27"/>
  <c r="AF208" i="27"/>
  <c r="A208" i="27"/>
  <c r="AG207" i="27"/>
  <c r="AF207" i="27"/>
  <c r="A207" i="27"/>
  <c r="AG206" i="27"/>
  <c r="AF206" i="27"/>
  <c r="A206" i="27"/>
  <c r="AG205" i="27"/>
  <c r="AF205" i="27"/>
  <c r="A205" i="27"/>
  <c r="AG204" i="27"/>
  <c r="AF204" i="27"/>
  <c r="A204" i="27"/>
  <c r="AG203" i="27"/>
  <c r="AF203" i="27"/>
  <c r="A203" i="27"/>
  <c r="AG202" i="27"/>
  <c r="AF202" i="27"/>
  <c r="A202" i="27"/>
  <c r="AG201" i="27"/>
  <c r="AF201" i="27"/>
  <c r="A201" i="27"/>
  <c r="AG200" i="27"/>
  <c r="AF200" i="27"/>
  <c r="A200" i="27"/>
  <c r="AG199" i="27"/>
  <c r="AF199" i="27"/>
  <c r="A199" i="27"/>
  <c r="AG198" i="27"/>
  <c r="AF198" i="27"/>
  <c r="A198" i="27"/>
  <c r="AG197" i="27"/>
  <c r="AF197" i="27"/>
  <c r="A197" i="27"/>
  <c r="AG196" i="27"/>
  <c r="AF196" i="27"/>
  <c r="A196" i="27"/>
  <c r="AG195" i="27"/>
  <c r="AF195" i="27"/>
  <c r="A195" i="27"/>
  <c r="AG194" i="27"/>
  <c r="AF194" i="27"/>
  <c r="A194" i="27"/>
  <c r="AG193" i="27"/>
  <c r="AF193" i="27"/>
  <c r="A193" i="27"/>
  <c r="AG192" i="27"/>
  <c r="AF192" i="27"/>
  <c r="A192" i="27"/>
  <c r="AG191" i="27"/>
  <c r="AF191" i="27"/>
  <c r="A191" i="27"/>
  <c r="AG190" i="27"/>
  <c r="AF190" i="27"/>
  <c r="A190" i="27"/>
  <c r="AG189" i="27"/>
  <c r="AF189" i="27"/>
  <c r="A189" i="27"/>
  <c r="AG188" i="27"/>
  <c r="AF188" i="27"/>
  <c r="A188" i="27"/>
  <c r="AG187" i="27"/>
  <c r="AF187" i="27"/>
  <c r="A187" i="27"/>
  <c r="AG186" i="27"/>
  <c r="AF186" i="27"/>
  <c r="A186" i="27"/>
  <c r="AG185" i="27"/>
  <c r="AF185" i="27"/>
  <c r="A185" i="27"/>
  <c r="AG184" i="27"/>
  <c r="AF184" i="27"/>
  <c r="A184" i="27"/>
  <c r="AG183" i="27"/>
  <c r="AF183" i="27"/>
  <c r="A183" i="27"/>
  <c r="AG182" i="27"/>
  <c r="AF182" i="27"/>
  <c r="A182" i="27"/>
  <c r="AG181" i="27"/>
  <c r="AF181" i="27"/>
  <c r="A181" i="27"/>
  <c r="AG180" i="27"/>
  <c r="AF180" i="27"/>
  <c r="A180" i="27"/>
  <c r="AG179" i="27"/>
  <c r="AF179" i="27"/>
  <c r="A179" i="27"/>
  <c r="AG178" i="27"/>
  <c r="AF178" i="27"/>
  <c r="A178" i="27"/>
  <c r="AG177" i="27"/>
  <c r="AF177" i="27"/>
  <c r="A177" i="27"/>
  <c r="AG176" i="27"/>
  <c r="AF176" i="27"/>
  <c r="A176" i="27"/>
  <c r="AG175" i="27"/>
  <c r="AF175" i="27"/>
  <c r="A175" i="27"/>
  <c r="AG174" i="27"/>
  <c r="AF174" i="27"/>
  <c r="A174" i="27"/>
  <c r="AG173" i="27"/>
  <c r="AF173" i="27"/>
  <c r="A173" i="27"/>
  <c r="AG172" i="27"/>
  <c r="AF172" i="27"/>
  <c r="A172" i="27"/>
  <c r="AG171" i="27"/>
  <c r="AF171" i="27"/>
  <c r="A171" i="27"/>
  <c r="AG170" i="27"/>
  <c r="AF170" i="27"/>
  <c r="A170" i="27"/>
  <c r="AG169" i="27"/>
  <c r="AF169" i="27"/>
  <c r="A169" i="27"/>
  <c r="AG168" i="27"/>
  <c r="AF168" i="27"/>
  <c r="A168" i="27"/>
  <c r="AG167" i="27"/>
  <c r="AF167" i="27"/>
  <c r="A167" i="27"/>
  <c r="AG166" i="27"/>
  <c r="AF166" i="27"/>
  <c r="A166" i="27"/>
  <c r="AG165" i="27"/>
  <c r="AF165" i="27"/>
  <c r="A165" i="27"/>
  <c r="AG164" i="27"/>
  <c r="AF164" i="27"/>
  <c r="A164" i="27"/>
  <c r="AG163" i="27"/>
  <c r="AF163" i="27"/>
  <c r="A163" i="27"/>
  <c r="AG162" i="27"/>
  <c r="AF162" i="27"/>
  <c r="A162" i="27"/>
  <c r="AG161" i="27"/>
  <c r="AF161" i="27"/>
  <c r="A161" i="27"/>
  <c r="AG160" i="27"/>
  <c r="AF160" i="27"/>
  <c r="A160" i="27"/>
  <c r="AG159" i="27"/>
  <c r="AF159" i="27"/>
  <c r="A159" i="27"/>
  <c r="AG158" i="27"/>
  <c r="AF158" i="27"/>
  <c r="A158" i="27"/>
  <c r="AG157" i="27"/>
  <c r="AF157" i="27"/>
  <c r="A157" i="27"/>
  <c r="AG156" i="27"/>
  <c r="AF156" i="27"/>
  <c r="A156" i="27"/>
  <c r="AG155" i="27"/>
  <c r="AF155" i="27"/>
  <c r="A155" i="27"/>
  <c r="AG154" i="27"/>
  <c r="AF154" i="27"/>
  <c r="A154" i="27"/>
  <c r="AG153" i="27"/>
  <c r="AF153" i="27"/>
  <c r="A153" i="27"/>
  <c r="AG152" i="27"/>
  <c r="AF152" i="27"/>
  <c r="A152" i="27"/>
  <c r="AG151" i="27"/>
  <c r="AF151" i="27"/>
  <c r="A151" i="27"/>
  <c r="AG150" i="27"/>
  <c r="AF150" i="27"/>
  <c r="A150" i="27"/>
  <c r="AG149" i="27"/>
  <c r="AF149" i="27"/>
  <c r="A149" i="27"/>
  <c r="AG148" i="27"/>
  <c r="AF148" i="27"/>
  <c r="A148" i="27"/>
  <c r="AG147" i="27"/>
  <c r="AF147" i="27"/>
  <c r="A147" i="27"/>
  <c r="AG146" i="27"/>
  <c r="AF146" i="27"/>
  <c r="A146" i="27"/>
  <c r="AG145" i="27"/>
  <c r="AF145" i="27"/>
  <c r="A145" i="27"/>
  <c r="AG144" i="27"/>
  <c r="AF144" i="27"/>
  <c r="A144" i="27"/>
  <c r="AG143" i="27"/>
  <c r="AF143" i="27"/>
  <c r="A143" i="27"/>
  <c r="AG142" i="27"/>
  <c r="AF142" i="27"/>
  <c r="A142" i="27"/>
  <c r="AG141" i="27"/>
  <c r="AF141" i="27"/>
  <c r="A141" i="27"/>
  <c r="AG140" i="27"/>
  <c r="AF140" i="27"/>
  <c r="A140" i="27"/>
  <c r="AG139" i="27"/>
  <c r="AF139" i="27"/>
  <c r="A139" i="27"/>
  <c r="AG138" i="27"/>
  <c r="AF138" i="27"/>
  <c r="A138" i="27"/>
  <c r="AG137" i="27"/>
  <c r="AF137" i="27"/>
  <c r="A137" i="27"/>
  <c r="AG136" i="27"/>
  <c r="AF136" i="27"/>
  <c r="A136" i="27"/>
  <c r="AG135" i="27"/>
  <c r="AF135" i="27"/>
  <c r="A135" i="27"/>
  <c r="AG134" i="27"/>
  <c r="AF134" i="27"/>
  <c r="A134" i="27"/>
  <c r="AG133" i="27"/>
  <c r="AF133" i="27"/>
  <c r="A133" i="27"/>
  <c r="AG132" i="27"/>
  <c r="AF132" i="27"/>
  <c r="A132" i="27"/>
  <c r="AG131" i="27"/>
  <c r="AF131" i="27"/>
  <c r="A131" i="27"/>
  <c r="AG130" i="27"/>
  <c r="AF130" i="27"/>
  <c r="A130" i="27"/>
  <c r="AG129" i="27"/>
  <c r="AF129" i="27"/>
  <c r="A129" i="27"/>
  <c r="AG128" i="27"/>
  <c r="AF128" i="27"/>
  <c r="A128" i="27"/>
  <c r="AG127" i="27"/>
  <c r="AF127" i="27"/>
  <c r="A127" i="27"/>
  <c r="AG126" i="27"/>
  <c r="AF126" i="27"/>
  <c r="A126" i="27"/>
  <c r="AG125" i="27"/>
  <c r="AF125" i="27"/>
  <c r="A125" i="27"/>
  <c r="AG124" i="27"/>
  <c r="AF124" i="27"/>
  <c r="A124" i="27"/>
  <c r="AG123" i="27"/>
  <c r="AF123" i="27"/>
  <c r="A123" i="27"/>
  <c r="AG122" i="27"/>
  <c r="AF122" i="27"/>
  <c r="A122" i="27"/>
  <c r="AG121" i="27"/>
  <c r="AF121" i="27"/>
  <c r="A121" i="27"/>
  <c r="AG120" i="27"/>
  <c r="AF120" i="27"/>
  <c r="A120" i="27"/>
  <c r="AG119" i="27"/>
  <c r="AF119" i="27"/>
  <c r="A119" i="27"/>
  <c r="AG118" i="27"/>
  <c r="AF118" i="27"/>
  <c r="A118" i="27"/>
  <c r="AG117" i="27"/>
  <c r="AF117" i="27"/>
  <c r="A117" i="27"/>
  <c r="AG116" i="27"/>
  <c r="AF116" i="27"/>
  <c r="A116" i="27"/>
  <c r="AG115" i="27"/>
  <c r="AF115" i="27"/>
  <c r="A115" i="27"/>
  <c r="AG114" i="27"/>
  <c r="AF114" i="27"/>
  <c r="A114" i="27"/>
  <c r="AG113" i="27"/>
  <c r="AF113" i="27"/>
  <c r="A113" i="27"/>
  <c r="AG112" i="27"/>
  <c r="AF112" i="27"/>
  <c r="A112" i="27"/>
  <c r="AG111" i="27"/>
  <c r="AF111" i="27"/>
  <c r="A111" i="27"/>
  <c r="AG110" i="27"/>
  <c r="AF110" i="27"/>
  <c r="A110" i="27"/>
  <c r="AG109" i="27"/>
  <c r="AF109" i="27"/>
  <c r="A109" i="27"/>
  <c r="AG108" i="27"/>
  <c r="AF108" i="27"/>
  <c r="A108" i="27"/>
  <c r="AG107" i="27"/>
  <c r="AF107" i="27"/>
  <c r="A107" i="27"/>
  <c r="AG106" i="27"/>
  <c r="AF106" i="27"/>
  <c r="A106" i="27"/>
  <c r="AG105" i="27"/>
  <c r="AF105" i="27"/>
  <c r="A105" i="27"/>
  <c r="AG104" i="27"/>
  <c r="AF104" i="27"/>
  <c r="A104" i="27"/>
  <c r="AG103" i="27"/>
  <c r="AF103" i="27"/>
  <c r="A103" i="27"/>
  <c r="AG102" i="27"/>
  <c r="AF102" i="27"/>
  <c r="A102" i="27"/>
  <c r="AG101" i="27"/>
  <c r="AF101" i="27"/>
  <c r="A101" i="27"/>
  <c r="AG100" i="27"/>
  <c r="AF100" i="27"/>
  <c r="A100" i="27"/>
  <c r="AG99" i="27"/>
  <c r="AF99" i="27"/>
  <c r="A99" i="27"/>
  <c r="AG98" i="27"/>
  <c r="AF98" i="27"/>
  <c r="A98" i="27"/>
  <c r="AG97" i="27"/>
  <c r="AF97" i="27"/>
  <c r="A97" i="27"/>
  <c r="AG96" i="27"/>
  <c r="AF96" i="27"/>
  <c r="A96" i="27"/>
  <c r="AG95" i="27"/>
  <c r="AF95" i="27"/>
  <c r="A95" i="27"/>
  <c r="AG94" i="27"/>
  <c r="AF94" i="27"/>
  <c r="A94" i="27"/>
  <c r="AG93" i="27"/>
  <c r="AF93" i="27"/>
  <c r="A93" i="27"/>
  <c r="AG92" i="27"/>
  <c r="AF92" i="27"/>
  <c r="A92" i="27"/>
  <c r="AG91" i="27"/>
  <c r="AF91" i="27"/>
  <c r="A91" i="27"/>
  <c r="AG90" i="27"/>
  <c r="AF90" i="27"/>
  <c r="A90" i="27"/>
  <c r="AG89" i="27"/>
  <c r="AF89" i="27"/>
  <c r="A89" i="27"/>
  <c r="AG88" i="27"/>
  <c r="AF88" i="27"/>
  <c r="A88" i="27"/>
  <c r="AG87" i="27"/>
  <c r="AF87" i="27"/>
  <c r="A87" i="27"/>
  <c r="AG86" i="27"/>
  <c r="AF86" i="27"/>
  <c r="A86" i="27"/>
  <c r="AG85" i="27"/>
  <c r="AF85" i="27"/>
  <c r="A85" i="27"/>
  <c r="AG84" i="27"/>
  <c r="AF84" i="27"/>
  <c r="A84" i="27"/>
  <c r="AG83" i="27"/>
  <c r="AF83" i="27"/>
  <c r="A83" i="27"/>
  <c r="AG82" i="27"/>
  <c r="AF82" i="27"/>
  <c r="A82" i="27"/>
  <c r="AG81" i="27"/>
  <c r="AF81" i="27"/>
  <c r="A81" i="27"/>
  <c r="AG80" i="27"/>
  <c r="AF80" i="27"/>
  <c r="A80" i="27"/>
  <c r="AG79" i="27"/>
  <c r="AF79" i="27"/>
  <c r="A79" i="27"/>
  <c r="AG78" i="27"/>
  <c r="AF78" i="27"/>
  <c r="A78" i="27"/>
  <c r="AG77" i="27"/>
  <c r="AF77" i="27"/>
  <c r="A77" i="27"/>
  <c r="AG76" i="27"/>
  <c r="AF76" i="27"/>
  <c r="A76" i="27"/>
  <c r="AG75" i="27"/>
  <c r="AF75" i="27"/>
  <c r="A75" i="27"/>
  <c r="AG74" i="27"/>
  <c r="AF74" i="27"/>
  <c r="A74" i="27"/>
  <c r="AG73" i="27"/>
  <c r="AF73" i="27"/>
  <c r="A73" i="27"/>
  <c r="AG72" i="27"/>
  <c r="AF72" i="27"/>
  <c r="A72" i="27"/>
  <c r="AG71" i="27"/>
  <c r="AF71" i="27"/>
  <c r="A71" i="27"/>
  <c r="AG70" i="27"/>
  <c r="AF70" i="27"/>
  <c r="A70" i="27"/>
  <c r="AG69" i="27"/>
  <c r="AF69" i="27"/>
  <c r="A69" i="27"/>
  <c r="AG68" i="27"/>
  <c r="AF68" i="27"/>
  <c r="A68" i="27"/>
  <c r="AG67" i="27"/>
  <c r="AF67" i="27"/>
  <c r="A67" i="27"/>
  <c r="AG66" i="27"/>
  <c r="AF66" i="27"/>
  <c r="A66" i="27"/>
  <c r="AG65" i="27"/>
  <c r="AF65" i="27"/>
  <c r="A65" i="27"/>
  <c r="AG64" i="27"/>
  <c r="AF64" i="27"/>
  <c r="A64" i="27"/>
  <c r="AG63" i="27"/>
  <c r="AF63" i="27"/>
  <c r="A63" i="27"/>
  <c r="AG62" i="27"/>
  <c r="AF62" i="27"/>
  <c r="A62" i="27"/>
  <c r="AG61" i="27"/>
  <c r="AF61" i="27"/>
  <c r="A61" i="27"/>
  <c r="AG60" i="27"/>
  <c r="AF60" i="27"/>
  <c r="A60" i="27"/>
  <c r="AG59" i="27"/>
  <c r="AF59" i="27"/>
  <c r="A59" i="27"/>
  <c r="AG58" i="27"/>
  <c r="AF58" i="27"/>
  <c r="A58" i="27"/>
  <c r="AG57" i="27"/>
  <c r="AF57" i="27"/>
  <c r="A57" i="27"/>
  <c r="AG56" i="27"/>
  <c r="AF56" i="27"/>
  <c r="A56" i="27"/>
  <c r="AG55" i="27"/>
  <c r="AF55" i="27"/>
  <c r="A55" i="27"/>
  <c r="AG54" i="27"/>
  <c r="AF54" i="27"/>
  <c r="A54" i="27"/>
  <c r="AG53" i="27"/>
  <c r="AF53" i="27"/>
  <c r="A53" i="27"/>
  <c r="AG52" i="27"/>
  <c r="AF52" i="27"/>
  <c r="A52" i="27"/>
  <c r="AG51" i="27"/>
  <c r="AF51" i="27"/>
  <c r="A51" i="27"/>
  <c r="AG50" i="27"/>
  <c r="AF50" i="27"/>
  <c r="A50" i="27"/>
  <c r="AG49" i="27"/>
  <c r="AF49" i="27"/>
  <c r="A49" i="27"/>
  <c r="AG48" i="27"/>
  <c r="AF48" i="27"/>
  <c r="A48" i="27"/>
  <c r="AG47" i="27"/>
  <c r="AF47" i="27"/>
  <c r="A47" i="27"/>
  <c r="AG46" i="27"/>
  <c r="AF46" i="27"/>
  <c r="A46" i="27"/>
  <c r="AG45" i="27"/>
  <c r="AF45" i="27"/>
  <c r="A45" i="27"/>
  <c r="AG44" i="27"/>
  <c r="AF44" i="27"/>
  <c r="A44" i="27"/>
  <c r="AG43" i="27"/>
  <c r="AF43" i="27"/>
  <c r="A43" i="27"/>
  <c r="AG42" i="27"/>
  <c r="AF42" i="27"/>
  <c r="A42" i="27"/>
  <c r="AG41" i="27"/>
  <c r="AF41" i="27"/>
  <c r="A41" i="27"/>
  <c r="AG40" i="27"/>
  <c r="AF40" i="27"/>
  <c r="A40" i="27"/>
  <c r="AG39" i="27"/>
  <c r="AF39" i="27"/>
  <c r="A39" i="27"/>
  <c r="AG38" i="27"/>
  <c r="AF38" i="27"/>
  <c r="A38" i="27"/>
  <c r="AG37" i="27"/>
  <c r="AF37" i="27"/>
  <c r="A37" i="27"/>
  <c r="AG36" i="27"/>
  <c r="AF36" i="27"/>
  <c r="A36" i="27"/>
  <c r="AG35" i="27"/>
  <c r="AF35" i="27"/>
  <c r="A35" i="27"/>
  <c r="AG34" i="27"/>
  <c r="AF34" i="27"/>
  <c r="A34" i="27"/>
  <c r="AG33" i="27"/>
  <c r="AF33" i="27"/>
  <c r="A33" i="27"/>
  <c r="AG32" i="27"/>
  <c r="AF32" i="27"/>
  <c r="A32" i="27"/>
  <c r="AG31" i="27"/>
  <c r="AF31" i="27"/>
  <c r="A31" i="27"/>
  <c r="AG30" i="27"/>
  <c r="AF30" i="27"/>
  <c r="A30" i="27"/>
  <c r="AG29" i="27"/>
  <c r="AF29" i="27"/>
  <c r="A29" i="27"/>
  <c r="AG28" i="27"/>
  <c r="AF28" i="27"/>
  <c r="A28" i="27"/>
  <c r="AG27" i="27"/>
  <c r="AF27" i="27"/>
  <c r="A27" i="27"/>
  <c r="AG26" i="27"/>
  <c r="AF26" i="27"/>
  <c r="A26" i="27"/>
  <c r="AG25" i="27"/>
  <c r="AF25" i="27"/>
  <c r="A25" i="27"/>
  <c r="AG24" i="27"/>
  <c r="AF24" i="27"/>
  <c r="A24" i="27"/>
  <c r="AG23" i="27"/>
  <c r="AF23" i="27"/>
  <c r="A23" i="27"/>
  <c r="AG22" i="27"/>
  <c r="AF22" i="27"/>
  <c r="A22" i="27"/>
  <c r="AG21" i="27"/>
  <c r="AF21" i="27"/>
  <c r="A21" i="27"/>
  <c r="AG20" i="27"/>
  <c r="AF20" i="27"/>
  <c r="A20" i="27"/>
  <c r="AG19" i="27"/>
  <c r="AF19" i="27"/>
  <c r="A19" i="27"/>
  <c r="AG18" i="27"/>
  <c r="AF18" i="27"/>
  <c r="A18" i="27"/>
  <c r="AG17" i="27"/>
  <c r="AF17" i="27"/>
  <c r="A17" i="27"/>
  <c r="AG16" i="27"/>
  <c r="AF16" i="27"/>
  <c r="A16" i="27"/>
  <c r="AG15" i="27"/>
  <c r="AF15" i="27"/>
  <c r="A15" i="27"/>
  <c r="AG14" i="27"/>
  <c r="AF14" i="27"/>
  <c r="AH520" i="27" l="1"/>
  <c r="AH519" i="27"/>
  <c r="AJ519" i="27" s="1"/>
  <c r="AH504" i="27"/>
  <c r="AJ504" i="27" s="1"/>
  <c r="AH513" i="27"/>
  <c r="AJ513" i="27" s="1"/>
  <c r="AH488" i="27"/>
  <c r="AJ488" i="27" s="1"/>
  <c r="AH521" i="27"/>
  <c r="AJ521" i="27" s="1"/>
  <c r="B768" i="29"/>
  <c r="A769" i="29"/>
  <c r="B767" i="29"/>
  <c r="A733" i="29"/>
  <c r="B732" i="29"/>
  <c r="A750" i="29"/>
  <c r="B749" i="29"/>
  <c r="B731" i="29"/>
  <c r="B748" i="29"/>
  <c r="A695" i="29"/>
  <c r="B694" i="29"/>
  <c r="A712" i="29"/>
  <c r="B711" i="29"/>
  <c r="B693" i="29"/>
  <c r="B710" i="29"/>
  <c r="B654" i="29"/>
  <c r="A655" i="29"/>
  <c r="A674" i="29"/>
  <c r="B673" i="29"/>
  <c r="B672" i="29"/>
  <c r="B653" i="29"/>
  <c r="B616" i="29"/>
  <c r="A617" i="29"/>
  <c r="B636" i="29"/>
  <c r="A637" i="29"/>
  <c r="B615" i="29"/>
  <c r="B635" i="29"/>
  <c r="B578" i="29"/>
  <c r="A579" i="29"/>
  <c r="A598" i="29"/>
  <c r="B597" i="29"/>
  <c r="B596" i="29"/>
  <c r="B577" i="29"/>
  <c r="B540" i="29"/>
  <c r="A541" i="29"/>
  <c r="A560" i="29"/>
  <c r="B559" i="29"/>
  <c r="B558" i="29"/>
  <c r="B539" i="29"/>
  <c r="A505" i="29"/>
  <c r="B504" i="29"/>
  <c r="A522" i="29"/>
  <c r="B521" i="29"/>
  <c r="B503" i="29"/>
  <c r="A467" i="29"/>
  <c r="B466" i="29"/>
  <c r="A484" i="29"/>
  <c r="B483" i="29"/>
  <c r="B465" i="29"/>
  <c r="B482" i="29"/>
  <c r="A429" i="29"/>
  <c r="B428" i="29"/>
  <c r="A446" i="29"/>
  <c r="B445" i="29"/>
  <c r="B427" i="29"/>
  <c r="B444" i="29"/>
  <c r="B388" i="29"/>
  <c r="A389" i="29"/>
  <c r="A408" i="29"/>
  <c r="B407" i="29"/>
  <c r="B406" i="29"/>
  <c r="B350" i="29"/>
  <c r="A351" i="29"/>
  <c r="A370" i="29"/>
  <c r="B369" i="29"/>
  <c r="B368" i="29"/>
  <c r="B312" i="29"/>
  <c r="A313" i="29"/>
  <c r="A332" i="29"/>
  <c r="B331" i="29"/>
  <c r="B330" i="29"/>
  <c r="B311" i="29"/>
  <c r="B274" i="29"/>
  <c r="A275" i="29"/>
  <c r="A294" i="29"/>
  <c r="B293" i="29"/>
  <c r="B292" i="29"/>
  <c r="B273" i="29"/>
  <c r="A239" i="29"/>
  <c r="B238" i="29"/>
  <c r="A256" i="29"/>
  <c r="B255" i="29"/>
  <c r="B237" i="29"/>
  <c r="B198" i="29"/>
  <c r="A199" i="29"/>
  <c r="A218" i="29"/>
  <c r="B217" i="29"/>
  <c r="B216" i="29"/>
  <c r="B197" i="29"/>
  <c r="B160" i="29"/>
  <c r="A161" i="29"/>
  <c r="A180" i="29"/>
  <c r="B179" i="29"/>
  <c r="B178" i="29"/>
  <c r="B159" i="29"/>
  <c r="B122" i="29"/>
  <c r="A123" i="29"/>
  <c r="A142" i="29"/>
  <c r="B141" i="29"/>
  <c r="B140" i="29"/>
  <c r="B121" i="29"/>
  <c r="B84" i="29"/>
  <c r="A85" i="29"/>
  <c r="A104" i="29"/>
  <c r="B103" i="29"/>
  <c r="B102" i="29"/>
  <c r="B83" i="29"/>
  <c r="B46" i="29"/>
  <c r="A47" i="29"/>
  <c r="A66" i="29"/>
  <c r="B65" i="29"/>
  <c r="B64" i="29"/>
  <c r="B45" i="29"/>
  <c r="A28" i="29"/>
  <c r="B27" i="29"/>
  <c r="B26" i="29"/>
  <c r="C7" i="27"/>
  <c r="D7" i="27"/>
  <c r="AH14" i="27" l="1"/>
  <c r="AJ14" i="27" s="1"/>
  <c r="AH135" i="27"/>
  <c r="AJ135" i="27" s="1"/>
  <c r="AH126" i="27"/>
  <c r="AH242" i="27"/>
  <c r="AJ242" i="27" s="1"/>
  <c r="AR242" i="27" s="1"/>
  <c r="AH252" i="27"/>
  <c r="AJ252" i="27" s="1"/>
  <c r="AQ520" i="27"/>
  <c r="AR519" i="27"/>
  <c r="AH71" i="27"/>
  <c r="AH78" i="27"/>
  <c r="AQ521" i="27"/>
  <c r="AQ488" i="27"/>
  <c r="AQ519" i="27"/>
  <c r="AH160" i="27"/>
  <c r="AH343" i="27"/>
  <c r="AJ343" i="27" s="1"/>
  <c r="AR343" i="27" s="1"/>
  <c r="AH276" i="27"/>
  <c r="AJ276" i="27" s="1"/>
  <c r="AH107" i="27"/>
  <c r="AJ107" i="27" s="1"/>
  <c r="AH159" i="27"/>
  <c r="AH292" i="27"/>
  <c r="AJ292" i="27" s="1"/>
  <c r="AH324" i="27"/>
  <c r="AJ324" i="27" s="1"/>
  <c r="AH204" i="27"/>
  <c r="AJ204" i="27" s="1"/>
  <c r="AH150" i="27"/>
  <c r="AJ150" i="27" s="1"/>
  <c r="AH114" i="27"/>
  <c r="AQ114" i="27" s="1"/>
  <c r="AH177" i="27"/>
  <c r="AJ177" i="27" s="1"/>
  <c r="AH363" i="27"/>
  <c r="AJ363" i="27" s="1"/>
  <c r="AR363" i="27" s="1"/>
  <c r="AI149" i="27"/>
  <c r="AI129" i="27"/>
  <c r="AI157" i="27"/>
  <c r="AI199" i="27"/>
  <c r="AI418" i="27"/>
  <c r="AI165" i="27"/>
  <c r="AI83" i="27"/>
  <c r="AI131" i="27"/>
  <c r="AI227" i="27"/>
  <c r="AI75" i="27"/>
  <c r="AI195" i="27"/>
  <c r="AI521" i="27"/>
  <c r="AK521" i="27" s="1"/>
  <c r="AS521" i="27" s="1"/>
  <c r="AI343" i="27"/>
  <c r="AI109" i="27"/>
  <c r="AI215" i="27"/>
  <c r="AI121" i="27"/>
  <c r="AI515" i="27"/>
  <c r="AI99" i="27"/>
  <c r="AI103" i="27"/>
  <c r="AI211" i="27"/>
  <c r="AI291" i="27"/>
  <c r="AI518" i="27"/>
  <c r="AI504" i="27"/>
  <c r="AK504" i="27" s="1"/>
  <c r="AS504" i="27" s="1"/>
  <c r="AI133" i="27"/>
  <c r="AI91" i="27"/>
  <c r="AI203" i="27"/>
  <c r="AI128" i="27"/>
  <c r="AI105" i="27"/>
  <c r="AI14" i="27"/>
  <c r="AI488" i="27"/>
  <c r="AK488" i="27" s="1"/>
  <c r="AS488" i="27" s="1"/>
  <c r="AJ520" i="27"/>
  <c r="AQ513" i="27"/>
  <c r="A770" i="29"/>
  <c r="B769" i="29"/>
  <c r="B750" i="29"/>
  <c r="A751" i="29"/>
  <c r="A734" i="29"/>
  <c r="B733" i="29"/>
  <c r="B712" i="29"/>
  <c r="A713" i="29"/>
  <c r="A696" i="29"/>
  <c r="B695" i="29"/>
  <c r="B674" i="29"/>
  <c r="A675" i="29"/>
  <c r="A656" i="29"/>
  <c r="B655" i="29"/>
  <c r="B637" i="29"/>
  <c r="A638" i="29"/>
  <c r="B617" i="29"/>
  <c r="A618" i="29"/>
  <c r="B598" i="29"/>
  <c r="A599" i="29"/>
  <c r="A580" i="29"/>
  <c r="B579" i="29"/>
  <c r="B560" i="29"/>
  <c r="A561" i="29"/>
  <c r="A542" i="29"/>
  <c r="B541" i="29"/>
  <c r="B522" i="29"/>
  <c r="A523" i="29"/>
  <c r="A506" i="29"/>
  <c r="B505" i="29"/>
  <c r="B484" i="29"/>
  <c r="A485" i="29"/>
  <c r="A468" i="29"/>
  <c r="B467" i="29"/>
  <c r="B446" i="29"/>
  <c r="A447" i="29"/>
  <c r="A430" i="29"/>
  <c r="B429" i="29"/>
  <c r="B408" i="29"/>
  <c r="A409" i="29"/>
  <c r="A390" i="29"/>
  <c r="B389" i="29"/>
  <c r="B370" i="29"/>
  <c r="A371" i="29"/>
  <c r="A352" i="29"/>
  <c r="B351" i="29"/>
  <c r="B332" i="29"/>
  <c r="A333" i="29"/>
  <c r="A314" i="29"/>
  <c r="B313" i="29"/>
  <c r="B294" i="29"/>
  <c r="A295" i="29"/>
  <c r="B275" i="29"/>
  <c r="A276" i="29"/>
  <c r="B256" i="29"/>
  <c r="A257" i="29"/>
  <c r="A240" i="29"/>
  <c r="B239" i="29"/>
  <c r="B218" i="29"/>
  <c r="A219" i="29"/>
  <c r="A200" i="29"/>
  <c r="B199" i="29"/>
  <c r="B180" i="29"/>
  <c r="A181" i="29"/>
  <c r="A162" i="29"/>
  <c r="B161" i="29"/>
  <c r="B142" i="29"/>
  <c r="A143" i="29"/>
  <c r="A124" i="29"/>
  <c r="B123" i="29"/>
  <c r="B104" i="29"/>
  <c r="A105" i="29"/>
  <c r="B85" i="29"/>
  <c r="A86" i="29"/>
  <c r="B66" i="29"/>
  <c r="A67" i="29"/>
  <c r="B47" i="29"/>
  <c r="A48" i="29"/>
  <c r="B28" i="29"/>
  <c r="A29" i="29"/>
  <c r="AQ504" i="27"/>
  <c r="AR513" i="27"/>
  <c r="AR521" i="27"/>
  <c r="AR488" i="27"/>
  <c r="AR504" i="27"/>
  <c r="AQ343" i="27" l="1"/>
  <c r="AK343" i="27"/>
  <c r="AS343" i="27" s="1"/>
  <c r="AQ107" i="27"/>
  <c r="AR14" i="27"/>
  <c r="AQ292" i="27"/>
  <c r="AQ204" i="27"/>
  <c r="AQ242" i="27"/>
  <c r="AQ135" i="27"/>
  <c r="AQ177" i="27"/>
  <c r="AQ276" i="27"/>
  <c r="AQ126" i="27"/>
  <c r="AJ114" i="27"/>
  <c r="AR114" i="27" s="1"/>
  <c r="AQ363" i="27"/>
  <c r="AJ126" i="27"/>
  <c r="AR126" i="27" s="1"/>
  <c r="AQ14" i="27"/>
  <c r="AK14" i="27"/>
  <c r="AS14" i="27" s="1"/>
  <c r="AH85" i="27"/>
  <c r="AH207" i="27"/>
  <c r="AH216" i="27"/>
  <c r="AH451" i="27"/>
  <c r="AH417" i="27"/>
  <c r="AH441" i="27"/>
  <c r="AH396" i="27"/>
  <c r="AH202" i="27"/>
  <c r="AH145" i="27"/>
  <c r="AH104" i="27"/>
  <c r="AH291" i="27"/>
  <c r="AH99" i="27"/>
  <c r="AH198" i="27"/>
  <c r="AH110" i="27"/>
  <c r="AH243" i="27"/>
  <c r="AH316" i="27"/>
  <c r="AH139" i="27"/>
  <c r="AH137" i="27"/>
  <c r="AH77" i="27"/>
  <c r="AH79" i="27"/>
  <c r="AH116" i="27"/>
  <c r="AH268" i="27"/>
  <c r="AH482" i="27"/>
  <c r="AH337" i="27"/>
  <c r="AH186" i="27"/>
  <c r="AH429" i="27"/>
  <c r="AH374" i="27"/>
  <c r="AH282" i="27"/>
  <c r="AH261" i="27"/>
  <c r="AH32" i="27"/>
  <c r="AH313" i="27"/>
  <c r="AH81" i="27"/>
  <c r="AH359" i="27"/>
  <c r="AH470" i="27"/>
  <c r="AH230" i="27"/>
  <c r="AH437" i="27"/>
  <c r="AH24" i="27"/>
  <c r="AH461" i="27"/>
  <c r="AH47" i="27"/>
  <c r="AH399" i="27"/>
  <c r="AH388" i="27"/>
  <c r="AH290" i="27"/>
  <c r="AH480" i="27"/>
  <c r="AH341" i="27"/>
  <c r="AH368" i="27"/>
  <c r="AH411" i="27"/>
  <c r="AH67" i="27"/>
  <c r="AH278" i="27"/>
  <c r="AH229" i="27"/>
  <c r="AH258" i="27"/>
  <c r="AH349" i="27"/>
  <c r="AH398" i="27"/>
  <c r="AH430" i="27"/>
  <c r="AH468" i="27"/>
  <c r="AH508" i="27"/>
  <c r="AH297" i="27"/>
  <c r="AH49" i="27"/>
  <c r="AH443" i="27"/>
  <c r="AH237" i="27"/>
  <c r="AH304" i="27"/>
  <c r="AH330" i="27"/>
  <c r="AH385" i="27"/>
  <c r="AH255" i="27"/>
  <c r="AH51" i="27"/>
  <c r="AH61" i="27"/>
  <c r="AH306" i="27"/>
  <c r="AH505" i="27"/>
  <c r="AH26" i="27"/>
  <c r="AH404" i="27"/>
  <c r="AQ324" i="27"/>
  <c r="AQ160" i="27"/>
  <c r="AJ160" i="27"/>
  <c r="AQ252" i="27"/>
  <c r="AH15" i="27"/>
  <c r="AH127" i="27"/>
  <c r="AH208" i="27"/>
  <c r="AH332" i="27"/>
  <c r="AH487" i="27"/>
  <c r="AH319" i="27"/>
  <c r="AH463" i="27"/>
  <c r="AH232" i="27"/>
  <c r="AH271" i="27"/>
  <c r="AH494" i="27"/>
  <c r="AH106" i="27"/>
  <c r="AH506" i="27"/>
  <c r="AH193" i="27"/>
  <c r="AH94" i="27"/>
  <c r="AH195" i="27"/>
  <c r="AH117" i="27"/>
  <c r="AH212" i="27"/>
  <c r="AH105" i="27"/>
  <c r="AH115" i="27"/>
  <c r="AH166" i="27"/>
  <c r="AH119" i="27"/>
  <c r="AH244" i="27"/>
  <c r="AH228" i="27"/>
  <c r="AH162" i="27"/>
  <c r="AH444" i="27"/>
  <c r="AH415" i="27"/>
  <c r="AH181" i="27"/>
  <c r="AH381" i="27"/>
  <c r="AH354" i="27"/>
  <c r="AH64" i="27"/>
  <c r="AH45" i="27"/>
  <c r="AH174" i="27"/>
  <c r="AH464" i="27"/>
  <c r="AH289" i="27"/>
  <c r="AH438" i="27"/>
  <c r="AH234" i="27"/>
  <c r="AH355" i="27"/>
  <c r="AH31" i="27"/>
  <c r="AH358" i="27"/>
  <c r="AH38" i="27"/>
  <c r="AR204" i="27"/>
  <c r="AH405" i="27"/>
  <c r="AH21" i="27"/>
  <c r="AH383" i="27"/>
  <c r="AH57" i="27"/>
  <c r="AH481" i="27"/>
  <c r="AH33" i="27"/>
  <c r="AH120" i="27"/>
  <c r="AH256" i="27"/>
  <c r="AH509" i="27"/>
  <c r="AH54" i="27"/>
  <c r="AH66" i="27"/>
  <c r="AH285" i="27"/>
  <c r="AH55" i="27"/>
  <c r="AH449" i="27"/>
  <c r="AH221" i="27"/>
  <c r="AH517" i="27"/>
  <c r="AH493" i="27"/>
  <c r="AH484" i="27"/>
  <c r="AH446" i="27"/>
  <c r="AH88" i="27"/>
  <c r="AH311" i="27"/>
  <c r="AH46" i="27"/>
  <c r="AR135" i="27"/>
  <c r="AH350" i="27"/>
  <c r="AH173" i="27"/>
  <c r="AH457" i="27"/>
  <c r="AH245" i="27"/>
  <c r="AH357" i="27"/>
  <c r="AH495" i="27"/>
  <c r="AH132" i="27"/>
  <c r="AH194" i="27"/>
  <c r="AH80" i="27"/>
  <c r="AH43" i="27"/>
  <c r="AH403" i="27"/>
  <c r="AH351" i="27"/>
  <c r="AH465" i="27"/>
  <c r="AH246" i="27"/>
  <c r="AH203" i="27"/>
  <c r="AH518" i="27"/>
  <c r="AH92" i="27"/>
  <c r="AH275" i="27"/>
  <c r="AH84" i="27"/>
  <c r="AH83" i="27"/>
  <c r="AH227" i="27"/>
  <c r="AH103" i="27"/>
  <c r="AH155" i="27"/>
  <c r="AH192" i="27"/>
  <c r="AH136" i="27"/>
  <c r="AH95" i="27"/>
  <c r="AH384" i="27"/>
  <c r="AH273" i="27"/>
  <c r="AH148" i="27"/>
  <c r="AH294" i="27"/>
  <c r="AH320" i="27"/>
  <c r="AH296" i="27"/>
  <c r="AH59" i="27"/>
  <c r="AH249" i="27"/>
  <c r="AH41" i="27"/>
  <c r="AH390" i="27"/>
  <c r="AH48" i="27"/>
  <c r="AH190" i="27"/>
  <c r="AH326" i="27"/>
  <c r="AH62" i="27"/>
  <c r="AH30" i="27"/>
  <c r="AH386" i="27"/>
  <c r="AH448" i="27"/>
  <c r="AH170" i="27"/>
  <c r="AH58" i="27"/>
  <c r="AH87" i="27"/>
  <c r="AH28" i="27"/>
  <c r="AH328" i="27"/>
  <c r="AH269" i="27"/>
  <c r="AH231" i="27"/>
  <c r="AH40" i="27"/>
  <c r="AH182" i="27"/>
  <c r="AH277" i="27"/>
  <c r="AH96" i="27"/>
  <c r="AH302" i="27"/>
  <c r="AH455" i="27"/>
  <c r="AH257" i="27"/>
  <c r="AH352" i="27"/>
  <c r="AH400" i="27"/>
  <c r="AH478" i="27"/>
  <c r="AH250" i="27"/>
  <c r="AH52" i="27"/>
  <c r="AH183" i="27"/>
  <c r="AH452" i="27"/>
  <c r="AH89" i="27"/>
  <c r="AH124" i="27"/>
  <c r="AH20" i="27"/>
  <c r="AH392" i="27"/>
  <c r="AH511" i="27"/>
  <c r="AH498" i="27"/>
  <c r="AH188" i="27"/>
  <c r="AH308" i="27"/>
  <c r="AH131" i="27"/>
  <c r="AQ71" i="27"/>
  <c r="AJ71" i="27"/>
  <c r="AH259" i="27"/>
  <c r="AH129" i="27"/>
  <c r="AH111" i="27"/>
  <c r="AH147" i="27"/>
  <c r="AH490" i="27"/>
  <c r="AH389" i="27"/>
  <c r="AH364" i="27"/>
  <c r="AH225" i="27"/>
  <c r="AH241" i="27"/>
  <c r="AH25" i="27"/>
  <c r="AH419" i="27"/>
  <c r="AH512" i="27"/>
  <c r="AH416" i="27"/>
  <c r="AH191" i="27"/>
  <c r="AH153" i="27"/>
  <c r="AH125" i="27"/>
  <c r="AH211" i="27"/>
  <c r="AH323" i="27"/>
  <c r="AH283" i="27"/>
  <c r="AH205" i="27"/>
  <c r="AH86" i="27"/>
  <c r="AH267" i="27"/>
  <c r="AH217" i="27"/>
  <c r="AH307" i="27"/>
  <c r="AH206" i="27"/>
  <c r="AH260" i="27"/>
  <c r="AH196" i="27"/>
  <c r="AH236" i="27"/>
  <c r="AH172" i="27"/>
  <c r="AH118" i="27"/>
  <c r="AH380" i="27"/>
  <c r="AH340" i="27"/>
  <c r="AH474" i="27"/>
  <c r="AH274" i="27"/>
  <c r="AH393" i="27"/>
  <c r="AH454" i="27"/>
  <c r="AH485" i="27"/>
  <c r="AH17" i="27"/>
  <c r="AH288" i="27"/>
  <c r="AH37" i="27"/>
  <c r="AH287" i="27"/>
  <c r="AH476" i="27"/>
  <c r="AH318" i="27"/>
  <c r="AH410" i="27"/>
  <c r="AH333" i="27"/>
  <c r="AH226" i="27"/>
  <c r="AH23" i="27"/>
  <c r="AH19" i="27"/>
  <c r="AH426" i="27"/>
  <c r="AH305" i="27"/>
  <c r="AH439" i="27"/>
  <c r="AH507" i="27"/>
  <c r="AH462" i="27"/>
  <c r="AH184" i="27"/>
  <c r="AH428" i="27"/>
  <c r="AH499" i="27"/>
  <c r="AH491" i="27"/>
  <c r="AH496" i="27"/>
  <c r="AH379" i="27"/>
  <c r="AH60" i="27"/>
  <c r="AH152" i="27"/>
  <c r="AH372" i="27"/>
  <c r="AH423" i="27"/>
  <c r="AH378" i="27"/>
  <c r="AH272" i="27"/>
  <c r="AH171" i="27"/>
  <c r="AH63" i="27"/>
  <c r="AH466" i="27"/>
  <c r="AH279" i="27"/>
  <c r="AH433" i="27"/>
  <c r="AH431" i="27"/>
  <c r="AH44" i="27"/>
  <c r="AH345" i="27"/>
  <c r="AH151" i="27"/>
  <c r="AH128" i="27"/>
  <c r="AH210" i="27"/>
  <c r="AH157" i="27"/>
  <c r="AH209" i="27"/>
  <c r="AH214" i="27"/>
  <c r="AH197" i="27"/>
  <c r="AH102" i="27"/>
  <c r="AH123" i="27"/>
  <c r="AH300" i="27"/>
  <c r="AH69" i="27"/>
  <c r="AH70" i="27"/>
  <c r="AH112" i="27"/>
  <c r="AH164" i="27"/>
  <c r="AH146" i="27"/>
  <c r="AH140" i="27"/>
  <c r="AH168" i="27"/>
  <c r="AH471" i="27"/>
  <c r="AH42" i="27"/>
  <c r="AH39" i="27"/>
  <c r="AH401" i="27"/>
  <c r="AH427" i="27"/>
  <c r="AH263" i="27"/>
  <c r="AH29" i="27"/>
  <c r="AH516" i="27"/>
  <c r="AH233" i="27"/>
  <c r="AH459" i="27"/>
  <c r="AH344" i="27"/>
  <c r="AH503" i="27"/>
  <c r="AH262" i="27"/>
  <c r="AH338" i="27"/>
  <c r="AH371" i="27"/>
  <c r="AH510" i="27"/>
  <c r="AH472" i="27"/>
  <c r="AH35" i="27"/>
  <c r="AH53" i="27"/>
  <c r="AH456" i="27"/>
  <c r="AH492" i="27"/>
  <c r="AH312" i="27"/>
  <c r="AH266" i="27"/>
  <c r="AH453" i="27"/>
  <c r="AH442" i="27"/>
  <c r="AH34" i="27"/>
  <c r="AH424" i="27"/>
  <c r="AH434" i="27"/>
  <c r="AH367" i="27"/>
  <c r="AH369" i="27"/>
  <c r="AR177" i="27"/>
  <c r="AH18" i="27"/>
  <c r="AH373" i="27"/>
  <c r="AH406" i="27"/>
  <c r="AH56" i="27"/>
  <c r="AH68" i="27"/>
  <c r="AH397" i="27"/>
  <c r="AH366" i="27"/>
  <c r="AH501" i="27"/>
  <c r="AH334" i="27"/>
  <c r="AH239" i="27"/>
  <c r="AH475" i="27"/>
  <c r="AH90" i="27"/>
  <c r="AH281" i="27"/>
  <c r="AH502" i="27"/>
  <c r="AR252" i="27"/>
  <c r="AQ159" i="27"/>
  <c r="AJ159" i="27"/>
  <c r="AQ78" i="27"/>
  <c r="AJ78" i="27"/>
  <c r="AH200" i="27"/>
  <c r="AH167" i="27"/>
  <c r="AH353" i="27"/>
  <c r="AH280" i="27"/>
  <c r="AH113" i="27"/>
  <c r="AH251" i="27"/>
  <c r="AH315" i="27"/>
  <c r="AH215" i="27"/>
  <c r="AH109" i="27"/>
  <c r="AH201" i="27"/>
  <c r="AH100" i="27"/>
  <c r="AH161" i="27"/>
  <c r="AH130" i="27"/>
  <c r="AH156" i="27"/>
  <c r="AH108" i="27"/>
  <c r="AH284" i="27"/>
  <c r="AH138" i="27"/>
  <c r="AH142" i="27"/>
  <c r="AH467" i="27"/>
  <c r="AH286" i="27"/>
  <c r="AH445" i="27"/>
  <c r="AH346" i="27"/>
  <c r="AH189" i="27"/>
  <c r="AH223" i="27"/>
  <c r="AH362" i="27"/>
  <c r="AH407" i="27"/>
  <c r="AH240" i="27"/>
  <c r="AH450" i="27"/>
  <c r="AH163" i="27"/>
  <c r="AH436" i="27"/>
  <c r="AH222" i="27"/>
  <c r="AR292" i="27"/>
  <c r="AH50" i="27"/>
  <c r="AH247" i="27"/>
  <c r="AH176" i="27"/>
  <c r="AH409" i="27"/>
  <c r="AH460" i="27"/>
  <c r="AH370" i="27"/>
  <c r="AH265" i="27"/>
  <c r="AH348" i="27"/>
  <c r="AH329" i="27"/>
  <c r="AH361" i="27"/>
  <c r="AH382" i="27"/>
  <c r="AH72" i="27"/>
  <c r="AH375" i="27"/>
  <c r="AH254" i="27"/>
  <c r="AH187" i="27"/>
  <c r="AH421" i="27"/>
  <c r="AH179" i="27"/>
  <c r="AH402" i="27"/>
  <c r="AH327" i="27"/>
  <c r="AH347" i="27"/>
  <c r="AH309" i="27"/>
  <c r="AH425" i="27"/>
  <c r="AH65" i="27"/>
  <c r="AH497" i="27"/>
  <c r="AH248" i="27"/>
  <c r="AH180" i="27"/>
  <c r="AH420" i="27"/>
  <c r="AH477" i="27"/>
  <c r="AH365" i="27"/>
  <c r="AH336" i="27"/>
  <c r="AH473" i="27"/>
  <c r="AH22" i="27"/>
  <c r="AH218" i="27"/>
  <c r="AH213" i="27"/>
  <c r="AH310" i="27"/>
  <c r="AH325" i="27"/>
  <c r="AH143" i="27"/>
  <c r="AH412" i="27"/>
  <c r="AH298" i="27"/>
  <c r="AH16" i="27"/>
  <c r="AH224" i="27"/>
  <c r="AH303" i="27"/>
  <c r="AH299" i="27"/>
  <c r="AH154" i="27"/>
  <c r="AH235" i="27"/>
  <c r="AH133" i="27"/>
  <c r="AH122" i="27"/>
  <c r="AH141" i="27"/>
  <c r="AH75" i="27"/>
  <c r="AH169" i="27"/>
  <c r="AH165" i="27"/>
  <c r="AH74" i="27"/>
  <c r="AH515" i="27"/>
  <c r="AH101" i="27"/>
  <c r="AH418" i="27"/>
  <c r="AH149" i="27"/>
  <c r="AH219" i="27"/>
  <c r="AH121" i="27"/>
  <c r="AH199" i="27"/>
  <c r="AH76" i="27"/>
  <c r="AH91" i="27"/>
  <c r="AH134" i="27"/>
  <c r="AH220" i="27"/>
  <c r="AH144" i="27"/>
  <c r="AH93" i="27"/>
  <c r="AH158" i="27"/>
  <c r="AH391" i="27"/>
  <c r="AH314" i="27"/>
  <c r="AH422" i="27"/>
  <c r="AH377" i="27"/>
  <c r="AH339" i="27"/>
  <c r="AH342" i="27"/>
  <c r="AH483" i="27"/>
  <c r="AH447" i="27"/>
  <c r="AH185" i="27"/>
  <c r="AH387" i="27"/>
  <c r="AH500" i="27"/>
  <c r="AH264" i="27"/>
  <c r="AH27" i="27"/>
  <c r="AH82" i="27"/>
  <c r="AH238" i="27"/>
  <c r="AH36" i="27"/>
  <c r="AH458" i="27"/>
  <c r="AH301" i="27"/>
  <c r="AH408" i="27"/>
  <c r="AH98" i="27"/>
  <c r="AH395" i="27"/>
  <c r="AH432" i="27"/>
  <c r="AH413" i="27"/>
  <c r="AH414" i="27"/>
  <c r="AH469" i="27"/>
  <c r="AR276" i="27"/>
  <c r="AH322" i="27"/>
  <c r="AH486" i="27"/>
  <c r="AH394" i="27"/>
  <c r="AH479" i="27"/>
  <c r="AH293" i="27"/>
  <c r="AH295" i="27"/>
  <c r="AH321" i="27"/>
  <c r="AH97" i="27"/>
  <c r="AH331" i="27"/>
  <c r="AH317" i="27"/>
  <c r="AH360" i="27"/>
  <c r="AH514" i="27"/>
  <c r="AH440" i="27"/>
  <c r="AH335" i="27"/>
  <c r="AH270" i="27"/>
  <c r="AH178" i="27"/>
  <c r="AH253" i="27"/>
  <c r="AH356" i="27"/>
  <c r="AH489" i="27"/>
  <c r="AH175" i="27"/>
  <c r="AH73" i="27"/>
  <c r="AH435" i="27"/>
  <c r="AH376" i="27"/>
  <c r="AQ150" i="27"/>
  <c r="AI384" i="27"/>
  <c r="AI136" i="27"/>
  <c r="AI167" i="27"/>
  <c r="AI190" i="27"/>
  <c r="AI448" i="27"/>
  <c r="AI87" i="27"/>
  <c r="AI137" i="27"/>
  <c r="AI40" i="27"/>
  <c r="AI123" i="27"/>
  <c r="AI300" i="27"/>
  <c r="AI96" i="27"/>
  <c r="AI257" i="27"/>
  <c r="AI478" i="27"/>
  <c r="AI250" i="27"/>
  <c r="AI183" i="27"/>
  <c r="AI70" i="27"/>
  <c r="AI124" i="27"/>
  <c r="AI498" i="27"/>
  <c r="AI191" i="27"/>
  <c r="AI206" i="27"/>
  <c r="AI152" i="27"/>
  <c r="AI323" i="27"/>
  <c r="AI380" i="27"/>
  <c r="AI340" i="27"/>
  <c r="AI115" i="27"/>
  <c r="AI474" i="27"/>
  <c r="AI274" i="27"/>
  <c r="AI393" i="27"/>
  <c r="AI454" i="27"/>
  <c r="AI210" i="27"/>
  <c r="AI485" i="27"/>
  <c r="AI17" i="27"/>
  <c r="AI288" i="27"/>
  <c r="AI37" i="27"/>
  <c r="AI287" i="27"/>
  <c r="AI476" i="27"/>
  <c r="AI318" i="27"/>
  <c r="AI324" i="27"/>
  <c r="AK324" i="27" s="1"/>
  <c r="AS324" i="27" s="1"/>
  <c r="AI410" i="27"/>
  <c r="AI333" i="27"/>
  <c r="AI226" i="27"/>
  <c r="AI23" i="27"/>
  <c r="AI19" i="27"/>
  <c r="AI426" i="27"/>
  <c r="AI305" i="27"/>
  <c r="AI439" i="27"/>
  <c r="AI507" i="27"/>
  <c r="AI462" i="27"/>
  <c r="AI184" i="27"/>
  <c r="AI94" i="27"/>
  <c r="AI428" i="27"/>
  <c r="AI499" i="27"/>
  <c r="AI491" i="27"/>
  <c r="AI496" i="27"/>
  <c r="AI236" i="27"/>
  <c r="AI379" i="27"/>
  <c r="AI60" i="27"/>
  <c r="AI372" i="27"/>
  <c r="AI423" i="27"/>
  <c r="AI378" i="27"/>
  <c r="AI272" i="27"/>
  <c r="AI171" i="27"/>
  <c r="AI268" i="27"/>
  <c r="AI63" i="27"/>
  <c r="AI260" i="27"/>
  <c r="AI279" i="27"/>
  <c r="AI433" i="27"/>
  <c r="AI431" i="27"/>
  <c r="AI44" i="27"/>
  <c r="AI345" i="27"/>
  <c r="AI308" i="27"/>
  <c r="AI151" i="27"/>
  <c r="AI117" i="27"/>
  <c r="AI363" i="27"/>
  <c r="AK363" i="27" s="1"/>
  <c r="AS363" i="27" s="1"/>
  <c r="AI207" i="27"/>
  <c r="AI275" i="27"/>
  <c r="AI193" i="27"/>
  <c r="AI145" i="27"/>
  <c r="AI320" i="27"/>
  <c r="AI326" i="27"/>
  <c r="AI58" i="27"/>
  <c r="AI144" i="27"/>
  <c r="AI400" i="27"/>
  <c r="AI194" i="27"/>
  <c r="AI198" i="27"/>
  <c r="AI213" i="27"/>
  <c r="AI283" i="27"/>
  <c r="AI471" i="27"/>
  <c r="AI220" i="27"/>
  <c r="AI42" i="27"/>
  <c r="AI39" i="27"/>
  <c r="AI216" i="27"/>
  <c r="AI401" i="27"/>
  <c r="AI427" i="27"/>
  <c r="AI263" i="27"/>
  <c r="AI29" i="27"/>
  <c r="AI516" i="27"/>
  <c r="AI233" i="27"/>
  <c r="AI459" i="27"/>
  <c r="AI95" i="27"/>
  <c r="AI344" i="27"/>
  <c r="AI503" i="27"/>
  <c r="AI118" i="27"/>
  <c r="AI262" i="27"/>
  <c r="AI244" i="27"/>
  <c r="AI338" i="27"/>
  <c r="AI316" i="27"/>
  <c r="AI371" i="27"/>
  <c r="AI510" i="27"/>
  <c r="AI472" i="27"/>
  <c r="AI35" i="27"/>
  <c r="AI53" i="27"/>
  <c r="AI456" i="27"/>
  <c r="AI492" i="27"/>
  <c r="AI312" i="27"/>
  <c r="AI266" i="27"/>
  <c r="AI196" i="27"/>
  <c r="AI453" i="27"/>
  <c r="AI86" i="27"/>
  <c r="AI442" i="27"/>
  <c r="AI34" i="27"/>
  <c r="AI424" i="27"/>
  <c r="AI434" i="27"/>
  <c r="AI367" i="27"/>
  <c r="AI369" i="27"/>
  <c r="AI177" i="27"/>
  <c r="AK177" i="27" s="1"/>
  <c r="AS177" i="27" s="1"/>
  <c r="AI18" i="27"/>
  <c r="AI373" i="27"/>
  <c r="AI406" i="27"/>
  <c r="AI56" i="27"/>
  <c r="AI68" i="27"/>
  <c r="AI397" i="27"/>
  <c r="AI366" i="27"/>
  <c r="AI501" i="27"/>
  <c r="AI334" i="27"/>
  <c r="AI239" i="27"/>
  <c r="AI92" i="27"/>
  <c r="AI475" i="27"/>
  <c r="AI90" i="27"/>
  <c r="AI281" i="27"/>
  <c r="AI228" i="27"/>
  <c r="AI502" i="27"/>
  <c r="AI214" i="27"/>
  <c r="AI153" i="27"/>
  <c r="AI148" i="27"/>
  <c r="AI249" i="27"/>
  <c r="AI386" i="27"/>
  <c r="AI269" i="27"/>
  <c r="AI511" i="27"/>
  <c r="AI197" i="27"/>
  <c r="AI205" i="27"/>
  <c r="AI104" i="27"/>
  <c r="AI218" i="27"/>
  <c r="AI467" i="27"/>
  <c r="AI286" i="27"/>
  <c r="AI162" i="27"/>
  <c r="AI445" i="27"/>
  <c r="AI346" i="27"/>
  <c r="AI189" i="27"/>
  <c r="AI223" i="27"/>
  <c r="AI362" i="27"/>
  <c r="AI407" i="27"/>
  <c r="AI84" i="27"/>
  <c r="AI240" i="27"/>
  <c r="AI450" i="27"/>
  <c r="AI163" i="27"/>
  <c r="AI436" i="27"/>
  <c r="AI222" i="27"/>
  <c r="AI292" i="27"/>
  <c r="AK292" i="27" s="1"/>
  <c r="AS292" i="27" s="1"/>
  <c r="AI50" i="27"/>
  <c r="AI247" i="27"/>
  <c r="AI176" i="27"/>
  <c r="AI409" i="27"/>
  <c r="AI460" i="27"/>
  <c r="AI370" i="27"/>
  <c r="AI265" i="27"/>
  <c r="AI348" i="27"/>
  <c r="AI329" i="27"/>
  <c r="AI361" i="27"/>
  <c r="AI382" i="27"/>
  <c r="AI72" i="27"/>
  <c r="AI375" i="27"/>
  <c r="AI254" i="27"/>
  <c r="AI187" i="27"/>
  <c r="AI421" i="27"/>
  <c r="AI179" i="27"/>
  <c r="AI402" i="27"/>
  <c r="AI327" i="27"/>
  <c r="AI347" i="27"/>
  <c r="AI309" i="27"/>
  <c r="AI425" i="27"/>
  <c r="AI65" i="27"/>
  <c r="AI497" i="27"/>
  <c r="AI248" i="27"/>
  <c r="AI147" i="27"/>
  <c r="AI180" i="27"/>
  <c r="AI420" i="27"/>
  <c r="AI212" i="27"/>
  <c r="AI477" i="27"/>
  <c r="AI85" i="27"/>
  <c r="AI365" i="27"/>
  <c r="AI336" i="27"/>
  <c r="AI473" i="27"/>
  <c r="AI170" i="27"/>
  <c r="AI22" i="27"/>
  <c r="AI243" i="27"/>
  <c r="AI315" i="27"/>
  <c r="AI74" i="27"/>
  <c r="AI294" i="27"/>
  <c r="AI41" i="27"/>
  <c r="AI48" i="27"/>
  <c r="AI155" i="27"/>
  <c r="AI156" i="27"/>
  <c r="AI28" i="27"/>
  <c r="AI182" i="27"/>
  <c r="AI277" i="27"/>
  <c r="AI302" i="27"/>
  <c r="AI455" i="27"/>
  <c r="AI352" i="27"/>
  <c r="AI112" i="27"/>
  <c r="AI52" i="27"/>
  <c r="AI452" i="27"/>
  <c r="AI89" i="27"/>
  <c r="AI188" i="27"/>
  <c r="AI520" i="27"/>
  <c r="AK520" i="27" s="1"/>
  <c r="AS520" i="27" s="1"/>
  <c r="AI125" i="27"/>
  <c r="AI15" i="27"/>
  <c r="AI217" i="27"/>
  <c r="AI267" i="27"/>
  <c r="AI391" i="27"/>
  <c r="AI314" i="27"/>
  <c r="AI422" i="27"/>
  <c r="AI200" i="27"/>
  <c r="AI377" i="27"/>
  <c r="AI339" i="27"/>
  <c r="AI342" i="27"/>
  <c r="AI483" i="27"/>
  <c r="AI447" i="27"/>
  <c r="AI185" i="27"/>
  <c r="AI387" i="27"/>
  <c r="AI500" i="27"/>
  <c r="AI264" i="27"/>
  <c r="AI27" i="27"/>
  <c r="AI82" i="27"/>
  <c r="AI238" i="27"/>
  <c r="AI36" i="27"/>
  <c r="AI108" i="27"/>
  <c r="AI458" i="27"/>
  <c r="AI301" i="27"/>
  <c r="AI408" i="27"/>
  <c r="AI98" i="27"/>
  <c r="AI395" i="27"/>
  <c r="AI432" i="27"/>
  <c r="AI413" i="27"/>
  <c r="AI414" i="27"/>
  <c r="AI208" i="27"/>
  <c r="AI469" i="27"/>
  <c r="AI164" i="27"/>
  <c r="AI276" i="27"/>
  <c r="AK276" i="27" s="1"/>
  <c r="AS276" i="27" s="1"/>
  <c r="AI322" i="27"/>
  <c r="AI486" i="27"/>
  <c r="AI394" i="27"/>
  <c r="AI479" i="27"/>
  <c r="AI293" i="27"/>
  <c r="AI295" i="27"/>
  <c r="AI321" i="27"/>
  <c r="AI97" i="27"/>
  <c r="AI331" i="27"/>
  <c r="AI317" i="27"/>
  <c r="AI360" i="27"/>
  <c r="AI514" i="27"/>
  <c r="AI440" i="27"/>
  <c r="AI335" i="27"/>
  <c r="AI270" i="27"/>
  <c r="AI178" i="27"/>
  <c r="AI253" i="27"/>
  <c r="AI356" i="27"/>
  <c r="AI489" i="27"/>
  <c r="AI175" i="27"/>
  <c r="AI127" i="27"/>
  <c r="AI73" i="27"/>
  <c r="AI435" i="27"/>
  <c r="AI376" i="27"/>
  <c r="AI242" i="27"/>
  <c r="AK242" i="27" s="1"/>
  <c r="AS242" i="27" s="1"/>
  <c r="AI307" i="27"/>
  <c r="AI30" i="27"/>
  <c r="AI71" i="27"/>
  <c r="AI20" i="27"/>
  <c r="AI513" i="27"/>
  <c r="AK513" i="27" s="1"/>
  <c r="AS513" i="27" s="1"/>
  <c r="AI259" i="27"/>
  <c r="AI100" i="27"/>
  <c r="AI202" i="27"/>
  <c r="AI490" i="27"/>
  <c r="AI332" i="27"/>
  <c r="AI310" i="27"/>
  <c r="AI80" i="27"/>
  <c r="AI389" i="27"/>
  <c r="AI140" i="27"/>
  <c r="AI487" i="27"/>
  <c r="AI325" i="27"/>
  <c r="AI364" i="27"/>
  <c r="AI353" i="27"/>
  <c r="AI143" i="27"/>
  <c r="AI43" i="27"/>
  <c r="AI114" i="27"/>
  <c r="AI93" i="27"/>
  <c r="AI412" i="27"/>
  <c r="AI126" i="27"/>
  <c r="AK126" i="27" s="1"/>
  <c r="AS126" i="27" s="1"/>
  <c r="AI159" i="27"/>
  <c r="AI451" i="27"/>
  <c r="AI134" i="27"/>
  <c r="AI417" i="27"/>
  <c r="AI319" i="27"/>
  <c r="AI403" i="27"/>
  <c r="AI463" i="27"/>
  <c r="AI225" i="27"/>
  <c r="AI298" i="27"/>
  <c r="AI241" i="27"/>
  <c r="AI441" i="27"/>
  <c r="AI280" i="27"/>
  <c r="AI284" i="27"/>
  <c r="AI146" i="27"/>
  <c r="AI150" i="27"/>
  <c r="AK150" i="27" s="1"/>
  <c r="AS150" i="27" s="1"/>
  <c r="AI232" i="27"/>
  <c r="AI351" i="27"/>
  <c r="AI111" i="27"/>
  <c r="AI76" i="27"/>
  <c r="AI465" i="27"/>
  <c r="AI271" i="27"/>
  <c r="AI101" i="27"/>
  <c r="AI16" i="27"/>
  <c r="AI25" i="27"/>
  <c r="AI119" i="27"/>
  <c r="AI224" i="27"/>
  <c r="AI116" i="27"/>
  <c r="AI130" i="27"/>
  <c r="AI142" i="27"/>
  <c r="AI396" i="27"/>
  <c r="AI419" i="27"/>
  <c r="AI512" i="27"/>
  <c r="AI303" i="27"/>
  <c r="AI172" i="27"/>
  <c r="AI416" i="27"/>
  <c r="AI494" i="27"/>
  <c r="AI246" i="27"/>
  <c r="AI219" i="27"/>
  <c r="AI201" i="27"/>
  <c r="AI141" i="27"/>
  <c r="AI273" i="27"/>
  <c r="AI59" i="27"/>
  <c r="AI62" i="27"/>
  <c r="AI328" i="27"/>
  <c r="AI392" i="27"/>
  <c r="AI169" i="27"/>
  <c r="AI235" i="27"/>
  <c r="AI482" i="27"/>
  <c r="AI337" i="27"/>
  <c r="AI186" i="27"/>
  <c r="AI429" i="27"/>
  <c r="AI374" i="27"/>
  <c r="AI168" i="27"/>
  <c r="AI282" i="27"/>
  <c r="AI261" i="27"/>
  <c r="AI110" i="27"/>
  <c r="AI32" i="27"/>
  <c r="AI313" i="27"/>
  <c r="AI81" i="27"/>
  <c r="AI359" i="27"/>
  <c r="AI470" i="27"/>
  <c r="AI192" i="27"/>
  <c r="AI230" i="27"/>
  <c r="AI158" i="27"/>
  <c r="AI437" i="27"/>
  <c r="AI24" i="27"/>
  <c r="AI461" i="27"/>
  <c r="AI47" i="27"/>
  <c r="AI399" i="27"/>
  <c r="AI388" i="27"/>
  <c r="AI290" i="27"/>
  <c r="AI480" i="27"/>
  <c r="AI341" i="27"/>
  <c r="AI368" i="27"/>
  <c r="AI160" i="27"/>
  <c r="AI411" i="27"/>
  <c r="AI67" i="27"/>
  <c r="AI278" i="27"/>
  <c r="AI229" i="27"/>
  <c r="AI258" i="27"/>
  <c r="AI349" i="27"/>
  <c r="AI398" i="27"/>
  <c r="AI430" i="27"/>
  <c r="AI468" i="27"/>
  <c r="AI251" i="27"/>
  <c r="AI508" i="27"/>
  <c r="AI297" i="27"/>
  <c r="AI49" i="27"/>
  <c r="AI443" i="27"/>
  <c r="AI237" i="27"/>
  <c r="AI304" i="27"/>
  <c r="AI330" i="27"/>
  <c r="AI385" i="27"/>
  <c r="AI255" i="27"/>
  <c r="AI166" i="27"/>
  <c r="AI51" i="27"/>
  <c r="AI61" i="27"/>
  <c r="AI306" i="27"/>
  <c r="AI107" i="27"/>
  <c r="AK107" i="27" s="1"/>
  <c r="AS107" i="27" s="1"/>
  <c r="AI505" i="27"/>
  <c r="AI78" i="27"/>
  <c r="AI26" i="27"/>
  <c r="AI404" i="27"/>
  <c r="AI161" i="27"/>
  <c r="AI506" i="27"/>
  <c r="AI102" i="27"/>
  <c r="AI466" i="27"/>
  <c r="AI296" i="27"/>
  <c r="AI390" i="27"/>
  <c r="AI231" i="27"/>
  <c r="AI252" i="27"/>
  <c r="AK252" i="27" s="1"/>
  <c r="AS252" i="27" s="1"/>
  <c r="AI299" i="27"/>
  <c r="AI106" i="27"/>
  <c r="AI519" i="27"/>
  <c r="AK519" i="27" s="1"/>
  <c r="AS519" i="27" s="1"/>
  <c r="AI444" i="27"/>
  <c r="AI415" i="27"/>
  <c r="AI181" i="27"/>
  <c r="AI381" i="27"/>
  <c r="AI354" i="27"/>
  <c r="AI64" i="27"/>
  <c r="AI45" i="27"/>
  <c r="AI174" i="27"/>
  <c r="AI464" i="27"/>
  <c r="AI289" i="27"/>
  <c r="AI438" i="27"/>
  <c r="AI234" i="27"/>
  <c r="AI355" i="27"/>
  <c r="AI31" i="27"/>
  <c r="AI358" i="27"/>
  <c r="AI38" i="27"/>
  <c r="AI204" i="27"/>
  <c r="AK204" i="27" s="1"/>
  <c r="AS204" i="27" s="1"/>
  <c r="AI405" i="27"/>
  <c r="AI77" i="27"/>
  <c r="AI79" i="27"/>
  <c r="AI122" i="27"/>
  <c r="AI21" i="27"/>
  <c r="AI383" i="27"/>
  <c r="AI57" i="27"/>
  <c r="AI132" i="27"/>
  <c r="AI481" i="27"/>
  <c r="AI33" i="27"/>
  <c r="AI120" i="27"/>
  <c r="AI256" i="27"/>
  <c r="AI509" i="27"/>
  <c r="AI139" i="27"/>
  <c r="AI54" i="27"/>
  <c r="AI66" i="27"/>
  <c r="AI285" i="27"/>
  <c r="AI55" i="27"/>
  <c r="AI449" i="27"/>
  <c r="AI154" i="27"/>
  <c r="AI221" i="27"/>
  <c r="AI113" i="27"/>
  <c r="AI517" i="27"/>
  <c r="AI493" i="27"/>
  <c r="AI484" i="27"/>
  <c r="AI446" i="27"/>
  <c r="AI88" i="27"/>
  <c r="AI69" i="27"/>
  <c r="AI311" i="27"/>
  <c r="AI46" i="27"/>
  <c r="AI135" i="27"/>
  <c r="AK135" i="27" s="1"/>
  <c r="AI350" i="27"/>
  <c r="AI173" i="27"/>
  <c r="AI457" i="27"/>
  <c r="AI138" i="27"/>
  <c r="AI245" i="27"/>
  <c r="AI357" i="27"/>
  <c r="AI495" i="27"/>
  <c r="AI209" i="27"/>
  <c r="AR150" i="27"/>
  <c r="AR520" i="27"/>
  <c r="AR324" i="27"/>
  <c r="A771" i="29"/>
  <c r="B770" i="29"/>
  <c r="B734" i="29"/>
  <c r="A735" i="29"/>
  <c r="A752" i="29"/>
  <c r="B751" i="29"/>
  <c r="B696" i="29"/>
  <c r="A697" i="29"/>
  <c r="A714" i="29"/>
  <c r="B713" i="29"/>
  <c r="A657" i="29"/>
  <c r="B656" i="29"/>
  <c r="A676" i="29"/>
  <c r="B675" i="29"/>
  <c r="A619" i="29"/>
  <c r="B618" i="29"/>
  <c r="A639" i="29"/>
  <c r="B638" i="29"/>
  <c r="A581" i="29"/>
  <c r="B580" i="29"/>
  <c r="A600" i="29"/>
  <c r="B599" i="29"/>
  <c r="A543" i="29"/>
  <c r="B542" i="29"/>
  <c r="A562" i="29"/>
  <c r="B561" i="29"/>
  <c r="B506" i="29"/>
  <c r="A507" i="29"/>
  <c r="A524" i="29"/>
  <c r="B523" i="29"/>
  <c r="B468" i="29"/>
  <c r="A469" i="29"/>
  <c r="A486" i="29"/>
  <c r="B485" i="29"/>
  <c r="B430" i="29"/>
  <c r="A431" i="29"/>
  <c r="A448" i="29"/>
  <c r="B447" i="29"/>
  <c r="A391" i="29"/>
  <c r="B390" i="29"/>
  <c r="A410" i="29"/>
  <c r="B409" i="29"/>
  <c r="A353" i="29"/>
  <c r="B352" i="29"/>
  <c r="A372" i="29"/>
  <c r="B371" i="29"/>
  <c r="A315" i="29"/>
  <c r="B314" i="29"/>
  <c r="A334" i="29"/>
  <c r="B333" i="29"/>
  <c r="A277" i="29"/>
  <c r="B276" i="29"/>
  <c r="B295" i="29"/>
  <c r="A296" i="29"/>
  <c r="B240" i="29"/>
  <c r="A241" i="29"/>
  <c r="A258" i="29"/>
  <c r="B257" i="29"/>
  <c r="A201" i="29"/>
  <c r="B200" i="29"/>
  <c r="A220" i="29"/>
  <c r="B219" i="29"/>
  <c r="A163" i="29"/>
  <c r="B162" i="29"/>
  <c r="A182" i="29"/>
  <c r="B181" i="29"/>
  <c r="A125" i="29"/>
  <c r="B124" i="29"/>
  <c r="A144" i="29"/>
  <c r="B143" i="29"/>
  <c r="A87" i="29"/>
  <c r="B86" i="29"/>
  <c r="B105" i="29"/>
  <c r="A106" i="29"/>
  <c r="A49" i="29"/>
  <c r="B48" i="29"/>
  <c r="B67" i="29"/>
  <c r="A68" i="29"/>
  <c r="A30" i="29"/>
  <c r="B29" i="29"/>
  <c r="AR107" i="27"/>
  <c r="AM504" i="27"/>
  <c r="AL504" i="27"/>
  <c r="AN504" i="27" s="1"/>
  <c r="AO504" i="27" s="1"/>
  <c r="AL343" i="27"/>
  <c r="AN343" i="27" s="1"/>
  <c r="AO343" i="27" s="1"/>
  <c r="AM343" i="27"/>
  <c r="AM488" i="27"/>
  <c r="AL488" i="27"/>
  <c r="AN488" i="27" s="1"/>
  <c r="AO488" i="27" s="1"/>
  <c r="AL521" i="27"/>
  <c r="AN521" i="27" s="1"/>
  <c r="AO521" i="27" s="1"/>
  <c r="AM521" i="27"/>
  <c r="AK114" i="27" l="1"/>
  <c r="AS114" i="27" s="1"/>
  <c r="AK78" i="27"/>
  <c r="AS78" i="27" s="1"/>
  <c r="AK71" i="27"/>
  <c r="AS71" i="27" s="1"/>
  <c r="AL14" i="27"/>
  <c r="AN14" i="27" s="1"/>
  <c r="AO14" i="27" s="1"/>
  <c r="AM14" i="27"/>
  <c r="AL204" i="27"/>
  <c r="AN204" i="27" s="1"/>
  <c r="AO204" i="27" s="1"/>
  <c r="AR78" i="27"/>
  <c r="AM519" i="27"/>
  <c r="AR159" i="27"/>
  <c r="AM204" i="27"/>
  <c r="AM135" i="27"/>
  <c r="AS135" i="27"/>
  <c r="AL242" i="27"/>
  <c r="AN242" i="27" s="1"/>
  <c r="AO242" i="27" s="1"/>
  <c r="AM242" i="27"/>
  <c r="AL292" i="27"/>
  <c r="AN292" i="27" s="1"/>
  <c r="AO292" i="27" s="1"/>
  <c r="AK160" i="27"/>
  <c r="AS160" i="27" s="1"/>
  <c r="AK159" i="27"/>
  <c r="AS159" i="27" s="1"/>
  <c r="AM292" i="27"/>
  <c r="AL276" i="27"/>
  <c r="AN276" i="27" s="1"/>
  <c r="AO276" i="27" s="1"/>
  <c r="AM276" i="27"/>
  <c r="AJ90" i="27"/>
  <c r="AR90" i="27" s="1"/>
  <c r="AQ90" i="27"/>
  <c r="AQ334" i="27"/>
  <c r="AJ334" i="27"/>
  <c r="AQ68" i="27"/>
  <c r="AJ68" i="27"/>
  <c r="AJ18" i="27"/>
  <c r="AR18" i="27" s="1"/>
  <c r="AQ18" i="27"/>
  <c r="AJ434" i="27"/>
  <c r="AR434" i="27" s="1"/>
  <c r="AQ434" i="27"/>
  <c r="AJ442" i="27"/>
  <c r="AR442" i="27" s="1"/>
  <c r="AQ442" i="27"/>
  <c r="AJ266" i="27"/>
  <c r="AR266" i="27" s="1"/>
  <c r="AQ266" i="27"/>
  <c r="AJ53" i="27"/>
  <c r="AR53" i="27" s="1"/>
  <c r="AQ53" i="27"/>
  <c r="AJ371" i="27"/>
  <c r="AR371" i="27" s="1"/>
  <c r="AQ371" i="27"/>
  <c r="AQ262" i="27"/>
  <c r="AJ262" i="27"/>
  <c r="AR262" i="27" s="1"/>
  <c r="AJ29" i="27"/>
  <c r="AR29" i="27" s="1"/>
  <c r="AQ29" i="27"/>
  <c r="AJ471" i="27"/>
  <c r="AR471" i="27" s="1"/>
  <c r="AQ471" i="27"/>
  <c r="AJ112" i="27"/>
  <c r="AR112" i="27" s="1"/>
  <c r="AQ112" i="27"/>
  <c r="AJ157" i="27"/>
  <c r="AQ157" i="27"/>
  <c r="AQ416" i="27"/>
  <c r="AJ416" i="27"/>
  <c r="AR416" i="27" s="1"/>
  <c r="AQ25" i="27"/>
  <c r="AJ25" i="27"/>
  <c r="AR25" i="27" s="1"/>
  <c r="AJ147" i="27"/>
  <c r="AR147" i="27" s="1"/>
  <c r="AQ147" i="27"/>
  <c r="AJ495" i="27"/>
  <c r="AR495" i="27" s="1"/>
  <c r="AQ495" i="27"/>
  <c r="AJ457" i="27"/>
  <c r="AR457" i="27" s="1"/>
  <c r="AQ457" i="27"/>
  <c r="AJ46" i="27"/>
  <c r="AR46" i="27" s="1"/>
  <c r="AQ46" i="27"/>
  <c r="AJ446" i="27"/>
  <c r="AR446" i="27" s="1"/>
  <c r="AQ446" i="27"/>
  <c r="AQ221" i="27"/>
  <c r="AJ221" i="27"/>
  <c r="AR221" i="27" s="1"/>
  <c r="AQ285" i="27"/>
  <c r="AJ285" i="27"/>
  <c r="AR285" i="27" s="1"/>
  <c r="AQ509" i="27"/>
  <c r="AJ509" i="27"/>
  <c r="AR509" i="27" s="1"/>
  <c r="AQ481" i="27"/>
  <c r="AJ481" i="27"/>
  <c r="AR481" i="27" s="1"/>
  <c r="AQ355" i="27"/>
  <c r="AJ355" i="27"/>
  <c r="AR355" i="27" s="1"/>
  <c r="AQ464" i="27"/>
  <c r="AJ464" i="27"/>
  <c r="AR464" i="27" s="1"/>
  <c r="AJ354" i="27"/>
  <c r="AR354" i="27" s="1"/>
  <c r="AQ354" i="27"/>
  <c r="AQ444" i="27"/>
  <c r="AJ444" i="27"/>
  <c r="AR444" i="27" s="1"/>
  <c r="AJ119" i="27"/>
  <c r="AR119" i="27" s="1"/>
  <c r="AQ119" i="27"/>
  <c r="AJ115" i="27"/>
  <c r="AR115" i="27" s="1"/>
  <c r="AQ115" i="27"/>
  <c r="AQ271" i="27"/>
  <c r="AJ271" i="27"/>
  <c r="AR271" i="27" s="1"/>
  <c r="AJ376" i="27"/>
  <c r="AR376" i="27" s="1"/>
  <c r="AQ376" i="27"/>
  <c r="AJ175" i="27"/>
  <c r="AR175" i="27" s="1"/>
  <c r="AQ175" i="27"/>
  <c r="AJ178" i="27"/>
  <c r="AR178" i="27" s="1"/>
  <c r="AQ178" i="27"/>
  <c r="AJ514" i="27"/>
  <c r="AQ514" i="27"/>
  <c r="AJ97" i="27"/>
  <c r="AR97" i="27" s="1"/>
  <c r="AQ97" i="27"/>
  <c r="AJ479" i="27"/>
  <c r="AR479" i="27" s="1"/>
  <c r="AQ479" i="27"/>
  <c r="AJ395" i="27"/>
  <c r="AR395" i="27" s="1"/>
  <c r="AQ395" i="27"/>
  <c r="AQ458" i="27"/>
  <c r="AJ458" i="27"/>
  <c r="AR458" i="27" s="1"/>
  <c r="AQ82" i="27"/>
  <c r="AJ82" i="27"/>
  <c r="AR82" i="27" s="1"/>
  <c r="AQ387" i="27"/>
  <c r="AJ387" i="27"/>
  <c r="AJ342" i="27"/>
  <c r="AR342" i="27" s="1"/>
  <c r="AQ342" i="27"/>
  <c r="AQ422" i="27"/>
  <c r="AJ422" i="27"/>
  <c r="AQ144" i="27"/>
  <c r="AJ144" i="27"/>
  <c r="AQ220" i="27"/>
  <c r="AJ220" i="27"/>
  <c r="AR220" i="27" s="1"/>
  <c r="AJ134" i="27"/>
  <c r="AR134" i="27" s="1"/>
  <c r="AQ134" i="27"/>
  <c r="AJ91" i="27"/>
  <c r="AQ91" i="27"/>
  <c r="AJ121" i="27"/>
  <c r="AQ121" i="27"/>
  <c r="AQ101" i="27"/>
  <c r="AJ101" i="27"/>
  <c r="AR101" i="27" s="1"/>
  <c r="AJ141" i="27"/>
  <c r="AR141" i="27" s="1"/>
  <c r="AQ141" i="27"/>
  <c r="AJ154" i="27"/>
  <c r="AR154" i="27" s="1"/>
  <c r="AQ154" i="27"/>
  <c r="AJ224" i="27"/>
  <c r="AR224" i="27" s="1"/>
  <c r="AQ224" i="27"/>
  <c r="AQ412" i="27"/>
  <c r="AJ412" i="27"/>
  <c r="AR412" i="27" s="1"/>
  <c r="AJ213" i="27"/>
  <c r="AR213" i="27" s="1"/>
  <c r="AQ213" i="27"/>
  <c r="AJ218" i="27"/>
  <c r="AR218" i="27" s="1"/>
  <c r="AQ218" i="27"/>
  <c r="AJ336" i="27"/>
  <c r="AR336" i="27" s="1"/>
  <c r="AQ336" i="27"/>
  <c r="AQ248" i="27"/>
  <c r="AJ248" i="27"/>
  <c r="AR248" i="27" s="1"/>
  <c r="AJ309" i="27"/>
  <c r="AR309" i="27" s="1"/>
  <c r="AQ309" i="27"/>
  <c r="AJ179" i="27"/>
  <c r="AR179" i="27" s="1"/>
  <c r="AQ179" i="27"/>
  <c r="AJ375" i="27"/>
  <c r="AR375" i="27" s="1"/>
  <c r="AQ375" i="27"/>
  <c r="AQ329" i="27"/>
  <c r="AJ329" i="27"/>
  <c r="AR329" i="27" s="1"/>
  <c r="AQ460" i="27"/>
  <c r="AJ460" i="27"/>
  <c r="AR460" i="27" s="1"/>
  <c r="AQ50" i="27"/>
  <c r="AJ50" i="27"/>
  <c r="AJ163" i="27"/>
  <c r="AR163" i="27" s="1"/>
  <c r="AQ163" i="27"/>
  <c r="AQ407" i="27"/>
  <c r="AJ407" i="27"/>
  <c r="AR407" i="27" s="1"/>
  <c r="AJ346" i="27"/>
  <c r="AR346" i="27" s="1"/>
  <c r="AQ346" i="27"/>
  <c r="AQ467" i="27"/>
  <c r="AJ467" i="27"/>
  <c r="AR467" i="27" s="1"/>
  <c r="AQ156" i="27"/>
  <c r="AJ156" i="27"/>
  <c r="AJ251" i="27"/>
  <c r="AR251" i="27" s="1"/>
  <c r="AQ251" i="27"/>
  <c r="AJ128" i="27"/>
  <c r="AQ128" i="27"/>
  <c r="AJ44" i="27"/>
  <c r="AR44" i="27" s="1"/>
  <c r="AQ44" i="27"/>
  <c r="AQ466" i="27"/>
  <c r="AJ466" i="27"/>
  <c r="AR466" i="27" s="1"/>
  <c r="AQ171" i="27"/>
  <c r="AJ171" i="27"/>
  <c r="AR171" i="27" s="1"/>
  <c r="AQ372" i="27"/>
  <c r="AJ372" i="27"/>
  <c r="AR372" i="27" s="1"/>
  <c r="AQ428" i="27"/>
  <c r="AJ428" i="27"/>
  <c r="AR428" i="27" s="1"/>
  <c r="AJ507" i="27"/>
  <c r="AR507" i="27" s="1"/>
  <c r="AQ507" i="27"/>
  <c r="AJ426" i="27"/>
  <c r="AR426" i="27" s="1"/>
  <c r="AQ426" i="27"/>
  <c r="AJ333" i="27"/>
  <c r="AQ333" i="27"/>
  <c r="AJ476" i="27"/>
  <c r="AQ476" i="27"/>
  <c r="AJ17" i="27"/>
  <c r="AR17" i="27" s="1"/>
  <c r="AQ17" i="27"/>
  <c r="AJ274" i="27"/>
  <c r="AQ274" i="27"/>
  <c r="AJ380" i="27"/>
  <c r="AR380" i="27" s="1"/>
  <c r="AQ380" i="27"/>
  <c r="AQ217" i="27"/>
  <c r="AJ217" i="27"/>
  <c r="AJ211" i="27"/>
  <c r="AQ211" i="27"/>
  <c r="AJ308" i="27"/>
  <c r="AR308" i="27" s="1"/>
  <c r="AQ308" i="27"/>
  <c r="AJ392" i="27"/>
  <c r="AR392" i="27" s="1"/>
  <c r="AQ392" i="27"/>
  <c r="AJ89" i="27"/>
  <c r="AR89" i="27" s="1"/>
  <c r="AQ89" i="27"/>
  <c r="AJ52" i="27"/>
  <c r="AR52" i="27" s="1"/>
  <c r="AQ52" i="27"/>
  <c r="AJ400" i="27"/>
  <c r="AR400" i="27" s="1"/>
  <c r="AQ400" i="27"/>
  <c r="AQ302" i="27"/>
  <c r="AJ302" i="27"/>
  <c r="AR302" i="27" s="1"/>
  <c r="AJ231" i="27"/>
  <c r="AR231" i="27" s="1"/>
  <c r="AQ231" i="27"/>
  <c r="AQ28" i="27"/>
  <c r="AJ28" i="27"/>
  <c r="AR28" i="27" s="1"/>
  <c r="AJ170" i="27"/>
  <c r="AR170" i="27" s="1"/>
  <c r="AQ170" i="27"/>
  <c r="AJ30" i="27"/>
  <c r="AR30" i="27" s="1"/>
  <c r="AQ30" i="27"/>
  <c r="AJ48" i="27"/>
  <c r="AR48" i="27" s="1"/>
  <c r="AQ48" i="27"/>
  <c r="AJ249" i="27"/>
  <c r="AR249" i="27" s="1"/>
  <c r="AQ249" i="27"/>
  <c r="AJ148" i="27"/>
  <c r="AR148" i="27" s="1"/>
  <c r="AQ148" i="27"/>
  <c r="AJ83" i="27"/>
  <c r="AQ83" i="27"/>
  <c r="AJ403" i="27"/>
  <c r="AR403" i="27" s="1"/>
  <c r="AQ403" i="27"/>
  <c r="AQ61" i="27"/>
  <c r="AJ61" i="27"/>
  <c r="AJ385" i="27"/>
  <c r="AR385" i="27" s="1"/>
  <c r="AQ385" i="27"/>
  <c r="AJ443" i="27"/>
  <c r="AR443" i="27" s="1"/>
  <c r="AQ443" i="27"/>
  <c r="AJ468" i="27"/>
  <c r="AR468" i="27" s="1"/>
  <c r="AQ468" i="27"/>
  <c r="AQ258" i="27"/>
  <c r="AJ258" i="27"/>
  <c r="AJ411" i="27"/>
  <c r="AR411" i="27" s="1"/>
  <c r="AQ411" i="27"/>
  <c r="AJ480" i="27"/>
  <c r="AQ480" i="27"/>
  <c r="AQ47" i="27"/>
  <c r="AJ47" i="27"/>
  <c r="AR47" i="27" s="1"/>
  <c r="AQ470" i="27"/>
  <c r="AJ470" i="27"/>
  <c r="AR470" i="27" s="1"/>
  <c r="AQ32" i="27"/>
  <c r="AJ32" i="27"/>
  <c r="AR32" i="27" s="1"/>
  <c r="AJ337" i="27"/>
  <c r="AR337" i="27" s="1"/>
  <c r="AQ337" i="27"/>
  <c r="AJ316" i="27"/>
  <c r="AR316" i="27" s="1"/>
  <c r="AQ316" i="27"/>
  <c r="AJ99" i="27"/>
  <c r="AQ99" i="27"/>
  <c r="AJ291" i="27"/>
  <c r="AQ291" i="27"/>
  <c r="AJ396" i="27"/>
  <c r="AR396" i="27" s="1"/>
  <c r="AQ396" i="27"/>
  <c r="AJ417" i="27"/>
  <c r="AR417" i="27" s="1"/>
  <c r="AQ417" i="27"/>
  <c r="AQ216" i="27"/>
  <c r="AJ216" i="27"/>
  <c r="AQ502" i="27"/>
  <c r="AJ502" i="27"/>
  <c r="AR502" i="27" s="1"/>
  <c r="AQ475" i="27"/>
  <c r="AJ475" i="27"/>
  <c r="AR475" i="27" s="1"/>
  <c r="AQ501" i="27"/>
  <c r="AJ501" i="27"/>
  <c r="AR501" i="27" s="1"/>
  <c r="AQ56" i="27"/>
  <c r="AJ56" i="27"/>
  <c r="AR56" i="27" s="1"/>
  <c r="AJ424" i="27"/>
  <c r="AR424" i="27" s="1"/>
  <c r="AQ424" i="27"/>
  <c r="AQ312" i="27"/>
  <c r="AJ312" i="27"/>
  <c r="AJ35" i="27"/>
  <c r="AQ35" i="27"/>
  <c r="AJ459" i="27"/>
  <c r="AR459" i="27" s="1"/>
  <c r="AQ459" i="27"/>
  <c r="AQ263" i="27"/>
  <c r="AJ263" i="27"/>
  <c r="AR263" i="27" s="1"/>
  <c r="AJ39" i="27"/>
  <c r="AQ39" i="27"/>
  <c r="AQ164" i="27"/>
  <c r="AJ164" i="27"/>
  <c r="AR164" i="27" s="1"/>
  <c r="AQ512" i="27"/>
  <c r="AJ512" i="27"/>
  <c r="AR512" i="27" s="1"/>
  <c r="AQ364" i="27"/>
  <c r="AJ364" i="27"/>
  <c r="AR364" i="27" s="1"/>
  <c r="AQ111" i="27"/>
  <c r="AJ111" i="27"/>
  <c r="AR111" i="27" s="1"/>
  <c r="AJ129" i="27"/>
  <c r="AQ129" i="27"/>
  <c r="AJ259" i="27"/>
  <c r="AR259" i="27" s="1"/>
  <c r="AQ259" i="27"/>
  <c r="AJ357" i="27"/>
  <c r="AR357" i="27" s="1"/>
  <c r="AQ357" i="27"/>
  <c r="AJ173" i="27"/>
  <c r="AR173" i="27" s="1"/>
  <c r="AQ173" i="27"/>
  <c r="AQ311" i="27"/>
  <c r="AJ311" i="27"/>
  <c r="AR311" i="27" s="1"/>
  <c r="AQ484" i="27"/>
  <c r="AJ484" i="27"/>
  <c r="AR484" i="27" s="1"/>
  <c r="AQ66" i="27"/>
  <c r="AJ66" i="27"/>
  <c r="AJ256" i="27"/>
  <c r="AR256" i="27" s="1"/>
  <c r="AQ256" i="27"/>
  <c r="AQ57" i="27"/>
  <c r="AJ57" i="27"/>
  <c r="AR57" i="27" s="1"/>
  <c r="AJ38" i="27"/>
  <c r="AR38" i="27" s="1"/>
  <c r="AQ38" i="27"/>
  <c r="AJ234" i="27"/>
  <c r="AR234" i="27" s="1"/>
  <c r="AQ234" i="27"/>
  <c r="AJ174" i="27"/>
  <c r="AR174" i="27" s="1"/>
  <c r="AQ174" i="27"/>
  <c r="AQ381" i="27"/>
  <c r="AJ381" i="27"/>
  <c r="AR381" i="27" s="1"/>
  <c r="AQ162" i="27"/>
  <c r="AJ162" i="27"/>
  <c r="AR162" i="27" s="1"/>
  <c r="AJ166" i="27"/>
  <c r="AR166" i="27" s="1"/>
  <c r="AQ166" i="27"/>
  <c r="AJ195" i="27"/>
  <c r="AQ195" i="27"/>
  <c r="AQ506" i="27"/>
  <c r="AJ506" i="27"/>
  <c r="AR506" i="27" s="1"/>
  <c r="AQ232" i="27"/>
  <c r="AJ232" i="27"/>
  <c r="AR232" i="27" s="1"/>
  <c r="AJ208" i="27"/>
  <c r="AR208" i="27" s="1"/>
  <c r="AQ208" i="27"/>
  <c r="AQ15" i="27"/>
  <c r="AJ15" i="27"/>
  <c r="AR15" i="27" s="1"/>
  <c r="AJ435" i="27"/>
  <c r="AR435" i="27" s="1"/>
  <c r="AQ435" i="27"/>
  <c r="AQ489" i="27"/>
  <c r="AJ489" i="27"/>
  <c r="AR489" i="27" s="1"/>
  <c r="AJ270" i="27"/>
  <c r="AR270" i="27" s="1"/>
  <c r="AQ270" i="27"/>
  <c r="AJ360" i="27"/>
  <c r="AR360" i="27" s="1"/>
  <c r="AQ360" i="27"/>
  <c r="AJ321" i="27"/>
  <c r="AR321" i="27" s="1"/>
  <c r="AQ321" i="27"/>
  <c r="AJ394" i="27"/>
  <c r="AQ394" i="27"/>
  <c r="AQ414" i="27"/>
  <c r="AJ414" i="27"/>
  <c r="AR414" i="27" s="1"/>
  <c r="AJ98" i="27"/>
  <c r="AR98" i="27" s="1"/>
  <c r="AQ98" i="27"/>
  <c r="AQ27" i="27"/>
  <c r="AJ27" i="27"/>
  <c r="AR27" i="27" s="1"/>
  <c r="AJ185" i="27"/>
  <c r="AR185" i="27" s="1"/>
  <c r="AQ185" i="27"/>
  <c r="AJ339" i="27"/>
  <c r="AR339" i="27" s="1"/>
  <c r="AQ339" i="27"/>
  <c r="AQ76" i="27"/>
  <c r="AJ76" i="27"/>
  <c r="AR76" i="27" s="1"/>
  <c r="AJ219" i="27"/>
  <c r="AR219" i="27" s="1"/>
  <c r="AQ219" i="27"/>
  <c r="AQ169" i="27"/>
  <c r="AJ169" i="27"/>
  <c r="AR169" i="27" s="1"/>
  <c r="AJ122" i="27"/>
  <c r="AQ122" i="27"/>
  <c r="AQ299" i="27"/>
  <c r="AJ299" i="27"/>
  <c r="AJ16" i="27"/>
  <c r="AR16" i="27" s="1"/>
  <c r="AQ16" i="27"/>
  <c r="AQ143" i="27"/>
  <c r="AJ143" i="27"/>
  <c r="AR143" i="27" s="1"/>
  <c r="AJ22" i="27"/>
  <c r="AR22" i="27" s="1"/>
  <c r="AQ22" i="27"/>
  <c r="AQ365" i="27"/>
  <c r="AJ365" i="27"/>
  <c r="AR365" i="27" s="1"/>
  <c r="AQ420" i="27"/>
  <c r="AJ420" i="27"/>
  <c r="AR420" i="27" s="1"/>
  <c r="AJ497" i="27"/>
  <c r="AR497" i="27" s="1"/>
  <c r="AQ497" i="27"/>
  <c r="AQ347" i="27"/>
  <c r="AJ347" i="27"/>
  <c r="AQ421" i="27"/>
  <c r="AJ421" i="27"/>
  <c r="AR421" i="27" s="1"/>
  <c r="AJ72" i="27"/>
  <c r="AR72" i="27" s="1"/>
  <c r="AQ72" i="27"/>
  <c r="AQ348" i="27"/>
  <c r="AJ348" i="27"/>
  <c r="AQ409" i="27"/>
  <c r="AJ409" i="27"/>
  <c r="AR409" i="27" s="1"/>
  <c r="AQ450" i="27"/>
  <c r="AJ450" i="27"/>
  <c r="AJ362" i="27"/>
  <c r="AR362" i="27" s="1"/>
  <c r="AQ362" i="27"/>
  <c r="AQ445" i="27"/>
  <c r="AJ445" i="27"/>
  <c r="AR445" i="27" s="1"/>
  <c r="AQ284" i="27"/>
  <c r="AJ284" i="27"/>
  <c r="AR284" i="27" s="1"/>
  <c r="AJ108" i="27"/>
  <c r="AR108" i="27" s="1"/>
  <c r="AQ108" i="27"/>
  <c r="AJ100" i="27"/>
  <c r="AR100" i="27" s="1"/>
  <c r="AQ100" i="27"/>
  <c r="AJ215" i="27"/>
  <c r="AQ215" i="27"/>
  <c r="AQ113" i="27"/>
  <c r="AJ113" i="27"/>
  <c r="AR113" i="27" s="1"/>
  <c r="AJ167" i="27"/>
  <c r="AR167" i="27" s="1"/>
  <c r="AQ167" i="27"/>
  <c r="AQ151" i="27"/>
  <c r="AJ151" i="27"/>
  <c r="AR151" i="27" s="1"/>
  <c r="AJ431" i="27"/>
  <c r="AR431" i="27" s="1"/>
  <c r="AQ431" i="27"/>
  <c r="AQ272" i="27"/>
  <c r="AJ272" i="27"/>
  <c r="AQ152" i="27"/>
  <c r="AJ152" i="27"/>
  <c r="AR152" i="27" s="1"/>
  <c r="AJ496" i="27"/>
  <c r="AR496" i="27" s="1"/>
  <c r="AQ496" i="27"/>
  <c r="AQ439" i="27"/>
  <c r="AJ439" i="27"/>
  <c r="AR439" i="27" s="1"/>
  <c r="AJ19" i="27"/>
  <c r="AR19" i="27" s="1"/>
  <c r="AQ19" i="27"/>
  <c r="AJ410" i="27"/>
  <c r="AR410" i="27" s="1"/>
  <c r="AQ410" i="27"/>
  <c r="AJ287" i="27"/>
  <c r="AR287" i="27" s="1"/>
  <c r="AQ287" i="27"/>
  <c r="AQ485" i="27"/>
  <c r="AJ485" i="27"/>
  <c r="AJ474" i="27"/>
  <c r="AR474" i="27" s="1"/>
  <c r="AQ474" i="27"/>
  <c r="AQ236" i="27"/>
  <c r="AJ236" i="27"/>
  <c r="AR236" i="27" s="1"/>
  <c r="AQ307" i="27"/>
  <c r="AJ307" i="27"/>
  <c r="AR307" i="27" s="1"/>
  <c r="AJ323" i="27"/>
  <c r="AR323" i="27" s="1"/>
  <c r="AQ323" i="27"/>
  <c r="AJ125" i="27"/>
  <c r="AR125" i="27" s="1"/>
  <c r="AQ125" i="27"/>
  <c r="AJ153" i="27"/>
  <c r="AR153" i="27" s="1"/>
  <c r="AQ153" i="27"/>
  <c r="AR71" i="27"/>
  <c r="AQ188" i="27"/>
  <c r="AJ188" i="27"/>
  <c r="AR188" i="27" s="1"/>
  <c r="AQ452" i="27"/>
  <c r="AJ452" i="27"/>
  <c r="AR452" i="27" s="1"/>
  <c r="AJ250" i="27"/>
  <c r="AR250" i="27" s="1"/>
  <c r="AQ250" i="27"/>
  <c r="AQ352" i="27"/>
  <c r="AJ352" i="27"/>
  <c r="AR352" i="27" s="1"/>
  <c r="AJ96" i="27"/>
  <c r="AR96" i="27" s="1"/>
  <c r="AQ96" i="27"/>
  <c r="AJ269" i="27"/>
  <c r="AR269" i="27" s="1"/>
  <c r="AQ269" i="27"/>
  <c r="AQ448" i="27"/>
  <c r="AJ448" i="27"/>
  <c r="AR448" i="27" s="1"/>
  <c r="AQ62" i="27"/>
  <c r="AJ62" i="27"/>
  <c r="AR62" i="27" s="1"/>
  <c r="AJ390" i="27"/>
  <c r="AR390" i="27" s="1"/>
  <c r="AQ390" i="27"/>
  <c r="AJ59" i="27"/>
  <c r="AR59" i="27" s="1"/>
  <c r="AQ59" i="27"/>
  <c r="AJ273" i="27"/>
  <c r="AR273" i="27" s="1"/>
  <c r="AQ273" i="27"/>
  <c r="AJ136" i="27"/>
  <c r="AR136" i="27" s="1"/>
  <c r="AQ136" i="27"/>
  <c r="AJ192" i="27"/>
  <c r="AR192" i="27" s="1"/>
  <c r="AQ192" i="27"/>
  <c r="AJ92" i="27"/>
  <c r="AR92" i="27" s="1"/>
  <c r="AQ92" i="27"/>
  <c r="AQ518" i="27"/>
  <c r="AJ518" i="27"/>
  <c r="AJ465" i="27"/>
  <c r="AR465" i="27" s="1"/>
  <c r="AQ465" i="27"/>
  <c r="AJ194" i="27"/>
  <c r="AR194" i="27" s="1"/>
  <c r="AQ194" i="27"/>
  <c r="AJ505" i="27"/>
  <c r="AR505" i="27" s="1"/>
  <c r="AQ505" i="27"/>
  <c r="AQ51" i="27"/>
  <c r="AJ51" i="27"/>
  <c r="AR51" i="27" s="1"/>
  <c r="AQ330" i="27"/>
  <c r="AJ330" i="27"/>
  <c r="AR330" i="27" s="1"/>
  <c r="AJ49" i="27"/>
  <c r="AQ49" i="27"/>
  <c r="AQ430" i="27"/>
  <c r="AJ430" i="27"/>
  <c r="AR430" i="27" s="1"/>
  <c r="AQ229" i="27"/>
  <c r="AJ229" i="27"/>
  <c r="AR229" i="27" s="1"/>
  <c r="AJ290" i="27"/>
  <c r="AR290" i="27" s="1"/>
  <c r="AQ290" i="27"/>
  <c r="AQ461" i="27"/>
  <c r="AJ461" i="27"/>
  <c r="AR461" i="27" s="1"/>
  <c r="AQ230" i="27"/>
  <c r="AJ230" i="27"/>
  <c r="AJ359" i="27"/>
  <c r="AR359" i="27" s="1"/>
  <c r="AQ359" i="27"/>
  <c r="AJ374" i="27"/>
  <c r="AR374" i="27" s="1"/>
  <c r="AQ374" i="27"/>
  <c r="AJ482" i="27"/>
  <c r="AR482" i="27" s="1"/>
  <c r="AQ482" i="27"/>
  <c r="AQ77" i="27"/>
  <c r="AJ77" i="27"/>
  <c r="AR77" i="27" s="1"/>
  <c r="AJ139" i="27"/>
  <c r="AR139" i="27" s="1"/>
  <c r="AQ139" i="27"/>
  <c r="AJ451" i="27"/>
  <c r="AR451" i="27" s="1"/>
  <c r="AQ451" i="27"/>
  <c r="AJ366" i="27"/>
  <c r="AR366" i="27" s="1"/>
  <c r="AQ366" i="27"/>
  <c r="AJ406" i="27"/>
  <c r="AR406" i="27" s="1"/>
  <c r="AQ406" i="27"/>
  <c r="AJ369" i="27"/>
  <c r="AQ369" i="27"/>
  <c r="AQ453" i="27"/>
  <c r="AJ453" i="27"/>
  <c r="AR453" i="27" s="1"/>
  <c r="AQ492" i="27"/>
  <c r="AJ492" i="27"/>
  <c r="AJ472" i="27"/>
  <c r="AR472" i="27" s="1"/>
  <c r="AQ472" i="27"/>
  <c r="AJ338" i="27"/>
  <c r="AR338" i="27" s="1"/>
  <c r="AQ338" i="27"/>
  <c r="AJ503" i="27"/>
  <c r="AR503" i="27" s="1"/>
  <c r="AQ503" i="27"/>
  <c r="AJ233" i="27"/>
  <c r="AR233" i="27" s="1"/>
  <c r="AQ233" i="27"/>
  <c r="AJ427" i="27"/>
  <c r="AR427" i="27" s="1"/>
  <c r="AQ427" i="27"/>
  <c r="AJ42" i="27"/>
  <c r="AR42" i="27" s="1"/>
  <c r="AQ42" i="27"/>
  <c r="AQ146" i="27"/>
  <c r="AJ146" i="27"/>
  <c r="AR146" i="27" s="1"/>
  <c r="AQ70" i="27"/>
  <c r="AJ70" i="27"/>
  <c r="AR70" i="27" s="1"/>
  <c r="AQ69" i="27"/>
  <c r="AJ69" i="27"/>
  <c r="AJ300" i="27"/>
  <c r="AR300" i="27" s="1"/>
  <c r="AQ300" i="27"/>
  <c r="AJ102" i="27"/>
  <c r="AR102" i="27" s="1"/>
  <c r="AQ102" i="27"/>
  <c r="AQ197" i="27"/>
  <c r="AJ197" i="27"/>
  <c r="AR197" i="27" s="1"/>
  <c r="AJ209" i="27"/>
  <c r="AR209" i="27" s="1"/>
  <c r="AQ209" i="27"/>
  <c r="AQ419" i="27"/>
  <c r="AJ419" i="27"/>
  <c r="AR419" i="27" s="1"/>
  <c r="AJ241" i="27"/>
  <c r="AR241" i="27" s="1"/>
  <c r="AQ241" i="27"/>
  <c r="AQ389" i="27"/>
  <c r="AJ389" i="27"/>
  <c r="AR389" i="27" s="1"/>
  <c r="AQ131" i="27"/>
  <c r="AJ131" i="27"/>
  <c r="AJ132" i="27"/>
  <c r="AR132" i="27" s="1"/>
  <c r="AQ132" i="27"/>
  <c r="AJ245" i="27"/>
  <c r="AR245" i="27" s="1"/>
  <c r="AQ245" i="27"/>
  <c r="AJ350" i="27"/>
  <c r="AR350" i="27" s="1"/>
  <c r="AQ350" i="27"/>
  <c r="AJ493" i="27"/>
  <c r="AR493" i="27" s="1"/>
  <c r="AQ493" i="27"/>
  <c r="AQ449" i="27"/>
  <c r="AJ449" i="27"/>
  <c r="AR449" i="27" s="1"/>
  <c r="AQ54" i="27"/>
  <c r="AJ54" i="27"/>
  <c r="AR54" i="27" s="1"/>
  <c r="AJ120" i="27"/>
  <c r="AR120" i="27" s="1"/>
  <c r="AQ120" i="27"/>
  <c r="AQ383" i="27"/>
  <c r="AJ383" i="27"/>
  <c r="AR383" i="27" s="1"/>
  <c r="AQ358" i="27"/>
  <c r="AJ358" i="27"/>
  <c r="AR358" i="27" s="1"/>
  <c r="AQ438" i="27"/>
  <c r="AJ438" i="27"/>
  <c r="AR438" i="27" s="1"/>
  <c r="AJ45" i="27"/>
  <c r="AR45" i="27" s="1"/>
  <c r="AQ45" i="27"/>
  <c r="AQ181" i="27"/>
  <c r="AJ181" i="27"/>
  <c r="AR181" i="27" s="1"/>
  <c r="AJ228" i="27"/>
  <c r="AQ228" i="27"/>
  <c r="AJ105" i="27"/>
  <c r="AQ105" i="27"/>
  <c r="AQ94" i="27"/>
  <c r="AJ94" i="27"/>
  <c r="AR94" i="27" s="1"/>
  <c r="AJ494" i="27"/>
  <c r="AR494" i="27" s="1"/>
  <c r="AQ494" i="27"/>
  <c r="AQ463" i="27"/>
  <c r="AJ463" i="27"/>
  <c r="AR463" i="27" s="1"/>
  <c r="AJ487" i="27"/>
  <c r="AR487" i="27" s="1"/>
  <c r="AQ487" i="27"/>
  <c r="AJ127" i="27"/>
  <c r="AR127" i="27" s="1"/>
  <c r="AQ127" i="27"/>
  <c r="AQ73" i="27"/>
  <c r="AJ73" i="27"/>
  <c r="AJ356" i="27"/>
  <c r="AQ356" i="27"/>
  <c r="AJ335" i="27"/>
  <c r="AR335" i="27" s="1"/>
  <c r="AQ335" i="27"/>
  <c r="AJ317" i="27"/>
  <c r="AR317" i="27" s="1"/>
  <c r="AQ317" i="27"/>
  <c r="AJ295" i="27"/>
  <c r="AR295" i="27" s="1"/>
  <c r="AQ295" i="27"/>
  <c r="AJ486" i="27"/>
  <c r="AR486" i="27" s="1"/>
  <c r="AQ486" i="27"/>
  <c r="AQ413" i="27"/>
  <c r="AJ413" i="27"/>
  <c r="AJ408" i="27"/>
  <c r="AR408" i="27" s="1"/>
  <c r="AQ408" i="27"/>
  <c r="AJ36" i="27"/>
  <c r="AR36" i="27" s="1"/>
  <c r="AQ36" i="27"/>
  <c r="AJ264" i="27"/>
  <c r="AR264" i="27" s="1"/>
  <c r="AQ264" i="27"/>
  <c r="AQ447" i="27"/>
  <c r="AJ447" i="27"/>
  <c r="AJ377" i="27"/>
  <c r="AR377" i="27" s="1"/>
  <c r="AQ377" i="27"/>
  <c r="AJ314" i="27"/>
  <c r="AR314" i="27" s="1"/>
  <c r="AQ314" i="27"/>
  <c r="AQ93" i="27"/>
  <c r="AJ93" i="27"/>
  <c r="AR93" i="27" s="1"/>
  <c r="AJ199" i="27"/>
  <c r="AQ199" i="27"/>
  <c r="AJ515" i="27"/>
  <c r="AQ515" i="27"/>
  <c r="AJ165" i="27"/>
  <c r="AQ165" i="27"/>
  <c r="AJ133" i="27"/>
  <c r="AQ133" i="27"/>
  <c r="AJ235" i="27"/>
  <c r="AR235" i="27" s="1"/>
  <c r="AQ235" i="27"/>
  <c r="AJ325" i="27"/>
  <c r="AR325" i="27" s="1"/>
  <c r="AQ325" i="27"/>
  <c r="AJ180" i="27"/>
  <c r="AR180" i="27" s="1"/>
  <c r="AQ180" i="27"/>
  <c r="AJ65" i="27"/>
  <c r="AR65" i="27" s="1"/>
  <c r="AQ65" i="27"/>
  <c r="AJ327" i="27"/>
  <c r="AR327" i="27" s="1"/>
  <c r="AQ327" i="27"/>
  <c r="AJ187" i="27"/>
  <c r="AR187" i="27" s="1"/>
  <c r="AQ187" i="27"/>
  <c r="AJ382" i="27"/>
  <c r="AR382" i="27" s="1"/>
  <c r="AQ382" i="27"/>
  <c r="AQ265" i="27"/>
  <c r="AJ265" i="27"/>
  <c r="AR265" i="27" s="1"/>
  <c r="AJ176" i="27"/>
  <c r="AR176" i="27" s="1"/>
  <c r="AQ176" i="27"/>
  <c r="AJ222" i="27"/>
  <c r="AR222" i="27" s="1"/>
  <c r="AQ222" i="27"/>
  <c r="AJ240" i="27"/>
  <c r="AR240" i="27" s="1"/>
  <c r="AQ240" i="27"/>
  <c r="AQ223" i="27"/>
  <c r="AJ223" i="27"/>
  <c r="AR223" i="27" s="1"/>
  <c r="AJ130" i="27"/>
  <c r="AR130" i="27" s="1"/>
  <c r="AQ130" i="27"/>
  <c r="AJ201" i="27"/>
  <c r="AR201" i="27" s="1"/>
  <c r="AQ201" i="27"/>
  <c r="AQ280" i="27"/>
  <c r="AJ280" i="27"/>
  <c r="AR280" i="27" s="1"/>
  <c r="AJ200" i="27"/>
  <c r="AR200" i="27" s="1"/>
  <c r="AQ200" i="27"/>
  <c r="AQ433" i="27"/>
  <c r="AJ433" i="27"/>
  <c r="AR433" i="27" s="1"/>
  <c r="AJ63" i="27"/>
  <c r="AR63" i="27" s="1"/>
  <c r="AQ63" i="27"/>
  <c r="AQ378" i="27"/>
  <c r="AJ378" i="27"/>
  <c r="AJ60" i="27"/>
  <c r="AR60" i="27" s="1"/>
  <c r="AQ60" i="27"/>
  <c r="AJ491" i="27"/>
  <c r="AR491" i="27" s="1"/>
  <c r="AQ491" i="27"/>
  <c r="AJ184" i="27"/>
  <c r="AR184" i="27" s="1"/>
  <c r="AQ184" i="27"/>
  <c r="AJ23" i="27"/>
  <c r="AR23" i="27" s="1"/>
  <c r="AQ23" i="27"/>
  <c r="AQ37" i="27"/>
  <c r="AJ37" i="27"/>
  <c r="AQ454" i="27"/>
  <c r="AJ454" i="27"/>
  <c r="AQ206" i="27"/>
  <c r="AJ206" i="27"/>
  <c r="AQ267" i="27"/>
  <c r="AJ267" i="27"/>
  <c r="AQ205" i="27"/>
  <c r="AJ205" i="27"/>
  <c r="AR205" i="27" s="1"/>
  <c r="AJ283" i="27"/>
  <c r="AR283" i="27" s="1"/>
  <c r="AQ283" i="27"/>
  <c r="AJ191" i="27"/>
  <c r="AR191" i="27" s="1"/>
  <c r="AQ191" i="27"/>
  <c r="AJ498" i="27"/>
  <c r="AR498" i="27" s="1"/>
  <c r="AQ498" i="27"/>
  <c r="AJ20" i="27"/>
  <c r="AR20" i="27" s="1"/>
  <c r="AQ20" i="27"/>
  <c r="AJ257" i="27"/>
  <c r="AR257" i="27" s="1"/>
  <c r="AQ257" i="27"/>
  <c r="AJ182" i="27"/>
  <c r="AR182" i="27" s="1"/>
  <c r="AQ182" i="27"/>
  <c r="AJ328" i="27"/>
  <c r="AR328" i="27" s="1"/>
  <c r="AQ328" i="27"/>
  <c r="AJ87" i="27"/>
  <c r="AR87" i="27" s="1"/>
  <c r="AQ87" i="27"/>
  <c r="AJ326" i="27"/>
  <c r="AR326" i="27" s="1"/>
  <c r="AQ326" i="27"/>
  <c r="AQ320" i="27"/>
  <c r="AJ320" i="27"/>
  <c r="AR320" i="27" s="1"/>
  <c r="AQ384" i="27"/>
  <c r="AJ384" i="27"/>
  <c r="AJ155" i="27"/>
  <c r="AR155" i="27" s="1"/>
  <c r="AQ155" i="27"/>
  <c r="AQ227" i="27"/>
  <c r="AJ227" i="27"/>
  <c r="AJ84" i="27"/>
  <c r="AR84" i="27" s="1"/>
  <c r="AQ84" i="27"/>
  <c r="AJ351" i="27"/>
  <c r="AR351" i="27" s="1"/>
  <c r="AQ351" i="27"/>
  <c r="AJ43" i="27"/>
  <c r="AR43" i="27" s="1"/>
  <c r="AQ43" i="27"/>
  <c r="AQ404" i="27"/>
  <c r="AJ404" i="27"/>
  <c r="AR404" i="27" s="1"/>
  <c r="AJ304" i="27"/>
  <c r="AR304" i="27" s="1"/>
  <c r="AQ304" i="27"/>
  <c r="AJ297" i="27"/>
  <c r="AR297" i="27" s="1"/>
  <c r="AQ297" i="27"/>
  <c r="AQ398" i="27"/>
  <c r="AJ398" i="27"/>
  <c r="AJ278" i="27"/>
  <c r="AR278" i="27" s="1"/>
  <c r="AQ278" i="27"/>
  <c r="AJ368" i="27"/>
  <c r="AR368" i="27" s="1"/>
  <c r="AQ368" i="27"/>
  <c r="AJ388" i="27"/>
  <c r="AR388" i="27" s="1"/>
  <c r="AQ388" i="27"/>
  <c r="AJ24" i="27"/>
  <c r="AR24" i="27" s="1"/>
  <c r="AQ24" i="27"/>
  <c r="AJ81" i="27"/>
  <c r="AR81" i="27" s="1"/>
  <c r="AQ81" i="27"/>
  <c r="AQ261" i="27"/>
  <c r="AJ261" i="27"/>
  <c r="AR261" i="27" s="1"/>
  <c r="AQ429" i="27"/>
  <c r="AJ429" i="27"/>
  <c r="AR429" i="27" s="1"/>
  <c r="AQ268" i="27"/>
  <c r="AJ268" i="27"/>
  <c r="AR268" i="27" s="1"/>
  <c r="AJ116" i="27"/>
  <c r="AR116" i="27" s="1"/>
  <c r="AQ116" i="27"/>
  <c r="AQ79" i="27"/>
  <c r="AJ79" i="27"/>
  <c r="AR79" i="27" s="1"/>
  <c r="AJ137" i="27"/>
  <c r="AR137" i="27" s="1"/>
  <c r="AQ137" i="27"/>
  <c r="AQ243" i="27"/>
  <c r="AJ243" i="27"/>
  <c r="AR243" i="27" s="1"/>
  <c r="AJ104" i="27"/>
  <c r="AR104" i="27" s="1"/>
  <c r="AQ104" i="27"/>
  <c r="AQ207" i="27"/>
  <c r="AJ207" i="27"/>
  <c r="AR207" i="27" s="1"/>
  <c r="AQ281" i="27"/>
  <c r="AJ281" i="27"/>
  <c r="AR281" i="27" s="1"/>
  <c r="AJ239" i="27"/>
  <c r="AR239" i="27" s="1"/>
  <c r="AQ239" i="27"/>
  <c r="AQ397" i="27"/>
  <c r="AJ397" i="27"/>
  <c r="AR397" i="27" s="1"/>
  <c r="AJ373" i="27"/>
  <c r="AR373" i="27" s="1"/>
  <c r="AQ373" i="27"/>
  <c r="AJ367" i="27"/>
  <c r="AR367" i="27" s="1"/>
  <c r="AQ367" i="27"/>
  <c r="AJ34" i="27"/>
  <c r="AR34" i="27" s="1"/>
  <c r="AQ34" i="27"/>
  <c r="AJ456" i="27"/>
  <c r="AR456" i="27" s="1"/>
  <c r="AQ456" i="27"/>
  <c r="AQ510" i="27"/>
  <c r="AJ510" i="27"/>
  <c r="AR510" i="27" s="1"/>
  <c r="AJ344" i="27"/>
  <c r="AR344" i="27" s="1"/>
  <c r="AQ344" i="27"/>
  <c r="AQ516" i="27"/>
  <c r="AJ516" i="27"/>
  <c r="AR516" i="27" s="1"/>
  <c r="AJ401" i="27"/>
  <c r="AR401" i="27" s="1"/>
  <c r="AQ401" i="27"/>
  <c r="AQ168" i="27"/>
  <c r="AJ168" i="27"/>
  <c r="AJ140" i="27"/>
  <c r="AR140" i="27" s="1"/>
  <c r="AQ140" i="27"/>
  <c r="AJ123" i="27"/>
  <c r="AQ123" i="27"/>
  <c r="AQ214" i="27"/>
  <c r="AJ214" i="27"/>
  <c r="AR214" i="27" s="1"/>
  <c r="AJ210" i="27"/>
  <c r="AR210" i="27" s="1"/>
  <c r="AQ210" i="27"/>
  <c r="AJ225" i="27"/>
  <c r="AR225" i="27" s="1"/>
  <c r="AQ225" i="27"/>
  <c r="AQ490" i="27"/>
  <c r="AJ490" i="27"/>
  <c r="AR490" i="27" s="1"/>
  <c r="AQ88" i="27"/>
  <c r="AJ88" i="27"/>
  <c r="AR88" i="27" s="1"/>
  <c r="AJ517" i="27"/>
  <c r="AR517" i="27" s="1"/>
  <c r="AQ517" i="27"/>
  <c r="AJ55" i="27"/>
  <c r="AR55" i="27" s="1"/>
  <c r="AQ55" i="27"/>
  <c r="AJ33" i="27"/>
  <c r="AR33" i="27" s="1"/>
  <c r="AQ33" i="27"/>
  <c r="AQ21" i="27"/>
  <c r="AJ21" i="27"/>
  <c r="AJ405" i="27"/>
  <c r="AR405" i="27" s="1"/>
  <c r="AQ405" i="27"/>
  <c r="AQ31" i="27"/>
  <c r="AJ31" i="27"/>
  <c r="AR31" i="27" s="1"/>
  <c r="AQ289" i="27"/>
  <c r="AJ289" i="27"/>
  <c r="AR289" i="27" s="1"/>
  <c r="AJ64" i="27"/>
  <c r="AR64" i="27" s="1"/>
  <c r="AQ64" i="27"/>
  <c r="AQ415" i="27"/>
  <c r="AJ415" i="27"/>
  <c r="AR415" i="27" s="1"/>
  <c r="AQ244" i="27"/>
  <c r="AJ244" i="27"/>
  <c r="AR244" i="27" s="1"/>
  <c r="AJ212" i="27"/>
  <c r="AR212" i="27" s="1"/>
  <c r="AQ212" i="27"/>
  <c r="AQ117" i="27"/>
  <c r="AJ117" i="27"/>
  <c r="AJ193" i="27"/>
  <c r="AR193" i="27" s="1"/>
  <c r="AQ193" i="27"/>
  <c r="AJ106" i="27"/>
  <c r="AR106" i="27" s="1"/>
  <c r="AQ106" i="27"/>
  <c r="AQ319" i="27"/>
  <c r="AJ319" i="27"/>
  <c r="AR319" i="27" s="1"/>
  <c r="AQ332" i="27"/>
  <c r="AJ332" i="27"/>
  <c r="AR160" i="27"/>
  <c r="AK496" i="27"/>
  <c r="AQ253" i="27"/>
  <c r="AJ253" i="27"/>
  <c r="AR253" i="27" s="1"/>
  <c r="AJ440" i="27"/>
  <c r="AR440" i="27" s="1"/>
  <c r="AQ440" i="27"/>
  <c r="AJ331" i="27"/>
  <c r="AR331" i="27" s="1"/>
  <c r="AQ331" i="27"/>
  <c r="AQ293" i="27"/>
  <c r="AJ293" i="27"/>
  <c r="AR293" i="27" s="1"/>
  <c r="AJ322" i="27"/>
  <c r="AR322" i="27" s="1"/>
  <c r="AQ322" i="27"/>
  <c r="AQ469" i="27"/>
  <c r="AJ469" i="27"/>
  <c r="AR469" i="27" s="1"/>
  <c r="AQ432" i="27"/>
  <c r="AJ432" i="27"/>
  <c r="AR432" i="27" s="1"/>
  <c r="AJ301" i="27"/>
  <c r="AR301" i="27" s="1"/>
  <c r="AQ301" i="27"/>
  <c r="AQ238" i="27"/>
  <c r="AJ238" i="27"/>
  <c r="AR238" i="27" s="1"/>
  <c r="AJ500" i="27"/>
  <c r="AR500" i="27" s="1"/>
  <c r="AQ500" i="27"/>
  <c r="AJ483" i="27"/>
  <c r="AR483" i="27" s="1"/>
  <c r="AQ483" i="27"/>
  <c r="AQ391" i="27"/>
  <c r="AJ391" i="27"/>
  <c r="AR391" i="27" s="1"/>
  <c r="AQ158" i="27"/>
  <c r="AJ158" i="27"/>
  <c r="AQ149" i="27"/>
  <c r="AJ149" i="27"/>
  <c r="AJ418" i="27"/>
  <c r="AQ418" i="27"/>
  <c r="AQ74" i="27"/>
  <c r="AJ74" i="27"/>
  <c r="AR74" i="27" s="1"/>
  <c r="AJ75" i="27"/>
  <c r="AQ75" i="27"/>
  <c r="AQ303" i="27"/>
  <c r="AJ303" i="27"/>
  <c r="AJ298" i="27"/>
  <c r="AR298" i="27" s="1"/>
  <c r="AQ298" i="27"/>
  <c r="AQ310" i="27"/>
  <c r="AJ310" i="27"/>
  <c r="AR310" i="27" s="1"/>
  <c r="AJ473" i="27"/>
  <c r="AR473" i="27" s="1"/>
  <c r="AQ473" i="27"/>
  <c r="AJ477" i="27"/>
  <c r="AR477" i="27" s="1"/>
  <c r="AQ477" i="27"/>
  <c r="AQ425" i="27"/>
  <c r="AJ425" i="27"/>
  <c r="AR425" i="27" s="1"/>
  <c r="AQ402" i="27"/>
  <c r="AJ402" i="27"/>
  <c r="AJ254" i="27"/>
  <c r="AR254" i="27" s="1"/>
  <c r="AQ254" i="27"/>
  <c r="AJ361" i="27"/>
  <c r="AR361" i="27" s="1"/>
  <c r="AQ361" i="27"/>
  <c r="AQ370" i="27"/>
  <c r="AJ370" i="27"/>
  <c r="AJ247" i="27"/>
  <c r="AR247" i="27" s="1"/>
  <c r="AQ247" i="27"/>
  <c r="AQ436" i="27"/>
  <c r="AJ436" i="27"/>
  <c r="AR436" i="27" s="1"/>
  <c r="AJ189" i="27"/>
  <c r="AR189" i="27" s="1"/>
  <c r="AQ189" i="27"/>
  <c r="AJ286" i="27"/>
  <c r="AR286" i="27" s="1"/>
  <c r="AQ286" i="27"/>
  <c r="AQ142" i="27"/>
  <c r="AJ142" i="27"/>
  <c r="AR142" i="27" s="1"/>
  <c r="AJ138" i="27"/>
  <c r="AR138" i="27" s="1"/>
  <c r="AQ138" i="27"/>
  <c r="AJ161" i="27"/>
  <c r="AR161" i="27" s="1"/>
  <c r="AQ161" i="27"/>
  <c r="AJ109" i="27"/>
  <c r="AQ109" i="27"/>
  <c r="AQ315" i="27"/>
  <c r="AJ315" i="27"/>
  <c r="AR315" i="27" s="1"/>
  <c r="AQ353" i="27"/>
  <c r="AJ353" i="27"/>
  <c r="AJ345" i="27"/>
  <c r="AR345" i="27" s="1"/>
  <c r="AQ345" i="27"/>
  <c r="AJ279" i="27"/>
  <c r="AR279" i="27" s="1"/>
  <c r="AQ279" i="27"/>
  <c r="AQ423" i="27"/>
  <c r="AJ423" i="27"/>
  <c r="AR423" i="27" s="1"/>
  <c r="AQ379" i="27"/>
  <c r="AJ379" i="27"/>
  <c r="AR379" i="27" s="1"/>
  <c r="AJ499" i="27"/>
  <c r="AR499" i="27" s="1"/>
  <c r="AQ499" i="27"/>
  <c r="AQ462" i="27"/>
  <c r="AJ462" i="27"/>
  <c r="AQ305" i="27"/>
  <c r="AJ305" i="27"/>
  <c r="AJ226" i="27"/>
  <c r="AR226" i="27" s="1"/>
  <c r="AQ226" i="27"/>
  <c r="AJ318" i="27"/>
  <c r="AR318" i="27" s="1"/>
  <c r="AQ318" i="27"/>
  <c r="AJ288" i="27"/>
  <c r="AR288" i="27" s="1"/>
  <c r="AQ288" i="27"/>
  <c r="AJ393" i="27"/>
  <c r="AQ393" i="27"/>
  <c r="AQ340" i="27"/>
  <c r="AJ340" i="27"/>
  <c r="AJ118" i="27"/>
  <c r="AR118" i="27" s="1"/>
  <c r="AQ118" i="27"/>
  <c r="AJ172" i="27"/>
  <c r="AR172" i="27" s="1"/>
  <c r="AQ172" i="27"/>
  <c r="AQ196" i="27"/>
  <c r="AJ196" i="27"/>
  <c r="AR196" i="27" s="1"/>
  <c r="AJ260" i="27"/>
  <c r="AR260" i="27" s="1"/>
  <c r="AQ260" i="27"/>
  <c r="AJ86" i="27"/>
  <c r="AR86" i="27" s="1"/>
  <c r="AQ86" i="27"/>
  <c r="AJ511" i="27"/>
  <c r="AQ511" i="27"/>
  <c r="AJ124" i="27"/>
  <c r="AR124" i="27" s="1"/>
  <c r="AQ124" i="27"/>
  <c r="AQ183" i="27"/>
  <c r="AJ183" i="27"/>
  <c r="AR183" i="27" s="1"/>
  <c r="AQ478" i="27"/>
  <c r="AJ478" i="27"/>
  <c r="AQ455" i="27"/>
  <c r="AJ455" i="27"/>
  <c r="AR455" i="27" s="1"/>
  <c r="AJ277" i="27"/>
  <c r="AR277" i="27" s="1"/>
  <c r="AQ277" i="27"/>
  <c r="AQ40" i="27"/>
  <c r="AJ40" i="27"/>
  <c r="AR40" i="27" s="1"/>
  <c r="AJ58" i="27"/>
  <c r="AR58" i="27" s="1"/>
  <c r="AQ58" i="27"/>
  <c r="AJ386" i="27"/>
  <c r="AR386" i="27" s="1"/>
  <c r="AQ386" i="27"/>
  <c r="AJ190" i="27"/>
  <c r="AR190" i="27" s="1"/>
  <c r="AQ190" i="27"/>
  <c r="AJ41" i="27"/>
  <c r="AR41" i="27" s="1"/>
  <c r="AQ41" i="27"/>
  <c r="AJ296" i="27"/>
  <c r="AR296" i="27" s="1"/>
  <c r="AQ296" i="27"/>
  <c r="AJ294" i="27"/>
  <c r="AR294" i="27" s="1"/>
  <c r="AQ294" i="27"/>
  <c r="AQ95" i="27"/>
  <c r="AJ95" i="27"/>
  <c r="AR95" i="27" s="1"/>
  <c r="AQ103" i="27"/>
  <c r="AJ103" i="27"/>
  <c r="AQ275" i="27"/>
  <c r="AJ275" i="27"/>
  <c r="AR275" i="27" s="1"/>
  <c r="AJ203" i="27"/>
  <c r="AQ203" i="27"/>
  <c r="AJ246" i="27"/>
  <c r="AR246" i="27" s="1"/>
  <c r="AQ246" i="27"/>
  <c r="AQ80" i="27"/>
  <c r="AJ80" i="27"/>
  <c r="AR80" i="27" s="1"/>
  <c r="AJ26" i="27"/>
  <c r="AR26" i="27" s="1"/>
  <c r="AQ26" i="27"/>
  <c r="AJ306" i="27"/>
  <c r="AR306" i="27" s="1"/>
  <c r="AQ306" i="27"/>
  <c r="AJ255" i="27"/>
  <c r="AR255" i="27" s="1"/>
  <c r="AQ255" i="27"/>
  <c r="AJ237" i="27"/>
  <c r="AR237" i="27" s="1"/>
  <c r="AQ237" i="27"/>
  <c r="AQ508" i="27"/>
  <c r="AJ508" i="27"/>
  <c r="AR508" i="27" s="1"/>
  <c r="AJ349" i="27"/>
  <c r="AR349" i="27" s="1"/>
  <c r="AQ349" i="27"/>
  <c r="AQ67" i="27"/>
  <c r="AJ67" i="27"/>
  <c r="AQ341" i="27"/>
  <c r="AJ341" i="27"/>
  <c r="AR341" i="27" s="1"/>
  <c r="AJ399" i="27"/>
  <c r="AR399" i="27" s="1"/>
  <c r="AQ399" i="27"/>
  <c r="AJ437" i="27"/>
  <c r="AR437" i="27" s="1"/>
  <c r="AQ437" i="27"/>
  <c r="AQ313" i="27"/>
  <c r="AJ313" i="27"/>
  <c r="AR313" i="27" s="1"/>
  <c r="AJ282" i="27"/>
  <c r="AR282" i="27" s="1"/>
  <c r="AQ282" i="27"/>
  <c r="AJ186" i="27"/>
  <c r="AR186" i="27" s="1"/>
  <c r="AQ186" i="27"/>
  <c r="AQ110" i="27"/>
  <c r="AJ110" i="27"/>
  <c r="AR110" i="27" s="1"/>
  <c r="AQ198" i="27"/>
  <c r="AJ198" i="27"/>
  <c r="AR198" i="27" s="1"/>
  <c r="AJ145" i="27"/>
  <c r="AR145" i="27" s="1"/>
  <c r="AQ145" i="27"/>
  <c r="AQ202" i="27"/>
  <c r="AJ202" i="27"/>
  <c r="AR202" i="27" s="1"/>
  <c r="AQ441" i="27"/>
  <c r="AJ441" i="27"/>
  <c r="AR441" i="27" s="1"/>
  <c r="AJ85" i="27"/>
  <c r="AR85" i="27" s="1"/>
  <c r="AQ85" i="27"/>
  <c r="AL520" i="27"/>
  <c r="AN520" i="27" s="1"/>
  <c r="AO520" i="27" s="1"/>
  <c r="AM520" i="27"/>
  <c r="AM363" i="27"/>
  <c r="AL324" i="27"/>
  <c r="AN324" i="27" s="1"/>
  <c r="AO324" i="27" s="1"/>
  <c r="AL519" i="27"/>
  <c r="AN519" i="27" s="1"/>
  <c r="AO519" i="27" s="1"/>
  <c r="AL363" i="27"/>
  <c r="AN363" i="27" s="1"/>
  <c r="AO363" i="27" s="1"/>
  <c r="AL513" i="27"/>
  <c r="AN513" i="27" s="1"/>
  <c r="AO513" i="27" s="1"/>
  <c r="AM513" i="27"/>
  <c r="AL150" i="27"/>
  <c r="AN150" i="27" s="1"/>
  <c r="AO150" i="27" s="1"/>
  <c r="AM150" i="27"/>
  <c r="AL177" i="27"/>
  <c r="AN177" i="27" s="1"/>
  <c r="AO177" i="27" s="1"/>
  <c r="AM324" i="27"/>
  <c r="AL126" i="27"/>
  <c r="AN126" i="27" s="1"/>
  <c r="AO126" i="27" s="1"/>
  <c r="AM252" i="27"/>
  <c r="AM114" i="27"/>
  <c r="AL252" i="27"/>
  <c r="AN252" i="27" s="1"/>
  <c r="AO252" i="27" s="1"/>
  <c r="AL135" i="27"/>
  <c r="AN135" i="27" s="1"/>
  <c r="AO135" i="27" s="1"/>
  <c r="AM177" i="27"/>
  <c r="AL114" i="27"/>
  <c r="AN114" i="27" s="1"/>
  <c r="AO114" i="27" s="1"/>
  <c r="AM126" i="27"/>
  <c r="A772" i="29"/>
  <c r="B771" i="29"/>
  <c r="A753" i="29"/>
  <c r="B752" i="29"/>
  <c r="A736" i="29"/>
  <c r="B735" i="29"/>
  <c r="A715" i="29"/>
  <c r="B714" i="29"/>
  <c r="A698" i="29"/>
  <c r="B697" i="29"/>
  <c r="A677" i="29"/>
  <c r="B676" i="29"/>
  <c r="A658" i="29"/>
  <c r="B657" i="29"/>
  <c r="A640" i="29"/>
  <c r="B639" i="29"/>
  <c r="A620" i="29"/>
  <c r="B619" i="29"/>
  <c r="A601" i="29"/>
  <c r="B600" i="29"/>
  <c r="A582" i="29"/>
  <c r="B581" i="29"/>
  <c r="A563" i="29"/>
  <c r="B562" i="29"/>
  <c r="A544" i="29"/>
  <c r="B543" i="29"/>
  <c r="A525" i="29"/>
  <c r="B524" i="29"/>
  <c r="A508" i="29"/>
  <c r="B507" i="29"/>
  <c r="A487" i="29"/>
  <c r="B486" i="29"/>
  <c r="A470" i="29"/>
  <c r="B469" i="29"/>
  <c r="A449" i="29"/>
  <c r="B448" i="29"/>
  <c r="A432" i="29"/>
  <c r="B431" i="29"/>
  <c r="A411" i="29"/>
  <c r="B410" i="29"/>
  <c r="A392" i="29"/>
  <c r="B391" i="29"/>
  <c r="A373" i="29"/>
  <c r="B372" i="29"/>
  <c r="A354" i="29"/>
  <c r="B353" i="29"/>
  <c r="A335" i="29"/>
  <c r="B334" i="29"/>
  <c r="A316" i="29"/>
  <c r="B315" i="29"/>
  <c r="A297" i="29"/>
  <c r="B296" i="29"/>
  <c r="A278" i="29"/>
  <c r="B277" i="29"/>
  <c r="A259" i="29"/>
  <c r="B258" i="29"/>
  <c r="A242" i="29"/>
  <c r="B241" i="29"/>
  <c r="A221" i="29"/>
  <c r="B220" i="29"/>
  <c r="A202" i="29"/>
  <c r="B201" i="29"/>
  <c r="A183" i="29"/>
  <c r="B182" i="29"/>
  <c r="A164" i="29"/>
  <c r="B163" i="29"/>
  <c r="A145" i="29"/>
  <c r="B144" i="29"/>
  <c r="A126" i="29"/>
  <c r="B125" i="29"/>
  <c r="A107" i="29"/>
  <c r="B106" i="29"/>
  <c r="A88" i="29"/>
  <c r="B87" i="29"/>
  <c r="A69" i="29"/>
  <c r="B68" i="29"/>
  <c r="A50" i="29"/>
  <c r="B49" i="29"/>
  <c r="A31" i="29"/>
  <c r="B30" i="29"/>
  <c r="AM107" i="27"/>
  <c r="AL107" i="27"/>
  <c r="AN107" i="27" s="1"/>
  <c r="AO107" i="27" s="1"/>
  <c r="IS3" i="21"/>
  <c r="IU3" i="21"/>
  <c r="IV3" i="21"/>
  <c r="IW3" i="21"/>
  <c r="IS4" i="21"/>
  <c r="IU4" i="21"/>
  <c r="IV4" i="21"/>
  <c r="IW4" i="21"/>
  <c r="IS5" i="21"/>
  <c r="IU5" i="21"/>
  <c r="IV5" i="21"/>
  <c r="IW5" i="21"/>
  <c r="IX5" i="21"/>
  <c r="IS6" i="21"/>
  <c r="IU6" i="21"/>
  <c r="IV6" i="21"/>
  <c r="IW6" i="21"/>
  <c r="IS7" i="21"/>
  <c r="IU7" i="21"/>
  <c r="IV7" i="21"/>
  <c r="IW7" i="21"/>
  <c r="IX7" i="21" s="1"/>
  <c r="IS8" i="21"/>
  <c r="IU8" i="21"/>
  <c r="IV8" i="21"/>
  <c r="IW8" i="21"/>
  <c r="IS9" i="21"/>
  <c r="IU9" i="21"/>
  <c r="IV9" i="21"/>
  <c r="IW9" i="21"/>
  <c r="IS10" i="21"/>
  <c r="IU10" i="21"/>
  <c r="IV10" i="21"/>
  <c r="IW10" i="21"/>
  <c r="IS11" i="21"/>
  <c r="IU11" i="21"/>
  <c r="IV11" i="21"/>
  <c r="IW11" i="21"/>
  <c r="IX11" i="21" s="1"/>
  <c r="IS12" i="21"/>
  <c r="IU12" i="21"/>
  <c r="IV12" i="21"/>
  <c r="IW12" i="21"/>
  <c r="IS13" i="21"/>
  <c r="IU13" i="21"/>
  <c r="IV13" i="21"/>
  <c r="IW13" i="21"/>
  <c r="IS14" i="21"/>
  <c r="IU14" i="21"/>
  <c r="IV14" i="21"/>
  <c r="IW14" i="21"/>
  <c r="IS15" i="21"/>
  <c r="IU15" i="21"/>
  <c r="IV15" i="21"/>
  <c r="IW15" i="21"/>
  <c r="IS16" i="21"/>
  <c r="IU16" i="21"/>
  <c r="IV16" i="21"/>
  <c r="IW16" i="21"/>
  <c r="IS17" i="21"/>
  <c r="IU17" i="21"/>
  <c r="IV17" i="21"/>
  <c r="IW17" i="21"/>
  <c r="IX17" i="21"/>
  <c r="IS18" i="21"/>
  <c r="IU18" i="21"/>
  <c r="IV18" i="21"/>
  <c r="IW18" i="21"/>
  <c r="IS19" i="21"/>
  <c r="IU19" i="21"/>
  <c r="IV19" i="21"/>
  <c r="IW19" i="21"/>
  <c r="IX19" i="21" s="1"/>
  <c r="IS20" i="21"/>
  <c r="IU20" i="21"/>
  <c r="IV20" i="21"/>
  <c r="IW20" i="21"/>
  <c r="IS21" i="21"/>
  <c r="IU21" i="21"/>
  <c r="IV21" i="21"/>
  <c r="IW21" i="21"/>
  <c r="IS22" i="21"/>
  <c r="IU22" i="21"/>
  <c r="IV22" i="21"/>
  <c r="IW22" i="21"/>
  <c r="IS23" i="21"/>
  <c r="IU23" i="21"/>
  <c r="IV23" i="21"/>
  <c r="IW23" i="21"/>
  <c r="IX23" i="21"/>
  <c r="IS24" i="21"/>
  <c r="IU24" i="21"/>
  <c r="IV24" i="21"/>
  <c r="IW24" i="21"/>
  <c r="IS25" i="21"/>
  <c r="IU25" i="21"/>
  <c r="IV25" i="21"/>
  <c r="IW25" i="21"/>
  <c r="IX25" i="21" s="1"/>
  <c r="IS26" i="21"/>
  <c r="IU26" i="21"/>
  <c r="IV26" i="21"/>
  <c r="IW26" i="21"/>
  <c r="IS27" i="21"/>
  <c r="IU27" i="21"/>
  <c r="IV27" i="21"/>
  <c r="IW27" i="21"/>
  <c r="IX27" i="21" s="1"/>
  <c r="IS28" i="21"/>
  <c r="IU28" i="21"/>
  <c r="IV28" i="21"/>
  <c r="IW28" i="21"/>
  <c r="IS29" i="21"/>
  <c r="IU29" i="21"/>
  <c r="IV29" i="21"/>
  <c r="IW29" i="21"/>
  <c r="IS30" i="21"/>
  <c r="IU30" i="21"/>
  <c r="IV30" i="21"/>
  <c r="IW30" i="21"/>
  <c r="IS31" i="21"/>
  <c r="IU31" i="21"/>
  <c r="IV31" i="21"/>
  <c r="IW31" i="21"/>
  <c r="IX31" i="21"/>
  <c r="IS32" i="21"/>
  <c r="IU32" i="21"/>
  <c r="IV32" i="21"/>
  <c r="IW32" i="21"/>
  <c r="IS33" i="21"/>
  <c r="IU33" i="21"/>
  <c r="IV33" i="21"/>
  <c r="IW33" i="21"/>
  <c r="IX33" i="21" s="1"/>
  <c r="IS34" i="21"/>
  <c r="IU34" i="21"/>
  <c r="IV34" i="21"/>
  <c r="IW34" i="21"/>
  <c r="IS35" i="21"/>
  <c r="IU35" i="21"/>
  <c r="IV35" i="21"/>
  <c r="IW35" i="21"/>
  <c r="IS36" i="21"/>
  <c r="IU36" i="21"/>
  <c r="IV36" i="21"/>
  <c r="IW36" i="21"/>
  <c r="IX36" i="21"/>
  <c r="IS37" i="21"/>
  <c r="IU37" i="21"/>
  <c r="IV37" i="21"/>
  <c r="IW37" i="21"/>
  <c r="IX37" i="21"/>
  <c r="IS38" i="21"/>
  <c r="IU38" i="21"/>
  <c r="IV38" i="21"/>
  <c r="IW38" i="21"/>
  <c r="IS39" i="21"/>
  <c r="IU39" i="21"/>
  <c r="IV39" i="21"/>
  <c r="IW39" i="21"/>
  <c r="IX39" i="21" s="1"/>
  <c r="IS40" i="21"/>
  <c r="IU40" i="21"/>
  <c r="IV40" i="21"/>
  <c r="IW40" i="21"/>
  <c r="IS41" i="21"/>
  <c r="IU41" i="21"/>
  <c r="IV41" i="21"/>
  <c r="IW41" i="21"/>
  <c r="IS42" i="21"/>
  <c r="IU42" i="21"/>
  <c r="IV42" i="21"/>
  <c r="IW42" i="21"/>
  <c r="IS43" i="21"/>
  <c r="IU43" i="21"/>
  <c r="IV43" i="21"/>
  <c r="IW43" i="21"/>
  <c r="IX43" i="21" s="1"/>
  <c r="IS44" i="21"/>
  <c r="IU44" i="21"/>
  <c r="IV44" i="21"/>
  <c r="IW44" i="21"/>
  <c r="IS45" i="21"/>
  <c r="IU45" i="21"/>
  <c r="IV45" i="21"/>
  <c r="IW45" i="21"/>
  <c r="IX45" i="21"/>
  <c r="IS46" i="21"/>
  <c r="IU46" i="21"/>
  <c r="IV46" i="21"/>
  <c r="IW46" i="21"/>
  <c r="IS47" i="21"/>
  <c r="IU47" i="21"/>
  <c r="IV47" i="21"/>
  <c r="IW47" i="21"/>
  <c r="IS48" i="21"/>
  <c r="IU48" i="21"/>
  <c r="IV48" i="21"/>
  <c r="IW48" i="21"/>
  <c r="IS49" i="21"/>
  <c r="IU49" i="21"/>
  <c r="IV49" i="21"/>
  <c r="IW49" i="21"/>
  <c r="IX49" i="21" s="1"/>
  <c r="IS50" i="21"/>
  <c r="IU50" i="21"/>
  <c r="IV50" i="21"/>
  <c r="IW50" i="21"/>
  <c r="IS51" i="21"/>
  <c r="IU51" i="21"/>
  <c r="IV51" i="21"/>
  <c r="IW51" i="21"/>
  <c r="IX51" i="21"/>
  <c r="IS52" i="21"/>
  <c r="IU52" i="21"/>
  <c r="IV52" i="21"/>
  <c r="IW52" i="21"/>
  <c r="IS53" i="21"/>
  <c r="IU53" i="21"/>
  <c r="IV53" i="21"/>
  <c r="IW53" i="21"/>
  <c r="IS54" i="21"/>
  <c r="IU54" i="21"/>
  <c r="IV54" i="21"/>
  <c r="IW54" i="21"/>
  <c r="IS55" i="21"/>
  <c r="IU55" i="21"/>
  <c r="IV55" i="21"/>
  <c r="IW55" i="21"/>
  <c r="IS56" i="21"/>
  <c r="IU56" i="21"/>
  <c r="IV56" i="21"/>
  <c r="IW56" i="21"/>
  <c r="IS57" i="21"/>
  <c r="IU57" i="21"/>
  <c r="IV57" i="21"/>
  <c r="IW57" i="21"/>
  <c r="IX57" i="21" s="1"/>
  <c r="IS58" i="21"/>
  <c r="IU58" i="21"/>
  <c r="IV58" i="21"/>
  <c r="IW58" i="21"/>
  <c r="IS59" i="21"/>
  <c r="IU59" i="21"/>
  <c r="IV59" i="21"/>
  <c r="IW59" i="21"/>
  <c r="IS60" i="21"/>
  <c r="IU60" i="21"/>
  <c r="IV60" i="21"/>
  <c r="IW60" i="21"/>
  <c r="IS61" i="21"/>
  <c r="IU61" i="21"/>
  <c r="IV61" i="21"/>
  <c r="IW61" i="21"/>
  <c r="IX61" i="21" s="1"/>
  <c r="IS62" i="21"/>
  <c r="IU62" i="21"/>
  <c r="IV62" i="21"/>
  <c r="IW62" i="21"/>
  <c r="IS63" i="21"/>
  <c r="IU63" i="21"/>
  <c r="IV63" i="21"/>
  <c r="IW63" i="21"/>
  <c r="IX63" i="21" s="1"/>
  <c r="IS64" i="21"/>
  <c r="IU64" i="21"/>
  <c r="IV64" i="21"/>
  <c r="IW64" i="21"/>
  <c r="IS65" i="21"/>
  <c r="IU65" i="21"/>
  <c r="IV65" i="21"/>
  <c r="IW65" i="21"/>
  <c r="IX65" i="21" s="1"/>
  <c r="IS66" i="21"/>
  <c r="IU66" i="21"/>
  <c r="IV66" i="21"/>
  <c r="IW66" i="21"/>
  <c r="IS67" i="21"/>
  <c r="IU67" i="21"/>
  <c r="IV67" i="21"/>
  <c r="IW67" i="21"/>
  <c r="IS68" i="21"/>
  <c r="IU68" i="21"/>
  <c r="IV68" i="21"/>
  <c r="IW68" i="21"/>
  <c r="IX68" i="21" s="1"/>
  <c r="IS69" i="21"/>
  <c r="IU69" i="21"/>
  <c r="IV69" i="21"/>
  <c r="IW69" i="21"/>
  <c r="IX69" i="21" s="1"/>
  <c r="IS70" i="21"/>
  <c r="IU70" i="21"/>
  <c r="IV70" i="21"/>
  <c r="IW70" i="21"/>
  <c r="IS71" i="21"/>
  <c r="IU71" i="21"/>
  <c r="IV71" i="21"/>
  <c r="IW71" i="21"/>
  <c r="IS72" i="21"/>
  <c r="IU72" i="21"/>
  <c r="IV72" i="21"/>
  <c r="IW72" i="21"/>
  <c r="IS73" i="21"/>
  <c r="IU73" i="21"/>
  <c r="IV73" i="21"/>
  <c r="IW73" i="21"/>
  <c r="IS74" i="21"/>
  <c r="IU74" i="21"/>
  <c r="IV74" i="21"/>
  <c r="IW74" i="21"/>
  <c r="IS75" i="21"/>
  <c r="IU75" i="21"/>
  <c r="IV75" i="21"/>
  <c r="IW75" i="21"/>
  <c r="IX75" i="21" s="1"/>
  <c r="IS76" i="21"/>
  <c r="IU76" i="21"/>
  <c r="IV76" i="21"/>
  <c r="IW76" i="21"/>
  <c r="IS77" i="21"/>
  <c r="IU77" i="21"/>
  <c r="IV77" i="21"/>
  <c r="IW77" i="21"/>
  <c r="IS78" i="21"/>
  <c r="IU78" i="21"/>
  <c r="IV78" i="21"/>
  <c r="IW78" i="21"/>
  <c r="IS79" i="21"/>
  <c r="IU79" i="21"/>
  <c r="IV79" i="21"/>
  <c r="IW79" i="21"/>
  <c r="IX79" i="21"/>
  <c r="IS80" i="21"/>
  <c r="IU80" i="21"/>
  <c r="IV80" i="21"/>
  <c r="IW80" i="21"/>
  <c r="IS81" i="21"/>
  <c r="IU81" i="21"/>
  <c r="IV81" i="21"/>
  <c r="IW81" i="21"/>
  <c r="IX81" i="21"/>
  <c r="IS82" i="21"/>
  <c r="IU82" i="21"/>
  <c r="IV82" i="21"/>
  <c r="IW82" i="21"/>
  <c r="IS83" i="21"/>
  <c r="IU83" i="21"/>
  <c r="IV83" i="21"/>
  <c r="IW83" i="21"/>
  <c r="IS84" i="21"/>
  <c r="IU84" i="21"/>
  <c r="IV84" i="21"/>
  <c r="IW84" i="21"/>
  <c r="IX84" i="21"/>
  <c r="IS85" i="21"/>
  <c r="IU85" i="21"/>
  <c r="IV85" i="21"/>
  <c r="IW85" i="21"/>
  <c r="IS86" i="21"/>
  <c r="IU86" i="21"/>
  <c r="IV86" i="21"/>
  <c r="IW86" i="21"/>
  <c r="IS87" i="21"/>
  <c r="IU87" i="21"/>
  <c r="IV87" i="21"/>
  <c r="IW87" i="21"/>
  <c r="IX87" i="21" s="1"/>
  <c r="IS88" i="21"/>
  <c r="IU88" i="21"/>
  <c r="IV88" i="21"/>
  <c r="IW88" i="21"/>
  <c r="IS89" i="21"/>
  <c r="IU89" i="21"/>
  <c r="IV89" i="21"/>
  <c r="IW89" i="21"/>
  <c r="IX89" i="21" s="1"/>
  <c r="IS90" i="21"/>
  <c r="IU90" i="21"/>
  <c r="IV90" i="21"/>
  <c r="IW90" i="21"/>
  <c r="IS91" i="21"/>
  <c r="IU91" i="21"/>
  <c r="IV91" i="21"/>
  <c r="IW91" i="21"/>
  <c r="IX91" i="21"/>
  <c r="IS92" i="21"/>
  <c r="IU92" i="21"/>
  <c r="IV92" i="21"/>
  <c r="IW92" i="21"/>
  <c r="IS93" i="21"/>
  <c r="IU93" i="21"/>
  <c r="IV93" i="21"/>
  <c r="IW93" i="21"/>
  <c r="IX93" i="21"/>
  <c r="IS94" i="21"/>
  <c r="IU94" i="21"/>
  <c r="IV94" i="21"/>
  <c r="IW94" i="21"/>
  <c r="IS95" i="21"/>
  <c r="IU95" i="21"/>
  <c r="IV95" i="21"/>
  <c r="IW95" i="21"/>
  <c r="IS96" i="21"/>
  <c r="IU96" i="21"/>
  <c r="IV96" i="21"/>
  <c r="IW96" i="21"/>
  <c r="IS97" i="21"/>
  <c r="IU97" i="21"/>
  <c r="IV97" i="21"/>
  <c r="IW97" i="21"/>
  <c r="IX97" i="21" s="1"/>
  <c r="IS98" i="21"/>
  <c r="IU98" i="21"/>
  <c r="IV98" i="21"/>
  <c r="IW98" i="21"/>
  <c r="IS99" i="21"/>
  <c r="IU99" i="21"/>
  <c r="IV99" i="21"/>
  <c r="IW99" i="21"/>
  <c r="IS100" i="21"/>
  <c r="IU100" i="21"/>
  <c r="IV100" i="21"/>
  <c r="IW100" i="21"/>
  <c r="IX100" i="21" s="1"/>
  <c r="IS101" i="21"/>
  <c r="IU101" i="21"/>
  <c r="IV101" i="21"/>
  <c r="IW101" i="21"/>
  <c r="IX101" i="21"/>
  <c r="IS102" i="21"/>
  <c r="IU102" i="21"/>
  <c r="IV102" i="21"/>
  <c r="IW102" i="21"/>
  <c r="IS103" i="21"/>
  <c r="IU103" i="21"/>
  <c r="IV103" i="21"/>
  <c r="IW103" i="21"/>
  <c r="IS104" i="21"/>
  <c r="IU104" i="21"/>
  <c r="IV104" i="21"/>
  <c r="IW104" i="21"/>
  <c r="IS105" i="21"/>
  <c r="IU105" i="21"/>
  <c r="IV105" i="21"/>
  <c r="IW105" i="21"/>
  <c r="IS106" i="21"/>
  <c r="IU106" i="21"/>
  <c r="IV106" i="21"/>
  <c r="IW106" i="21"/>
  <c r="IS107" i="21"/>
  <c r="IU107" i="21"/>
  <c r="IV107" i="21"/>
  <c r="IW107" i="21"/>
  <c r="IX107" i="21" s="1"/>
  <c r="IS108" i="21"/>
  <c r="IU108" i="21"/>
  <c r="IV108" i="21"/>
  <c r="IW108" i="21"/>
  <c r="IX108" i="21"/>
  <c r="IS109" i="21"/>
  <c r="IU109" i="21"/>
  <c r="IV109" i="21"/>
  <c r="IW109" i="21"/>
  <c r="IS110" i="21"/>
  <c r="IU110" i="21"/>
  <c r="IV110" i="21"/>
  <c r="IW110" i="21"/>
  <c r="IS111" i="21"/>
  <c r="IU111" i="21"/>
  <c r="IV111" i="21"/>
  <c r="IW111" i="21"/>
  <c r="IS112" i="21"/>
  <c r="IU112" i="21"/>
  <c r="IV112" i="21"/>
  <c r="IW112" i="21"/>
  <c r="IS113" i="21"/>
  <c r="IU113" i="21"/>
  <c r="IV113" i="21"/>
  <c r="IW113" i="21"/>
  <c r="IX113" i="21" s="1"/>
  <c r="IS114" i="21"/>
  <c r="IU114" i="21"/>
  <c r="IV114" i="21"/>
  <c r="IW114" i="21"/>
  <c r="IS115" i="21"/>
  <c r="IU115" i="21"/>
  <c r="IV115" i="21"/>
  <c r="IW115" i="21"/>
  <c r="IX115" i="21"/>
  <c r="IS116" i="21"/>
  <c r="IU116" i="21"/>
  <c r="IV116" i="21"/>
  <c r="IW116" i="21"/>
  <c r="IX116" i="21" s="1"/>
  <c r="IS117" i="21"/>
  <c r="IU117" i="21"/>
  <c r="IV117" i="21"/>
  <c r="IW117" i="21"/>
  <c r="IS118" i="21"/>
  <c r="IU118" i="21"/>
  <c r="IV118" i="21"/>
  <c r="IW118" i="21"/>
  <c r="IS119" i="21"/>
  <c r="IU119" i="21"/>
  <c r="IV119" i="21"/>
  <c r="IW119" i="21"/>
  <c r="IS120" i="21"/>
  <c r="IU120" i="21"/>
  <c r="IV120" i="21"/>
  <c r="IW120" i="21"/>
  <c r="IS121" i="21"/>
  <c r="IU121" i="21"/>
  <c r="IV121" i="21"/>
  <c r="IW121" i="21"/>
  <c r="IX121" i="21"/>
  <c r="IS122" i="21"/>
  <c r="IU122" i="21"/>
  <c r="IV122" i="21"/>
  <c r="IW122" i="21"/>
  <c r="IS123" i="21"/>
  <c r="IU123" i="21"/>
  <c r="IV123" i="21"/>
  <c r="IW123" i="21"/>
  <c r="IS124" i="21"/>
  <c r="IU124" i="21"/>
  <c r="IV124" i="21"/>
  <c r="IW124" i="21"/>
  <c r="IS125" i="21"/>
  <c r="IU125" i="21"/>
  <c r="IV125" i="21"/>
  <c r="IW125" i="21"/>
  <c r="IX125" i="21" s="1"/>
  <c r="IS126" i="21"/>
  <c r="IU126" i="21"/>
  <c r="IV126" i="21"/>
  <c r="IW126" i="21"/>
  <c r="IS127" i="21"/>
  <c r="IU127" i="21"/>
  <c r="IV127" i="21"/>
  <c r="IW127" i="21"/>
  <c r="IX127" i="21"/>
  <c r="IS128" i="21"/>
  <c r="IU128" i="21"/>
  <c r="IV128" i="21"/>
  <c r="IW128" i="21"/>
  <c r="IS129" i="21"/>
  <c r="IU129" i="21"/>
  <c r="IV129" i="21"/>
  <c r="IW129" i="21"/>
  <c r="IX129" i="21" s="1"/>
  <c r="IS130" i="21"/>
  <c r="IU130" i="21"/>
  <c r="IV130" i="21"/>
  <c r="IW130" i="21"/>
  <c r="IS131" i="21"/>
  <c r="IU131" i="21"/>
  <c r="IV131" i="21"/>
  <c r="IW131" i="21"/>
  <c r="IS132" i="21"/>
  <c r="IU132" i="21"/>
  <c r="IV132" i="21"/>
  <c r="IW132" i="21"/>
  <c r="IX132" i="21"/>
  <c r="IS133" i="21"/>
  <c r="IU133" i="21"/>
  <c r="IV133" i="21"/>
  <c r="IW133" i="21"/>
  <c r="IX133" i="21" s="1"/>
  <c r="IS134" i="21"/>
  <c r="IU134" i="21"/>
  <c r="IV134" i="21"/>
  <c r="IW134" i="21"/>
  <c r="IS135" i="21"/>
  <c r="IU135" i="21"/>
  <c r="IV135" i="21"/>
  <c r="IW135" i="21"/>
  <c r="IX135" i="21" s="1"/>
  <c r="IS136" i="21"/>
  <c r="IU136" i="21"/>
  <c r="IV136" i="21"/>
  <c r="IW136" i="21"/>
  <c r="IS137" i="21"/>
  <c r="IU137" i="21"/>
  <c r="IV137" i="21"/>
  <c r="IW137" i="21"/>
  <c r="IS138" i="21"/>
  <c r="IU138" i="21"/>
  <c r="IV138" i="21"/>
  <c r="IW138" i="21"/>
  <c r="IS139" i="21"/>
  <c r="IU139" i="21"/>
  <c r="IV139" i="21"/>
  <c r="IW139" i="21"/>
  <c r="IS140" i="21"/>
  <c r="IU140" i="21"/>
  <c r="IV140" i="21"/>
  <c r="IW140" i="21"/>
  <c r="IS141" i="21"/>
  <c r="IU141" i="21"/>
  <c r="IV141" i="21"/>
  <c r="IW141" i="21"/>
  <c r="IS142" i="21"/>
  <c r="IU142" i="21"/>
  <c r="IV142" i="21"/>
  <c r="IW142" i="21"/>
  <c r="IS143" i="21"/>
  <c r="IU143" i="21"/>
  <c r="IV143" i="21"/>
  <c r="IW143" i="21"/>
  <c r="IX143" i="21"/>
  <c r="IS144" i="21"/>
  <c r="IU144" i="21"/>
  <c r="IV144" i="21"/>
  <c r="IW144" i="21"/>
  <c r="IS145" i="21"/>
  <c r="IU145" i="21"/>
  <c r="IV145" i="21"/>
  <c r="IW145" i="21"/>
  <c r="IS146" i="21"/>
  <c r="IU146" i="21"/>
  <c r="IV146" i="21"/>
  <c r="IW146" i="21"/>
  <c r="IS147" i="21"/>
  <c r="IU147" i="21"/>
  <c r="IV147" i="21"/>
  <c r="IW147" i="21"/>
  <c r="IS148" i="21"/>
  <c r="IU148" i="21"/>
  <c r="IV148" i="21"/>
  <c r="IW148" i="21"/>
  <c r="IX148" i="21" s="1"/>
  <c r="IS149" i="21"/>
  <c r="IU149" i="21"/>
  <c r="IV149" i="21"/>
  <c r="IW149" i="21"/>
  <c r="IS150" i="21"/>
  <c r="IU150" i="21"/>
  <c r="IV150" i="21"/>
  <c r="IW150" i="21"/>
  <c r="IS151" i="21"/>
  <c r="IU151" i="21"/>
  <c r="IV151" i="21"/>
  <c r="IW151" i="21"/>
  <c r="IX151" i="21" s="1"/>
  <c r="IS152" i="21"/>
  <c r="IU152" i="21"/>
  <c r="IV152" i="21"/>
  <c r="IW152" i="21"/>
  <c r="IS153" i="21"/>
  <c r="IU153" i="21"/>
  <c r="IV153" i="21"/>
  <c r="IW153" i="21"/>
  <c r="IX153" i="21"/>
  <c r="IS154" i="21"/>
  <c r="IU154" i="21"/>
  <c r="IV154" i="21"/>
  <c r="IW154" i="21"/>
  <c r="IS155" i="21"/>
  <c r="IU155" i="21"/>
  <c r="IV155" i="21"/>
  <c r="IW155" i="21"/>
  <c r="IS156" i="21"/>
  <c r="IU156" i="21"/>
  <c r="IV156" i="21"/>
  <c r="IW156" i="21"/>
  <c r="IS157" i="21"/>
  <c r="IU157" i="21"/>
  <c r="IV157" i="21"/>
  <c r="IW157" i="21"/>
  <c r="IX157" i="21" s="1"/>
  <c r="IS158" i="21"/>
  <c r="IU158" i="21"/>
  <c r="IV158" i="21"/>
  <c r="IW158" i="21"/>
  <c r="IS159" i="21"/>
  <c r="IU159" i="21"/>
  <c r="IV159" i="21"/>
  <c r="IW159" i="21"/>
  <c r="IX159" i="21" s="1"/>
  <c r="IS160" i="21"/>
  <c r="IU160" i="21"/>
  <c r="IV160" i="21"/>
  <c r="IW160" i="21"/>
  <c r="IS161" i="21"/>
  <c r="IU161" i="21"/>
  <c r="IV161" i="21"/>
  <c r="IW161" i="21"/>
  <c r="IS162" i="21"/>
  <c r="IU162" i="21"/>
  <c r="IV162" i="21"/>
  <c r="IW162" i="21"/>
  <c r="IS163" i="21"/>
  <c r="IU163" i="21"/>
  <c r="IV163" i="21"/>
  <c r="IW163" i="21"/>
  <c r="IS164" i="21"/>
  <c r="IU164" i="21"/>
  <c r="IV164" i="21"/>
  <c r="IW164" i="21"/>
  <c r="IX164" i="21" s="1"/>
  <c r="IS165" i="21"/>
  <c r="IU165" i="21"/>
  <c r="IV165" i="21"/>
  <c r="IW165" i="21"/>
  <c r="IS166" i="21"/>
  <c r="IU166" i="21"/>
  <c r="IV166" i="21"/>
  <c r="IW166" i="21"/>
  <c r="IS167" i="21"/>
  <c r="IU167" i="21"/>
  <c r="IV167" i="21"/>
  <c r="IW167" i="21"/>
  <c r="IS168" i="21"/>
  <c r="IU168" i="21"/>
  <c r="IV168" i="21"/>
  <c r="IW168" i="21"/>
  <c r="IS169" i="21"/>
  <c r="IU169" i="21"/>
  <c r="IV169" i="21"/>
  <c r="IW169" i="21"/>
  <c r="IX169" i="21" s="1"/>
  <c r="IS170" i="21"/>
  <c r="IU170" i="21"/>
  <c r="IV170" i="21"/>
  <c r="IW170" i="21"/>
  <c r="IS171" i="21"/>
  <c r="IU171" i="21"/>
  <c r="IV171" i="21"/>
  <c r="IW171" i="21"/>
  <c r="IX171" i="21"/>
  <c r="IS172" i="21"/>
  <c r="IU172" i="21"/>
  <c r="IV172" i="21"/>
  <c r="IW172" i="21"/>
  <c r="IX172" i="21" s="1"/>
  <c r="IS173" i="21"/>
  <c r="IU173" i="21"/>
  <c r="IV173" i="21"/>
  <c r="IW173" i="21"/>
  <c r="IX173" i="21"/>
  <c r="IS174" i="21"/>
  <c r="IU174" i="21"/>
  <c r="IV174" i="21"/>
  <c r="IW174" i="21"/>
  <c r="IS175" i="21"/>
  <c r="IU175" i="21"/>
  <c r="IV175" i="21"/>
  <c r="IW175" i="21"/>
  <c r="IS176" i="21"/>
  <c r="IU176" i="21"/>
  <c r="IV176" i="21"/>
  <c r="IW176" i="21"/>
  <c r="IS177" i="21"/>
  <c r="IU177" i="21"/>
  <c r="IV177" i="21"/>
  <c r="IW177" i="21"/>
  <c r="IS178" i="21"/>
  <c r="IU178" i="21"/>
  <c r="IV178" i="21"/>
  <c r="IW178" i="21"/>
  <c r="IS179" i="21"/>
  <c r="IU179" i="21"/>
  <c r="IV179" i="21"/>
  <c r="IW179" i="21"/>
  <c r="IX179" i="21" s="1"/>
  <c r="IS180" i="21"/>
  <c r="IU180" i="21"/>
  <c r="IV180" i="21"/>
  <c r="IW180" i="21"/>
  <c r="IS181" i="21"/>
  <c r="IU181" i="21"/>
  <c r="IV181" i="21"/>
  <c r="IW181" i="21"/>
  <c r="IS182" i="21"/>
  <c r="IU182" i="21"/>
  <c r="IV182" i="21"/>
  <c r="IW182" i="21"/>
  <c r="IS183" i="21"/>
  <c r="IU183" i="21"/>
  <c r="IV183" i="21"/>
  <c r="IW183" i="21"/>
  <c r="IX183" i="21" s="1"/>
  <c r="IS184" i="21"/>
  <c r="IU184" i="21"/>
  <c r="IV184" i="21"/>
  <c r="IW184" i="21"/>
  <c r="IS185" i="21"/>
  <c r="IU185" i="21"/>
  <c r="IV185" i="21"/>
  <c r="IW185" i="21"/>
  <c r="IS186" i="21"/>
  <c r="IU186" i="21"/>
  <c r="IV186" i="21"/>
  <c r="IW186" i="21"/>
  <c r="IS187" i="21"/>
  <c r="IU187" i="21"/>
  <c r="IV187" i="21"/>
  <c r="IW187" i="21"/>
  <c r="IS188" i="21"/>
  <c r="IU188" i="21"/>
  <c r="IV188" i="21"/>
  <c r="IW188" i="21"/>
  <c r="IS189" i="21"/>
  <c r="IU189" i="21"/>
  <c r="IV189" i="21"/>
  <c r="IW189" i="21"/>
  <c r="IX189" i="21"/>
  <c r="IS190" i="21"/>
  <c r="IU190" i="21"/>
  <c r="IV190" i="21"/>
  <c r="IW190" i="21"/>
  <c r="IS191" i="21"/>
  <c r="IU191" i="21"/>
  <c r="IV191" i="21"/>
  <c r="IW191" i="21"/>
  <c r="IX191" i="21" s="1"/>
  <c r="IS192" i="21"/>
  <c r="IU192" i="21"/>
  <c r="IV192" i="21"/>
  <c r="IW192" i="21"/>
  <c r="IS193" i="21"/>
  <c r="IU193" i="21"/>
  <c r="IV193" i="21"/>
  <c r="IW193" i="21"/>
  <c r="IX193" i="21"/>
  <c r="IS194" i="21"/>
  <c r="IU194" i="21"/>
  <c r="IV194" i="21"/>
  <c r="IW194" i="21"/>
  <c r="IS195" i="21"/>
  <c r="IU195" i="21"/>
  <c r="IV195" i="21"/>
  <c r="IW195" i="21"/>
  <c r="IS196" i="21"/>
  <c r="IU196" i="21"/>
  <c r="IV196" i="21"/>
  <c r="IW196" i="21"/>
  <c r="IS197" i="21"/>
  <c r="IU197" i="21"/>
  <c r="IV197" i="21"/>
  <c r="IW197" i="21"/>
  <c r="IX197" i="21" s="1"/>
  <c r="IS198" i="21"/>
  <c r="IU198" i="21"/>
  <c r="IV198" i="21"/>
  <c r="IW198" i="21"/>
  <c r="IS199" i="21"/>
  <c r="IU199" i="21"/>
  <c r="IV199" i="21"/>
  <c r="IW199" i="21"/>
  <c r="IS200" i="21"/>
  <c r="IU200" i="21"/>
  <c r="IV200" i="21"/>
  <c r="IW200" i="21"/>
  <c r="IS201" i="21"/>
  <c r="IU201" i="21"/>
  <c r="IV201" i="21"/>
  <c r="IW201" i="21"/>
  <c r="IS202" i="21"/>
  <c r="IU202" i="21"/>
  <c r="IV202" i="21"/>
  <c r="IW202" i="21"/>
  <c r="IS203" i="21"/>
  <c r="IU203" i="21"/>
  <c r="IV203" i="21"/>
  <c r="IW203" i="21"/>
  <c r="IX203" i="21"/>
  <c r="IS204" i="21"/>
  <c r="IU204" i="21"/>
  <c r="IV204" i="21"/>
  <c r="IW204" i="21"/>
  <c r="IX204" i="21"/>
  <c r="IS205" i="21"/>
  <c r="IU205" i="21"/>
  <c r="IV205" i="21"/>
  <c r="IW205" i="21"/>
  <c r="IS206" i="21"/>
  <c r="IU206" i="21"/>
  <c r="IV206" i="21"/>
  <c r="IW206" i="21"/>
  <c r="IS207" i="21"/>
  <c r="IU207" i="21"/>
  <c r="IV207" i="21"/>
  <c r="IW207" i="21"/>
  <c r="IX207" i="21"/>
  <c r="IS208" i="21"/>
  <c r="IU208" i="21"/>
  <c r="IV208" i="21"/>
  <c r="IW208" i="21"/>
  <c r="IS209" i="21"/>
  <c r="IU209" i="21"/>
  <c r="IV209" i="21"/>
  <c r="IW209" i="21"/>
  <c r="IS210" i="21"/>
  <c r="IU210" i="21"/>
  <c r="IV210" i="21"/>
  <c r="IW210" i="21"/>
  <c r="IS211" i="21"/>
  <c r="IU211" i="21"/>
  <c r="IV211" i="21"/>
  <c r="IW211" i="21"/>
  <c r="IX211" i="21" s="1"/>
  <c r="IS212" i="21"/>
  <c r="IU212" i="21"/>
  <c r="IV212" i="21"/>
  <c r="IW212" i="21"/>
  <c r="IX212" i="21"/>
  <c r="IS213" i="21"/>
  <c r="IU213" i="21"/>
  <c r="IV213" i="21"/>
  <c r="IW213" i="21"/>
  <c r="IS214" i="21"/>
  <c r="IU214" i="21"/>
  <c r="IV214" i="21"/>
  <c r="IW214" i="21"/>
  <c r="IS215" i="21"/>
  <c r="IU215" i="21"/>
  <c r="IV215" i="21"/>
  <c r="IW215" i="21"/>
  <c r="IX215" i="21" s="1"/>
  <c r="IS216" i="21"/>
  <c r="IU216" i="21"/>
  <c r="IV216" i="21"/>
  <c r="IW216" i="21"/>
  <c r="IS217" i="21"/>
  <c r="IU217" i="21"/>
  <c r="IV217" i="21"/>
  <c r="IW217" i="21"/>
  <c r="IX217" i="21"/>
  <c r="IS218" i="21"/>
  <c r="IU218" i="21"/>
  <c r="IV218" i="21"/>
  <c r="IW218" i="21"/>
  <c r="IS219" i="21"/>
  <c r="IU219" i="21"/>
  <c r="IV219" i="21"/>
  <c r="IW219" i="21"/>
  <c r="IS220" i="21"/>
  <c r="IU220" i="21"/>
  <c r="IV220" i="21"/>
  <c r="IW220" i="21"/>
  <c r="IS221" i="21"/>
  <c r="IU221" i="21"/>
  <c r="IV221" i="21"/>
  <c r="IW221" i="21"/>
  <c r="IX221" i="21" s="1"/>
  <c r="IS222" i="21"/>
  <c r="IU222" i="21"/>
  <c r="IV222" i="21"/>
  <c r="IW222" i="21"/>
  <c r="IS223" i="21"/>
  <c r="IU223" i="21"/>
  <c r="IV223" i="21"/>
  <c r="IW223" i="21"/>
  <c r="IX223" i="21" s="1"/>
  <c r="IS224" i="21"/>
  <c r="IU224" i="21"/>
  <c r="IV224" i="21"/>
  <c r="IW224" i="21"/>
  <c r="IS225" i="21"/>
  <c r="IU225" i="21"/>
  <c r="IV225" i="21"/>
  <c r="IW225" i="21"/>
  <c r="IS226" i="21"/>
  <c r="IU226" i="21"/>
  <c r="IV226" i="21"/>
  <c r="IW226" i="21"/>
  <c r="IS227" i="21"/>
  <c r="IU227" i="21"/>
  <c r="IV227" i="21"/>
  <c r="IW227" i="21"/>
  <c r="IS228" i="21"/>
  <c r="IU228" i="21"/>
  <c r="IV228" i="21"/>
  <c r="IW228" i="21"/>
  <c r="IS229" i="21"/>
  <c r="IU229" i="21"/>
  <c r="IV229" i="21"/>
  <c r="IW229" i="21"/>
  <c r="IX229" i="21"/>
  <c r="IS230" i="21"/>
  <c r="IU230" i="21"/>
  <c r="IV230" i="21"/>
  <c r="IW230" i="21"/>
  <c r="IS231" i="21"/>
  <c r="IU231" i="21"/>
  <c r="IV231" i="21"/>
  <c r="IW231" i="21"/>
  <c r="IX231" i="21" s="1"/>
  <c r="IS232" i="21"/>
  <c r="IU232" i="21"/>
  <c r="IV232" i="21"/>
  <c r="IW232" i="21"/>
  <c r="IS233" i="21"/>
  <c r="IU233" i="21"/>
  <c r="IV233" i="21"/>
  <c r="IW233" i="21"/>
  <c r="IX233" i="21" s="1"/>
  <c r="IS234" i="21"/>
  <c r="IU234" i="21"/>
  <c r="IV234" i="21"/>
  <c r="IW234" i="21"/>
  <c r="IS235" i="21"/>
  <c r="IU235" i="21"/>
  <c r="IV235" i="21"/>
  <c r="IW235" i="21"/>
  <c r="IS236" i="21"/>
  <c r="IU236" i="21"/>
  <c r="IV236" i="21"/>
  <c r="IW236" i="21"/>
  <c r="IS237" i="21"/>
  <c r="IU237" i="21"/>
  <c r="IV237" i="21"/>
  <c r="IW237" i="21"/>
  <c r="IX237" i="21" s="1"/>
  <c r="IS238" i="21"/>
  <c r="IU238" i="21"/>
  <c r="IV238" i="21"/>
  <c r="IW238" i="21"/>
  <c r="IS239" i="21"/>
  <c r="IU239" i="21"/>
  <c r="IV239" i="21"/>
  <c r="IW239" i="21"/>
  <c r="IS240" i="21"/>
  <c r="IU240" i="21"/>
  <c r="IV240" i="21"/>
  <c r="IW240" i="21"/>
  <c r="IS241" i="21"/>
  <c r="IU241" i="21"/>
  <c r="IV241" i="21"/>
  <c r="IW241" i="21"/>
  <c r="IX241" i="21"/>
  <c r="IS242" i="21"/>
  <c r="IU242" i="21"/>
  <c r="IV242" i="21"/>
  <c r="IW242" i="21"/>
  <c r="IS243" i="21"/>
  <c r="IU243" i="21"/>
  <c r="IV243" i="21"/>
  <c r="IW243" i="21"/>
  <c r="IX243" i="21" s="1"/>
  <c r="IS244" i="21"/>
  <c r="IU244" i="21"/>
  <c r="IV244" i="21"/>
  <c r="IW244" i="21"/>
  <c r="IX244" i="21" s="1"/>
  <c r="IS245" i="21"/>
  <c r="IU245" i="21"/>
  <c r="IV245" i="21"/>
  <c r="IW245" i="21"/>
  <c r="IS246" i="21"/>
  <c r="IU246" i="21"/>
  <c r="IV246" i="21"/>
  <c r="IW246" i="21"/>
  <c r="IS247" i="21"/>
  <c r="IU247" i="21"/>
  <c r="IV247" i="21"/>
  <c r="IW247" i="21"/>
  <c r="IX247" i="21"/>
  <c r="IS248" i="21"/>
  <c r="IU248" i="21"/>
  <c r="IV248" i="21"/>
  <c r="IW248" i="21"/>
  <c r="IS249" i="21"/>
  <c r="IU249" i="21"/>
  <c r="IV249" i="21"/>
  <c r="IW249" i="21"/>
  <c r="IS250" i="21"/>
  <c r="IU250" i="21"/>
  <c r="IV250" i="21"/>
  <c r="IW250" i="21"/>
  <c r="IS251" i="21"/>
  <c r="IU251" i="21"/>
  <c r="IV251" i="21"/>
  <c r="IW251" i="21"/>
  <c r="IX251" i="21"/>
  <c r="IS252" i="21"/>
  <c r="IU252" i="21"/>
  <c r="IV252" i="21"/>
  <c r="IW252" i="21"/>
  <c r="IX252" i="21"/>
  <c r="IS253" i="21"/>
  <c r="IU253" i="21"/>
  <c r="IV253" i="21"/>
  <c r="IW253" i="21"/>
  <c r="IX253" i="21" s="1"/>
  <c r="IS254" i="21"/>
  <c r="IU254" i="21"/>
  <c r="IV254" i="21"/>
  <c r="IW254" i="21"/>
  <c r="IS255" i="21"/>
  <c r="IU255" i="21"/>
  <c r="IV255" i="21"/>
  <c r="IW255" i="21"/>
  <c r="IX255" i="21" s="1"/>
  <c r="IS256" i="21"/>
  <c r="IU256" i="21"/>
  <c r="IV256" i="21"/>
  <c r="IW256" i="21"/>
  <c r="IS257" i="21"/>
  <c r="IU257" i="21"/>
  <c r="IV257" i="21"/>
  <c r="IW257" i="21"/>
  <c r="IS258" i="21"/>
  <c r="IU258" i="21"/>
  <c r="IV258" i="21"/>
  <c r="IW258" i="21"/>
  <c r="IS259" i="21"/>
  <c r="IU259" i="21"/>
  <c r="IV259" i="21"/>
  <c r="IW259" i="21"/>
  <c r="IX259" i="21"/>
  <c r="IS260" i="21"/>
  <c r="IU260" i="21"/>
  <c r="IV260" i="21"/>
  <c r="IW260" i="21"/>
  <c r="IS261" i="21"/>
  <c r="IU261" i="21"/>
  <c r="IV261" i="21"/>
  <c r="IW261" i="21"/>
  <c r="IS262" i="21"/>
  <c r="IU262" i="21"/>
  <c r="IV262" i="21"/>
  <c r="IW262" i="21"/>
  <c r="IS263" i="21"/>
  <c r="IU263" i="21"/>
  <c r="IV263" i="21"/>
  <c r="IW263" i="21"/>
  <c r="IX263" i="21" s="1"/>
  <c r="IS264" i="21"/>
  <c r="IU264" i="21"/>
  <c r="IV264" i="21"/>
  <c r="IW264" i="21"/>
  <c r="IS265" i="21"/>
  <c r="IU265" i="21"/>
  <c r="IV265" i="21"/>
  <c r="IW265" i="21"/>
  <c r="IS266" i="21"/>
  <c r="IU266" i="21"/>
  <c r="IV266" i="21"/>
  <c r="IW266" i="21"/>
  <c r="IS267" i="21"/>
  <c r="IU267" i="21"/>
  <c r="IV267" i="21"/>
  <c r="IW267" i="21"/>
  <c r="IX267" i="21" s="1"/>
  <c r="IS268" i="21"/>
  <c r="IU268" i="21"/>
  <c r="IV268" i="21"/>
  <c r="IW268" i="21"/>
  <c r="IX268" i="21"/>
  <c r="IS269" i="21"/>
  <c r="IU269" i="21"/>
  <c r="IV269" i="21"/>
  <c r="IW269" i="21"/>
  <c r="IS270" i="21"/>
  <c r="IU270" i="21"/>
  <c r="IV270" i="21"/>
  <c r="IW270" i="21"/>
  <c r="IS271" i="21"/>
  <c r="IU271" i="21"/>
  <c r="IV271" i="21"/>
  <c r="IW271" i="21"/>
  <c r="IX271" i="21" s="1"/>
  <c r="IS272" i="21"/>
  <c r="IU272" i="21"/>
  <c r="IV272" i="21"/>
  <c r="IW272" i="21"/>
  <c r="IS273" i="21"/>
  <c r="IU273" i="21"/>
  <c r="IV273" i="21"/>
  <c r="IW273" i="21"/>
  <c r="IS274" i="21"/>
  <c r="IU274" i="21"/>
  <c r="IV274" i="21"/>
  <c r="IW274" i="21"/>
  <c r="IS275" i="21"/>
  <c r="IU275" i="21"/>
  <c r="IV275" i="21"/>
  <c r="IW275" i="21"/>
  <c r="IX275" i="21" s="1"/>
  <c r="IS276" i="21"/>
  <c r="IU276" i="21"/>
  <c r="IV276" i="21"/>
  <c r="IW276" i="21"/>
  <c r="IX276" i="21" s="1"/>
  <c r="IS277" i="21"/>
  <c r="IU277" i="21"/>
  <c r="IV277" i="21"/>
  <c r="IW277" i="21"/>
  <c r="IS278" i="21"/>
  <c r="IU278" i="21"/>
  <c r="IV278" i="21"/>
  <c r="IW278" i="21"/>
  <c r="IS279" i="21"/>
  <c r="IU279" i="21"/>
  <c r="IV279" i="21"/>
  <c r="IW279" i="21"/>
  <c r="IX279" i="21" s="1"/>
  <c r="IS280" i="21"/>
  <c r="IU280" i="21"/>
  <c r="IV280" i="21"/>
  <c r="IW280" i="21"/>
  <c r="IS281" i="21"/>
  <c r="IU281" i="21"/>
  <c r="IV281" i="21"/>
  <c r="IW281" i="21"/>
  <c r="IX281" i="21"/>
  <c r="IS282" i="21"/>
  <c r="IU282" i="21"/>
  <c r="IV282" i="21"/>
  <c r="IW282" i="21"/>
  <c r="IS283" i="21"/>
  <c r="IU283" i="21"/>
  <c r="IV283" i="21"/>
  <c r="IW283" i="21"/>
  <c r="IX283" i="21" s="1"/>
  <c r="IS284" i="21"/>
  <c r="IU284" i="21"/>
  <c r="IV284" i="21"/>
  <c r="IW284" i="21"/>
  <c r="IS285" i="21"/>
  <c r="IU285" i="21"/>
  <c r="IV285" i="21"/>
  <c r="IW285" i="21"/>
  <c r="IX285" i="21"/>
  <c r="IS286" i="21"/>
  <c r="IU286" i="21"/>
  <c r="IV286" i="21"/>
  <c r="IW286" i="21"/>
  <c r="IS287" i="21"/>
  <c r="IU287" i="21"/>
  <c r="IV287" i="21"/>
  <c r="IW287" i="21"/>
  <c r="IS288" i="21"/>
  <c r="IU288" i="21"/>
  <c r="IV288" i="21"/>
  <c r="IW288" i="21"/>
  <c r="IS289" i="21"/>
  <c r="IU289" i="21"/>
  <c r="IV289" i="21"/>
  <c r="IW289" i="21"/>
  <c r="IS290" i="21"/>
  <c r="IU290" i="21"/>
  <c r="IV290" i="21"/>
  <c r="IW290" i="21"/>
  <c r="IS291" i="21"/>
  <c r="IU291" i="21"/>
  <c r="IV291" i="21"/>
  <c r="IW291" i="21"/>
  <c r="IS292" i="21"/>
  <c r="IU292" i="21"/>
  <c r="IV292" i="21"/>
  <c r="IW292" i="21"/>
  <c r="IS293" i="21"/>
  <c r="IU293" i="21"/>
  <c r="IV293" i="21"/>
  <c r="IW293" i="21"/>
  <c r="IX293" i="21" s="1"/>
  <c r="IS294" i="21"/>
  <c r="IU294" i="21"/>
  <c r="IV294" i="21"/>
  <c r="IW294" i="21"/>
  <c r="IS295" i="21"/>
  <c r="IU295" i="21"/>
  <c r="IV295" i="21"/>
  <c r="IW295" i="21"/>
  <c r="IS296" i="21"/>
  <c r="IU296" i="21"/>
  <c r="IV296" i="21"/>
  <c r="IW296" i="21"/>
  <c r="IS297" i="21"/>
  <c r="IU297" i="21"/>
  <c r="IV297" i="21"/>
  <c r="IW297" i="21"/>
  <c r="IX297" i="21" s="1"/>
  <c r="IS298" i="21"/>
  <c r="IU298" i="21"/>
  <c r="IV298" i="21"/>
  <c r="IW298" i="21"/>
  <c r="IS299" i="21"/>
  <c r="IU299" i="21"/>
  <c r="IV299" i="21"/>
  <c r="IW299" i="21"/>
  <c r="IS300" i="21"/>
  <c r="IU300" i="21"/>
  <c r="IV300" i="21"/>
  <c r="IW300" i="21"/>
  <c r="IX300" i="21" s="1"/>
  <c r="IS301" i="21"/>
  <c r="IU301" i="21"/>
  <c r="IV301" i="21"/>
  <c r="IW301" i="21"/>
  <c r="IS302" i="21"/>
  <c r="IU302" i="21"/>
  <c r="IV302" i="21"/>
  <c r="IW302" i="21"/>
  <c r="IS303" i="21"/>
  <c r="IU303" i="21"/>
  <c r="IV303" i="21"/>
  <c r="IW303" i="21"/>
  <c r="IS304" i="21"/>
  <c r="IU304" i="21"/>
  <c r="IV304" i="21"/>
  <c r="IW304" i="21"/>
  <c r="IS305" i="21"/>
  <c r="IU305" i="21"/>
  <c r="IV305" i="21"/>
  <c r="IW305" i="21"/>
  <c r="IX305" i="21" s="1"/>
  <c r="IS306" i="21"/>
  <c r="IU306" i="21"/>
  <c r="IV306" i="21"/>
  <c r="IW306" i="21"/>
  <c r="IS307" i="21"/>
  <c r="IU307" i="21"/>
  <c r="IV307" i="21"/>
  <c r="IW307" i="21"/>
  <c r="IX307" i="21"/>
  <c r="IS308" i="21"/>
  <c r="IU308" i="21"/>
  <c r="IV308" i="21"/>
  <c r="IW308" i="21"/>
  <c r="IX308" i="21" s="1"/>
  <c r="IS309" i="21"/>
  <c r="IU309" i="21"/>
  <c r="IV309" i="21"/>
  <c r="IW309" i="21"/>
  <c r="IX309" i="21"/>
  <c r="IS310" i="21"/>
  <c r="IU310" i="21"/>
  <c r="IV310" i="21"/>
  <c r="IW310" i="21"/>
  <c r="IS311" i="21"/>
  <c r="IU311" i="21"/>
  <c r="IV311" i="21"/>
  <c r="IW311" i="21"/>
  <c r="IX311" i="21" s="1"/>
  <c r="IS312" i="21"/>
  <c r="IU312" i="21"/>
  <c r="IV312" i="21"/>
  <c r="IW312" i="21"/>
  <c r="IS313" i="21"/>
  <c r="IU313" i="21"/>
  <c r="IV313" i="21"/>
  <c r="IW313" i="21"/>
  <c r="IS314" i="21"/>
  <c r="IU314" i="21"/>
  <c r="IV314" i="21"/>
  <c r="IW314" i="21"/>
  <c r="IS315" i="21"/>
  <c r="IU315" i="21"/>
  <c r="IV315" i="21"/>
  <c r="IW315" i="21"/>
  <c r="IX315" i="21" s="1"/>
  <c r="IS316" i="21"/>
  <c r="IU316" i="21"/>
  <c r="IV316" i="21"/>
  <c r="IW316" i="21"/>
  <c r="IX316" i="21" s="1"/>
  <c r="IS317" i="21"/>
  <c r="IU317" i="21"/>
  <c r="IV317" i="21"/>
  <c r="IW317" i="21"/>
  <c r="IX317" i="21" s="1"/>
  <c r="IS318" i="21"/>
  <c r="IU318" i="21"/>
  <c r="IV318" i="21"/>
  <c r="IW318" i="21"/>
  <c r="IS319" i="21"/>
  <c r="IU319" i="21"/>
  <c r="IV319" i="21"/>
  <c r="IW319" i="21"/>
  <c r="IX319" i="21"/>
  <c r="IS320" i="21"/>
  <c r="IU320" i="21"/>
  <c r="IV320" i="21"/>
  <c r="IW320" i="21"/>
  <c r="IS321" i="21"/>
  <c r="IU321" i="21"/>
  <c r="IV321" i="21"/>
  <c r="IW321" i="21"/>
  <c r="IS322" i="21"/>
  <c r="IU322" i="21"/>
  <c r="IV322" i="21"/>
  <c r="IW322" i="21"/>
  <c r="IS323" i="21"/>
  <c r="IU323" i="21"/>
  <c r="IV323" i="21"/>
  <c r="IW323" i="21"/>
  <c r="IX323" i="21"/>
  <c r="IS324" i="21"/>
  <c r="IU324" i="21"/>
  <c r="IV324" i="21"/>
  <c r="IW324" i="21"/>
  <c r="IX324" i="21" s="1"/>
  <c r="IS325" i="21"/>
  <c r="IU325" i="21"/>
  <c r="IV325" i="21"/>
  <c r="IW325" i="21"/>
  <c r="IS326" i="21"/>
  <c r="IU326" i="21"/>
  <c r="IV326" i="21"/>
  <c r="IW326" i="21"/>
  <c r="IS327" i="21"/>
  <c r="IU327" i="21"/>
  <c r="IV327" i="21"/>
  <c r="IW327" i="21"/>
  <c r="IS328" i="21"/>
  <c r="IU328" i="21"/>
  <c r="IV328" i="21"/>
  <c r="IW328" i="21"/>
  <c r="IS329" i="21"/>
  <c r="IU329" i="21"/>
  <c r="IV329" i="21"/>
  <c r="IW329" i="21"/>
  <c r="IS330" i="21"/>
  <c r="IU330" i="21"/>
  <c r="IV330" i="21"/>
  <c r="IW330" i="21"/>
  <c r="IS331" i="21"/>
  <c r="IU331" i="21"/>
  <c r="IV331" i="21"/>
  <c r="IW331" i="21"/>
  <c r="IX331" i="21" s="1"/>
  <c r="IS332" i="21"/>
  <c r="IU332" i="21"/>
  <c r="IV332" i="21"/>
  <c r="IW332" i="21"/>
  <c r="IX332" i="21" s="1"/>
  <c r="IS333" i="21"/>
  <c r="IU333" i="21"/>
  <c r="IV333" i="21"/>
  <c r="IW333" i="21"/>
  <c r="IS334" i="21"/>
  <c r="IU334" i="21"/>
  <c r="IV334" i="21"/>
  <c r="IW334" i="21"/>
  <c r="IS335" i="21"/>
  <c r="IU335" i="21"/>
  <c r="IV335" i="21"/>
  <c r="IW335" i="21"/>
  <c r="IS336" i="21"/>
  <c r="IU336" i="21"/>
  <c r="IV336" i="21"/>
  <c r="IW336" i="21"/>
  <c r="IS337" i="21"/>
  <c r="IU337" i="21"/>
  <c r="IV337" i="21"/>
  <c r="IW337" i="21"/>
  <c r="IS338" i="21"/>
  <c r="IU338" i="21"/>
  <c r="IV338" i="21"/>
  <c r="IW338" i="21"/>
  <c r="IS339" i="21"/>
  <c r="IU339" i="21"/>
  <c r="IV339" i="21"/>
  <c r="IW339" i="21"/>
  <c r="IX339" i="21" s="1"/>
  <c r="IS340" i="21"/>
  <c r="IU340" i="21"/>
  <c r="IV340" i="21"/>
  <c r="IW340" i="21"/>
  <c r="IX340" i="21"/>
  <c r="IS341" i="21"/>
  <c r="IU341" i="21"/>
  <c r="IV341" i="21"/>
  <c r="IW341" i="21"/>
  <c r="IS342" i="21"/>
  <c r="IU342" i="21"/>
  <c r="IV342" i="21"/>
  <c r="IW342" i="21"/>
  <c r="IS343" i="21"/>
  <c r="IU343" i="21"/>
  <c r="IV343" i="21"/>
  <c r="IW343" i="21"/>
  <c r="IX343" i="21"/>
  <c r="IS344" i="21"/>
  <c r="IU344" i="21"/>
  <c r="IV344" i="21"/>
  <c r="IW344" i="21"/>
  <c r="IS345" i="21"/>
  <c r="IU345" i="21"/>
  <c r="IV345" i="21"/>
  <c r="IW345" i="21"/>
  <c r="IX345" i="21"/>
  <c r="IS346" i="21"/>
  <c r="IU346" i="21"/>
  <c r="IV346" i="21"/>
  <c r="IW346" i="21"/>
  <c r="IS347" i="21"/>
  <c r="IU347" i="21"/>
  <c r="IV347" i="21"/>
  <c r="IW347" i="21"/>
  <c r="IS348" i="21"/>
  <c r="IU348" i="21"/>
  <c r="IV348" i="21"/>
  <c r="IW348" i="21"/>
  <c r="IS349" i="21"/>
  <c r="IU349" i="21"/>
  <c r="IV349" i="21"/>
  <c r="IW349" i="21"/>
  <c r="IX349" i="21" s="1"/>
  <c r="IS350" i="21"/>
  <c r="IU350" i="21"/>
  <c r="IV350" i="21"/>
  <c r="IW350" i="21"/>
  <c r="IS351" i="21"/>
  <c r="IU351" i="21"/>
  <c r="IV351" i="21"/>
  <c r="IW351" i="21"/>
  <c r="IS352" i="21"/>
  <c r="IU352" i="21"/>
  <c r="IV352" i="21"/>
  <c r="IW352" i="21"/>
  <c r="IS353" i="21"/>
  <c r="IU353" i="21"/>
  <c r="IV353" i="21"/>
  <c r="IW353" i="21"/>
  <c r="IX353" i="21" s="1"/>
  <c r="IS354" i="21"/>
  <c r="IU354" i="21"/>
  <c r="IV354" i="21"/>
  <c r="IW354" i="21"/>
  <c r="IS355" i="21"/>
  <c r="IU355" i="21"/>
  <c r="IV355" i="21"/>
  <c r="IW355" i="21"/>
  <c r="IS356" i="21"/>
  <c r="IU356" i="21"/>
  <c r="IV356" i="21"/>
  <c r="IW356" i="21"/>
  <c r="IS357" i="21"/>
  <c r="IU357" i="21"/>
  <c r="IV357" i="21"/>
  <c r="IW357" i="21"/>
  <c r="IX357" i="21"/>
  <c r="IS358" i="21"/>
  <c r="IU358" i="21"/>
  <c r="IV358" i="21"/>
  <c r="IW358" i="21"/>
  <c r="IS359" i="21"/>
  <c r="IU359" i="21"/>
  <c r="IV359" i="21"/>
  <c r="IW359" i="21"/>
  <c r="IS360" i="21"/>
  <c r="IU360" i="21"/>
  <c r="IV360" i="21"/>
  <c r="IW360" i="21"/>
  <c r="IS361" i="21"/>
  <c r="IU361" i="21"/>
  <c r="IV361" i="21"/>
  <c r="IW361" i="21"/>
  <c r="IX361" i="21" s="1"/>
  <c r="IS362" i="21"/>
  <c r="IU362" i="21"/>
  <c r="IV362" i="21"/>
  <c r="IW362" i="21"/>
  <c r="IS363" i="21"/>
  <c r="IU363" i="21"/>
  <c r="IV363" i="21"/>
  <c r="IW363" i="21"/>
  <c r="IS364" i="21"/>
  <c r="IU364" i="21"/>
  <c r="IV364" i="21"/>
  <c r="IW364" i="21"/>
  <c r="IX364" i="21"/>
  <c r="IS365" i="21"/>
  <c r="IU365" i="21"/>
  <c r="IV365" i="21"/>
  <c r="IW365" i="21"/>
  <c r="IS366" i="21"/>
  <c r="IU366" i="21"/>
  <c r="IV366" i="21"/>
  <c r="IW366" i="21"/>
  <c r="IS367" i="21"/>
  <c r="IU367" i="21"/>
  <c r="IV367" i="21"/>
  <c r="IW367" i="21"/>
  <c r="IS368" i="21"/>
  <c r="IU368" i="21"/>
  <c r="IV368" i="21"/>
  <c r="IW368" i="21"/>
  <c r="IS369" i="21"/>
  <c r="IU369" i="21"/>
  <c r="IV369" i="21"/>
  <c r="IW369" i="21"/>
  <c r="IX369" i="21" s="1"/>
  <c r="IS370" i="21"/>
  <c r="IU370" i="21"/>
  <c r="IV370" i="21"/>
  <c r="IW370" i="21"/>
  <c r="IS371" i="21"/>
  <c r="IU371" i="21"/>
  <c r="IV371" i="21"/>
  <c r="IW371" i="21"/>
  <c r="IX371" i="21"/>
  <c r="IS372" i="21"/>
  <c r="IU372" i="21"/>
  <c r="IV372" i="21"/>
  <c r="IW372" i="21"/>
  <c r="IS373" i="21"/>
  <c r="IU373" i="21"/>
  <c r="IV373" i="21"/>
  <c r="IW373" i="21"/>
  <c r="IX373" i="21" s="1"/>
  <c r="IS374" i="21"/>
  <c r="IU374" i="21"/>
  <c r="IV374" i="21"/>
  <c r="IW374" i="21"/>
  <c r="IS375" i="21"/>
  <c r="IU375" i="21"/>
  <c r="IV375" i="21"/>
  <c r="IW375" i="21"/>
  <c r="IX375" i="21" s="1"/>
  <c r="IS376" i="21"/>
  <c r="IU376" i="21"/>
  <c r="IV376" i="21"/>
  <c r="IW376" i="21"/>
  <c r="IS377" i="21"/>
  <c r="IU377" i="21"/>
  <c r="IV377" i="21"/>
  <c r="IW377" i="21"/>
  <c r="IX377" i="21"/>
  <c r="IS378" i="21"/>
  <c r="IU378" i="21"/>
  <c r="IV378" i="21"/>
  <c r="IW378" i="21"/>
  <c r="IS379" i="21"/>
  <c r="IU379" i="21"/>
  <c r="IV379" i="21"/>
  <c r="IW379" i="21"/>
  <c r="IS380" i="21"/>
  <c r="IU380" i="21"/>
  <c r="IV380" i="21"/>
  <c r="IW380" i="21"/>
  <c r="IX380" i="21" s="1"/>
  <c r="IS381" i="21"/>
  <c r="IU381" i="21"/>
  <c r="IV381" i="21"/>
  <c r="IW381" i="21"/>
  <c r="IX381" i="21" s="1"/>
  <c r="IS382" i="21"/>
  <c r="IU382" i="21"/>
  <c r="IV382" i="21"/>
  <c r="IW382" i="21"/>
  <c r="IS383" i="21"/>
  <c r="IU383" i="21"/>
  <c r="IV383" i="21"/>
  <c r="IW383" i="21"/>
  <c r="IX383" i="21" s="1"/>
  <c r="IS384" i="21"/>
  <c r="IU384" i="21"/>
  <c r="IV384" i="21"/>
  <c r="IW384" i="21"/>
  <c r="IS385" i="21"/>
  <c r="IU385" i="21"/>
  <c r="IV385" i="21"/>
  <c r="IW385" i="21"/>
  <c r="IX385" i="21" s="1"/>
  <c r="IS386" i="21"/>
  <c r="IU386" i="21"/>
  <c r="IV386" i="21"/>
  <c r="IW386" i="21"/>
  <c r="IS387" i="21"/>
  <c r="IU387" i="21"/>
  <c r="IV387" i="21"/>
  <c r="IW387" i="21"/>
  <c r="IX387" i="21"/>
  <c r="IS388" i="21"/>
  <c r="IU388" i="21"/>
  <c r="IV388" i="21"/>
  <c r="IW388" i="21"/>
  <c r="IX388" i="21" s="1"/>
  <c r="IS389" i="21"/>
  <c r="IU389" i="21"/>
  <c r="IV389" i="21"/>
  <c r="IW389" i="21"/>
  <c r="IX389" i="21"/>
  <c r="IS390" i="21"/>
  <c r="IU390" i="21"/>
  <c r="IV390" i="21"/>
  <c r="IW390" i="21"/>
  <c r="IS391" i="21"/>
  <c r="IU391" i="21"/>
  <c r="IV391" i="21"/>
  <c r="IW391" i="21"/>
  <c r="IX391" i="21" s="1"/>
  <c r="IS392" i="21"/>
  <c r="IU392" i="21"/>
  <c r="IV392" i="21"/>
  <c r="IW392" i="21"/>
  <c r="IS393" i="21"/>
  <c r="IU393" i="21"/>
  <c r="IV393" i="21"/>
  <c r="IW393" i="21"/>
  <c r="IS394" i="21"/>
  <c r="IU394" i="21"/>
  <c r="IV394" i="21"/>
  <c r="IW394" i="21"/>
  <c r="IS395" i="21"/>
  <c r="IU395" i="21"/>
  <c r="IV395" i="21"/>
  <c r="IW395" i="21"/>
  <c r="IX395" i="21" s="1"/>
  <c r="IS396" i="21"/>
  <c r="IU396" i="21"/>
  <c r="IV396" i="21"/>
  <c r="IW396" i="21"/>
  <c r="IX396" i="21" s="1"/>
  <c r="IS397" i="21"/>
  <c r="IU397" i="21"/>
  <c r="IV397" i="21"/>
  <c r="IW397" i="21"/>
  <c r="IX397" i="21" s="1"/>
  <c r="IS398" i="21"/>
  <c r="IU398" i="21"/>
  <c r="IV398" i="21"/>
  <c r="IW398" i="21"/>
  <c r="IS399" i="21"/>
  <c r="IU399" i="21"/>
  <c r="IV399" i="21"/>
  <c r="IW399" i="21"/>
  <c r="IX399" i="21"/>
  <c r="IS400" i="21"/>
  <c r="IU400" i="21"/>
  <c r="IV400" i="21"/>
  <c r="IW400" i="21"/>
  <c r="IS401" i="21"/>
  <c r="IU401" i="21"/>
  <c r="IV401" i="21"/>
  <c r="IW401" i="21"/>
  <c r="IX401" i="21" s="1"/>
  <c r="IS402" i="21"/>
  <c r="IU402" i="21"/>
  <c r="IV402" i="21"/>
  <c r="IW402" i="21"/>
  <c r="IS403" i="21"/>
  <c r="IU403" i="21"/>
  <c r="IV403" i="21"/>
  <c r="IW403" i="21"/>
  <c r="IX403" i="21" s="1"/>
  <c r="IS404" i="21"/>
  <c r="IU404" i="21"/>
  <c r="IV404" i="21"/>
  <c r="IW404" i="21"/>
  <c r="IS405" i="21"/>
  <c r="IU405" i="21"/>
  <c r="IV405" i="21"/>
  <c r="IW405" i="21"/>
  <c r="IS406" i="21"/>
  <c r="IU406" i="21"/>
  <c r="IV406" i="21"/>
  <c r="IW406" i="21"/>
  <c r="IS407" i="21"/>
  <c r="IU407" i="21"/>
  <c r="IV407" i="21"/>
  <c r="IW407" i="21"/>
  <c r="IX407" i="21"/>
  <c r="IS408" i="21"/>
  <c r="IU408" i="21"/>
  <c r="IV408" i="21"/>
  <c r="IW408" i="21"/>
  <c r="IS409" i="21"/>
  <c r="IU409" i="21"/>
  <c r="IV409" i="21"/>
  <c r="IW409" i="21"/>
  <c r="IX409" i="21" s="1"/>
  <c r="IS410" i="21"/>
  <c r="IU410" i="21"/>
  <c r="IV410" i="21"/>
  <c r="IW410" i="21"/>
  <c r="IS411" i="21"/>
  <c r="IU411" i="21"/>
  <c r="IV411" i="21"/>
  <c r="IW411" i="21"/>
  <c r="IX411" i="21" s="1"/>
  <c r="IS412" i="21"/>
  <c r="IU412" i="21"/>
  <c r="IV412" i="21"/>
  <c r="IW412" i="21"/>
  <c r="IS413" i="21"/>
  <c r="IU413" i="21"/>
  <c r="IV413" i="21"/>
  <c r="IW413" i="21"/>
  <c r="IX413" i="21" s="1"/>
  <c r="IS414" i="21"/>
  <c r="IU414" i="21"/>
  <c r="IV414" i="21"/>
  <c r="IW414" i="21"/>
  <c r="IS415" i="21"/>
  <c r="IU415" i="21"/>
  <c r="IV415" i="21"/>
  <c r="IW415" i="21"/>
  <c r="IX415" i="21"/>
  <c r="IS416" i="21"/>
  <c r="IU416" i="21"/>
  <c r="IV416" i="21"/>
  <c r="IW416" i="21"/>
  <c r="IS417" i="21"/>
  <c r="IU417" i="21"/>
  <c r="IV417" i="21"/>
  <c r="IW417" i="21"/>
  <c r="IX417" i="21" s="1"/>
  <c r="IS418" i="21"/>
  <c r="IU418" i="21"/>
  <c r="IV418" i="21"/>
  <c r="IW418" i="21"/>
  <c r="IS419" i="21"/>
  <c r="IU419" i="21"/>
  <c r="IV419" i="21"/>
  <c r="IW419" i="21"/>
  <c r="IS420" i="21"/>
  <c r="IU420" i="21"/>
  <c r="IV420" i="21"/>
  <c r="IW420" i="21"/>
  <c r="IX420" i="21" s="1"/>
  <c r="IS421" i="21"/>
  <c r="IU421" i="21"/>
  <c r="IV421" i="21"/>
  <c r="IW421" i="21"/>
  <c r="IX421" i="21"/>
  <c r="IS422" i="21"/>
  <c r="IU422" i="21"/>
  <c r="IV422" i="21"/>
  <c r="IW422" i="21"/>
  <c r="IS423" i="21"/>
  <c r="IU423" i="21"/>
  <c r="IV423" i="21"/>
  <c r="IW423" i="21"/>
  <c r="IX423" i="21"/>
  <c r="IS424" i="21"/>
  <c r="IU424" i="21"/>
  <c r="IV424" i="21"/>
  <c r="IW424" i="21"/>
  <c r="IS425" i="21"/>
  <c r="IU425" i="21"/>
  <c r="IV425" i="21"/>
  <c r="IW425" i="21"/>
  <c r="IS426" i="21"/>
  <c r="IU426" i="21"/>
  <c r="IV426" i="21"/>
  <c r="IW426" i="21"/>
  <c r="IS427" i="21"/>
  <c r="IU427" i="21"/>
  <c r="IV427" i="21"/>
  <c r="IW427" i="21"/>
  <c r="IX427" i="21" s="1"/>
  <c r="IS428" i="21"/>
  <c r="IU428" i="21"/>
  <c r="IV428" i="21"/>
  <c r="IW428" i="21"/>
  <c r="IX428" i="21" s="1"/>
  <c r="IS429" i="21"/>
  <c r="IU429" i="21"/>
  <c r="IV429" i="21"/>
  <c r="IW429" i="21"/>
  <c r="IS430" i="21"/>
  <c r="IU430" i="21"/>
  <c r="IV430" i="21"/>
  <c r="IW430" i="21"/>
  <c r="IS431" i="21"/>
  <c r="IU431" i="21"/>
  <c r="IV431" i="21"/>
  <c r="IW431" i="21"/>
  <c r="IS432" i="21"/>
  <c r="IU432" i="21"/>
  <c r="IV432" i="21"/>
  <c r="IW432" i="21"/>
  <c r="IS433" i="21"/>
  <c r="IU433" i="21"/>
  <c r="IV433" i="21"/>
  <c r="IW433" i="21"/>
  <c r="IX433" i="21" s="1"/>
  <c r="IS434" i="21"/>
  <c r="IU434" i="21"/>
  <c r="IV434" i="21"/>
  <c r="IW434" i="21"/>
  <c r="IS435" i="21"/>
  <c r="IU435" i="21"/>
  <c r="IV435" i="21"/>
  <c r="IW435" i="21"/>
  <c r="IX435" i="21" s="1"/>
  <c r="IS436" i="21"/>
  <c r="IU436" i="21"/>
  <c r="IV436" i="21"/>
  <c r="IW436" i="21"/>
  <c r="IX436" i="21" s="1"/>
  <c r="IS437" i="21"/>
  <c r="IU437" i="21"/>
  <c r="IV437" i="21"/>
  <c r="IW437" i="21"/>
  <c r="IX437" i="21" s="1"/>
  <c r="IS438" i="21"/>
  <c r="IU438" i="21"/>
  <c r="IV438" i="21"/>
  <c r="IW438" i="21"/>
  <c r="IS439" i="21"/>
  <c r="IU439" i="21"/>
  <c r="IV439" i="21"/>
  <c r="IW439" i="21"/>
  <c r="IS440" i="21"/>
  <c r="IU440" i="21"/>
  <c r="IV440" i="21"/>
  <c r="IW440" i="21"/>
  <c r="IS441" i="21"/>
  <c r="IU441" i="21"/>
  <c r="IV441" i="21"/>
  <c r="IW441" i="21"/>
  <c r="IX441" i="21"/>
  <c r="IS442" i="21"/>
  <c r="IU442" i="21"/>
  <c r="IV442" i="21"/>
  <c r="IW442" i="21"/>
  <c r="IS443" i="21"/>
  <c r="IU443" i="21"/>
  <c r="IV443" i="21"/>
  <c r="IW443" i="21"/>
  <c r="IX443" i="21" s="1"/>
  <c r="IS444" i="21"/>
  <c r="IU444" i="21"/>
  <c r="IV444" i="21"/>
  <c r="IW444" i="21"/>
  <c r="IX444" i="21"/>
  <c r="IS445" i="21"/>
  <c r="IU445" i="21"/>
  <c r="IV445" i="21"/>
  <c r="IW445" i="21"/>
  <c r="IX445" i="21" s="1"/>
  <c r="IS446" i="21"/>
  <c r="IU446" i="21"/>
  <c r="IV446" i="21"/>
  <c r="IW446" i="21"/>
  <c r="IS447" i="21"/>
  <c r="IU447" i="21"/>
  <c r="IV447" i="21"/>
  <c r="IW447" i="21"/>
  <c r="IX447" i="21" s="1"/>
  <c r="IS448" i="21"/>
  <c r="IU448" i="21"/>
  <c r="IV448" i="21"/>
  <c r="IW448" i="21"/>
  <c r="IS449" i="21"/>
  <c r="IU449" i="21"/>
  <c r="IV449" i="21"/>
  <c r="IW449" i="21"/>
  <c r="IS450" i="21"/>
  <c r="IU450" i="21"/>
  <c r="IV450" i="21"/>
  <c r="IW450" i="21"/>
  <c r="IS451" i="21"/>
  <c r="IU451" i="21"/>
  <c r="IV451" i="21"/>
  <c r="IW451" i="21"/>
  <c r="IX451" i="21"/>
  <c r="IS452" i="21"/>
  <c r="IU452" i="21"/>
  <c r="IV452" i="21"/>
  <c r="IW452" i="21"/>
  <c r="IS453" i="21"/>
  <c r="IU453" i="21"/>
  <c r="IV453" i="21"/>
  <c r="IW453" i="21"/>
  <c r="IX453" i="21" s="1"/>
  <c r="IS454" i="21"/>
  <c r="IU454" i="21"/>
  <c r="IV454" i="21"/>
  <c r="IW454" i="21"/>
  <c r="IS455" i="21"/>
  <c r="IU455" i="21"/>
  <c r="IV455" i="21"/>
  <c r="IW455" i="21"/>
  <c r="IX455" i="21" s="1"/>
  <c r="IS456" i="21"/>
  <c r="IU456" i="21"/>
  <c r="IV456" i="21"/>
  <c r="IW456" i="21"/>
  <c r="IS457" i="21"/>
  <c r="IU457" i="21"/>
  <c r="IV457" i="21"/>
  <c r="IW457" i="21"/>
  <c r="IS458" i="21"/>
  <c r="IU458" i="21"/>
  <c r="IV458" i="21"/>
  <c r="IW458" i="21"/>
  <c r="IS459" i="21"/>
  <c r="IU459" i="21"/>
  <c r="IV459" i="21"/>
  <c r="IW459" i="21"/>
  <c r="IX459" i="21"/>
  <c r="IS460" i="21"/>
  <c r="IU460" i="21"/>
  <c r="IV460" i="21"/>
  <c r="IW460" i="21"/>
  <c r="IS461" i="21"/>
  <c r="IU461" i="21"/>
  <c r="IV461" i="21"/>
  <c r="IW461" i="21"/>
  <c r="IS462" i="21"/>
  <c r="IU462" i="21"/>
  <c r="IV462" i="21"/>
  <c r="IW462" i="21"/>
  <c r="IS463" i="21"/>
  <c r="IU463" i="21"/>
  <c r="IV463" i="21"/>
  <c r="IW463" i="21"/>
  <c r="IX463" i="21" s="1"/>
  <c r="IS464" i="21"/>
  <c r="IU464" i="21"/>
  <c r="IV464" i="21"/>
  <c r="IW464" i="21"/>
  <c r="IS465" i="21"/>
  <c r="IU465" i="21"/>
  <c r="IV465" i="21"/>
  <c r="IW465" i="21"/>
  <c r="IS466" i="21"/>
  <c r="IU466" i="21"/>
  <c r="IV466" i="21"/>
  <c r="IW466" i="21"/>
  <c r="IS467" i="21"/>
  <c r="IU467" i="21"/>
  <c r="IV467" i="21"/>
  <c r="IW467" i="21"/>
  <c r="IS468" i="21"/>
  <c r="IU468" i="21"/>
  <c r="IV468" i="21"/>
  <c r="IW468" i="21"/>
  <c r="IX468" i="21" s="1"/>
  <c r="IS469" i="21"/>
  <c r="IU469" i="21"/>
  <c r="IV469" i="21"/>
  <c r="IW469" i="21"/>
  <c r="IS470" i="21"/>
  <c r="IU470" i="21"/>
  <c r="IV470" i="21"/>
  <c r="IW470" i="21"/>
  <c r="IS471" i="21"/>
  <c r="IU471" i="21"/>
  <c r="IV471" i="21"/>
  <c r="IW471" i="21"/>
  <c r="IX471" i="21" s="1"/>
  <c r="IS472" i="21"/>
  <c r="IU472" i="21"/>
  <c r="IV472" i="21"/>
  <c r="IW472" i="21"/>
  <c r="IS473" i="21"/>
  <c r="IU473" i="21"/>
  <c r="IV473" i="21"/>
  <c r="IW473" i="21"/>
  <c r="IX473" i="21"/>
  <c r="IS474" i="21"/>
  <c r="IU474" i="21"/>
  <c r="IV474" i="21"/>
  <c r="IW474" i="21"/>
  <c r="IS475" i="21"/>
  <c r="IU475" i="21"/>
  <c r="IV475" i="21"/>
  <c r="IW475" i="21"/>
  <c r="IX475" i="21" s="1"/>
  <c r="IS476" i="21"/>
  <c r="IU476" i="21"/>
  <c r="IV476" i="21"/>
  <c r="IW476" i="21"/>
  <c r="IS477" i="21"/>
  <c r="IU477" i="21"/>
  <c r="IV477" i="21"/>
  <c r="IW477" i="21"/>
  <c r="IX477" i="21" s="1"/>
  <c r="IS478" i="21"/>
  <c r="IU478" i="21"/>
  <c r="IV478" i="21"/>
  <c r="IW478" i="21"/>
  <c r="IS479" i="21"/>
  <c r="IU479" i="21"/>
  <c r="IV479" i="21"/>
  <c r="IW479" i="21"/>
  <c r="IS480" i="21"/>
  <c r="IU480" i="21"/>
  <c r="IV480" i="21"/>
  <c r="IW480" i="21"/>
  <c r="IS481" i="21"/>
  <c r="IU481" i="21"/>
  <c r="IV481" i="21"/>
  <c r="IW481" i="21"/>
  <c r="IX481" i="21"/>
  <c r="IS482" i="21"/>
  <c r="IU482" i="21"/>
  <c r="IV482" i="21"/>
  <c r="IW482" i="21"/>
  <c r="IS483" i="21"/>
  <c r="IU483" i="21"/>
  <c r="IV483" i="21"/>
  <c r="IW483" i="21"/>
  <c r="IS484" i="21"/>
  <c r="IU484" i="21"/>
  <c r="IV484" i="21"/>
  <c r="IW484" i="21"/>
  <c r="IX484" i="21"/>
  <c r="IS485" i="21"/>
  <c r="IU485" i="21"/>
  <c r="IV485" i="21"/>
  <c r="IW485" i="21"/>
  <c r="IS486" i="21"/>
  <c r="IU486" i="21"/>
  <c r="IV486" i="21"/>
  <c r="IW486" i="21"/>
  <c r="IS487" i="21"/>
  <c r="IU487" i="21"/>
  <c r="IV487" i="21"/>
  <c r="IW487" i="21"/>
  <c r="IX487" i="21" s="1"/>
  <c r="IS488" i="21"/>
  <c r="IU488" i="21"/>
  <c r="IV488" i="21"/>
  <c r="IW488" i="21"/>
  <c r="IS489" i="21"/>
  <c r="IU489" i="21"/>
  <c r="IV489" i="21"/>
  <c r="IW489" i="21"/>
  <c r="IX489" i="21" s="1"/>
  <c r="IS490" i="21"/>
  <c r="IU490" i="21"/>
  <c r="IV490" i="21"/>
  <c r="IW490" i="21"/>
  <c r="IS491" i="21"/>
  <c r="IU491" i="21"/>
  <c r="IV491" i="21"/>
  <c r="IW491" i="21"/>
  <c r="IX491" i="21"/>
  <c r="IS492" i="21"/>
  <c r="IU492" i="21"/>
  <c r="IV492" i="21"/>
  <c r="IW492" i="21"/>
  <c r="IS493" i="21"/>
  <c r="IU493" i="21"/>
  <c r="IV493" i="21"/>
  <c r="IW493" i="21"/>
  <c r="IS494" i="21"/>
  <c r="IU494" i="21"/>
  <c r="IV494" i="21"/>
  <c r="IW494" i="21"/>
  <c r="IS495" i="21"/>
  <c r="IU495" i="21"/>
  <c r="IV495" i="21"/>
  <c r="IW495" i="21"/>
  <c r="IS496" i="21"/>
  <c r="IU496" i="21"/>
  <c r="IV496" i="21"/>
  <c r="IW496" i="21"/>
  <c r="IS497" i="21"/>
  <c r="IU497" i="21"/>
  <c r="IV497" i="21"/>
  <c r="IW497" i="21"/>
  <c r="IX497" i="21" s="1"/>
  <c r="IS498" i="21"/>
  <c r="IU498" i="21"/>
  <c r="IV498" i="21"/>
  <c r="IW498" i="21"/>
  <c r="IS499" i="21"/>
  <c r="IU499" i="21"/>
  <c r="IV499" i="21"/>
  <c r="IW499" i="21"/>
  <c r="IX499" i="21"/>
  <c r="IS500" i="21"/>
  <c r="IU500" i="21"/>
  <c r="IV500" i="21"/>
  <c r="IW500" i="21"/>
  <c r="IX500" i="21"/>
  <c r="IS501" i="21"/>
  <c r="IU501" i="21"/>
  <c r="IV501" i="21"/>
  <c r="IW501" i="21"/>
  <c r="IX501" i="21" s="1"/>
  <c r="IS502" i="21"/>
  <c r="IU502" i="21"/>
  <c r="IV502" i="21"/>
  <c r="IW502" i="21"/>
  <c r="IS503" i="21"/>
  <c r="IU503" i="21"/>
  <c r="IV503" i="21"/>
  <c r="IW503" i="21"/>
  <c r="IS504" i="21"/>
  <c r="IU504" i="21"/>
  <c r="IV504" i="21"/>
  <c r="IW504" i="21"/>
  <c r="IS505" i="21"/>
  <c r="IU505" i="21"/>
  <c r="IV505" i="21"/>
  <c r="IW505" i="21"/>
  <c r="IX505" i="21" s="1"/>
  <c r="IS506" i="21"/>
  <c r="IU506" i="21"/>
  <c r="IV506" i="21"/>
  <c r="IW506" i="21"/>
  <c r="IS507" i="21"/>
  <c r="IU507" i="21"/>
  <c r="IV507" i="21"/>
  <c r="IW507" i="21"/>
  <c r="IS508" i="21"/>
  <c r="IU508" i="21"/>
  <c r="IV508" i="21"/>
  <c r="IW508" i="21"/>
  <c r="IS509" i="21"/>
  <c r="IU509" i="21"/>
  <c r="IV509" i="21"/>
  <c r="IW509" i="21"/>
  <c r="IX509" i="21"/>
  <c r="IS510" i="21"/>
  <c r="IU510" i="21"/>
  <c r="IV510" i="21"/>
  <c r="IW510" i="21"/>
  <c r="IS511" i="21"/>
  <c r="IU511" i="21"/>
  <c r="IV511" i="21"/>
  <c r="IW511" i="21"/>
  <c r="IX511" i="21" s="1"/>
  <c r="IS512" i="21"/>
  <c r="IU512" i="21"/>
  <c r="IV512" i="21"/>
  <c r="IW512" i="21"/>
  <c r="IS513" i="21"/>
  <c r="IU513" i="21"/>
  <c r="IV513" i="21"/>
  <c r="IW513" i="21"/>
  <c r="IX513" i="21" s="1"/>
  <c r="IS514" i="21"/>
  <c r="IU514" i="21"/>
  <c r="IV514" i="21"/>
  <c r="IW514" i="21"/>
  <c r="IS515" i="21"/>
  <c r="IU515" i="21"/>
  <c r="IV515" i="21"/>
  <c r="IW515" i="21"/>
  <c r="IX515" i="21"/>
  <c r="IS516" i="21"/>
  <c r="IU516" i="21"/>
  <c r="IV516" i="21"/>
  <c r="IW516" i="21"/>
  <c r="IX516" i="21"/>
  <c r="IW2" i="21"/>
  <c r="IV2" i="21"/>
  <c r="IU2" i="21"/>
  <c r="IS2" i="21"/>
  <c r="S10" i="19"/>
  <c r="S11" i="19"/>
  <c r="S12" i="19"/>
  <c r="S13" i="19"/>
  <c r="S14" i="19"/>
  <c r="S15" i="19"/>
  <c r="S9" i="19"/>
  <c r="U10" i="19"/>
  <c r="U13" i="19"/>
  <c r="AK171" i="27" l="1"/>
  <c r="AS171" i="27" s="1"/>
  <c r="AK329" i="27"/>
  <c r="AS329" i="27" s="1"/>
  <c r="AK362" i="27"/>
  <c r="AS362" i="27" s="1"/>
  <c r="AK219" i="27"/>
  <c r="AL219" i="27" s="1"/>
  <c r="AN219" i="27" s="1"/>
  <c r="AO219" i="27" s="1"/>
  <c r="AK248" i="27"/>
  <c r="AS248" i="27" s="1"/>
  <c r="AK62" i="27"/>
  <c r="AS62" i="27" s="1"/>
  <c r="AK412" i="27"/>
  <c r="AS412" i="27" s="1"/>
  <c r="AL71" i="27"/>
  <c r="AN71" i="27" s="1"/>
  <c r="AO71" i="27" s="1"/>
  <c r="AK101" i="27"/>
  <c r="AS101" i="27" s="1"/>
  <c r="AK407" i="27"/>
  <c r="AS407" i="27" s="1"/>
  <c r="AK100" i="27"/>
  <c r="AS100" i="27" s="1"/>
  <c r="AK442" i="27"/>
  <c r="AL442" i="27" s="1"/>
  <c r="AN442" i="27" s="1"/>
  <c r="AO442" i="27" s="1"/>
  <c r="AM160" i="27"/>
  <c r="AM78" i="27"/>
  <c r="AL78" i="27"/>
  <c r="AN78" i="27" s="1"/>
  <c r="AO78" i="27" s="1"/>
  <c r="AK443" i="27"/>
  <c r="AL443" i="27" s="1"/>
  <c r="AN443" i="27" s="1"/>
  <c r="AO443" i="27" s="1"/>
  <c r="AL160" i="27"/>
  <c r="AN160" i="27" s="1"/>
  <c r="AO160" i="27" s="1"/>
  <c r="AK167" i="27"/>
  <c r="AS167" i="27" s="1"/>
  <c r="AK153" i="27"/>
  <c r="AS153" i="27" s="1"/>
  <c r="AK263" i="27"/>
  <c r="AS263" i="27" s="1"/>
  <c r="AK192" i="27"/>
  <c r="AS192" i="27" s="1"/>
  <c r="AK96" i="27"/>
  <c r="AS96" i="27" s="1"/>
  <c r="AK390" i="27"/>
  <c r="AS390" i="27" s="1"/>
  <c r="AK420" i="27"/>
  <c r="AS420" i="27" s="1"/>
  <c r="AK497" i="27"/>
  <c r="AS497" i="27" s="1"/>
  <c r="AK57" i="27"/>
  <c r="AM71" i="27"/>
  <c r="AK112" i="27"/>
  <c r="AS112" i="27" s="1"/>
  <c r="AK218" i="27"/>
  <c r="AS218" i="27" s="1"/>
  <c r="AK179" i="27"/>
  <c r="AS179" i="27" s="1"/>
  <c r="AK72" i="27"/>
  <c r="AS72" i="27" s="1"/>
  <c r="AK506" i="27"/>
  <c r="AM506" i="27" s="1"/>
  <c r="AK213" i="27"/>
  <c r="AS213" i="27" s="1"/>
  <c r="AK48" i="27"/>
  <c r="AS48" i="27" s="1"/>
  <c r="AK16" i="27"/>
  <c r="AM16" i="27" s="1"/>
  <c r="AK154" i="27"/>
  <c r="AS154" i="27" s="1"/>
  <c r="AK102" i="27"/>
  <c r="AS102" i="27" s="1"/>
  <c r="AK89" i="27"/>
  <c r="AS89" i="27" s="1"/>
  <c r="AK231" i="27"/>
  <c r="AS231" i="27" s="1"/>
  <c r="AK30" i="27"/>
  <c r="AS30" i="27" s="1"/>
  <c r="AK287" i="27"/>
  <c r="AS287" i="27" s="1"/>
  <c r="AK395" i="27"/>
  <c r="AS395" i="27" s="1"/>
  <c r="AK381" i="27"/>
  <c r="AS381" i="27" s="1"/>
  <c r="AK178" i="27"/>
  <c r="AS178" i="27" s="1"/>
  <c r="AK396" i="27"/>
  <c r="AS396" i="27" s="1"/>
  <c r="AK42" i="27"/>
  <c r="AS42" i="27" s="1"/>
  <c r="AK338" i="27"/>
  <c r="AS338" i="27" s="1"/>
  <c r="AK25" i="27"/>
  <c r="AS25" i="27" s="1"/>
  <c r="AK479" i="27"/>
  <c r="AM479" i="27" s="1"/>
  <c r="AK446" i="27"/>
  <c r="AS446" i="27" s="1"/>
  <c r="AK400" i="27"/>
  <c r="AS400" i="27" s="1"/>
  <c r="AK93" i="27"/>
  <c r="AS93" i="27" s="1"/>
  <c r="AK251" i="27"/>
  <c r="AS251" i="27" s="1"/>
  <c r="AK426" i="27"/>
  <c r="AS426" i="27" s="1"/>
  <c r="AK308" i="27"/>
  <c r="AS308" i="27" s="1"/>
  <c r="AK352" i="27"/>
  <c r="AS352" i="27" s="1"/>
  <c r="AK406" i="27"/>
  <c r="AS406" i="27" s="1"/>
  <c r="AK266" i="27"/>
  <c r="AS266" i="27" s="1"/>
  <c r="AK444" i="27"/>
  <c r="AS444" i="27" s="1"/>
  <c r="AK471" i="27"/>
  <c r="AL471" i="27" s="1"/>
  <c r="AN471" i="27" s="1"/>
  <c r="AO471" i="27" s="1"/>
  <c r="AK45" i="27"/>
  <c r="AM45" i="27" s="1"/>
  <c r="AK120" i="27"/>
  <c r="AM120" i="27" s="1"/>
  <c r="AK169" i="27"/>
  <c r="AS169" i="27" s="1"/>
  <c r="AK55" i="27"/>
  <c r="AS55" i="27" s="1"/>
  <c r="AK233" i="27"/>
  <c r="AS233" i="27" s="1"/>
  <c r="AL329" i="27"/>
  <c r="AN329" i="27" s="1"/>
  <c r="AO329" i="27" s="1"/>
  <c r="AK457" i="27"/>
  <c r="AM457" i="27" s="1"/>
  <c r="AK92" i="27"/>
  <c r="AM92" i="27" s="1"/>
  <c r="AK127" i="27"/>
  <c r="AS127" i="27" s="1"/>
  <c r="AK434" i="27"/>
  <c r="AS434" i="27" s="1"/>
  <c r="AK281" i="27"/>
  <c r="AS281" i="27" s="1"/>
  <c r="AK115" i="27"/>
  <c r="AM115" i="27" s="1"/>
  <c r="AM171" i="27"/>
  <c r="AK28" i="27"/>
  <c r="AM28" i="27" s="1"/>
  <c r="AL100" i="27"/>
  <c r="AN100" i="27" s="1"/>
  <c r="AO100" i="27" s="1"/>
  <c r="AK464" i="27"/>
  <c r="AS464" i="27" s="1"/>
  <c r="AK46" i="27"/>
  <c r="AM46" i="27" s="1"/>
  <c r="AK191" i="27"/>
  <c r="AS191" i="27" s="1"/>
  <c r="AK236" i="27"/>
  <c r="AS236" i="27" s="1"/>
  <c r="AK174" i="27"/>
  <c r="AK76" i="27"/>
  <c r="AS76" i="27" s="1"/>
  <c r="AK82" i="27"/>
  <c r="AS82" i="27" s="1"/>
  <c r="AK354" i="27"/>
  <c r="AS354" i="27" s="1"/>
  <c r="AK421" i="27"/>
  <c r="AS421" i="27" s="1"/>
  <c r="AK97" i="27"/>
  <c r="AS97" i="27" s="1"/>
  <c r="AK451" i="27"/>
  <c r="AK410" i="27"/>
  <c r="AL410" i="27" s="1"/>
  <c r="AN410" i="27" s="1"/>
  <c r="AO410" i="27" s="1"/>
  <c r="AK111" i="27"/>
  <c r="AK475" i="27"/>
  <c r="AS475" i="27" s="1"/>
  <c r="AK29" i="27"/>
  <c r="AL496" i="27"/>
  <c r="AN496" i="27" s="1"/>
  <c r="AO496" i="27" s="1"/>
  <c r="AS496" i="27"/>
  <c r="AK175" i="27"/>
  <c r="AK365" i="27"/>
  <c r="AS365" i="27" s="1"/>
  <c r="AK427" i="27"/>
  <c r="AM427" i="27" s="1"/>
  <c r="AK466" i="27"/>
  <c r="AS466" i="27" s="1"/>
  <c r="AK383" i="27"/>
  <c r="AS383" i="27" s="1"/>
  <c r="AK316" i="27"/>
  <c r="AS316" i="27" s="1"/>
  <c r="AK147" i="27"/>
  <c r="AS147" i="27" s="1"/>
  <c r="AK239" i="27"/>
  <c r="AM239" i="27" s="1"/>
  <c r="AK336" i="27"/>
  <c r="AS336" i="27" s="1"/>
  <c r="AK424" i="27"/>
  <c r="AS424" i="27" s="1"/>
  <c r="AK509" i="27"/>
  <c r="AS509" i="27" s="1"/>
  <c r="AK181" i="27"/>
  <c r="AS181" i="27" s="1"/>
  <c r="AK403" i="27"/>
  <c r="AS403" i="27" s="1"/>
  <c r="AK17" i="27"/>
  <c r="AS17" i="27" s="1"/>
  <c r="AK234" i="27"/>
  <c r="AS234" i="27" s="1"/>
  <c r="AK249" i="27"/>
  <c r="AS249" i="27" s="1"/>
  <c r="AK461" i="27"/>
  <c r="AS461" i="27" s="1"/>
  <c r="AK371" i="27"/>
  <c r="AS371" i="27" s="1"/>
  <c r="AK285" i="27"/>
  <c r="AS285" i="27" s="1"/>
  <c r="AM496" i="27"/>
  <c r="AL159" i="27"/>
  <c r="AN159" i="27" s="1"/>
  <c r="AO159" i="27" s="1"/>
  <c r="AK507" i="27"/>
  <c r="AS507" i="27" s="1"/>
  <c r="AK163" i="27"/>
  <c r="AS163" i="27" s="1"/>
  <c r="AK208" i="27"/>
  <c r="AS208" i="27" s="1"/>
  <c r="AK224" i="27"/>
  <c r="AS224" i="27" s="1"/>
  <c r="AK375" i="27"/>
  <c r="AS375" i="27" s="1"/>
  <c r="AK388" i="27"/>
  <c r="AS388" i="27" s="1"/>
  <c r="AK15" i="27"/>
  <c r="AS15" i="27" s="1"/>
  <c r="AM159" i="27"/>
  <c r="AK467" i="27"/>
  <c r="AM467" i="27" s="1"/>
  <c r="AK297" i="27"/>
  <c r="AS297" i="27" s="1"/>
  <c r="AK18" i="27"/>
  <c r="AS18" i="27" s="1"/>
  <c r="AK409" i="27"/>
  <c r="AS409" i="27" s="1"/>
  <c r="AK458" i="27"/>
  <c r="AS458" i="27" s="1"/>
  <c r="AK106" i="27"/>
  <c r="AK376" i="27"/>
  <c r="AL376" i="27" s="1"/>
  <c r="AN376" i="27" s="1"/>
  <c r="AO376" i="27" s="1"/>
  <c r="AK428" i="27"/>
  <c r="AS428" i="27" s="1"/>
  <c r="AK38" i="27"/>
  <c r="AK152" i="27"/>
  <c r="AS152" i="27" s="1"/>
  <c r="AK52" i="27"/>
  <c r="AK186" i="27"/>
  <c r="AS186" i="27" s="1"/>
  <c r="AK200" i="27"/>
  <c r="AM200" i="27" s="1"/>
  <c r="AK34" i="27"/>
  <c r="AS34" i="27" s="1"/>
  <c r="AK33" i="27"/>
  <c r="AS33" i="27" s="1"/>
  <c r="AK113" i="27"/>
  <c r="AS113" i="27" s="1"/>
  <c r="AK483" i="27"/>
  <c r="AS483" i="27" s="1"/>
  <c r="AK139" i="27"/>
  <c r="AS139" i="27" s="1"/>
  <c r="AL101" i="27"/>
  <c r="AN101" i="27" s="1"/>
  <c r="AO101" i="27" s="1"/>
  <c r="AK261" i="27"/>
  <c r="AS261" i="27" s="1"/>
  <c r="AK449" i="27"/>
  <c r="AK482" i="27"/>
  <c r="AS482" i="27" s="1"/>
  <c r="AK326" i="27"/>
  <c r="AS326" i="27" s="1"/>
  <c r="AK439" i="27"/>
  <c r="AS439" i="27" s="1"/>
  <c r="AK148" i="27"/>
  <c r="AS148" i="27" s="1"/>
  <c r="AK309" i="27"/>
  <c r="AS309" i="27" s="1"/>
  <c r="AK306" i="27"/>
  <c r="AS306" i="27" s="1"/>
  <c r="AK143" i="27"/>
  <c r="AS143" i="27" s="1"/>
  <c r="AK325" i="27"/>
  <c r="AK360" i="27"/>
  <c r="AS360" i="27" s="1"/>
  <c r="AK503" i="27"/>
  <c r="AK137" i="27"/>
  <c r="AS137" i="27" s="1"/>
  <c r="AK346" i="27"/>
  <c r="AS346" i="27" s="1"/>
  <c r="AK432" i="27"/>
  <c r="AS432" i="27" s="1"/>
  <c r="AK499" i="27"/>
  <c r="AS499" i="27" s="1"/>
  <c r="AK188" i="27"/>
  <c r="AS188" i="27" s="1"/>
  <c r="AK262" i="27"/>
  <c r="AS262" i="27" s="1"/>
  <c r="AK417" i="27"/>
  <c r="AS417" i="27" s="1"/>
  <c r="AK468" i="27"/>
  <c r="AS468" i="27" s="1"/>
  <c r="AK259" i="27"/>
  <c r="AM259" i="27" s="1"/>
  <c r="AK372" i="27"/>
  <c r="AS372" i="27" s="1"/>
  <c r="AK445" i="27"/>
  <c r="AS445" i="27" s="1"/>
  <c r="AK41" i="27"/>
  <c r="AS41" i="27" s="1"/>
  <c r="AK495" i="27"/>
  <c r="AS495" i="27" s="1"/>
  <c r="AK453" i="27"/>
  <c r="AS453" i="27" s="1"/>
  <c r="AK433" i="27"/>
  <c r="AS433" i="27" s="1"/>
  <c r="AK212" i="27"/>
  <c r="AS212" i="27" s="1"/>
  <c r="AK331" i="27"/>
  <c r="AS331" i="27" s="1"/>
  <c r="AK134" i="27"/>
  <c r="AS134" i="27" s="1"/>
  <c r="AK431" i="27"/>
  <c r="AS431" i="27" s="1"/>
  <c r="AK408" i="27"/>
  <c r="AK438" i="27"/>
  <c r="AS438" i="27" s="1"/>
  <c r="AK146" i="27"/>
  <c r="AS146" i="27" s="1"/>
  <c r="AK459" i="27"/>
  <c r="AS459" i="27" s="1"/>
  <c r="AK501" i="27"/>
  <c r="AS501" i="27" s="1"/>
  <c r="AK164" i="27"/>
  <c r="AS164" i="27" s="1"/>
  <c r="AK53" i="27"/>
  <c r="AK130" i="27"/>
  <c r="AM130" i="27" s="1"/>
  <c r="AK380" i="27"/>
  <c r="AS380" i="27" s="1"/>
  <c r="AK345" i="27"/>
  <c r="AS345" i="27" s="1"/>
  <c r="AK342" i="27"/>
  <c r="AL342" i="27" s="1"/>
  <c r="AN342" i="27" s="1"/>
  <c r="AO342" i="27" s="1"/>
  <c r="AK385" i="27"/>
  <c r="AS385" i="27" s="1"/>
  <c r="AK358" i="27"/>
  <c r="AS358" i="27" s="1"/>
  <c r="AK190" i="27"/>
  <c r="AS190" i="27" s="1"/>
  <c r="AK460" i="27"/>
  <c r="AS460" i="27" s="1"/>
  <c r="AK241" i="27"/>
  <c r="AS241" i="27" s="1"/>
  <c r="AK392" i="27"/>
  <c r="AS392" i="27" s="1"/>
  <c r="AK355" i="27"/>
  <c r="AS355" i="27" s="1"/>
  <c r="AK221" i="27"/>
  <c r="AS221" i="27" s="1"/>
  <c r="AK271" i="27"/>
  <c r="AS271" i="27" s="1"/>
  <c r="AK302" i="27"/>
  <c r="AS302" i="27" s="1"/>
  <c r="AK19" i="27"/>
  <c r="AS19" i="27" s="1"/>
  <c r="AK54" i="27"/>
  <c r="AS54" i="27" s="1"/>
  <c r="AK155" i="27"/>
  <c r="AS155" i="27" s="1"/>
  <c r="AK141" i="27"/>
  <c r="AS141" i="27" s="1"/>
  <c r="AK429" i="27"/>
  <c r="AS429" i="27" s="1"/>
  <c r="AK416" i="27"/>
  <c r="AK247" i="27"/>
  <c r="AS247" i="27" s="1"/>
  <c r="AK311" i="27"/>
  <c r="AM311" i="27" s="1"/>
  <c r="AR305" i="27"/>
  <c r="AK305" i="27"/>
  <c r="AS305" i="27" s="1"/>
  <c r="AK227" i="27"/>
  <c r="AS227" i="27" s="1"/>
  <c r="AR227" i="27"/>
  <c r="AK243" i="27"/>
  <c r="AS243" i="27" s="1"/>
  <c r="AR492" i="27"/>
  <c r="AK492" i="27"/>
  <c r="AS492" i="27" s="1"/>
  <c r="AK399" i="27"/>
  <c r="AS399" i="27" s="1"/>
  <c r="AR168" i="27"/>
  <c r="AK168" i="27"/>
  <c r="AS168" i="27" s="1"/>
  <c r="AK145" i="27"/>
  <c r="AS145" i="27" s="1"/>
  <c r="AR133" i="27"/>
  <c r="AK133" i="27"/>
  <c r="AS133" i="27" s="1"/>
  <c r="AR356" i="27"/>
  <c r="AK356" i="27"/>
  <c r="AS356" i="27" s="1"/>
  <c r="AK207" i="27"/>
  <c r="AS207" i="27" s="1"/>
  <c r="AK125" i="27"/>
  <c r="AS125" i="27" s="1"/>
  <c r="AK469" i="27"/>
  <c r="AS469" i="27" s="1"/>
  <c r="AK328" i="27"/>
  <c r="AS328" i="27" s="1"/>
  <c r="AK278" i="27"/>
  <c r="AS278" i="27" s="1"/>
  <c r="AK79" i="27"/>
  <c r="AS79" i="27" s="1"/>
  <c r="AK228" i="27"/>
  <c r="AS228" i="27" s="1"/>
  <c r="AR228" i="27"/>
  <c r="AK320" i="27"/>
  <c r="AS320" i="27" s="1"/>
  <c r="AK463" i="27"/>
  <c r="AS463" i="27" s="1"/>
  <c r="AK81" i="27"/>
  <c r="AS81" i="27" s="1"/>
  <c r="AR450" i="27"/>
  <c r="AK450" i="27"/>
  <c r="AS450" i="27" s="1"/>
  <c r="AR299" i="27"/>
  <c r="AK299" i="27"/>
  <c r="AS299" i="27" s="1"/>
  <c r="AK288" i="27"/>
  <c r="AS288" i="27" s="1"/>
  <c r="AK275" i="27"/>
  <c r="AS275" i="27" s="1"/>
  <c r="AK189" i="27"/>
  <c r="AS189" i="27" s="1"/>
  <c r="AK477" i="27"/>
  <c r="AS477" i="27" s="1"/>
  <c r="AK377" i="27"/>
  <c r="AS377" i="27" s="1"/>
  <c r="AK335" i="27"/>
  <c r="AS335" i="27" s="1"/>
  <c r="AK290" i="27"/>
  <c r="AS290" i="27" s="1"/>
  <c r="AK350" i="27"/>
  <c r="AS350" i="27" s="1"/>
  <c r="AK195" i="27"/>
  <c r="AS195" i="27" s="1"/>
  <c r="AR195" i="27"/>
  <c r="AR39" i="27"/>
  <c r="AK39" i="27"/>
  <c r="AS39" i="27" s="1"/>
  <c r="AK20" i="27"/>
  <c r="AS20" i="27" s="1"/>
  <c r="AK232" i="27"/>
  <c r="AS232" i="27" s="1"/>
  <c r="AK87" i="27"/>
  <c r="AS87" i="27" s="1"/>
  <c r="AK491" i="27"/>
  <c r="AS491" i="27" s="1"/>
  <c r="AK104" i="27"/>
  <c r="AS104" i="27" s="1"/>
  <c r="AK327" i="27"/>
  <c r="AS327" i="27" s="1"/>
  <c r="AK489" i="27"/>
  <c r="AS489" i="27" s="1"/>
  <c r="AK51" i="27"/>
  <c r="AS51" i="27" s="1"/>
  <c r="AK405" i="27"/>
  <c r="AS405" i="27" s="1"/>
  <c r="AK357" i="27"/>
  <c r="AS357" i="27" s="1"/>
  <c r="AK389" i="27"/>
  <c r="AS389" i="27" s="1"/>
  <c r="AK220" i="27"/>
  <c r="AS220" i="27" s="1"/>
  <c r="AK367" i="27"/>
  <c r="AS367" i="27" s="1"/>
  <c r="AR68" i="27"/>
  <c r="AK68" i="27"/>
  <c r="AS68" i="27" s="1"/>
  <c r="AK23" i="27"/>
  <c r="AS23" i="27" s="1"/>
  <c r="AR369" i="27"/>
  <c r="AK369" i="27"/>
  <c r="AS369" i="27" s="1"/>
  <c r="AR230" i="27"/>
  <c r="AK230" i="27"/>
  <c r="AS230" i="27" s="1"/>
  <c r="AK103" i="27"/>
  <c r="AS103" i="27" s="1"/>
  <c r="AR103" i="27"/>
  <c r="AR340" i="27"/>
  <c r="AK340" i="27"/>
  <c r="AS340" i="27" s="1"/>
  <c r="AK353" i="27"/>
  <c r="AS353" i="27" s="1"/>
  <c r="AR353" i="27"/>
  <c r="AR158" i="27"/>
  <c r="AK158" i="27"/>
  <c r="AS158" i="27" s="1"/>
  <c r="AK279" i="27"/>
  <c r="AS279" i="27" s="1"/>
  <c r="AK341" i="27"/>
  <c r="AS341" i="27" s="1"/>
  <c r="AK22" i="27"/>
  <c r="AS22" i="27" s="1"/>
  <c r="AK206" i="27"/>
  <c r="AS206" i="27" s="1"/>
  <c r="AR206" i="27"/>
  <c r="AR378" i="27"/>
  <c r="AK378" i="27"/>
  <c r="AS378" i="27" s="1"/>
  <c r="AR73" i="27"/>
  <c r="AK73" i="27"/>
  <c r="AS73" i="27" s="1"/>
  <c r="AK391" i="27"/>
  <c r="AS391" i="27" s="1"/>
  <c r="AK322" i="27"/>
  <c r="AS322" i="27" s="1"/>
  <c r="AK235" i="27"/>
  <c r="AS235" i="27" s="1"/>
  <c r="AK237" i="27"/>
  <c r="AS237" i="27" s="1"/>
  <c r="AK131" i="27"/>
  <c r="AS131" i="27" s="1"/>
  <c r="AR131" i="27"/>
  <c r="AR69" i="27"/>
  <c r="AK69" i="27"/>
  <c r="AS69" i="27" s="1"/>
  <c r="AK441" i="27"/>
  <c r="AS441" i="27" s="1"/>
  <c r="AK508" i="27"/>
  <c r="AS508" i="27" s="1"/>
  <c r="AK518" i="27"/>
  <c r="AS518" i="27" s="1"/>
  <c r="AR518" i="27"/>
  <c r="AR394" i="27"/>
  <c r="AK394" i="27"/>
  <c r="AS394" i="27" s="1"/>
  <c r="AK318" i="27"/>
  <c r="AS318" i="27" s="1"/>
  <c r="AK56" i="27"/>
  <c r="AS56" i="27" s="1"/>
  <c r="AK84" i="27"/>
  <c r="AS84" i="27" s="1"/>
  <c r="AK473" i="27"/>
  <c r="AS473" i="27" s="1"/>
  <c r="AK264" i="27"/>
  <c r="AS264" i="27" s="1"/>
  <c r="AK273" i="27"/>
  <c r="AS273" i="27" s="1"/>
  <c r="AK229" i="27"/>
  <c r="AS229" i="27" s="1"/>
  <c r="AK245" i="27"/>
  <c r="AS245" i="27" s="1"/>
  <c r="AR66" i="27"/>
  <c r="AK66" i="27"/>
  <c r="AS66" i="27" s="1"/>
  <c r="AK202" i="27"/>
  <c r="AS202" i="27" s="1"/>
  <c r="AK465" i="27"/>
  <c r="AS465" i="27" s="1"/>
  <c r="AR291" i="27"/>
  <c r="AK291" i="27"/>
  <c r="AS291" i="27" s="1"/>
  <c r="AR333" i="27"/>
  <c r="AK333" i="27"/>
  <c r="AS333" i="27" s="1"/>
  <c r="AR128" i="27"/>
  <c r="AK128" i="27"/>
  <c r="AS128" i="27" s="1"/>
  <c r="AK300" i="27"/>
  <c r="AS300" i="27" s="1"/>
  <c r="AK60" i="27"/>
  <c r="AS60" i="27" s="1"/>
  <c r="AK162" i="27"/>
  <c r="AS162" i="27" s="1"/>
  <c r="AK65" i="27"/>
  <c r="AS65" i="27" s="1"/>
  <c r="AK339" i="27"/>
  <c r="AS339" i="27" s="1"/>
  <c r="AK59" i="27"/>
  <c r="AS59" i="27" s="1"/>
  <c r="AK505" i="27"/>
  <c r="AS505" i="27" s="1"/>
  <c r="AK481" i="27"/>
  <c r="AS481" i="27" s="1"/>
  <c r="AK284" i="27"/>
  <c r="AS284" i="27" s="1"/>
  <c r="AK246" i="27"/>
  <c r="AS246" i="27" s="1"/>
  <c r="AK401" i="27"/>
  <c r="AS401" i="27" s="1"/>
  <c r="AK307" i="27"/>
  <c r="AS307" i="27" s="1"/>
  <c r="AK193" i="27"/>
  <c r="AS193" i="27" s="1"/>
  <c r="AR122" i="27"/>
  <c r="AK122" i="27"/>
  <c r="AS122" i="27" s="1"/>
  <c r="AR75" i="27"/>
  <c r="AK75" i="27"/>
  <c r="AS75" i="27" s="1"/>
  <c r="AK315" i="27"/>
  <c r="AS315" i="27" s="1"/>
  <c r="AK349" i="27"/>
  <c r="AS349" i="27" s="1"/>
  <c r="AR332" i="27"/>
  <c r="AK332" i="27"/>
  <c r="AS332" i="27" s="1"/>
  <c r="AR117" i="27"/>
  <c r="AK117" i="27"/>
  <c r="AS117" i="27" s="1"/>
  <c r="AR21" i="27"/>
  <c r="AK21" i="27"/>
  <c r="AS21" i="27" s="1"/>
  <c r="AR165" i="27"/>
  <c r="AK165" i="27"/>
  <c r="AS165" i="27" s="1"/>
  <c r="AK293" i="27"/>
  <c r="AS293" i="27" s="1"/>
  <c r="AK255" i="27"/>
  <c r="AS255" i="27" s="1"/>
  <c r="AK283" i="27"/>
  <c r="AS283" i="27" s="1"/>
  <c r="AK26" i="27"/>
  <c r="AS26" i="27" s="1"/>
  <c r="AK272" i="27"/>
  <c r="AS272" i="27" s="1"/>
  <c r="AR272" i="27"/>
  <c r="AR347" i="27"/>
  <c r="AK347" i="27"/>
  <c r="AS347" i="27" s="1"/>
  <c r="AK226" i="27"/>
  <c r="AS226" i="27" s="1"/>
  <c r="AK436" i="27"/>
  <c r="AS436" i="27" s="1"/>
  <c r="AK74" i="27"/>
  <c r="AS74" i="27" s="1"/>
  <c r="AK36" i="27"/>
  <c r="AS36" i="27" s="1"/>
  <c r="AK430" i="27"/>
  <c r="AS430" i="27" s="1"/>
  <c r="AK209" i="27"/>
  <c r="AS209" i="27" s="1"/>
  <c r="AK80" i="27"/>
  <c r="AS80" i="27" s="1"/>
  <c r="AR216" i="27"/>
  <c r="AK216" i="27"/>
  <c r="AS216" i="27" s="1"/>
  <c r="AR258" i="27"/>
  <c r="AK258" i="27"/>
  <c r="AS258" i="27" s="1"/>
  <c r="AR61" i="27"/>
  <c r="AK61" i="27"/>
  <c r="AS61" i="27" s="1"/>
  <c r="AR387" i="27"/>
  <c r="AK387" i="27"/>
  <c r="AS387" i="27" s="1"/>
  <c r="AK250" i="27"/>
  <c r="AS250" i="27" s="1"/>
  <c r="AK260" i="27"/>
  <c r="AS260" i="27" s="1"/>
  <c r="AK223" i="27"/>
  <c r="AS223" i="27" s="1"/>
  <c r="AK180" i="27"/>
  <c r="AS180" i="27" s="1"/>
  <c r="AK108" i="27"/>
  <c r="AS108" i="27" s="1"/>
  <c r="AK337" i="27"/>
  <c r="AS337" i="27" s="1"/>
  <c r="AK161" i="27"/>
  <c r="AS161" i="27" s="1"/>
  <c r="AK142" i="27"/>
  <c r="AS142" i="27" s="1"/>
  <c r="AK47" i="27"/>
  <c r="AS47" i="27" s="1"/>
  <c r="AK516" i="27"/>
  <c r="AS516" i="27" s="1"/>
  <c r="AK298" i="27"/>
  <c r="AS298" i="27" s="1"/>
  <c r="AR157" i="27"/>
  <c r="AK157" i="27"/>
  <c r="AS157" i="27" s="1"/>
  <c r="AK176" i="27"/>
  <c r="AS176" i="27" s="1"/>
  <c r="AR274" i="27"/>
  <c r="AK274" i="27"/>
  <c r="AS274" i="27" s="1"/>
  <c r="AK498" i="27"/>
  <c r="AS498" i="27" s="1"/>
  <c r="AK44" i="27"/>
  <c r="AS44" i="27" s="1"/>
  <c r="AK240" i="27"/>
  <c r="AS240" i="27" s="1"/>
  <c r="AK85" i="27"/>
  <c r="AS85" i="27" s="1"/>
  <c r="AK98" i="27"/>
  <c r="AS98" i="27" s="1"/>
  <c r="AK32" i="27"/>
  <c r="AS32" i="27" s="1"/>
  <c r="AK296" i="27"/>
  <c r="AS296" i="27" s="1"/>
  <c r="AK364" i="27"/>
  <c r="AS364" i="27" s="1"/>
  <c r="AK344" i="27"/>
  <c r="AS344" i="27" s="1"/>
  <c r="AK119" i="27"/>
  <c r="AS119" i="27" s="1"/>
  <c r="AK334" i="27"/>
  <c r="AS334" i="27" s="1"/>
  <c r="AR334" i="27"/>
  <c r="AK490" i="27"/>
  <c r="AS490" i="27" s="1"/>
  <c r="AR67" i="27"/>
  <c r="AK67" i="27"/>
  <c r="AS67" i="27" s="1"/>
  <c r="AK402" i="27"/>
  <c r="AS402" i="27" s="1"/>
  <c r="AR402" i="27"/>
  <c r="AM101" i="27"/>
  <c r="AR393" i="27"/>
  <c r="AK393" i="27"/>
  <c r="AS393" i="27" s="1"/>
  <c r="AK373" i="27"/>
  <c r="AS373" i="27" s="1"/>
  <c r="AK282" i="27"/>
  <c r="AS282" i="27" s="1"/>
  <c r="AR515" i="27"/>
  <c r="AK515" i="27"/>
  <c r="AS515" i="27" s="1"/>
  <c r="AK40" i="27"/>
  <c r="AS40" i="27" s="1"/>
  <c r="AK423" i="27"/>
  <c r="AS423" i="27" s="1"/>
  <c r="AK366" i="27"/>
  <c r="AS366" i="27" s="1"/>
  <c r="AK500" i="27"/>
  <c r="AS500" i="27" s="1"/>
  <c r="AK440" i="27"/>
  <c r="AS440" i="27" s="1"/>
  <c r="AK517" i="27"/>
  <c r="AS517" i="27" s="1"/>
  <c r="AK487" i="27"/>
  <c r="AS487" i="27" s="1"/>
  <c r="AK116" i="27"/>
  <c r="AS116" i="27" s="1"/>
  <c r="AR485" i="27"/>
  <c r="AK485" i="27"/>
  <c r="AS485" i="27" s="1"/>
  <c r="AK348" i="27"/>
  <c r="AS348" i="27" s="1"/>
  <c r="AR348" i="27"/>
  <c r="AK448" i="27"/>
  <c r="AS448" i="27" s="1"/>
  <c r="AK379" i="27"/>
  <c r="AS379" i="27" s="1"/>
  <c r="AK502" i="27"/>
  <c r="AS502" i="27" s="1"/>
  <c r="AK361" i="27"/>
  <c r="AS361" i="27" s="1"/>
  <c r="AK277" i="27"/>
  <c r="AS277" i="27" s="1"/>
  <c r="AK374" i="27"/>
  <c r="AS374" i="27" s="1"/>
  <c r="AK304" i="27"/>
  <c r="AS304" i="27" s="1"/>
  <c r="AK132" i="27"/>
  <c r="AS132" i="27" s="1"/>
  <c r="AK194" i="27"/>
  <c r="AS194" i="27" s="1"/>
  <c r="AK43" i="27"/>
  <c r="AS43" i="27" s="1"/>
  <c r="AK512" i="27"/>
  <c r="AS512" i="27" s="1"/>
  <c r="AR156" i="27"/>
  <c r="AK156" i="27"/>
  <c r="AS156" i="27" s="1"/>
  <c r="AK144" i="27"/>
  <c r="AS144" i="27" s="1"/>
  <c r="AR144" i="27"/>
  <c r="AK323" i="27"/>
  <c r="AS323" i="27" s="1"/>
  <c r="AK222" i="27"/>
  <c r="AS222" i="27" s="1"/>
  <c r="AK170" i="27"/>
  <c r="AS170" i="27" s="1"/>
  <c r="AK414" i="27"/>
  <c r="AS414" i="27" s="1"/>
  <c r="AK470" i="27"/>
  <c r="AS470" i="27" s="1"/>
  <c r="AK415" i="27"/>
  <c r="AS415" i="27" s="1"/>
  <c r="AK185" i="27"/>
  <c r="AS185" i="27" s="1"/>
  <c r="AK351" i="27"/>
  <c r="AS351" i="27" s="1"/>
  <c r="AK244" i="27"/>
  <c r="AS244" i="27" s="1"/>
  <c r="AR454" i="27"/>
  <c r="AK454" i="27"/>
  <c r="AS454" i="27" s="1"/>
  <c r="AR462" i="27"/>
  <c r="AK462" i="27"/>
  <c r="AS462" i="27" s="1"/>
  <c r="AK370" i="27"/>
  <c r="AS370" i="27" s="1"/>
  <c r="AR370" i="27"/>
  <c r="AK94" i="27"/>
  <c r="AS94" i="27" s="1"/>
  <c r="AK397" i="27"/>
  <c r="AS397" i="27" s="1"/>
  <c r="AK455" i="27"/>
  <c r="AS455" i="27" s="1"/>
  <c r="AK313" i="27"/>
  <c r="AS313" i="27" s="1"/>
  <c r="AR123" i="27"/>
  <c r="AK123" i="27"/>
  <c r="AS123" i="27" s="1"/>
  <c r="AK472" i="27"/>
  <c r="AS472" i="27" s="1"/>
  <c r="AK140" i="27"/>
  <c r="AS140" i="27" s="1"/>
  <c r="AR398" i="27"/>
  <c r="AK398" i="27"/>
  <c r="AS398" i="27" s="1"/>
  <c r="AK37" i="27"/>
  <c r="AS37" i="27" s="1"/>
  <c r="AR37" i="27"/>
  <c r="AR447" i="27"/>
  <c r="AK447" i="27"/>
  <c r="AS447" i="27" s="1"/>
  <c r="AR413" i="27"/>
  <c r="AK413" i="27"/>
  <c r="AS413" i="27" s="1"/>
  <c r="AK257" i="27"/>
  <c r="AS257" i="27" s="1"/>
  <c r="AK268" i="27"/>
  <c r="AS268" i="27" s="1"/>
  <c r="AK182" i="27"/>
  <c r="AS182" i="27" s="1"/>
  <c r="AK238" i="27"/>
  <c r="AS238" i="27" s="1"/>
  <c r="AK253" i="27"/>
  <c r="AS253" i="27" s="1"/>
  <c r="AK24" i="27"/>
  <c r="AS24" i="27" s="1"/>
  <c r="AK88" i="27"/>
  <c r="AS88" i="27" s="1"/>
  <c r="AK118" i="27"/>
  <c r="AS118" i="27" s="1"/>
  <c r="AK419" i="27"/>
  <c r="AS419" i="27" s="1"/>
  <c r="AR215" i="27"/>
  <c r="AK215" i="27"/>
  <c r="AS215" i="27" s="1"/>
  <c r="AK124" i="27"/>
  <c r="AS124" i="27" s="1"/>
  <c r="AK63" i="27"/>
  <c r="AS63" i="27" s="1"/>
  <c r="AK386" i="27"/>
  <c r="AS386" i="27" s="1"/>
  <c r="AK254" i="27"/>
  <c r="AS254" i="27" s="1"/>
  <c r="AK486" i="27"/>
  <c r="AS486" i="27" s="1"/>
  <c r="AK110" i="27"/>
  <c r="AS110" i="27" s="1"/>
  <c r="AK166" i="27"/>
  <c r="AS166" i="27" s="1"/>
  <c r="AK256" i="27"/>
  <c r="AS256" i="27" s="1"/>
  <c r="AK494" i="27"/>
  <c r="AS494" i="27" s="1"/>
  <c r="AR211" i="27"/>
  <c r="AK211" i="27"/>
  <c r="AS211" i="27" s="1"/>
  <c r="AK121" i="27"/>
  <c r="AS121" i="27" s="1"/>
  <c r="AR121" i="27"/>
  <c r="AK474" i="27"/>
  <c r="AS474" i="27" s="1"/>
  <c r="AK90" i="27"/>
  <c r="AS90" i="27" s="1"/>
  <c r="AK265" i="27"/>
  <c r="AS265" i="27" s="1"/>
  <c r="AK294" i="27"/>
  <c r="AS294" i="27" s="1"/>
  <c r="AK411" i="27"/>
  <c r="AS411" i="27" s="1"/>
  <c r="AK64" i="27"/>
  <c r="AS64" i="27" s="1"/>
  <c r="AK484" i="27"/>
  <c r="AS484" i="27" s="1"/>
  <c r="AK27" i="27"/>
  <c r="AS27" i="27" s="1"/>
  <c r="AK435" i="27"/>
  <c r="AS435" i="27" s="1"/>
  <c r="AK510" i="27"/>
  <c r="AS510" i="27" s="1"/>
  <c r="AL16" i="27"/>
  <c r="AN16" i="27" s="1"/>
  <c r="AO16" i="27" s="1"/>
  <c r="AR203" i="27"/>
  <c r="AK203" i="27"/>
  <c r="AS203" i="27" s="1"/>
  <c r="AR511" i="27"/>
  <c r="AK511" i="27"/>
  <c r="AS511" i="27" s="1"/>
  <c r="AK109" i="27"/>
  <c r="AS109" i="27" s="1"/>
  <c r="AR109" i="27"/>
  <c r="AR418" i="27"/>
  <c r="AK418" i="27"/>
  <c r="AS418" i="27" s="1"/>
  <c r="AK183" i="27"/>
  <c r="AS183" i="27" s="1"/>
  <c r="AK452" i="27"/>
  <c r="AS452" i="27" s="1"/>
  <c r="AL192" i="27"/>
  <c r="AN192" i="27" s="1"/>
  <c r="AO192" i="27" s="1"/>
  <c r="AM192" i="27"/>
  <c r="AK77" i="27"/>
  <c r="AS77" i="27" s="1"/>
  <c r="AK172" i="27"/>
  <c r="AS172" i="27" s="1"/>
  <c r="AK199" i="27"/>
  <c r="AS199" i="27" s="1"/>
  <c r="AR199" i="27"/>
  <c r="AK70" i="27"/>
  <c r="AS70" i="27" s="1"/>
  <c r="AK197" i="27"/>
  <c r="AS197" i="27" s="1"/>
  <c r="AK301" i="27"/>
  <c r="AS301" i="27" s="1"/>
  <c r="AK138" i="27"/>
  <c r="AS138" i="27" s="1"/>
  <c r="AR105" i="27"/>
  <c r="AK105" i="27"/>
  <c r="AS105" i="27" s="1"/>
  <c r="AR49" i="27"/>
  <c r="AK49" i="27"/>
  <c r="AS49" i="27" s="1"/>
  <c r="AK205" i="27"/>
  <c r="AS205" i="27" s="1"/>
  <c r="AK425" i="27"/>
  <c r="AS425" i="27" s="1"/>
  <c r="AK295" i="27"/>
  <c r="AS295" i="27" s="1"/>
  <c r="AK359" i="27"/>
  <c r="AS359" i="27" s="1"/>
  <c r="AK404" i="27"/>
  <c r="AS404" i="27" s="1"/>
  <c r="AK129" i="27"/>
  <c r="AS129" i="27" s="1"/>
  <c r="AR129" i="27"/>
  <c r="AR35" i="27"/>
  <c r="AK35" i="27"/>
  <c r="AS35" i="27" s="1"/>
  <c r="AK225" i="27"/>
  <c r="AS225" i="27" s="1"/>
  <c r="AR217" i="27"/>
  <c r="AK217" i="27"/>
  <c r="AS217" i="27" s="1"/>
  <c r="AR50" i="27"/>
  <c r="AK50" i="27"/>
  <c r="AS50" i="27" s="1"/>
  <c r="AR422" i="27"/>
  <c r="AK422" i="27"/>
  <c r="AS422" i="27" s="1"/>
  <c r="AK210" i="27"/>
  <c r="AS210" i="27" s="1"/>
  <c r="AK214" i="27"/>
  <c r="AS214" i="27" s="1"/>
  <c r="AK382" i="27"/>
  <c r="AS382" i="27" s="1"/>
  <c r="AK289" i="27"/>
  <c r="AS289" i="27" s="1"/>
  <c r="AK321" i="27"/>
  <c r="AS321" i="27" s="1"/>
  <c r="AK319" i="27"/>
  <c r="AS319" i="27" s="1"/>
  <c r="AK58" i="27"/>
  <c r="AS58" i="27" s="1"/>
  <c r="AK456" i="27"/>
  <c r="AS456" i="27" s="1"/>
  <c r="AK310" i="27"/>
  <c r="AS310" i="27" s="1"/>
  <c r="AR99" i="27"/>
  <c r="AK99" i="27"/>
  <c r="AS99" i="27" s="1"/>
  <c r="AR478" i="27"/>
  <c r="AK478" i="27"/>
  <c r="AS478" i="27" s="1"/>
  <c r="AR303" i="27"/>
  <c r="AK303" i="27"/>
  <c r="AS303" i="27" s="1"/>
  <c r="AK149" i="27"/>
  <c r="AS149" i="27" s="1"/>
  <c r="AR149" i="27"/>
  <c r="AK437" i="27"/>
  <c r="AS437" i="27" s="1"/>
  <c r="AK384" i="27"/>
  <c r="AS384" i="27" s="1"/>
  <c r="AR384" i="27"/>
  <c r="AR267" i="27"/>
  <c r="AK267" i="27"/>
  <c r="AS267" i="27" s="1"/>
  <c r="AK368" i="27"/>
  <c r="AS368" i="27" s="1"/>
  <c r="AK86" i="27"/>
  <c r="AS86" i="27" s="1"/>
  <c r="AK201" i="27"/>
  <c r="AS201" i="27" s="1"/>
  <c r="AK151" i="27"/>
  <c r="AS151" i="27" s="1"/>
  <c r="AK286" i="27"/>
  <c r="AS286" i="27" s="1"/>
  <c r="AK314" i="27"/>
  <c r="AS314" i="27" s="1"/>
  <c r="AK317" i="27"/>
  <c r="AS317" i="27" s="1"/>
  <c r="AK493" i="27"/>
  <c r="AS493" i="27" s="1"/>
  <c r="AK312" i="27"/>
  <c r="AS312" i="27" s="1"/>
  <c r="AR312" i="27"/>
  <c r="AK95" i="27"/>
  <c r="AS95" i="27" s="1"/>
  <c r="AK280" i="27"/>
  <c r="AS280" i="27" s="1"/>
  <c r="AR480" i="27"/>
  <c r="AK480" i="27"/>
  <c r="AS480" i="27" s="1"/>
  <c r="AR83" i="27"/>
  <c r="AK83" i="27"/>
  <c r="AS83" i="27" s="1"/>
  <c r="AR476" i="27"/>
  <c r="AK476" i="27"/>
  <c r="AS476" i="27" s="1"/>
  <c r="AR91" i="27"/>
  <c r="AK91" i="27"/>
  <c r="AS91" i="27" s="1"/>
  <c r="AK514" i="27"/>
  <c r="AS514" i="27" s="1"/>
  <c r="AR514" i="27"/>
  <c r="AK136" i="27"/>
  <c r="AS136" i="27" s="1"/>
  <c r="AK184" i="27"/>
  <c r="AS184" i="27" s="1"/>
  <c r="AK269" i="27"/>
  <c r="AS269" i="27" s="1"/>
  <c r="AK187" i="27"/>
  <c r="AS187" i="27" s="1"/>
  <c r="AK270" i="27"/>
  <c r="AS270" i="27" s="1"/>
  <c r="AK330" i="27"/>
  <c r="AS330" i="27" s="1"/>
  <c r="AK31" i="27"/>
  <c r="AS31" i="27" s="1"/>
  <c r="AK173" i="27"/>
  <c r="AS173" i="27" s="1"/>
  <c r="AK198" i="27"/>
  <c r="AS198" i="27" s="1"/>
  <c r="AK196" i="27"/>
  <c r="AS196" i="27" s="1"/>
  <c r="B772" i="29"/>
  <c r="A773" i="29"/>
  <c r="A737" i="29"/>
  <c r="B736" i="29"/>
  <c r="A754" i="29"/>
  <c r="B753" i="29"/>
  <c r="A699" i="29"/>
  <c r="B698" i="29"/>
  <c r="A716" i="29"/>
  <c r="B715" i="29"/>
  <c r="B658" i="29"/>
  <c r="A659" i="29"/>
  <c r="A678" i="29"/>
  <c r="B677" i="29"/>
  <c r="B620" i="29"/>
  <c r="A621" i="29"/>
  <c r="B640" i="29"/>
  <c r="A641" i="29"/>
  <c r="B582" i="29"/>
  <c r="A583" i="29"/>
  <c r="A602" i="29"/>
  <c r="B601" i="29"/>
  <c r="B544" i="29"/>
  <c r="A545" i="29"/>
  <c r="A564" i="29"/>
  <c r="B563" i="29"/>
  <c r="A509" i="29"/>
  <c r="B508" i="29"/>
  <c r="A526" i="29"/>
  <c r="B525" i="29"/>
  <c r="A471" i="29"/>
  <c r="B470" i="29"/>
  <c r="A488" i="29"/>
  <c r="B487" i="29"/>
  <c r="A433" i="29"/>
  <c r="B432" i="29"/>
  <c r="A450" i="29"/>
  <c r="B449" i="29"/>
  <c r="B392" i="29"/>
  <c r="A393" i="29"/>
  <c r="A412" i="29"/>
  <c r="B411" i="29"/>
  <c r="B354" i="29"/>
  <c r="A355" i="29"/>
  <c r="A374" i="29"/>
  <c r="B373" i="29"/>
  <c r="B316" i="29"/>
  <c r="A317" i="29"/>
  <c r="A336" i="29"/>
  <c r="B335" i="29"/>
  <c r="B278" i="29"/>
  <c r="A279" i="29"/>
  <c r="A298" i="29"/>
  <c r="B297" i="29"/>
  <c r="A243" i="29"/>
  <c r="B242" i="29"/>
  <c r="A260" i="29"/>
  <c r="B259" i="29"/>
  <c r="B202" i="29"/>
  <c r="A203" i="29"/>
  <c r="A222" i="29"/>
  <c r="B221" i="29"/>
  <c r="B164" i="29"/>
  <c r="A165" i="29"/>
  <c r="A184" i="29"/>
  <c r="B183" i="29"/>
  <c r="B126" i="29"/>
  <c r="A127" i="29"/>
  <c r="A146" i="29"/>
  <c r="B145" i="29"/>
  <c r="B88" i="29"/>
  <c r="A89" i="29"/>
  <c r="A108" i="29"/>
  <c r="B107" i="29"/>
  <c r="B50" i="29"/>
  <c r="A51" i="29"/>
  <c r="A70" i="29"/>
  <c r="B69" i="29"/>
  <c r="A32" i="29"/>
  <c r="B31" i="29"/>
  <c r="IX508" i="21"/>
  <c r="IX177" i="21"/>
  <c r="IX514" i="21"/>
  <c r="IX507" i="21"/>
  <c r="IX482" i="21"/>
  <c r="IX458" i="21"/>
  <c r="IX456" i="21"/>
  <c r="IX449" i="21"/>
  <c r="IX442" i="21"/>
  <c r="IX422" i="21"/>
  <c r="IX406" i="21"/>
  <c r="IX404" i="21"/>
  <c r="IX390" i="21"/>
  <c r="IX376" i="21"/>
  <c r="IX367" i="21"/>
  <c r="IX310" i="21"/>
  <c r="IX288" i="21"/>
  <c r="IX286" i="21"/>
  <c r="IX277" i="21"/>
  <c r="IX248" i="21"/>
  <c r="IX165" i="21"/>
  <c r="IX126" i="21"/>
  <c r="IX80" i="21"/>
  <c r="IX56" i="21"/>
  <c r="IX54" i="21"/>
  <c r="IX512" i="21"/>
  <c r="IX498" i="21"/>
  <c r="IX480" i="21"/>
  <c r="IX478" i="21"/>
  <c r="IX469" i="21"/>
  <c r="IX454" i="21"/>
  <c r="IX440" i="21"/>
  <c r="IX438" i="21"/>
  <c r="IX431" i="21"/>
  <c r="IX429" i="21"/>
  <c r="IX374" i="21"/>
  <c r="IX350" i="21"/>
  <c r="IX330" i="21"/>
  <c r="IX328" i="21"/>
  <c r="IX326" i="21"/>
  <c r="IX246" i="21"/>
  <c r="IX222" i="21"/>
  <c r="IX198" i="21"/>
  <c r="IX185" i="21"/>
  <c r="IX163" i="21"/>
  <c r="IX30" i="21"/>
  <c r="IX510" i="21"/>
  <c r="IX503" i="21"/>
  <c r="IX496" i="21"/>
  <c r="IX494" i="21"/>
  <c r="IX492" i="21"/>
  <c r="IX485" i="21"/>
  <c r="IX476" i="21"/>
  <c r="IX467" i="21"/>
  <c r="IX465" i="21"/>
  <c r="IX452" i="21"/>
  <c r="IX418" i="21"/>
  <c r="IX402" i="21"/>
  <c r="IX359" i="21"/>
  <c r="IX346" i="21"/>
  <c r="IX337" i="21"/>
  <c r="IX295" i="21"/>
  <c r="IX282" i="21"/>
  <c r="IX260" i="21"/>
  <c r="IX196" i="21"/>
  <c r="IX146" i="21"/>
  <c r="IX144" i="21"/>
  <c r="IX120" i="21"/>
  <c r="IX118" i="21"/>
  <c r="IX94" i="21"/>
  <c r="IX15" i="21"/>
  <c r="IX425" i="21"/>
  <c r="IX386" i="21"/>
  <c r="IX335" i="21"/>
  <c r="IX170" i="21"/>
  <c r="IX490" i="21"/>
  <c r="IX483" i="21"/>
  <c r="IX472" i="21"/>
  <c r="IX457" i="21"/>
  <c r="IX450" i="21"/>
  <c r="IX448" i="21"/>
  <c r="IX434" i="21"/>
  <c r="IX414" i="21"/>
  <c r="IX405" i="21"/>
  <c r="IX398" i="21"/>
  <c r="IX384" i="21"/>
  <c r="IX355" i="21"/>
  <c r="IX304" i="21"/>
  <c r="IX302" i="21"/>
  <c r="IX291" i="21"/>
  <c r="IX258" i="21"/>
  <c r="IX256" i="21"/>
  <c r="IX225" i="21"/>
  <c r="IX214" i="21"/>
  <c r="IX114" i="21"/>
  <c r="IX55" i="21"/>
  <c r="IX42" i="21"/>
  <c r="IX416" i="21"/>
  <c r="IX44" i="21"/>
  <c r="IX2" i="21"/>
  <c r="IX506" i="21"/>
  <c r="IX488" i="21"/>
  <c r="IX479" i="21"/>
  <c r="IX470" i="21"/>
  <c r="IX446" i="21"/>
  <c r="IX439" i="21"/>
  <c r="IX432" i="21"/>
  <c r="IX430" i="21"/>
  <c r="IX412" i="21"/>
  <c r="IX382" i="21"/>
  <c r="IX362" i="21"/>
  <c r="IX298" i="21"/>
  <c r="IX265" i="21"/>
  <c r="IX245" i="21"/>
  <c r="IX236" i="21"/>
  <c r="IX234" i="21"/>
  <c r="IX186" i="21"/>
  <c r="IX184" i="21"/>
  <c r="IX123" i="21"/>
  <c r="IX112" i="21"/>
  <c r="IX110" i="21"/>
  <c r="IX77" i="21"/>
  <c r="IX18" i="21"/>
  <c r="IX474" i="21"/>
  <c r="IX379" i="21"/>
  <c r="IX344" i="21"/>
  <c r="IX205" i="21"/>
  <c r="IX504" i="21"/>
  <c r="IX502" i="21"/>
  <c r="IX495" i="21"/>
  <c r="IX493" i="21"/>
  <c r="IX486" i="21"/>
  <c r="IX466" i="21"/>
  <c r="IX464" i="21"/>
  <c r="IX419" i="21"/>
  <c r="IX410" i="21"/>
  <c r="IX360" i="21"/>
  <c r="IX338" i="21"/>
  <c r="IX274" i="21"/>
  <c r="IX272" i="21"/>
  <c r="IX210" i="21"/>
  <c r="IX208" i="21"/>
  <c r="IX182" i="21"/>
  <c r="IX158" i="21"/>
  <c r="IX95" i="21"/>
  <c r="IX16" i="21"/>
  <c r="IX461" i="21"/>
  <c r="IX400" i="21"/>
  <c r="IX393" i="21"/>
  <c r="IX462" i="21"/>
  <c r="IX460" i="21"/>
  <c r="IX426" i="21"/>
  <c r="IX424" i="21"/>
  <c r="IX408" i="21"/>
  <c r="IX394" i="21"/>
  <c r="IX392" i="21"/>
  <c r="IX378" i="21"/>
  <c r="IX336" i="21"/>
  <c r="IX312" i="21"/>
  <c r="IX270" i="21"/>
  <c r="IX230" i="21"/>
  <c r="IX139" i="21"/>
  <c r="IX106" i="21"/>
  <c r="IX82" i="21"/>
  <c r="IX156" i="21"/>
  <c r="IX154" i="21"/>
  <c r="IX4" i="21"/>
  <c r="IX117" i="21"/>
  <c r="IX352" i="21"/>
  <c r="IX341" i="21"/>
  <c r="IX257" i="21"/>
  <c r="IX250" i="21"/>
  <c r="IX232" i="21"/>
  <c r="IX161" i="21"/>
  <c r="IX152" i="21"/>
  <c r="IX137" i="21"/>
  <c r="IX128" i="21"/>
  <c r="IX88" i="21"/>
  <c r="IX74" i="21"/>
  <c r="IX72" i="21"/>
  <c r="IX70" i="21"/>
  <c r="IX29" i="21"/>
  <c r="IX9" i="21"/>
  <c r="IX99" i="21"/>
  <c r="IX90" i="21"/>
  <c r="IX370" i="21"/>
  <c r="IX366" i="21"/>
  <c r="IX348" i="21"/>
  <c r="IX314" i="21"/>
  <c r="IX273" i="21"/>
  <c r="IX266" i="21"/>
  <c r="IX264" i="21"/>
  <c r="IX239" i="21"/>
  <c r="IX219" i="21"/>
  <c r="IX175" i="21"/>
  <c r="IX168" i="21"/>
  <c r="IX150" i="21"/>
  <c r="IX104" i="21"/>
  <c r="IX102" i="21"/>
  <c r="IX86" i="21"/>
  <c r="IX52" i="21"/>
  <c r="IX354" i="21"/>
  <c r="IX141" i="21"/>
  <c r="IX130" i="21"/>
  <c r="IX58" i="21"/>
  <c r="IX284" i="21"/>
  <c r="IX368" i="21"/>
  <c r="IX321" i="21"/>
  <c r="IX289" i="21"/>
  <c r="IX287" i="21"/>
  <c r="IX280" i="21"/>
  <c r="IX269" i="21"/>
  <c r="IX262" i="21"/>
  <c r="IX228" i="21"/>
  <c r="IX226" i="21"/>
  <c r="IX201" i="21"/>
  <c r="IX199" i="21"/>
  <c r="IX194" i="21"/>
  <c r="IX187" i="21"/>
  <c r="IX180" i="21"/>
  <c r="IX166" i="21"/>
  <c r="IX155" i="21"/>
  <c r="IX124" i="21"/>
  <c r="IX122" i="21"/>
  <c r="IX111" i="21"/>
  <c r="IX109" i="21"/>
  <c r="IX50" i="21"/>
  <c r="IX41" i="21"/>
  <c r="IX34" i="21"/>
  <c r="IX14" i="21"/>
  <c r="IX12" i="21"/>
  <c r="IX3" i="21"/>
  <c r="IX334" i="21"/>
  <c r="IX20" i="21"/>
  <c r="IX333" i="21"/>
  <c r="IX303" i="21"/>
  <c r="IX301" i="21"/>
  <c r="IX296" i="21"/>
  <c r="IX278" i="21"/>
  <c r="IX235" i="21"/>
  <c r="IX224" i="21"/>
  <c r="IX213" i="21"/>
  <c r="IX206" i="21"/>
  <c r="IX192" i="21"/>
  <c r="IX142" i="21"/>
  <c r="IX131" i="21"/>
  <c r="IX59" i="21"/>
  <c r="IX48" i="21"/>
  <c r="IX46" i="21"/>
  <c r="IX32" i="21"/>
  <c r="IX21" i="21"/>
  <c r="IX351" i="21"/>
  <c r="IX342" i="21"/>
  <c r="IX294" i="21"/>
  <c r="IX249" i="21"/>
  <c r="IX242" i="21"/>
  <c r="IX190" i="21"/>
  <c r="IX178" i="21"/>
  <c r="IX162" i="21"/>
  <c r="IX160" i="21"/>
  <c r="IX138" i="21"/>
  <c r="IX136" i="21"/>
  <c r="IX71" i="21"/>
  <c r="IX64" i="21"/>
  <c r="IX365" i="21"/>
  <c r="IX358" i="21"/>
  <c r="IX347" i="21"/>
  <c r="IX329" i="21"/>
  <c r="IX327" i="21"/>
  <c r="IX322" i="21"/>
  <c r="IX320" i="21"/>
  <c r="IX313" i="21"/>
  <c r="IX299" i="21"/>
  <c r="IX292" i="21"/>
  <c r="IX254" i="21"/>
  <c r="IX240" i="21"/>
  <c r="IX238" i="21"/>
  <c r="IX220" i="21"/>
  <c r="IX218" i="21"/>
  <c r="IX209" i="21"/>
  <c r="IX195" i="21"/>
  <c r="IX188" i="21"/>
  <c r="IX181" i="21"/>
  <c r="IX176" i="21"/>
  <c r="IX174" i="21"/>
  <c r="IX167" i="21"/>
  <c r="IX149" i="21"/>
  <c r="IX134" i="21"/>
  <c r="IX53" i="21"/>
  <c r="IX26" i="21"/>
  <c r="IX372" i="21"/>
  <c r="IX363" i="21"/>
  <c r="IX356" i="21"/>
  <c r="IX325" i="21"/>
  <c r="IX318" i="21"/>
  <c r="IX306" i="21"/>
  <c r="IX290" i="21"/>
  <c r="IX261" i="21"/>
  <c r="IX227" i="21"/>
  <c r="IX216" i="21"/>
  <c r="IX202" i="21"/>
  <c r="IX200" i="21"/>
  <c r="IX145" i="21"/>
  <c r="IX92" i="21"/>
  <c r="IX83" i="21"/>
  <c r="IX76" i="21"/>
  <c r="IX67" i="21"/>
  <c r="IX60" i="21"/>
  <c r="IX35" i="21"/>
  <c r="IX13" i="21"/>
  <c r="IX103" i="21"/>
  <c r="IX85" i="21"/>
  <c r="IX78" i="21"/>
  <c r="IX62" i="21"/>
  <c r="IX28" i="21"/>
  <c r="IX147" i="21"/>
  <c r="IX140" i="21"/>
  <c r="IX119" i="21"/>
  <c r="IX105" i="21"/>
  <c r="IX98" i="21"/>
  <c r="IX47" i="21"/>
  <c r="IX40" i="21"/>
  <c r="IX24" i="21"/>
  <c r="IX10" i="21"/>
  <c r="IX8" i="21"/>
  <c r="IX96" i="21"/>
  <c r="IX73" i="21"/>
  <c r="IX66" i="21"/>
  <c r="IX38" i="21"/>
  <c r="IX22" i="21"/>
  <c r="IX6" i="21"/>
  <c r="F20" i="19"/>
  <c r="F17" i="19"/>
  <c r="L16" i="19"/>
  <c r="L18" i="19"/>
  <c r="K18" i="19"/>
  <c r="J18" i="19"/>
  <c r="I18" i="19"/>
  <c r="C20" i="19"/>
  <c r="B20" i="19"/>
  <c r="C19" i="19"/>
  <c r="B19" i="19"/>
  <c r="F18" i="19"/>
  <c r="C18" i="19"/>
  <c r="B18" i="19"/>
  <c r="C17" i="19"/>
  <c r="B17" i="19"/>
  <c r="F16" i="19"/>
  <c r="C16" i="19"/>
  <c r="B16" i="19"/>
  <c r="D9" i="19"/>
  <c r="E9" i="19"/>
  <c r="D11" i="19"/>
  <c r="N11" i="19" s="1"/>
  <c r="E11" i="19"/>
  <c r="M11" i="19" s="1"/>
  <c r="D12" i="19"/>
  <c r="N12" i="19" s="1"/>
  <c r="E12" i="19"/>
  <c r="M12" i="19" s="1"/>
  <c r="D14" i="19"/>
  <c r="N14" i="19" s="1"/>
  <c r="E14" i="19"/>
  <c r="M14" i="19" s="1"/>
  <c r="D15" i="19"/>
  <c r="N15" i="19" s="1"/>
  <c r="E15" i="19"/>
  <c r="M15" i="19" s="1"/>
  <c r="D10" i="19"/>
  <c r="N10" i="19" s="1"/>
  <c r="E10" i="19"/>
  <c r="M10" i="19" s="1"/>
  <c r="D13" i="19"/>
  <c r="N13" i="19" s="1"/>
  <c r="E13" i="19"/>
  <c r="M13" i="19" s="1"/>
  <c r="T13" i="19"/>
  <c r="AE13" i="19" s="1"/>
  <c r="T10" i="19"/>
  <c r="AE10" i="19" s="1"/>
  <c r="AM412" i="27" l="1"/>
  <c r="AL218" i="27"/>
  <c r="AN218" i="27" s="1"/>
  <c r="AO218" i="27" s="1"/>
  <c r="AL412" i="27"/>
  <c r="AN412" i="27" s="1"/>
  <c r="AO412" i="27" s="1"/>
  <c r="AM62" i="27"/>
  <c r="AL62" i="27"/>
  <c r="AN62" i="27" s="1"/>
  <c r="AO62" i="27" s="1"/>
  <c r="AM167" i="27"/>
  <c r="AM329" i="27"/>
  <c r="AL248" i="27"/>
  <c r="AN248" i="27" s="1"/>
  <c r="AO248" i="27" s="1"/>
  <c r="AL171" i="27"/>
  <c r="AN171" i="27" s="1"/>
  <c r="AO171" i="27" s="1"/>
  <c r="AS219" i="27"/>
  <c r="AM219" i="27"/>
  <c r="AM100" i="27"/>
  <c r="AM362" i="27"/>
  <c r="AL362" i="27"/>
  <c r="AN362" i="27" s="1"/>
  <c r="AO362" i="27" s="1"/>
  <c r="AM248" i="27"/>
  <c r="AL316" i="27"/>
  <c r="AN316" i="27" s="1"/>
  <c r="AO316" i="27" s="1"/>
  <c r="AL30" i="27"/>
  <c r="AN30" i="27" s="1"/>
  <c r="AO30" i="27" s="1"/>
  <c r="AL120" i="27"/>
  <c r="AN120" i="27" s="1"/>
  <c r="AO120" i="27" s="1"/>
  <c r="AM443" i="27"/>
  <c r="AL407" i="27"/>
  <c r="AN407" i="27" s="1"/>
  <c r="AO407" i="27" s="1"/>
  <c r="AM407" i="27"/>
  <c r="AM381" i="27"/>
  <c r="AM497" i="27"/>
  <c r="AL497" i="27"/>
  <c r="AN497" i="27" s="1"/>
  <c r="AO497" i="27" s="1"/>
  <c r="AM208" i="27"/>
  <c r="AS443" i="27"/>
  <c r="AL483" i="27"/>
  <c r="AN483" i="27" s="1"/>
  <c r="AO483" i="27" s="1"/>
  <c r="AM89" i="27"/>
  <c r="AS442" i="27"/>
  <c r="AM442" i="27"/>
  <c r="AL354" i="27"/>
  <c r="AN354" i="27" s="1"/>
  <c r="AO354" i="27" s="1"/>
  <c r="AL102" i="27"/>
  <c r="AN102" i="27" s="1"/>
  <c r="AO102" i="27" s="1"/>
  <c r="AM102" i="27"/>
  <c r="AL17" i="27"/>
  <c r="AN17" i="27" s="1"/>
  <c r="AO17" i="27" s="1"/>
  <c r="AL396" i="27"/>
  <c r="AN396" i="27" s="1"/>
  <c r="AO396" i="27" s="1"/>
  <c r="AM396" i="27"/>
  <c r="AL352" i="27"/>
  <c r="AN352" i="27" s="1"/>
  <c r="AO352" i="27" s="1"/>
  <c r="AM263" i="27"/>
  <c r="AL434" i="27"/>
  <c r="AN434" i="27" s="1"/>
  <c r="AO434" i="27" s="1"/>
  <c r="AM352" i="27"/>
  <c r="AL153" i="27"/>
  <c r="AN153" i="27" s="1"/>
  <c r="AO153" i="27" s="1"/>
  <c r="AL263" i="27"/>
  <c r="AN263" i="27" s="1"/>
  <c r="AO263" i="27" s="1"/>
  <c r="AL154" i="27"/>
  <c r="AN154" i="27" s="1"/>
  <c r="AO154" i="27" s="1"/>
  <c r="AL178" i="27"/>
  <c r="AN178" i="27" s="1"/>
  <c r="AO178" i="27" s="1"/>
  <c r="AL400" i="27"/>
  <c r="AN400" i="27" s="1"/>
  <c r="AO400" i="27" s="1"/>
  <c r="AM154" i="27"/>
  <c r="AM178" i="27"/>
  <c r="AM218" i="27"/>
  <c r="AM444" i="27"/>
  <c r="AL475" i="27"/>
  <c r="AN475" i="27" s="1"/>
  <c r="AO475" i="27" s="1"/>
  <c r="AM30" i="27"/>
  <c r="AL444" i="27"/>
  <c r="AN444" i="27" s="1"/>
  <c r="AO444" i="27" s="1"/>
  <c r="AL96" i="27"/>
  <c r="AN96" i="27" s="1"/>
  <c r="AO96" i="27" s="1"/>
  <c r="AM96" i="27"/>
  <c r="AL406" i="27"/>
  <c r="AN406" i="27" s="1"/>
  <c r="AO406" i="27" s="1"/>
  <c r="AL186" i="27"/>
  <c r="AN186" i="27" s="1"/>
  <c r="AO186" i="27" s="1"/>
  <c r="AL287" i="27"/>
  <c r="AN287" i="27" s="1"/>
  <c r="AO287" i="27" s="1"/>
  <c r="AL48" i="27"/>
  <c r="AN48" i="27" s="1"/>
  <c r="AO48" i="27" s="1"/>
  <c r="AL365" i="27"/>
  <c r="AN365" i="27" s="1"/>
  <c r="AO365" i="27" s="1"/>
  <c r="AL93" i="27"/>
  <c r="AN93" i="27" s="1"/>
  <c r="AO93" i="27" s="1"/>
  <c r="AL19" i="27"/>
  <c r="AN19" i="27" s="1"/>
  <c r="AO19" i="27" s="1"/>
  <c r="AL468" i="27"/>
  <c r="AN468" i="27" s="1"/>
  <c r="AO468" i="27" s="1"/>
  <c r="AM475" i="27"/>
  <c r="AM400" i="27"/>
  <c r="AL167" i="27"/>
  <c r="AN167" i="27" s="1"/>
  <c r="AO167" i="27" s="1"/>
  <c r="AM316" i="27"/>
  <c r="AM365" i="27"/>
  <c r="AM93" i="27"/>
  <c r="AM153" i="27"/>
  <c r="AL112" i="27"/>
  <c r="AN112" i="27" s="1"/>
  <c r="AO112" i="27" s="1"/>
  <c r="AM72" i="27"/>
  <c r="AL231" i="27"/>
  <c r="AN231" i="27" s="1"/>
  <c r="AO231" i="27" s="1"/>
  <c r="AM231" i="27"/>
  <c r="AS16" i="27"/>
  <c r="AL420" i="27"/>
  <c r="AN420" i="27" s="1"/>
  <c r="AO420" i="27" s="1"/>
  <c r="AM395" i="27"/>
  <c r="AM420" i="27"/>
  <c r="AL424" i="27"/>
  <c r="AN424" i="27" s="1"/>
  <c r="AO424" i="27" s="1"/>
  <c r="AM55" i="27"/>
  <c r="AS479" i="27"/>
  <c r="AM406" i="27"/>
  <c r="AL55" i="27"/>
  <c r="AN55" i="27" s="1"/>
  <c r="AO55" i="27" s="1"/>
  <c r="AL395" i="27"/>
  <c r="AN395" i="27" s="1"/>
  <c r="AO395" i="27" s="1"/>
  <c r="AM48" i="27"/>
  <c r="AM338" i="27"/>
  <c r="AL429" i="27"/>
  <c r="AN429" i="27" s="1"/>
  <c r="AO429" i="27" s="1"/>
  <c r="AM112" i="27"/>
  <c r="AL72" i="27"/>
  <c r="AN72" i="27" s="1"/>
  <c r="AO72" i="27" s="1"/>
  <c r="AM429" i="27"/>
  <c r="AL426" i="27"/>
  <c r="AN426" i="27" s="1"/>
  <c r="AO426" i="27" s="1"/>
  <c r="AL266" i="27"/>
  <c r="AN266" i="27" s="1"/>
  <c r="AO266" i="27" s="1"/>
  <c r="AL338" i="27"/>
  <c r="AN338" i="27" s="1"/>
  <c r="AO338" i="27" s="1"/>
  <c r="AM483" i="27"/>
  <c r="AM213" i="27"/>
  <c r="AL179" i="27"/>
  <c r="AN179" i="27" s="1"/>
  <c r="AO179" i="27" s="1"/>
  <c r="AM390" i="27"/>
  <c r="AM179" i="27"/>
  <c r="AL390" i="27"/>
  <c r="AN390" i="27" s="1"/>
  <c r="AO390" i="27" s="1"/>
  <c r="AM471" i="27"/>
  <c r="AL169" i="27"/>
  <c r="AN169" i="27" s="1"/>
  <c r="AO169" i="27" s="1"/>
  <c r="AM169" i="27"/>
  <c r="AL213" i="27"/>
  <c r="AN213" i="27" s="1"/>
  <c r="AO213" i="27" s="1"/>
  <c r="AL479" i="27"/>
  <c r="AN479" i="27" s="1"/>
  <c r="AO479" i="27" s="1"/>
  <c r="AS471" i="27"/>
  <c r="AL89" i="27"/>
  <c r="AN89" i="27" s="1"/>
  <c r="AO89" i="27" s="1"/>
  <c r="AM354" i="27"/>
  <c r="AS506" i="27"/>
  <c r="AM42" i="27"/>
  <c r="AL506" i="27"/>
  <c r="AN506" i="27" s="1"/>
  <c r="AO506" i="27" s="1"/>
  <c r="AL42" i="27"/>
  <c r="AN42" i="27" s="1"/>
  <c r="AO42" i="27" s="1"/>
  <c r="AL25" i="27"/>
  <c r="AN25" i="27" s="1"/>
  <c r="AO25" i="27" s="1"/>
  <c r="AL433" i="27"/>
  <c r="AN433" i="27" s="1"/>
  <c r="AO433" i="27" s="1"/>
  <c r="AM458" i="27"/>
  <c r="AS57" i="27"/>
  <c r="AL57" i="27"/>
  <c r="AN57" i="27" s="1"/>
  <c r="AO57" i="27" s="1"/>
  <c r="AM57" i="27"/>
  <c r="AL458" i="27"/>
  <c r="AN458" i="27" s="1"/>
  <c r="AO458" i="27" s="1"/>
  <c r="AM287" i="27"/>
  <c r="AM25" i="27"/>
  <c r="AL381" i="27"/>
  <c r="AN381" i="27" s="1"/>
  <c r="AO381" i="27" s="1"/>
  <c r="AM186" i="27"/>
  <c r="AL446" i="27"/>
  <c r="AN446" i="27" s="1"/>
  <c r="AO446" i="27" s="1"/>
  <c r="AL499" i="27"/>
  <c r="AN499" i="27" s="1"/>
  <c r="AO499" i="27" s="1"/>
  <c r="AM127" i="27"/>
  <c r="AL164" i="27"/>
  <c r="AN164" i="27" s="1"/>
  <c r="AO164" i="27" s="1"/>
  <c r="AM426" i="27"/>
  <c r="AM468" i="27"/>
  <c r="AM446" i="27"/>
  <c r="AL236" i="27"/>
  <c r="AN236" i="27" s="1"/>
  <c r="AO236" i="27" s="1"/>
  <c r="AM236" i="27"/>
  <c r="AL148" i="27"/>
  <c r="AN148" i="27" s="1"/>
  <c r="AO148" i="27" s="1"/>
  <c r="AL251" i="27"/>
  <c r="AN251" i="27" s="1"/>
  <c r="AO251" i="27" s="1"/>
  <c r="AM251" i="27"/>
  <c r="AS92" i="27"/>
  <c r="AL464" i="27"/>
  <c r="AN464" i="27" s="1"/>
  <c r="AO464" i="27" s="1"/>
  <c r="AL308" i="27"/>
  <c r="AN308" i="27" s="1"/>
  <c r="AO308" i="27" s="1"/>
  <c r="AM464" i="27"/>
  <c r="AM326" i="27"/>
  <c r="AL507" i="27"/>
  <c r="AN507" i="27" s="1"/>
  <c r="AO507" i="27" s="1"/>
  <c r="AM308" i="27"/>
  <c r="AM17" i="27"/>
  <c r="AM331" i="27"/>
  <c r="AM507" i="27"/>
  <c r="AL249" i="27"/>
  <c r="AN249" i="27" s="1"/>
  <c r="AO249" i="27" s="1"/>
  <c r="AL28" i="27"/>
  <c r="AN28" i="27" s="1"/>
  <c r="AO28" i="27" s="1"/>
  <c r="AM148" i="27"/>
  <c r="AM266" i="27"/>
  <c r="AM281" i="27"/>
  <c r="AL127" i="27"/>
  <c r="AN127" i="27" s="1"/>
  <c r="AO127" i="27" s="1"/>
  <c r="AM482" i="27"/>
  <c r="AM424" i="27"/>
  <c r="AM15" i="27"/>
  <c r="AM19" i="27"/>
  <c r="AL15" i="27"/>
  <c r="AN15" i="27" s="1"/>
  <c r="AO15" i="27" s="1"/>
  <c r="AS120" i="27"/>
  <c r="AL92" i="27"/>
  <c r="AN92" i="27" s="1"/>
  <c r="AO92" i="27" s="1"/>
  <c r="AL76" i="27"/>
  <c r="AN76" i="27" s="1"/>
  <c r="AO76" i="27" s="1"/>
  <c r="AM434" i="27"/>
  <c r="AM76" i="27"/>
  <c r="AL385" i="27"/>
  <c r="AN385" i="27" s="1"/>
  <c r="AO385" i="27" s="1"/>
  <c r="AL191" i="27"/>
  <c r="AN191" i="27" s="1"/>
  <c r="AO191" i="27" s="1"/>
  <c r="AL115" i="27"/>
  <c r="AN115" i="27" s="1"/>
  <c r="AO115" i="27" s="1"/>
  <c r="AL421" i="27"/>
  <c r="AN421" i="27" s="1"/>
  <c r="AO421" i="27" s="1"/>
  <c r="AM385" i="27"/>
  <c r="AL233" i="27"/>
  <c r="AN233" i="27" s="1"/>
  <c r="AO233" i="27" s="1"/>
  <c r="AM421" i="27"/>
  <c r="AM233" i="27"/>
  <c r="AM97" i="27"/>
  <c r="AL97" i="27"/>
  <c r="AN97" i="27" s="1"/>
  <c r="AO97" i="27" s="1"/>
  <c r="AM509" i="27"/>
  <c r="AS45" i="27"/>
  <c r="AL45" i="27"/>
  <c r="AN45" i="27" s="1"/>
  <c r="AO45" i="27" s="1"/>
  <c r="AL509" i="27"/>
  <c r="AN509" i="27" s="1"/>
  <c r="AO509" i="27" s="1"/>
  <c r="AM191" i="27"/>
  <c r="AL281" i="27"/>
  <c r="AN281" i="27" s="1"/>
  <c r="AO281" i="27" s="1"/>
  <c r="AS457" i="27"/>
  <c r="AL457" i="27"/>
  <c r="AN457" i="27" s="1"/>
  <c r="AO457" i="27" s="1"/>
  <c r="AL409" i="27"/>
  <c r="AN409" i="27" s="1"/>
  <c r="AO409" i="27" s="1"/>
  <c r="AL306" i="27"/>
  <c r="AN306" i="27" s="1"/>
  <c r="AO306" i="27" s="1"/>
  <c r="AM409" i="27"/>
  <c r="AL482" i="27"/>
  <c r="AN482" i="27" s="1"/>
  <c r="AO482" i="27" s="1"/>
  <c r="AM461" i="27"/>
  <c r="AL326" i="27"/>
  <c r="AN326" i="27" s="1"/>
  <c r="AO326" i="27" s="1"/>
  <c r="AL375" i="27"/>
  <c r="AN375" i="27" s="1"/>
  <c r="AO375" i="27" s="1"/>
  <c r="AM249" i="27"/>
  <c r="AM355" i="27"/>
  <c r="AM164" i="27"/>
  <c r="AL208" i="27"/>
  <c r="AN208" i="27" s="1"/>
  <c r="AO208" i="27" s="1"/>
  <c r="AL461" i="27"/>
  <c r="AN461" i="27" s="1"/>
  <c r="AO461" i="27" s="1"/>
  <c r="AS115" i="27"/>
  <c r="AS28" i="27"/>
  <c r="AL147" i="27"/>
  <c r="AN147" i="27" s="1"/>
  <c r="AO147" i="27" s="1"/>
  <c r="AM147" i="27"/>
  <c r="AM336" i="27"/>
  <c r="AM416" i="27"/>
  <c r="AS416" i="27"/>
  <c r="AL503" i="27"/>
  <c r="AN503" i="27" s="1"/>
  <c r="AO503" i="27" s="1"/>
  <c r="AS503" i="27"/>
  <c r="AM433" i="27"/>
  <c r="AL18" i="27"/>
  <c r="AN18" i="27" s="1"/>
  <c r="AO18" i="27" s="1"/>
  <c r="AM34" i="27"/>
  <c r="AM375" i="27"/>
  <c r="AL467" i="27"/>
  <c r="AN467" i="27" s="1"/>
  <c r="AO467" i="27" s="1"/>
  <c r="AS467" i="27"/>
  <c r="AL427" i="27"/>
  <c r="AN427" i="27" s="1"/>
  <c r="AO427" i="27" s="1"/>
  <c r="AS427" i="27"/>
  <c r="AS29" i="27"/>
  <c r="AM29" i="27"/>
  <c r="AL29" i="27"/>
  <c r="AN29" i="27" s="1"/>
  <c r="AO29" i="27" s="1"/>
  <c r="AM388" i="27"/>
  <c r="AM190" i="27"/>
  <c r="AM459" i="27"/>
  <c r="AL403" i="27"/>
  <c r="AN403" i="27" s="1"/>
  <c r="AO403" i="27" s="1"/>
  <c r="AL261" i="27"/>
  <c r="AN261" i="27" s="1"/>
  <c r="AO261" i="27" s="1"/>
  <c r="AL200" i="27"/>
  <c r="AN200" i="27" s="1"/>
  <c r="AO200" i="27" s="1"/>
  <c r="AS200" i="27"/>
  <c r="AM376" i="27"/>
  <c r="AS376" i="27"/>
  <c r="AL388" i="27"/>
  <c r="AN388" i="27" s="1"/>
  <c r="AO388" i="27" s="1"/>
  <c r="AM503" i="27"/>
  <c r="AL190" i="27"/>
  <c r="AN190" i="27" s="1"/>
  <c r="AO190" i="27" s="1"/>
  <c r="AL459" i="27"/>
  <c r="AN459" i="27" s="1"/>
  <c r="AO459" i="27" s="1"/>
  <c r="AM403" i="27"/>
  <c r="AM342" i="27"/>
  <c r="AS342" i="27"/>
  <c r="AL408" i="27"/>
  <c r="AN408" i="27" s="1"/>
  <c r="AO408" i="27" s="1"/>
  <c r="AS408" i="27"/>
  <c r="AL259" i="27"/>
  <c r="AN259" i="27" s="1"/>
  <c r="AO259" i="27" s="1"/>
  <c r="AS259" i="27"/>
  <c r="AM106" i="27"/>
  <c r="AS106" i="27"/>
  <c r="AM466" i="27"/>
  <c r="AM141" i="27"/>
  <c r="AL130" i="27"/>
  <c r="AN130" i="27" s="1"/>
  <c r="AO130" i="27" s="1"/>
  <c r="AS130" i="27"/>
  <c r="AL239" i="27"/>
  <c r="AN239" i="27" s="1"/>
  <c r="AO239" i="27" s="1"/>
  <c r="AS239" i="27"/>
  <c r="AM38" i="27"/>
  <c r="AS38" i="27"/>
  <c r="AL466" i="27"/>
  <c r="AN466" i="27" s="1"/>
  <c r="AO466" i="27" s="1"/>
  <c r="AM261" i="27"/>
  <c r="AM82" i="27"/>
  <c r="AL311" i="27"/>
  <c r="AN311" i="27" s="1"/>
  <c r="AO311" i="27" s="1"/>
  <c r="AS311" i="27"/>
  <c r="AM53" i="27"/>
  <c r="AS53" i="27"/>
  <c r="AL325" i="27"/>
  <c r="AN325" i="27" s="1"/>
  <c r="AO325" i="27" s="1"/>
  <c r="AS325" i="27"/>
  <c r="AL111" i="27"/>
  <c r="AN111" i="27" s="1"/>
  <c r="AO111" i="27" s="1"/>
  <c r="AS111" i="27"/>
  <c r="AM111" i="27"/>
  <c r="AS174" i="27"/>
  <c r="AM174" i="27"/>
  <c r="AL174" i="27"/>
  <c r="AN174" i="27" s="1"/>
  <c r="AO174" i="27" s="1"/>
  <c r="AM306" i="27"/>
  <c r="AL82" i="27"/>
  <c r="AN82" i="27" s="1"/>
  <c r="AO82" i="27" s="1"/>
  <c r="AM449" i="27"/>
  <c r="AS449" i="27"/>
  <c r="AL52" i="27"/>
  <c r="AN52" i="27" s="1"/>
  <c r="AO52" i="27" s="1"/>
  <c r="AS52" i="27"/>
  <c r="AL175" i="27"/>
  <c r="AN175" i="27" s="1"/>
  <c r="AO175" i="27" s="1"/>
  <c r="AS175" i="27"/>
  <c r="AM175" i="27"/>
  <c r="AM410" i="27"/>
  <c r="AS410" i="27"/>
  <c r="AS451" i="27"/>
  <c r="AL451" i="27"/>
  <c r="AN451" i="27" s="1"/>
  <c r="AO451" i="27" s="1"/>
  <c r="AM451" i="27"/>
  <c r="AS46" i="27"/>
  <c r="AL46" i="27"/>
  <c r="AN46" i="27" s="1"/>
  <c r="AO46" i="27" s="1"/>
  <c r="AM285" i="27"/>
  <c r="AL285" i="27"/>
  <c r="AN285" i="27" s="1"/>
  <c r="AO285" i="27" s="1"/>
  <c r="AM460" i="27"/>
  <c r="AM371" i="27"/>
  <c r="AL371" i="27"/>
  <c r="AN371" i="27" s="1"/>
  <c r="AO371" i="27" s="1"/>
  <c r="AL449" i="27"/>
  <c r="AN449" i="27" s="1"/>
  <c r="AO449" i="27" s="1"/>
  <c r="AL106" i="27"/>
  <c r="AN106" i="27" s="1"/>
  <c r="AO106" i="27" s="1"/>
  <c r="AL460" i="27"/>
  <c r="AN460" i="27" s="1"/>
  <c r="AO460" i="27" s="1"/>
  <c r="AL224" i="27"/>
  <c r="AN224" i="27" s="1"/>
  <c r="AO224" i="27" s="1"/>
  <c r="AL53" i="27"/>
  <c r="AN53" i="27" s="1"/>
  <c r="AO53" i="27" s="1"/>
  <c r="AL163" i="27"/>
  <c r="AN163" i="27" s="1"/>
  <c r="AO163" i="27" s="1"/>
  <c r="AM163" i="27"/>
  <c r="AM234" i="27"/>
  <c r="AL234" i="27"/>
  <c r="AN234" i="27" s="1"/>
  <c r="AO234" i="27" s="1"/>
  <c r="AM224" i="27"/>
  <c r="AL141" i="27"/>
  <c r="AN141" i="27" s="1"/>
  <c r="AO141" i="27" s="1"/>
  <c r="AM52" i="27"/>
  <c r="AL336" i="27"/>
  <c r="AN336" i="27" s="1"/>
  <c r="AO336" i="27" s="1"/>
  <c r="AM181" i="27"/>
  <c r="AL181" i="27"/>
  <c r="AN181" i="27" s="1"/>
  <c r="AO181" i="27" s="1"/>
  <c r="AM383" i="27"/>
  <c r="AL383" i="27"/>
  <c r="AN383" i="27" s="1"/>
  <c r="AO383" i="27" s="1"/>
  <c r="AM18" i="27"/>
  <c r="AL355" i="27"/>
  <c r="AN355" i="27" s="1"/>
  <c r="AO355" i="27" s="1"/>
  <c r="AM499" i="27"/>
  <c r="AM428" i="27"/>
  <c r="AL428" i="27"/>
  <c r="AN428" i="27" s="1"/>
  <c r="AO428" i="27" s="1"/>
  <c r="AL297" i="27"/>
  <c r="AN297" i="27" s="1"/>
  <c r="AO297" i="27" s="1"/>
  <c r="AM152" i="27"/>
  <c r="AM113" i="27"/>
  <c r="AL113" i="27"/>
  <c r="AN113" i="27" s="1"/>
  <c r="AO113" i="27" s="1"/>
  <c r="AL152" i="27"/>
  <c r="AN152" i="27" s="1"/>
  <c r="AO152" i="27" s="1"/>
  <c r="AL33" i="27"/>
  <c r="AN33" i="27" s="1"/>
  <c r="AO33" i="27" s="1"/>
  <c r="AM33" i="27"/>
  <c r="AM139" i="27"/>
  <c r="AL139" i="27"/>
  <c r="AN139" i="27" s="1"/>
  <c r="AO139" i="27" s="1"/>
  <c r="AM297" i="27"/>
  <c r="AL38" i="27"/>
  <c r="AN38" i="27" s="1"/>
  <c r="AO38" i="27" s="1"/>
  <c r="AL34" i="27"/>
  <c r="AN34" i="27" s="1"/>
  <c r="AO34" i="27" s="1"/>
  <c r="AM325" i="27"/>
  <c r="AM54" i="27"/>
  <c r="AL54" i="27"/>
  <c r="AN54" i="27" s="1"/>
  <c r="AO54" i="27" s="1"/>
  <c r="AM134" i="27"/>
  <c r="AL134" i="27"/>
  <c r="AN134" i="27" s="1"/>
  <c r="AO134" i="27" s="1"/>
  <c r="AL372" i="27"/>
  <c r="AN372" i="27" s="1"/>
  <c r="AO372" i="27" s="1"/>
  <c r="AM372" i="27"/>
  <c r="AL137" i="27"/>
  <c r="AN137" i="27" s="1"/>
  <c r="AO137" i="27" s="1"/>
  <c r="AM137" i="27"/>
  <c r="AL143" i="27"/>
  <c r="AN143" i="27" s="1"/>
  <c r="AO143" i="27" s="1"/>
  <c r="AM143" i="27"/>
  <c r="AM392" i="27"/>
  <c r="AL392" i="27"/>
  <c r="AN392" i="27" s="1"/>
  <c r="AO392" i="27" s="1"/>
  <c r="AL241" i="27"/>
  <c r="AN241" i="27" s="1"/>
  <c r="AO241" i="27" s="1"/>
  <c r="AM241" i="27"/>
  <c r="AM41" i="27"/>
  <c r="AM408" i="27"/>
  <c r="AL331" i="27"/>
  <c r="AN331" i="27" s="1"/>
  <c r="AO331" i="27" s="1"/>
  <c r="AL360" i="27"/>
  <c r="AN360" i="27" s="1"/>
  <c r="AO360" i="27" s="1"/>
  <c r="AM360" i="27"/>
  <c r="AL41" i="27"/>
  <c r="AN41" i="27" s="1"/>
  <c r="AO41" i="27" s="1"/>
  <c r="AM302" i="27"/>
  <c r="AL302" i="27"/>
  <c r="AN302" i="27" s="1"/>
  <c r="AO302" i="27" s="1"/>
  <c r="AL358" i="27"/>
  <c r="AN358" i="27" s="1"/>
  <c r="AO358" i="27" s="1"/>
  <c r="AM358" i="27"/>
  <c r="AM501" i="27"/>
  <c r="AL501" i="27"/>
  <c r="AN501" i="27" s="1"/>
  <c r="AO501" i="27" s="1"/>
  <c r="AL212" i="27"/>
  <c r="AN212" i="27" s="1"/>
  <c r="AO212" i="27" s="1"/>
  <c r="AM212" i="27"/>
  <c r="AM417" i="27"/>
  <c r="AL417" i="27"/>
  <c r="AN417" i="27" s="1"/>
  <c r="AO417" i="27" s="1"/>
  <c r="AL309" i="27"/>
  <c r="AN309" i="27" s="1"/>
  <c r="AO309" i="27" s="1"/>
  <c r="AM309" i="27"/>
  <c r="AM380" i="27"/>
  <c r="AL380" i="27"/>
  <c r="AN380" i="27" s="1"/>
  <c r="AO380" i="27" s="1"/>
  <c r="AM432" i="27"/>
  <c r="AL432" i="27"/>
  <c r="AN432" i="27" s="1"/>
  <c r="AO432" i="27" s="1"/>
  <c r="AL416" i="27"/>
  <c r="AN416" i="27" s="1"/>
  <c r="AO416" i="27" s="1"/>
  <c r="AL247" i="27"/>
  <c r="AN247" i="27" s="1"/>
  <c r="AO247" i="27" s="1"/>
  <c r="AL155" i="27"/>
  <c r="AN155" i="27" s="1"/>
  <c r="AO155" i="27" s="1"/>
  <c r="AM271" i="27"/>
  <c r="AL271" i="27"/>
  <c r="AN271" i="27" s="1"/>
  <c r="AO271" i="27" s="1"/>
  <c r="AM262" i="27"/>
  <c r="AL262" i="27"/>
  <c r="AN262" i="27" s="1"/>
  <c r="AO262" i="27" s="1"/>
  <c r="AL431" i="27"/>
  <c r="AN431" i="27" s="1"/>
  <c r="AO431" i="27" s="1"/>
  <c r="AM431" i="27"/>
  <c r="AL346" i="27"/>
  <c r="AN346" i="27" s="1"/>
  <c r="AO346" i="27" s="1"/>
  <c r="AM346" i="27"/>
  <c r="AM247" i="27"/>
  <c r="AM155" i="27"/>
  <c r="AM221" i="27"/>
  <c r="AL221" i="27"/>
  <c r="AN221" i="27" s="1"/>
  <c r="AO221" i="27" s="1"/>
  <c r="AL146" i="27"/>
  <c r="AN146" i="27" s="1"/>
  <c r="AO146" i="27" s="1"/>
  <c r="AM146" i="27"/>
  <c r="AM453" i="27"/>
  <c r="AL453" i="27"/>
  <c r="AN453" i="27" s="1"/>
  <c r="AO453" i="27" s="1"/>
  <c r="AL188" i="27"/>
  <c r="AN188" i="27" s="1"/>
  <c r="AO188" i="27" s="1"/>
  <c r="AM188" i="27"/>
  <c r="AM439" i="27"/>
  <c r="AL439" i="27"/>
  <c r="AN439" i="27" s="1"/>
  <c r="AO439" i="27" s="1"/>
  <c r="AM445" i="27"/>
  <c r="AL445" i="27"/>
  <c r="AN445" i="27" s="1"/>
  <c r="AO445" i="27" s="1"/>
  <c r="AM345" i="27"/>
  <c r="AL345" i="27"/>
  <c r="AN345" i="27" s="1"/>
  <c r="AO345" i="27" s="1"/>
  <c r="AL438" i="27"/>
  <c r="AN438" i="27" s="1"/>
  <c r="AO438" i="27" s="1"/>
  <c r="AM438" i="27"/>
  <c r="AM495" i="27"/>
  <c r="AL495" i="27"/>
  <c r="AN495" i="27" s="1"/>
  <c r="AO495" i="27" s="1"/>
  <c r="AM173" i="27"/>
  <c r="AL173" i="27"/>
  <c r="AN173" i="27" s="1"/>
  <c r="AO173" i="27" s="1"/>
  <c r="AL480" i="27"/>
  <c r="AN480" i="27" s="1"/>
  <c r="AO480" i="27" s="1"/>
  <c r="AM480" i="27"/>
  <c r="AL286" i="27"/>
  <c r="AN286" i="27" s="1"/>
  <c r="AO286" i="27" s="1"/>
  <c r="AM286" i="27"/>
  <c r="AM334" i="27"/>
  <c r="AL334" i="27"/>
  <c r="AN334" i="27" s="1"/>
  <c r="AO334" i="27" s="1"/>
  <c r="AL330" i="27"/>
  <c r="AN330" i="27" s="1"/>
  <c r="AO330" i="27" s="1"/>
  <c r="AM330" i="27"/>
  <c r="AM91" i="27"/>
  <c r="AL91" i="27"/>
  <c r="AN91" i="27" s="1"/>
  <c r="AO91" i="27" s="1"/>
  <c r="AL280" i="27"/>
  <c r="AN280" i="27" s="1"/>
  <c r="AO280" i="27" s="1"/>
  <c r="AM280" i="27"/>
  <c r="AL201" i="27"/>
  <c r="AN201" i="27" s="1"/>
  <c r="AO201" i="27" s="1"/>
  <c r="AM201" i="27"/>
  <c r="AL99" i="27"/>
  <c r="AN99" i="27" s="1"/>
  <c r="AO99" i="27" s="1"/>
  <c r="AM99" i="27"/>
  <c r="AL456" i="27"/>
  <c r="AN456" i="27" s="1"/>
  <c r="AO456" i="27" s="1"/>
  <c r="AM456" i="27"/>
  <c r="AM50" i="27"/>
  <c r="AL50" i="27"/>
  <c r="AN50" i="27" s="1"/>
  <c r="AO50" i="27" s="1"/>
  <c r="AL129" i="27"/>
  <c r="AN129" i="27" s="1"/>
  <c r="AO129" i="27" s="1"/>
  <c r="AM129" i="27"/>
  <c r="AL205" i="27"/>
  <c r="AN205" i="27" s="1"/>
  <c r="AO205" i="27" s="1"/>
  <c r="AM205" i="27"/>
  <c r="AL27" i="27"/>
  <c r="AN27" i="27" s="1"/>
  <c r="AO27" i="27" s="1"/>
  <c r="AM27" i="27"/>
  <c r="AL474" i="27"/>
  <c r="AN474" i="27" s="1"/>
  <c r="AO474" i="27" s="1"/>
  <c r="AM474" i="27"/>
  <c r="AM256" i="27"/>
  <c r="AL256" i="27"/>
  <c r="AN256" i="27" s="1"/>
  <c r="AO256" i="27" s="1"/>
  <c r="AM386" i="27"/>
  <c r="AL386" i="27"/>
  <c r="AN386" i="27" s="1"/>
  <c r="AO386" i="27" s="1"/>
  <c r="AL24" i="27"/>
  <c r="AN24" i="27" s="1"/>
  <c r="AO24" i="27" s="1"/>
  <c r="AM24" i="27"/>
  <c r="AM447" i="27"/>
  <c r="AL447" i="27"/>
  <c r="AN447" i="27" s="1"/>
  <c r="AO447" i="27" s="1"/>
  <c r="AL313" i="27"/>
  <c r="AN313" i="27" s="1"/>
  <c r="AO313" i="27" s="1"/>
  <c r="AM313" i="27"/>
  <c r="AM397" i="27"/>
  <c r="AL397" i="27"/>
  <c r="AN397" i="27" s="1"/>
  <c r="AO397" i="27" s="1"/>
  <c r="AM244" i="27"/>
  <c r="AL244" i="27"/>
  <c r="AN244" i="27" s="1"/>
  <c r="AO244" i="27" s="1"/>
  <c r="AM512" i="27"/>
  <c r="AL512" i="27"/>
  <c r="AN512" i="27" s="1"/>
  <c r="AO512" i="27" s="1"/>
  <c r="AM485" i="27"/>
  <c r="AL485" i="27"/>
  <c r="AN485" i="27" s="1"/>
  <c r="AO485" i="27" s="1"/>
  <c r="AL366" i="27"/>
  <c r="AN366" i="27" s="1"/>
  <c r="AO366" i="27" s="1"/>
  <c r="AM366" i="27"/>
  <c r="AM344" i="27"/>
  <c r="AL344" i="27"/>
  <c r="AN344" i="27" s="1"/>
  <c r="AO344" i="27" s="1"/>
  <c r="AM498" i="27"/>
  <c r="AL498" i="27"/>
  <c r="AN498" i="27" s="1"/>
  <c r="AO498" i="27" s="1"/>
  <c r="AM47" i="27"/>
  <c r="AL47" i="27"/>
  <c r="AN47" i="27" s="1"/>
  <c r="AO47" i="27" s="1"/>
  <c r="AM180" i="27"/>
  <c r="AL180" i="27"/>
  <c r="AN180" i="27" s="1"/>
  <c r="AO180" i="27" s="1"/>
  <c r="AL258" i="27"/>
  <c r="AN258" i="27" s="1"/>
  <c r="AO258" i="27" s="1"/>
  <c r="AM258" i="27"/>
  <c r="AM347" i="27"/>
  <c r="AL347" i="27"/>
  <c r="AN347" i="27" s="1"/>
  <c r="AO347" i="27" s="1"/>
  <c r="AL255" i="27"/>
  <c r="AN255" i="27" s="1"/>
  <c r="AO255" i="27" s="1"/>
  <c r="AM255" i="27"/>
  <c r="AL165" i="27"/>
  <c r="AN165" i="27" s="1"/>
  <c r="AO165" i="27" s="1"/>
  <c r="AM165" i="27"/>
  <c r="AM332" i="27"/>
  <c r="AL332" i="27"/>
  <c r="AN332" i="27" s="1"/>
  <c r="AO332" i="27" s="1"/>
  <c r="AM59" i="27"/>
  <c r="AL59" i="27"/>
  <c r="AN59" i="27" s="1"/>
  <c r="AO59" i="27" s="1"/>
  <c r="AM333" i="27"/>
  <c r="AL333" i="27"/>
  <c r="AN333" i="27" s="1"/>
  <c r="AO333" i="27" s="1"/>
  <c r="AM245" i="27"/>
  <c r="AL245" i="27"/>
  <c r="AN245" i="27" s="1"/>
  <c r="AO245" i="27" s="1"/>
  <c r="AL84" i="27"/>
  <c r="AN84" i="27" s="1"/>
  <c r="AO84" i="27" s="1"/>
  <c r="AM84" i="27"/>
  <c r="AM441" i="27"/>
  <c r="AL441" i="27"/>
  <c r="AN441" i="27" s="1"/>
  <c r="AO441" i="27" s="1"/>
  <c r="AM237" i="27"/>
  <c r="AL237" i="27"/>
  <c r="AN237" i="27" s="1"/>
  <c r="AO237" i="27" s="1"/>
  <c r="AL279" i="27"/>
  <c r="AN279" i="27" s="1"/>
  <c r="AO279" i="27" s="1"/>
  <c r="AM279" i="27"/>
  <c r="AL103" i="27"/>
  <c r="AN103" i="27" s="1"/>
  <c r="AO103" i="27" s="1"/>
  <c r="AM103" i="27"/>
  <c r="AM335" i="27"/>
  <c r="AL335" i="27"/>
  <c r="AN335" i="27" s="1"/>
  <c r="AO335" i="27" s="1"/>
  <c r="AL450" i="27"/>
  <c r="AN450" i="27" s="1"/>
  <c r="AO450" i="27" s="1"/>
  <c r="AM450" i="27"/>
  <c r="AM243" i="27"/>
  <c r="AL243" i="27"/>
  <c r="AN243" i="27" s="1"/>
  <c r="AO243" i="27" s="1"/>
  <c r="AL270" i="27"/>
  <c r="AN270" i="27" s="1"/>
  <c r="AO270" i="27" s="1"/>
  <c r="AM270" i="27"/>
  <c r="AM317" i="27"/>
  <c r="AL317" i="27"/>
  <c r="AN317" i="27" s="1"/>
  <c r="AO317" i="27" s="1"/>
  <c r="AL86" i="27"/>
  <c r="AN86" i="27" s="1"/>
  <c r="AO86" i="27" s="1"/>
  <c r="AM86" i="27"/>
  <c r="AM267" i="27"/>
  <c r="AL267" i="27"/>
  <c r="AN267" i="27" s="1"/>
  <c r="AO267" i="27" s="1"/>
  <c r="AM58" i="27"/>
  <c r="AL58" i="27"/>
  <c r="AN58" i="27" s="1"/>
  <c r="AO58" i="27" s="1"/>
  <c r="AM301" i="27"/>
  <c r="AL301" i="27"/>
  <c r="AN301" i="27" s="1"/>
  <c r="AO301" i="27" s="1"/>
  <c r="AL70" i="27"/>
  <c r="AN70" i="27" s="1"/>
  <c r="AO70" i="27" s="1"/>
  <c r="AM70" i="27"/>
  <c r="AM203" i="27"/>
  <c r="AL203" i="27"/>
  <c r="AN203" i="27" s="1"/>
  <c r="AO203" i="27" s="1"/>
  <c r="AL484" i="27"/>
  <c r="AN484" i="27" s="1"/>
  <c r="AO484" i="27" s="1"/>
  <c r="AM484" i="27"/>
  <c r="AL166" i="27"/>
  <c r="AN166" i="27" s="1"/>
  <c r="AO166" i="27" s="1"/>
  <c r="AM166" i="27"/>
  <c r="AM63" i="27"/>
  <c r="AL63" i="27"/>
  <c r="AN63" i="27" s="1"/>
  <c r="AO63" i="27" s="1"/>
  <c r="AM253" i="27"/>
  <c r="AL253" i="27"/>
  <c r="AN253" i="27" s="1"/>
  <c r="AO253" i="27" s="1"/>
  <c r="AM140" i="27"/>
  <c r="AL140" i="27"/>
  <c r="AN140" i="27" s="1"/>
  <c r="AO140" i="27" s="1"/>
  <c r="AM94" i="27"/>
  <c r="AL94" i="27"/>
  <c r="AN94" i="27" s="1"/>
  <c r="AO94" i="27" s="1"/>
  <c r="AM454" i="27"/>
  <c r="AL454" i="27"/>
  <c r="AN454" i="27" s="1"/>
  <c r="AO454" i="27" s="1"/>
  <c r="AL351" i="27"/>
  <c r="AN351" i="27" s="1"/>
  <c r="AO351" i="27" s="1"/>
  <c r="AM351" i="27"/>
  <c r="AM43" i="27"/>
  <c r="AL43" i="27"/>
  <c r="AN43" i="27" s="1"/>
  <c r="AO43" i="27" s="1"/>
  <c r="AL277" i="27"/>
  <c r="AN277" i="27" s="1"/>
  <c r="AO277" i="27" s="1"/>
  <c r="AM277" i="27"/>
  <c r="AM423" i="27"/>
  <c r="AL423" i="27"/>
  <c r="AN423" i="27" s="1"/>
  <c r="AO423" i="27" s="1"/>
  <c r="AL402" i="27"/>
  <c r="AN402" i="27" s="1"/>
  <c r="AO402" i="27" s="1"/>
  <c r="AM402" i="27"/>
  <c r="AM364" i="27"/>
  <c r="AL364" i="27"/>
  <c r="AN364" i="27" s="1"/>
  <c r="AO364" i="27" s="1"/>
  <c r="AM274" i="27"/>
  <c r="AL274" i="27"/>
  <c r="AN274" i="27" s="1"/>
  <c r="AO274" i="27" s="1"/>
  <c r="AL142" i="27"/>
  <c r="AN142" i="27" s="1"/>
  <c r="AO142" i="27" s="1"/>
  <c r="AM142" i="27"/>
  <c r="AM223" i="27"/>
  <c r="AL223" i="27"/>
  <c r="AN223" i="27" s="1"/>
  <c r="AO223" i="27" s="1"/>
  <c r="AL75" i="27"/>
  <c r="AN75" i="27" s="1"/>
  <c r="AO75" i="27" s="1"/>
  <c r="AM75" i="27"/>
  <c r="AM193" i="27"/>
  <c r="AL193" i="27"/>
  <c r="AN193" i="27" s="1"/>
  <c r="AO193" i="27" s="1"/>
  <c r="AM339" i="27"/>
  <c r="AL339" i="27"/>
  <c r="AN339" i="27" s="1"/>
  <c r="AO339" i="27" s="1"/>
  <c r="AL56" i="27"/>
  <c r="AN56" i="27" s="1"/>
  <c r="AO56" i="27" s="1"/>
  <c r="AM56" i="27"/>
  <c r="AM235" i="27"/>
  <c r="AL235" i="27"/>
  <c r="AN235" i="27" s="1"/>
  <c r="AO235" i="27" s="1"/>
  <c r="AM206" i="27"/>
  <c r="AL206" i="27"/>
  <c r="AN206" i="27" s="1"/>
  <c r="AO206" i="27" s="1"/>
  <c r="AM158" i="27"/>
  <c r="AL158" i="27"/>
  <c r="AN158" i="27" s="1"/>
  <c r="AO158" i="27" s="1"/>
  <c r="AM230" i="27"/>
  <c r="AL230" i="27"/>
  <c r="AN230" i="27" s="1"/>
  <c r="AO230" i="27" s="1"/>
  <c r="AL367" i="27"/>
  <c r="AN367" i="27" s="1"/>
  <c r="AO367" i="27" s="1"/>
  <c r="AM367" i="27"/>
  <c r="AM327" i="27"/>
  <c r="AL327" i="27"/>
  <c r="AN327" i="27" s="1"/>
  <c r="AO327" i="27" s="1"/>
  <c r="AL377" i="27"/>
  <c r="AN377" i="27" s="1"/>
  <c r="AO377" i="27" s="1"/>
  <c r="AM377" i="27"/>
  <c r="AM228" i="27"/>
  <c r="AL228" i="27"/>
  <c r="AN228" i="27" s="1"/>
  <c r="AO228" i="27" s="1"/>
  <c r="AL187" i="27"/>
  <c r="AN187" i="27" s="1"/>
  <c r="AO187" i="27" s="1"/>
  <c r="AM187" i="27"/>
  <c r="AM476" i="27"/>
  <c r="AL476" i="27"/>
  <c r="AN476" i="27" s="1"/>
  <c r="AO476" i="27" s="1"/>
  <c r="AM95" i="27"/>
  <c r="AL95" i="27"/>
  <c r="AN95" i="27" s="1"/>
  <c r="AO95" i="27" s="1"/>
  <c r="AM314" i="27"/>
  <c r="AL314" i="27"/>
  <c r="AN314" i="27" s="1"/>
  <c r="AO314" i="27" s="1"/>
  <c r="AM368" i="27"/>
  <c r="AL368" i="27"/>
  <c r="AN368" i="27" s="1"/>
  <c r="AO368" i="27" s="1"/>
  <c r="AM310" i="27"/>
  <c r="AL310" i="27"/>
  <c r="AN310" i="27" s="1"/>
  <c r="AO310" i="27" s="1"/>
  <c r="AM319" i="27"/>
  <c r="AL319" i="27"/>
  <c r="AN319" i="27" s="1"/>
  <c r="AO319" i="27" s="1"/>
  <c r="AM217" i="27"/>
  <c r="AL217" i="27"/>
  <c r="AN217" i="27" s="1"/>
  <c r="AO217" i="27" s="1"/>
  <c r="AM183" i="27"/>
  <c r="AL183" i="27"/>
  <c r="AN183" i="27" s="1"/>
  <c r="AO183" i="27" s="1"/>
  <c r="AL64" i="27"/>
  <c r="AN64" i="27" s="1"/>
  <c r="AO64" i="27" s="1"/>
  <c r="AM64" i="27"/>
  <c r="AL121" i="27"/>
  <c r="AN121" i="27" s="1"/>
  <c r="AO121" i="27" s="1"/>
  <c r="AM121" i="27"/>
  <c r="AM110" i="27"/>
  <c r="AL110" i="27"/>
  <c r="AN110" i="27" s="1"/>
  <c r="AO110" i="27" s="1"/>
  <c r="AL124" i="27"/>
  <c r="AN124" i="27" s="1"/>
  <c r="AO124" i="27" s="1"/>
  <c r="AM124" i="27"/>
  <c r="AM238" i="27"/>
  <c r="AL238" i="27"/>
  <c r="AN238" i="27" s="1"/>
  <c r="AO238" i="27" s="1"/>
  <c r="AL472" i="27"/>
  <c r="AN472" i="27" s="1"/>
  <c r="AO472" i="27" s="1"/>
  <c r="AM472" i="27"/>
  <c r="AM185" i="27"/>
  <c r="AL185" i="27"/>
  <c r="AN185" i="27" s="1"/>
  <c r="AO185" i="27" s="1"/>
  <c r="AM194" i="27"/>
  <c r="AL194" i="27"/>
  <c r="AN194" i="27" s="1"/>
  <c r="AO194" i="27" s="1"/>
  <c r="AL361" i="27"/>
  <c r="AN361" i="27" s="1"/>
  <c r="AO361" i="27" s="1"/>
  <c r="AM361" i="27"/>
  <c r="AL116" i="27"/>
  <c r="AN116" i="27" s="1"/>
  <c r="AO116" i="27" s="1"/>
  <c r="AM116" i="27"/>
  <c r="AL40" i="27"/>
  <c r="AN40" i="27" s="1"/>
  <c r="AO40" i="27" s="1"/>
  <c r="AM40" i="27"/>
  <c r="AM373" i="27"/>
  <c r="AL373" i="27"/>
  <c r="AN373" i="27" s="1"/>
  <c r="AO373" i="27" s="1"/>
  <c r="AM67" i="27"/>
  <c r="AL67" i="27"/>
  <c r="AN67" i="27" s="1"/>
  <c r="AO67" i="27" s="1"/>
  <c r="AM296" i="27"/>
  <c r="AL296" i="27"/>
  <c r="AN296" i="27" s="1"/>
  <c r="AO296" i="27" s="1"/>
  <c r="AM260" i="27"/>
  <c r="AL260" i="27"/>
  <c r="AN260" i="27" s="1"/>
  <c r="AO260" i="27" s="1"/>
  <c r="AM216" i="27"/>
  <c r="AL216" i="27"/>
  <c r="AN216" i="27" s="1"/>
  <c r="AO216" i="27" s="1"/>
  <c r="AL349" i="27"/>
  <c r="AN349" i="27" s="1"/>
  <c r="AO349" i="27" s="1"/>
  <c r="AM349" i="27"/>
  <c r="AL307" i="27"/>
  <c r="AN307" i="27" s="1"/>
  <c r="AO307" i="27" s="1"/>
  <c r="AM307" i="27"/>
  <c r="AM65" i="27"/>
  <c r="AL65" i="27"/>
  <c r="AN65" i="27" s="1"/>
  <c r="AO65" i="27" s="1"/>
  <c r="AL291" i="27"/>
  <c r="AN291" i="27" s="1"/>
  <c r="AO291" i="27" s="1"/>
  <c r="AM291" i="27"/>
  <c r="AM318" i="27"/>
  <c r="AL318" i="27"/>
  <c r="AN318" i="27" s="1"/>
  <c r="AO318" i="27" s="1"/>
  <c r="AL322" i="27"/>
  <c r="AN322" i="27" s="1"/>
  <c r="AO322" i="27" s="1"/>
  <c r="AM322" i="27"/>
  <c r="AL73" i="27"/>
  <c r="AN73" i="27" s="1"/>
  <c r="AO73" i="27" s="1"/>
  <c r="AM73" i="27"/>
  <c r="AM22" i="27"/>
  <c r="AL22" i="27"/>
  <c r="AN22" i="27" s="1"/>
  <c r="AO22" i="27" s="1"/>
  <c r="AM220" i="27"/>
  <c r="AL220" i="27"/>
  <c r="AN220" i="27" s="1"/>
  <c r="AO220" i="27" s="1"/>
  <c r="AM104" i="27"/>
  <c r="AL104" i="27"/>
  <c r="AN104" i="27" s="1"/>
  <c r="AO104" i="27" s="1"/>
  <c r="AL195" i="27"/>
  <c r="AN195" i="27" s="1"/>
  <c r="AO195" i="27" s="1"/>
  <c r="AM195" i="27"/>
  <c r="AM477" i="27"/>
  <c r="AL477" i="27"/>
  <c r="AN477" i="27" s="1"/>
  <c r="AO477" i="27" s="1"/>
  <c r="AM81" i="27"/>
  <c r="AL81" i="27"/>
  <c r="AN81" i="27" s="1"/>
  <c r="AO81" i="27" s="1"/>
  <c r="AL79" i="27"/>
  <c r="AN79" i="27" s="1"/>
  <c r="AO79" i="27" s="1"/>
  <c r="AM79" i="27"/>
  <c r="AM227" i="27"/>
  <c r="AL227" i="27"/>
  <c r="AN227" i="27" s="1"/>
  <c r="AO227" i="27" s="1"/>
  <c r="AL269" i="27"/>
  <c r="AN269" i="27" s="1"/>
  <c r="AO269" i="27" s="1"/>
  <c r="AM269" i="27"/>
  <c r="AL437" i="27"/>
  <c r="AN437" i="27" s="1"/>
  <c r="AO437" i="27" s="1"/>
  <c r="AM437" i="27"/>
  <c r="AM149" i="27"/>
  <c r="AL149" i="27"/>
  <c r="AN149" i="27" s="1"/>
  <c r="AO149" i="27" s="1"/>
  <c r="AL321" i="27"/>
  <c r="AN321" i="27" s="1"/>
  <c r="AO321" i="27" s="1"/>
  <c r="AM321" i="27"/>
  <c r="AL382" i="27"/>
  <c r="AN382" i="27" s="1"/>
  <c r="AO382" i="27" s="1"/>
  <c r="AM382" i="27"/>
  <c r="AM105" i="27"/>
  <c r="AL105" i="27"/>
  <c r="AN105" i="27" s="1"/>
  <c r="AO105" i="27" s="1"/>
  <c r="AM199" i="27"/>
  <c r="AL199" i="27"/>
  <c r="AN199" i="27" s="1"/>
  <c r="AO199" i="27" s="1"/>
  <c r="AL418" i="27"/>
  <c r="AN418" i="27" s="1"/>
  <c r="AO418" i="27" s="1"/>
  <c r="AM418" i="27"/>
  <c r="AM411" i="27"/>
  <c r="AL411" i="27"/>
  <c r="AN411" i="27" s="1"/>
  <c r="AO411" i="27" s="1"/>
  <c r="AL211" i="27"/>
  <c r="AN211" i="27" s="1"/>
  <c r="AO211" i="27" s="1"/>
  <c r="AM211" i="27"/>
  <c r="AL486" i="27"/>
  <c r="AN486" i="27" s="1"/>
  <c r="AO486" i="27" s="1"/>
  <c r="AM486" i="27"/>
  <c r="AM215" i="27"/>
  <c r="AL215" i="27"/>
  <c r="AN215" i="27" s="1"/>
  <c r="AO215" i="27" s="1"/>
  <c r="AL182" i="27"/>
  <c r="AN182" i="27" s="1"/>
  <c r="AO182" i="27" s="1"/>
  <c r="AM182" i="27"/>
  <c r="AL37" i="27"/>
  <c r="AN37" i="27" s="1"/>
  <c r="AO37" i="27" s="1"/>
  <c r="AM37" i="27"/>
  <c r="AM123" i="27"/>
  <c r="AL123" i="27"/>
  <c r="AN123" i="27" s="1"/>
  <c r="AO123" i="27" s="1"/>
  <c r="AM415" i="27"/>
  <c r="AL415" i="27"/>
  <c r="AN415" i="27" s="1"/>
  <c r="AO415" i="27" s="1"/>
  <c r="AL323" i="27"/>
  <c r="AN323" i="27" s="1"/>
  <c r="AO323" i="27" s="1"/>
  <c r="AM323" i="27"/>
  <c r="AL132" i="27"/>
  <c r="AN132" i="27" s="1"/>
  <c r="AO132" i="27" s="1"/>
  <c r="AM132" i="27"/>
  <c r="AL502" i="27"/>
  <c r="AN502" i="27" s="1"/>
  <c r="AO502" i="27" s="1"/>
  <c r="AM502" i="27"/>
  <c r="AM487" i="27"/>
  <c r="AL487" i="27"/>
  <c r="AN487" i="27" s="1"/>
  <c r="AO487" i="27" s="1"/>
  <c r="AM440" i="27"/>
  <c r="AL440" i="27"/>
  <c r="AN440" i="27" s="1"/>
  <c r="AO440" i="27" s="1"/>
  <c r="AL515" i="27"/>
  <c r="AN515" i="27" s="1"/>
  <c r="AO515" i="27" s="1"/>
  <c r="AM515" i="27"/>
  <c r="AL393" i="27"/>
  <c r="AN393" i="27" s="1"/>
  <c r="AO393" i="27" s="1"/>
  <c r="AM393" i="27"/>
  <c r="AM32" i="27"/>
  <c r="AL32" i="27"/>
  <c r="AN32" i="27" s="1"/>
  <c r="AO32" i="27" s="1"/>
  <c r="AM176" i="27"/>
  <c r="AL176" i="27"/>
  <c r="AN176" i="27" s="1"/>
  <c r="AO176" i="27" s="1"/>
  <c r="AM250" i="27"/>
  <c r="AL250" i="27"/>
  <c r="AN250" i="27" s="1"/>
  <c r="AO250" i="27" s="1"/>
  <c r="AL430" i="27"/>
  <c r="AN430" i="27" s="1"/>
  <c r="AO430" i="27" s="1"/>
  <c r="AM430" i="27"/>
  <c r="AM272" i="27"/>
  <c r="AL272" i="27"/>
  <c r="AN272" i="27" s="1"/>
  <c r="AO272" i="27" s="1"/>
  <c r="AM401" i="27"/>
  <c r="AL401" i="27"/>
  <c r="AN401" i="27" s="1"/>
  <c r="AO401" i="27" s="1"/>
  <c r="AM162" i="27"/>
  <c r="AL162" i="27"/>
  <c r="AN162" i="27" s="1"/>
  <c r="AO162" i="27" s="1"/>
  <c r="AL394" i="27"/>
  <c r="AN394" i="27" s="1"/>
  <c r="AO394" i="27" s="1"/>
  <c r="AM394" i="27"/>
  <c r="AL391" i="27"/>
  <c r="AN391" i="27" s="1"/>
  <c r="AO391" i="27" s="1"/>
  <c r="AM391" i="27"/>
  <c r="AM369" i="27"/>
  <c r="AL369" i="27"/>
  <c r="AN369" i="27" s="1"/>
  <c r="AO369" i="27" s="1"/>
  <c r="AL389" i="27"/>
  <c r="AN389" i="27" s="1"/>
  <c r="AO389" i="27" s="1"/>
  <c r="AM389" i="27"/>
  <c r="AM491" i="27"/>
  <c r="AL491" i="27"/>
  <c r="AN491" i="27" s="1"/>
  <c r="AO491" i="27" s="1"/>
  <c r="AL350" i="27"/>
  <c r="AN350" i="27" s="1"/>
  <c r="AO350" i="27" s="1"/>
  <c r="AM350" i="27"/>
  <c r="AL189" i="27"/>
  <c r="AN189" i="27" s="1"/>
  <c r="AO189" i="27" s="1"/>
  <c r="AM189" i="27"/>
  <c r="AM463" i="27"/>
  <c r="AL463" i="27"/>
  <c r="AN463" i="27" s="1"/>
  <c r="AO463" i="27" s="1"/>
  <c r="AL278" i="27"/>
  <c r="AN278" i="27" s="1"/>
  <c r="AO278" i="27" s="1"/>
  <c r="AM278" i="27"/>
  <c r="AM356" i="27"/>
  <c r="AL356" i="27"/>
  <c r="AN356" i="27" s="1"/>
  <c r="AO356" i="27" s="1"/>
  <c r="AM399" i="27"/>
  <c r="AL399" i="27"/>
  <c r="AN399" i="27" s="1"/>
  <c r="AO399" i="27" s="1"/>
  <c r="AL83" i="27"/>
  <c r="AN83" i="27" s="1"/>
  <c r="AO83" i="27" s="1"/>
  <c r="AM83" i="27"/>
  <c r="AL214" i="27"/>
  <c r="AN214" i="27" s="1"/>
  <c r="AO214" i="27" s="1"/>
  <c r="AM214" i="27"/>
  <c r="AM404" i="27"/>
  <c r="AL404" i="27"/>
  <c r="AN404" i="27" s="1"/>
  <c r="AO404" i="27" s="1"/>
  <c r="AM172" i="27"/>
  <c r="AL172" i="27"/>
  <c r="AN172" i="27" s="1"/>
  <c r="AO172" i="27" s="1"/>
  <c r="AL398" i="27"/>
  <c r="AN398" i="27" s="1"/>
  <c r="AO398" i="27" s="1"/>
  <c r="AM398" i="27"/>
  <c r="AM470" i="27"/>
  <c r="AL470" i="27"/>
  <c r="AN470" i="27" s="1"/>
  <c r="AO470" i="27" s="1"/>
  <c r="AM304" i="27"/>
  <c r="AL304" i="27"/>
  <c r="AN304" i="27" s="1"/>
  <c r="AO304" i="27" s="1"/>
  <c r="AM379" i="27"/>
  <c r="AL379" i="27"/>
  <c r="AN379" i="27" s="1"/>
  <c r="AO379" i="27" s="1"/>
  <c r="AM500" i="27"/>
  <c r="AL500" i="27"/>
  <c r="AN500" i="27" s="1"/>
  <c r="AO500" i="27" s="1"/>
  <c r="AM490" i="27"/>
  <c r="AL490" i="27"/>
  <c r="AN490" i="27" s="1"/>
  <c r="AO490" i="27" s="1"/>
  <c r="AL98" i="27"/>
  <c r="AN98" i="27" s="1"/>
  <c r="AO98" i="27" s="1"/>
  <c r="AM98" i="27"/>
  <c r="AM157" i="27"/>
  <c r="AL157" i="27"/>
  <c r="AN157" i="27" s="1"/>
  <c r="AO157" i="27" s="1"/>
  <c r="AM387" i="27"/>
  <c r="AL387" i="27"/>
  <c r="AN387" i="27" s="1"/>
  <c r="AO387" i="27" s="1"/>
  <c r="AM80" i="27"/>
  <c r="AL80" i="27"/>
  <c r="AN80" i="27" s="1"/>
  <c r="AO80" i="27" s="1"/>
  <c r="AM36" i="27"/>
  <c r="AL36" i="27"/>
  <c r="AN36" i="27" s="1"/>
  <c r="AO36" i="27" s="1"/>
  <c r="AM26" i="27"/>
  <c r="AL26" i="27"/>
  <c r="AN26" i="27" s="1"/>
  <c r="AO26" i="27" s="1"/>
  <c r="AL293" i="27"/>
  <c r="AN293" i="27" s="1"/>
  <c r="AO293" i="27" s="1"/>
  <c r="AM293" i="27"/>
  <c r="AL21" i="27"/>
  <c r="AN21" i="27" s="1"/>
  <c r="AO21" i="27" s="1"/>
  <c r="AM21" i="27"/>
  <c r="AL122" i="27"/>
  <c r="AN122" i="27" s="1"/>
  <c r="AO122" i="27" s="1"/>
  <c r="AM122" i="27"/>
  <c r="AM246" i="27"/>
  <c r="AL246" i="27"/>
  <c r="AN246" i="27" s="1"/>
  <c r="AO246" i="27" s="1"/>
  <c r="AL60" i="27"/>
  <c r="AN60" i="27" s="1"/>
  <c r="AO60" i="27" s="1"/>
  <c r="AM60" i="27"/>
  <c r="AL465" i="27"/>
  <c r="AN465" i="27" s="1"/>
  <c r="AO465" i="27" s="1"/>
  <c r="AM465" i="27"/>
  <c r="AM229" i="27"/>
  <c r="AL229" i="27"/>
  <c r="AN229" i="27" s="1"/>
  <c r="AO229" i="27" s="1"/>
  <c r="AM69" i="27"/>
  <c r="AL69" i="27"/>
  <c r="AN69" i="27" s="1"/>
  <c r="AO69" i="27" s="1"/>
  <c r="AM353" i="27"/>
  <c r="AL353" i="27"/>
  <c r="AN353" i="27" s="1"/>
  <c r="AO353" i="27" s="1"/>
  <c r="AL357" i="27"/>
  <c r="AN357" i="27" s="1"/>
  <c r="AO357" i="27" s="1"/>
  <c r="AM357" i="27"/>
  <c r="AL87" i="27"/>
  <c r="AN87" i="27" s="1"/>
  <c r="AO87" i="27" s="1"/>
  <c r="AM87" i="27"/>
  <c r="AL275" i="27"/>
  <c r="AN275" i="27" s="1"/>
  <c r="AO275" i="27" s="1"/>
  <c r="AM275" i="27"/>
  <c r="AL328" i="27"/>
  <c r="AN328" i="27" s="1"/>
  <c r="AO328" i="27" s="1"/>
  <c r="AM328" i="27"/>
  <c r="AL196" i="27"/>
  <c r="AN196" i="27" s="1"/>
  <c r="AO196" i="27" s="1"/>
  <c r="AM196" i="27"/>
  <c r="AL184" i="27"/>
  <c r="AN184" i="27" s="1"/>
  <c r="AO184" i="27" s="1"/>
  <c r="AM184" i="27"/>
  <c r="AL312" i="27"/>
  <c r="AN312" i="27" s="1"/>
  <c r="AO312" i="27" s="1"/>
  <c r="AM312" i="27"/>
  <c r="AM384" i="27"/>
  <c r="AL384" i="27"/>
  <c r="AN384" i="27" s="1"/>
  <c r="AO384" i="27" s="1"/>
  <c r="AM303" i="27"/>
  <c r="AL303" i="27"/>
  <c r="AN303" i="27" s="1"/>
  <c r="AO303" i="27" s="1"/>
  <c r="AL225" i="27"/>
  <c r="AN225" i="27" s="1"/>
  <c r="AO225" i="27" s="1"/>
  <c r="AM225" i="27"/>
  <c r="AL49" i="27"/>
  <c r="AN49" i="27" s="1"/>
  <c r="AO49" i="27" s="1"/>
  <c r="AM49" i="27"/>
  <c r="AM452" i="27"/>
  <c r="AL452" i="27"/>
  <c r="AN452" i="27" s="1"/>
  <c r="AO452" i="27" s="1"/>
  <c r="AM268" i="27"/>
  <c r="AL268" i="27"/>
  <c r="AN268" i="27" s="1"/>
  <c r="AO268" i="27" s="1"/>
  <c r="AL455" i="27"/>
  <c r="AN455" i="27" s="1"/>
  <c r="AO455" i="27" s="1"/>
  <c r="AM455" i="27"/>
  <c r="AL378" i="27"/>
  <c r="AN378" i="27" s="1"/>
  <c r="AO378" i="27" s="1"/>
  <c r="AM378" i="27"/>
  <c r="AM198" i="27"/>
  <c r="AL198" i="27"/>
  <c r="AN198" i="27" s="1"/>
  <c r="AO198" i="27" s="1"/>
  <c r="AL136" i="27"/>
  <c r="AN136" i="27" s="1"/>
  <c r="AO136" i="27" s="1"/>
  <c r="AM136" i="27"/>
  <c r="AM493" i="27"/>
  <c r="AL493" i="27"/>
  <c r="AN493" i="27" s="1"/>
  <c r="AO493" i="27" s="1"/>
  <c r="AM210" i="27"/>
  <c r="AL210" i="27"/>
  <c r="AN210" i="27" s="1"/>
  <c r="AO210" i="27" s="1"/>
  <c r="AM35" i="27"/>
  <c r="AL35" i="27"/>
  <c r="AN35" i="27" s="1"/>
  <c r="AO35" i="27" s="1"/>
  <c r="AM359" i="27"/>
  <c r="AL359" i="27"/>
  <c r="AN359" i="27" s="1"/>
  <c r="AO359" i="27" s="1"/>
  <c r="AM138" i="27"/>
  <c r="AL138" i="27"/>
  <c r="AN138" i="27" s="1"/>
  <c r="AO138" i="27" s="1"/>
  <c r="AM197" i="27"/>
  <c r="AL197" i="27"/>
  <c r="AN197" i="27" s="1"/>
  <c r="AO197" i="27" s="1"/>
  <c r="AL77" i="27"/>
  <c r="AN77" i="27" s="1"/>
  <c r="AO77" i="27" s="1"/>
  <c r="AM77" i="27"/>
  <c r="AL294" i="27"/>
  <c r="AN294" i="27" s="1"/>
  <c r="AO294" i="27" s="1"/>
  <c r="AM294" i="27"/>
  <c r="AL494" i="27"/>
  <c r="AN494" i="27" s="1"/>
  <c r="AO494" i="27" s="1"/>
  <c r="AM494" i="27"/>
  <c r="AL419" i="27"/>
  <c r="AN419" i="27" s="1"/>
  <c r="AO419" i="27" s="1"/>
  <c r="AM419" i="27"/>
  <c r="AL257" i="27"/>
  <c r="AN257" i="27" s="1"/>
  <c r="AO257" i="27" s="1"/>
  <c r="AM257" i="27"/>
  <c r="AM414" i="27"/>
  <c r="AL414" i="27"/>
  <c r="AN414" i="27" s="1"/>
  <c r="AO414" i="27" s="1"/>
  <c r="AL144" i="27"/>
  <c r="AN144" i="27" s="1"/>
  <c r="AO144" i="27" s="1"/>
  <c r="AM144" i="27"/>
  <c r="AL374" i="27"/>
  <c r="AN374" i="27" s="1"/>
  <c r="AO374" i="27" s="1"/>
  <c r="AM374" i="27"/>
  <c r="AM448" i="27"/>
  <c r="AL448" i="27"/>
  <c r="AN448" i="27" s="1"/>
  <c r="AO448" i="27" s="1"/>
  <c r="AL85" i="27"/>
  <c r="AN85" i="27" s="1"/>
  <c r="AO85" i="27" s="1"/>
  <c r="AM85" i="27"/>
  <c r="AL161" i="27"/>
  <c r="AN161" i="27" s="1"/>
  <c r="AO161" i="27" s="1"/>
  <c r="AM161" i="27"/>
  <c r="AM74" i="27"/>
  <c r="AL74" i="27"/>
  <c r="AN74" i="27" s="1"/>
  <c r="AO74" i="27" s="1"/>
  <c r="AL283" i="27"/>
  <c r="AN283" i="27" s="1"/>
  <c r="AO283" i="27" s="1"/>
  <c r="AM283" i="27"/>
  <c r="AM284" i="27"/>
  <c r="AL284" i="27"/>
  <c r="AN284" i="27" s="1"/>
  <c r="AO284" i="27" s="1"/>
  <c r="AL300" i="27"/>
  <c r="AN300" i="27" s="1"/>
  <c r="AO300" i="27" s="1"/>
  <c r="AM300" i="27"/>
  <c r="AL202" i="27"/>
  <c r="AN202" i="27" s="1"/>
  <c r="AO202" i="27" s="1"/>
  <c r="AM202" i="27"/>
  <c r="AM273" i="27"/>
  <c r="AL273" i="27"/>
  <c r="AN273" i="27" s="1"/>
  <c r="AO273" i="27" s="1"/>
  <c r="AL340" i="27"/>
  <c r="AN340" i="27" s="1"/>
  <c r="AO340" i="27" s="1"/>
  <c r="AM340" i="27"/>
  <c r="AM405" i="27"/>
  <c r="AL405" i="27"/>
  <c r="AN405" i="27" s="1"/>
  <c r="AO405" i="27" s="1"/>
  <c r="AL232" i="27"/>
  <c r="AN232" i="27" s="1"/>
  <c r="AO232" i="27" s="1"/>
  <c r="AM232" i="27"/>
  <c r="AM288" i="27"/>
  <c r="AL288" i="27"/>
  <c r="AN288" i="27" s="1"/>
  <c r="AO288" i="27" s="1"/>
  <c r="AL469" i="27"/>
  <c r="AN469" i="27" s="1"/>
  <c r="AO469" i="27" s="1"/>
  <c r="AM469" i="27"/>
  <c r="AL133" i="27"/>
  <c r="AN133" i="27" s="1"/>
  <c r="AO133" i="27" s="1"/>
  <c r="AM133" i="27"/>
  <c r="AM145" i="27"/>
  <c r="AL145" i="27"/>
  <c r="AN145" i="27" s="1"/>
  <c r="AO145" i="27" s="1"/>
  <c r="AM295" i="27"/>
  <c r="AL295" i="27"/>
  <c r="AN295" i="27" s="1"/>
  <c r="AO295" i="27" s="1"/>
  <c r="AL510" i="27"/>
  <c r="AN510" i="27" s="1"/>
  <c r="AO510" i="27" s="1"/>
  <c r="AM510" i="27"/>
  <c r="AL413" i="27"/>
  <c r="AN413" i="27" s="1"/>
  <c r="AO413" i="27" s="1"/>
  <c r="AM413" i="27"/>
  <c r="AM370" i="27"/>
  <c r="AL370" i="27"/>
  <c r="AN370" i="27" s="1"/>
  <c r="AO370" i="27" s="1"/>
  <c r="AL170" i="27"/>
  <c r="AN170" i="27" s="1"/>
  <c r="AO170" i="27" s="1"/>
  <c r="AM170" i="27"/>
  <c r="AL156" i="27"/>
  <c r="AN156" i="27" s="1"/>
  <c r="AO156" i="27" s="1"/>
  <c r="AM156" i="27"/>
  <c r="AL282" i="27"/>
  <c r="AN282" i="27" s="1"/>
  <c r="AO282" i="27" s="1"/>
  <c r="AM282" i="27"/>
  <c r="AM240" i="27"/>
  <c r="AL240" i="27"/>
  <c r="AN240" i="27" s="1"/>
  <c r="AO240" i="27" s="1"/>
  <c r="AL298" i="27"/>
  <c r="AN298" i="27" s="1"/>
  <c r="AO298" i="27" s="1"/>
  <c r="AM298" i="27"/>
  <c r="AM61" i="27"/>
  <c r="AL61" i="27"/>
  <c r="AN61" i="27" s="1"/>
  <c r="AO61" i="27" s="1"/>
  <c r="AL436" i="27"/>
  <c r="AN436" i="27" s="1"/>
  <c r="AO436" i="27" s="1"/>
  <c r="AM436" i="27"/>
  <c r="AM117" i="27"/>
  <c r="AL117" i="27"/>
  <c r="AN117" i="27" s="1"/>
  <c r="AO117" i="27" s="1"/>
  <c r="AL315" i="27"/>
  <c r="AN315" i="27" s="1"/>
  <c r="AO315" i="27" s="1"/>
  <c r="AM315" i="27"/>
  <c r="AL481" i="27"/>
  <c r="AN481" i="27" s="1"/>
  <c r="AO481" i="27" s="1"/>
  <c r="AM481" i="27"/>
  <c r="AM128" i="27"/>
  <c r="AL128" i="27"/>
  <c r="AN128" i="27" s="1"/>
  <c r="AO128" i="27" s="1"/>
  <c r="AL66" i="27"/>
  <c r="AN66" i="27" s="1"/>
  <c r="AO66" i="27" s="1"/>
  <c r="AM66" i="27"/>
  <c r="AM264" i="27"/>
  <c r="AL264" i="27"/>
  <c r="AN264" i="27" s="1"/>
  <c r="AO264" i="27" s="1"/>
  <c r="AM518" i="27"/>
  <c r="AL518" i="27"/>
  <c r="AN518" i="27" s="1"/>
  <c r="AO518" i="27" s="1"/>
  <c r="AL341" i="27"/>
  <c r="AN341" i="27" s="1"/>
  <c r="AO341" i="27" s="1"/>
  <c r="AM341" i="27"/>
  <c r="AL23" i="27"/>
  <c r="AN23" i="27" s="1"/>
  <c r="AO23" i="27" s="1"/>
  <c r="AM23" i="27"/>
  <c r="AM51" i="27"/>
  <c r="AL51" i="27"/>
  <c r="AN51" i="27" s="1"/>
  <c r="AO51" i="27" s="1"/>
  <c r="AL20" i="27"/>
  <c r="AN20" i="27" s="1"/>
  <c r="AO20" i="27" s="1"/>
  <c r="AM20" i="27"/>
  <c r="AM299" i="27"/>
  <c r="AL299" i="27"/>
  <c r="AN299" i="27" s="1"/>
  <c r="AO299" i="27" s="1"/>
  <c r="AM125" i="27"/>
  <c r="AL125" i="27"/>
  <c r="AN125" i="27" s="1"/>
  <c r="AO125" i="27" s="1"/>
  <c r="AM168" i="27"/>
  <c r="AL168" i="27"/>
  <c r="AN168" i="27" s="1"/>
  <c r="AO168" i="27" s="1"/>
  <c r="AL492" i="27"/>
  <c r="AN492" i="27" s="1"/>
  <c r="AO492" i="27" s="1"/>
  <c r="AM492" i="27"/>
  <c r="AL305" i="27"/>
  <c r="AN305" i="27" s="1"/>
  <c r="AO305" i="27" s="1"/>
  <c r="AM305" i="27"/>
  <c r="AM478" i="27"/>
  <c r="AL478" i="27"/>
  <c r="AN478" i="27" s="1"/>
  <c r="AO478" i="27" s="1"/>
  <c r="AM422" i="27"/>
  <c r="AL422" i="27"/>
  <c r="AN422" i="27" s="1"/>
  <c r="AO422" i="27" s="1"/>
  <c r="AM109" i="27"/>
  <c r="AL109" i="27"/>
  <c r="AN109" i="27" s="1"/>
  <c r="AO109" i="27" s="1"/>
  <c r="AM265" i="27"/>
  <c r="AL265" i="27"/>
  <c r="AN265" i="27" s="1"/>
  <c r="AO265" i="27" s="1"/>
  <c r="AL118" i="27"/>
  <c r="AN118" i="27" s="1"/>
  <c r="AO118" i="27" s="1"/>
  <c r="AM118" i="27"/>
  <c r="AL337" i="27"/>
  <c r="AN337" i="27" s="1"/>
  <c r="AO337" i="27" s="1"/>
  <c r="AM337" i="27"/>
  <c r="AL31" i="27"/>
  <c r="AN31" i="27" s="1"/>
  <c r="AO31" i="27" s="1"/>
  <c r="AM31" i="27"/>
  <c r="AM514" i="27"/>
  <c r="AL514" i="27"/>
  <c r="AN514" i="27" s="1"/>
  <c r="AO514" i="27" s="1"/>
  <c r="AL151" i="27"/>
  <c r="AN151" i="27" s="1"/>
  <c r="AO151" i="27" s="1"/>
  <c r="AM151" i="27"/>
  <c r="AL289" i="27"/>
  <c r="AN289" i="27" s="1"/>
  <c r="AO289" i="27" s="1"/>
  <c r="AM289" i="27"/>
  <c r="AM425" i="27"/>
  <c r="AL425" i="27"/>
  <c r="AN425" i="27" s="1"/>
  <c r="AO425" i="27" s="1"/>
  <c r="AM511" i="27"/>
  <c r="AL511" i="27"/>
  <c r="AN511" i="27" s="1"/>
  <c r="AO511" i="27" s="1"/>
  <c r="AL435" i="27"/>
  <c r="AN435" i="27" s="1"/>
  <c r="AO435" i="27" s="1"/>
  <c r="AM435" i="27"/>
  <c r="AM90" i="27"/>
  <c r="AL90" i="27"/>
  <c r="AN90" i="27" s="1"/>
  <c r="AO90" i="27" s="1"/>
  <c r="AL254" i="27"/>
  <c r="AN254" i="27" s="1"/>
  <c r="AO254" i="27" s="1"/>
  <c r="AM254" i="27"/>
  <c r="AL88" i="27"/>
  <c r="AN88" i="27" s="1"/>
  <c r="AO88" i="27" s="1"/>
  <c r="AM88" i="27"/>
  <c r="AL462" i="27"/>
  <c r="AN462" i="27" s="1"/>
  <c r="AO462" i="27" s="1"/>
  <c r="AM462" i="27"/>
  <c r="AM222" i="27"/>
  <c r="AL222" i="27"/>
  <c r="AN222" i="27" s="1"/>
  <c r="AO222" i="27" s="1"/>
  <c r="AM348" i="27"/>
  <c r="AL348" i="27"/>
  <c r="AN348" i="27" s="1"/>
  <c r="AO348" i="27" s="1"/>
  <c r="AL517" i="27"/>
  <c r="AN517" i="27" s="1"/>
  <c r="AO517" i="27" s="1"/>
  <c r="AM517" i="27"/>
  <c r="AL119" i="27"/>
  <c r="AN119" i="27" s="1"/>
  <c r="AO119" i="27" s="1"/>
  <c r="AM119" i="27"/>
  <c r="AL44" i="27"/>
  <c r="AN44" i="27" s="1"/>
  <c r="AO44" i="27" s="1"/>
  <c r="AM44" i="27"/>
  <c r="AL516" i="27"/>
  <c r="AN516" i="27" s="1"/>
  <c r="AO516" i="27" s="1"/>
  <c r="AM516" i="27"/>
  <c r="AM108" i="27"/>
  <c r="AL108" i="27"/>
  <c r="AN108" i="27" s="1"/>
  <c r="AO108" i="27" s="1"/>
  <c r="AL209" i="27"/>
  <c r="AN209" i="27" s="1"/>
  <c r="AO209" i="27" s="1"/>
  <c r="AM209" i="27"/>
  <c r="AL226" i="27"/>
  <c r="AN226" i="27" s="1"/>
  <c r="AO226" i="27" s="1"/>
  <c r="AM226" i="27"/>
  <c r="AL505" i="27"/>
  <c r="AN505" i="27" s="1"/>
  <c r="AO505" i="27" s="1"/>
  <c r="AM505" i="27"/>
  <c r="AL473" i="27"/>
  <c r="AN473" i="27" s="1"/>
  <c r="AO473" i="27" s="1"/>
  <c r="AM473" i="27"/>
  <c r="AM508" i="27"/>
  <c r="AL508" i="27"/>
  <c r="AN508" i="27" s="1"/>
  <c r="AO508" i="27" s="1"/>
  <c r="AM131" i="27"/>
  <c r="AL131" i="27"/>
  <c r="AN131" i="27" s="1"/>
  <c r="AO131" i="27" s="1"/>
  <c r="AL68" i="27"/>
  <c r="AN68" i="27" s="1"/>
  <c r="AO68" i="27" s="1"/>
  <c r="AM68" i="27"/>
  <c r="AM489" i="27"/>
  <c r="AL489" i="27"/>
  <c r="AN489" i="27" s="1"/>
  <c r="AO489" i="27" s="1"/>
  <c r="AM39" i="27"/>
  <c r="AL39" i="27"/>
  <c r="AN39" i="27" s="1"/>
  <c r="AO39" i="27" s="1"/>
  <c r="AL290" i="27"/>
  <c r="AN290" i="27" s="1"/>
  <c r="AO290" i="27" s="1"/>
  <c r="AM290" i="27"/>
  <c r="AL320" i="27"/>
  <c r="AN320" i="27" s="1"/>
  <c r="AO320" i="27" s="1"/>
  <c r="AM320" i="27"/>
  <c r="AM207" i="27"/>
  <c r="AL207" i="27"/>
  <c r="AN207" i="27" s="1"/>
  <c r="AO207" i="27" s="1"/>
  <c r="M9" i="19"/>
  <c r="N9" i="19"/>
  <c r="A774" i="29"/>
  <c r="B773" i="29"/>
  <c r="B754" i="29"/>
  <c r="A755" i="29"/>
  <c r="A738" i="29"/>
  <c r="B737" i="29"/>
  <c r="B716" i="29"/>
  <c r="A717" i="29"/>
  <c r="A700" i="29"/>
  <c r="B699" i="29"/>
  <c r="B678" i="29"/>
  <c r="A679" i="29"/>
  <c r="A660" i="29"/>
  <c r="B659" i="29"/>
  <c r="B641" i="29"/>
  <c r="A642" i="29"/>
  <c r="A622" i="29"/>
  <c r="B621" i="29"/>
  <c r="B602" i="29"/>
  <c r="A603" i="29"/>
  <c r="A584" i="29"/>
  <c r="B583" i="29"/>
  <c r="B564" i="29"/>
  <c r="A565" i="29"/>
  <c r="A546" i="29"/>
  <c r="B545" i="29"/>
  <c r="B526" i="29"/>
  <c r="A527" i="29"/>
  <c r="A510" i="29"/>
  <c r="B509" i="29"/>
  <c r="B488" i="29"/>
  <c r="A489" i="29"/>
  <c r="A472" i="29"/>
  <c r="B471" i="29"/>
  <c r="B450" i="29"/>
  <c r="A451" i="29"/>
  <c r="A434" i="29"/>
  <c r="B433" i="29"/>
  <c r="B412" i="29"/>
  <c r="A413" i="29"/>
  <c r="A394" i="29"/>
  <c r="B393" i="29"/>
  <c r="B374" i="29"/>
  <c r="A375" i="29"/>
  <c r="A356" i="29"/>
  <c r="B355" i="29"/>
  <c r="B336" i="29"/>
  <c r="A337" i="29"/>
  <c r="A318" i="29"/>
  <c r="B317" i="29"/>
  <c r="B298" i="29"/>
  <c r="A299" i="29"/>
  <c r="B279" i="29"/>
  <c r="A280" i="29"/>
  <c r="B260" i="29"/>
  <c r="A261" i="29"/>
  <c r="A244" i="29"/>
  <c r="B243" i="29"/>
  <c r="B222" i="29"/>
  <c r="A223" i="29"/>
  <c r="A204" i="29"/>
  <c r="B203" i="29"/>
  <c r="B184" i="29"/>
  <c r="A185" i="29"/>
  <c r="A166" i="29"/>
  <c r="B165" i="29"/>
  <c r="B146" i="29"/>
  <c r="A147" i="29"/>
  <c r="A128" i="29"/>
  <c r="B127" i="29"/>
  <c r="B108" i="29"/>
  <c r="A109" i="29"/>
  <c r="A90" i="29"/>
  <c r="B89" i="29"/>
  <c r="B70" i="29"/>
  <c r="A71" i="29"/>
  <c r="B51" i="29"/>
  <c r="A52" i="29"/>
  <c r="B32" i="29"/>
  <c r="A33" i="29"/>
  <c r="T18" i="19"/>
  <c r="S20" i="19"/>
  <c r="S18" i="19"/>
  <c r="S16" i="19"/>
  <c r="U16" i="19"/>
  <c r="S19" i="19"/>
  <c r="S17" i="19"/>
  <c r="U18" i="19"/>
  <c r="D18" i="19"/>
  <c r="D17" i="19"/>
  <c r="N17" i="19" s="1"/>
  <c r="F19" i="19"/>
  <c r="W10" i="19"/>
  <c r="K19" i="19"/>
  <c r="T19" i="19" s="1"/>
  <c r="W13" i="19"/>
  <c r="E16" i="19"/>
  <c r="D19" i="19"/>
  <c r="E19" i="19"/>
  <c r="U14" i="19"/>
  <c r="E18" i="19"/>
  <c r="U11" i="19"/>
  <c r="E17" i="19"/>
  <c r="D20" i="19"/>
  <c r="D16" i="19"/>
  <c r="E20" i="19"/>
  <c r="L19" i="19"/>
  <c r="U19" i="19" s="1"/>
  <c r="W18" i="19" l="1"/>
  <c r="AF18" i="19" s="1"/>
  <c r="AE18" i="19"/>
  <c r="X10" i="19"/>
  <c r="Z10" i="19" s="1"/>
  <c r="AF10" i="19"/>
  <c r="X13" i="19"/>
  <c r="Z13" i="19" s="1"/>
  <c r="AF13" i="19"/>
  <c r="A775" i="29"/>
  <c r="B774" i="29"/>
  <c r="A756" i="29"/>
  <c r="B755" i="29"/>
  <c r="B738" i="29"/>
  <c r="A739" i="29"/>
  <c r="B700" i="29"/>
  <c r="A701" i="29"/>
  <c r="A718" i="29"/>
  <c r="B717" i="29"/>
  <c r="A661" i="29"/>
  <c r="B660" i="29"/>
  <c r="A680" i="29"/>
  <c r="B679" i="29"/>
  <c r="A623" i="29"/>
  <c r="B622" i="29"/>
  <c r="A643" i="29"/>
  <c r="B642" i="29"/>
  <c r="A585" i="29"/>
  <c r="B584" i="29"/>
  <c r="A604" i="29"/>
  <c r="B603" i="29"/>
  <c r="A547" i="29"/>
  <c r="B546" i="29"/>
  <c r="A566" i="29"/>
  <c r="B565" i="29"/>
  <c r="B510" i="29"/>
  <c r="A511" i="29"/>
  <c r="A528" i="29"/>
  <c r="B527" i="29"/>
  <c r="B472" i="29"/>
  <c r="A473" i="29"/>
  <c r="A490" i="29"/>
  <c r="B489" i="29"/>
  <c r="B434" i="29"/>
  <c r="A435" i="29"/>
  <c r="A452" i="29"/>
  <c r="B451" i="29"/>
  <c r="A395" i="29"/>
  <c r="B394" i="29"/>
  <c r="A414" i="29"/>
  <c r="B413" i="29"/>
  <c r="A357" i="29"/>
  <c r="B356" i="29"/>
  <c r="A376" i="29"/>
  <c r="B375" i="29"/>
  <c r="A319" i="29"/>
  <c r="B318" i="29"/>
  <c r="A338" i="29"/>
  <c r="B337" i="29"/>
  <c r="A281" i="29"/>
  <c r="B280" i="29"/>
  <c r="B299" i="29"/>
  <c r="A300" i="29"/>
  <c r="B244" i="29"/>
  <c r="A245" i="29"/>
  <c r="A262" i="29"/>
  <c r="B261" i="29"/>
  <c r="A205" i="29"/>
  <c r="B204" i="29"/>
  <c r="A224" i="29"/>
  <c r="B223" i="29"/>
  <c r="A167" i="29"/>
  <c r="B166" i="29"/>
  <c r="A186" i="29"/>
  <c r="B185" i="29"/>
  <c r="A129" i="29"/>
  <c r="B128" i="29"/>
  <c r="A148" i="29"/>
  <c r="B147" i="29"/>
  <c r="A91" i="29"/>
  <c r="B90" i="29"/>
  <c r="B109" i="29"/>
  <c r="A110" i="29"/>
  <c r="A53" i="29"/>
  <c r="B52" i="29"/>
  <c r="B71" i="29"/>
  <c r="A72" i="29"/>
  <c r="A34" i="29"/>
  <c r="B33" i="29"/>
  <c r="W19" i="19"/>
  <c r="T9" i="19"/>
  <c r="N18" i="19"/>
  <c r="T14" i="19"/>
  <c r="AE14" i="19" s="1"/>
  <c r="I20" i="19"/>
  <c r="I19" i="19"/>
  <c r="J17" i="19"/>
  <c r="J16" i="19"/>
  <c r="N16" i="19"/>
  <c r="N20" i="19"/>
  <c r="M18" i="19"/>
  <c r="L20" i="19"/>
  <c r="U20" i="19" s="1"/>
  <c r="U15" i="19"/>
  <c r="M17" i="19"/>
  <c r="N19" i="19"/>
  <c r="M16" i="19"/>
  <c r="J20" i="19"/>
  <c r="J19" i="19"/>
  <c r="M20" i="19"/>
  <c r="L17" i="19"/>
  <c r="U17" i="19" s="1"/>
  <c r="U12" i="19"/>
  <c r="M19" i="19"/>
  <c r="K16" i="19"/>
  <c r="T16" i="19" s="1"/>
  <c r="T11" i="19"/>
  <c r="AE11" i="19" s="1"/>
  <c r="U9" i="19"/>
  <c r="I17" i="19"/>
  <c r="I16" i="19"/>
  <c r="AE16" i="19" l="1"/>
  <c r="AE19" i="19"/>
  <c r="X18" i="19"/>
  <c r="Y18" i="19" s="1"/>
  <c r="AI18" i="19" s="1"/>
  <c r="AJ18" i="19" s="1"/>
  <c r="W9" i="19"/>
  <c r="AF9" i="19" s="1"/>
  <c r="AE9" i="19"/>
  <c r="Y13" i="19"/>
  <c r="AI13" i="19" s="1"/>
  <c r="AJ13" i="19" s="1"/>
  <c r="Y10" i="19"/>
  <c r="AI10" i="19" s="1"/>
  <c r="AJ10" i="19" s="1"/>
  <c r="X19" i="19"/>
  <c r="Z19" i="19" s="1"/>
  <c r="AF19" i="19"/>
  <c r="A776" i="29"/>
  <c r="B775" i="29"/>
  <c r="A740" i="29"/>
  <c r="B739" i="29"/>
  <c r="A757" i="29"/>
  <c r="B756" i="29"/>
  <c r="A719" i="29"/>
  <c r="B718" i="29"/>
  <c r="A702" i="29"/>
  <c r="B701" i="29"/>
  <c r="A681" i="29"/>
  <c r="B680" i="29"/>
  <c r="A662" i="29"/>
  <c r="B661" i="29"/>
  <c r="A644" i="29"/>
  <c r="B643" i="29"/>
  <c r="A624" i="29"/>
  <c r="B623" i="29"/>
  <c r="A605" i="29"/>
  <c r="B604" i="29"/>
  <c r="A586" i="29"/>
  <c r="B585" i="29"/>
  <c r="A567" i="29"/>
  <c r="B566" i="29"/>
  <c r="A548" i="29"/>
  <c r="B547" i="29"/>
  <c r="A529" i="29"/>
  <c r="B528" i="29"/>
  <c r="A512" i="29"/>
  <c r="B511" i="29"/>
  <c r="A491" i="29"/>
  <c r="B490" i="29"/>
  <c r="A474" i="29"/>
  <c r="B473" i="29"/>
  <c r="A453" i="29"/>
  <c r="B452" i="29"/>
  <c r="A436" i="29"/>
  <c r="B435" i="29"/>
  <c r="A415" i="29"/>
  <c r="B414" i="29"/>
  <c r="A396" i="29"/>
  <c r="B395" i="29"/>
  <c r="A377" i="29"/>
  <c r="B376" i="29"/>
  <c r="A358" i="29"/>
  <c r="B357" i="29"/>
  <c r="A339" i="29"/>
  <c r="B338" i="29"/>
  <c r="A320" i="29"/>
  <c r="B319" i="29"/>
  <c r="A301" i="29"/>
  <c r="B300" i="29"/>
  <c r="A282" i="29"/>
  <c r="B281" i="29"/>
  <c r="A263" i="29"/>
  <c r="B262" i="29"/>
  <c r="A246" i="29"/>
  <c r="B245" i="29"/>
  <c r="A225" i="29"/>
  <c r="B224" i="29"/>
  <c r="A206" i="29"/>
  <c r="B205" i="29"/>
  <c r="A187" i="29"/>
  <c r="B186" i="29"/>
  <c r="A168" i="29"/>
  <c r="B167" i="29"/>
  <c r="A149" i="29"/>
  <c r="B148" i="29"/>
  <c r="A130" i="29"/>
  <c r="B129" i="29"/>
  <c r="A92" i="29"/>
  <c r="B91" i="29"/>
  <c r="A111" i="29"/>
  <c r="B110" i="29"/>
  <c r="A73" i="29"/>
  <c r="B72" i="29"/>
  <c r="A54" i="29"/>
  <c r="B53" i="29"/>
  <c r="A35" i="29"/>
  <c r="B34" i="29"/>
  <c r="W16" i="19"/>
  <c r="W11" i="19"/>
  <c r="K20" i="19"/>
  <c r="T20" i="19" s="1"/>
  <c r="AE20" i="19" s="1"/>
  <c r="T15" i="19"/>
  <c r="AE15" i="19" s="1"/>
  <c r="W14" i="19"/>
  <c r="K17" i="19"/>
  <c r="T17" i="19" s="1"/>
  <c r="AE17" i="19" s="1"/>
  <c r="T12" i="19"/>
  <c r="AE12" i="19" s="1"/>
  <c r="Z18" i="19" l="1"/>
  <c r="X9" i="19"/>
  <c r="Z9" i="19" s="1"/>
  <c r="Y19" i="19"/>
  <c r="AI19" i="19" s="1"/>
  <c r="AJ19" i="19" s="1"/>
  <c r="X11" i="19"/>
  <c r="Y11" i="19" s="1"/>
  <c r="AI11" i="19" s="1"/>
  <c r="AJ11" i="19" s="1"/>
  <c r="AF11" i="19"/>
  <c r="X16" i="19"/>
  <c r="Z16" i="19" s="1"/>
  <c r="AF16" i="19"/>
  <c r="X14" i="19"/>
  <c r="Y14" i="19" s="1"/>
  <c r="AI14" i="19" s="1"/>
  <c r="AJ14" i="19" s="1"/>
  <c r="AF14" i="19"/>
  <c r="B776" i="29"/>
  <c r="A777" i="29"/>
  <c r="A758" i="29"/>
  <c r="B757" i="29"/>
  <c r="A741" i="29"/>
  <c r="B740" i="29"/>
  <c r="A703" i="29"/>
  <c r="B702" i="29"/>
  <c r="A720" i="29"/>
  <c r="B719" i="29"/>
  <c r="B662" i="29"/>
  <c r="A663" i="29"/>
  <c r="A682" i="29"/>
  <c r="B681" i="29"/>
  <c r="B624" i="29"/>
  <c r="A625" i="29"/>
  <c r="B644" i="29"/>
  <c r="A645" i="29"/>
  <c r="B586" i="29"/>
  <c r="A587" i="29"/>
  <c r="A606" i="29"/>
  <c r="B605" i="29"/>
  <c r="B548" i="29"/>
  <c r="A549" i="29"/>
  <c r="A568" i="29"/>
  <c r="B567" i="29"/>
  <c r="A513" i="29"/>
  <c r="B512" i="29"/>
  <c r="A530" i="29"/>
  <c r="B529" i="29"/>
  <c r="A475" i="29"/>
  <c r="B474" i="29"/>
  <c r="A492" i="29"/>
  <c r="B491" i="29"/>
  <c r="A454" i="29"/>
  <c r="B453" i="29"/>
  <c r="A437" i="29"/>
  <c r="B436" i="29"/>
  <c r="B396" i="29"/>
  <c r="A397" i="29"/>
  <c r="A416" i="29"/>
  <c r="B415" i="29"/>
  <c r="B358" i="29"/>
  <c r="A359" i="29"/>
  <c r="A378" i="29"/>
  <c r="B377" i="29"/>
  <c r="B320" i="29"/>
  <c r="A321" i="29"/>
  <c r="A340" i="29"/>
  <c r="B339" i="29"/>
  <c r="B282" i="29"/>
  <c r="A283" i="29"/>
  <c r="A302" i="29"/>
  <c r="B301" i="29"/>
  <c r="A247" i="29"/>
  <c r="B246" i="29"/>
  <c r="A264" i="29"/>
  <c r="B263" i="29"/>
  <c r="B206" i="29"/>
  <c r="A207" i="29"/>
  <c r="A226" i="29"/>
  <c r="B225" i="29"/>
  <c r="B168" i="29"/>
  <c r="A169" i="29"/>
  <c r="A188" i="29"/>
  <c r="B187" i="29"/>
  <c r="A150" i="29"/>
  <c r="B149" i="29"/>
  <c r="B130" i="29"/>
  <c r="A131" i="29"/>
  <c r="A112" i="29"/>
  <c r="B111" i="29"/>
  <c r="B92" i="29"/>
  <c r="A93" i="29"/>
  <c r="B54" i="29"/>
  <c r="A55" i="29"/>
  <c r="A74" i="29"/>
  <c r="B73" i="29"/>
  <c r="A36" i="29"/>
  <c r="B35" i="29"/>
  <c r="W20" i="19"/>
  <c r="W17" i="19"/>
  <c r="W12" i="19"/>
  <c r="W15" i="19"/>
  <c r="Y9" i="19" l="1"/>
  <c r="AI9" i="19" s="1"/>
  <c r="AJ9" i="19" s="1"/>
  <c r="Y16" i="19"/>
  <c r="AI16" i="19" s="1"/>
  <c r="AJ16" i="19" s="1"/>
  <c r="Z14" i="19"/>
  <c r="X20" i="19"/>
  <c r="Z20" i="19" s="1"/>
  <c r="AF20" i="19"/>
  <c r="Z11" i="19"/>
  <c r="X17" i="19"/>
  <c r="Z17" i="19" s="1"/>
  <c r="AF17" i="19"/>
  <c r="X15" i="19"/>
  <c r="Z15" i="19" s="1"/>
  <c r="AF15" i="19"/>
  <c r="X12" i="19"/>
  <c r="Z12" i="19" s="1"/>
  <c r="AF12" i="19"/>
  <c r="A778" i="29"/>
  <c r="B777" i="29"/>
  <c r="A742" i="29"/>
  <c r="B741" i="29"/>
  <c r="B758" i="29"/>
  <c r="A759" i="29"/>
  <c r="B720" i="29"/>
  <c r="A721" i="29"/>
  <c r="A704" i="29"/>
  <c r="B703" i="29"/>
  <c r="B682" i="29"/>
  <c r="A683" i="29"/>
  <c r="A664" i="29"/>
  <c r="B663" i="29"/>
  <c r="B625" i="29"/>
  <c r="A626" i="29"/>
  <c r="B645" i="29"/>
  <c r="A646" i="29"/>
  <c r="B606" i="29"/>
  <c r="A607" i="29"/>
  <c r="A588" i="29"/>
  <c r="B587" i="29"/>
  <c r="B568" i="29"/>
  <c r="A569" i="29"/>
  <c r="A550" i="29"/>
  <c r="B549" i="29"/>
  <c r="B530" i="29"/>
  <c r="A531" i="29"/>
  <c r="A514" i="29"/>
  <c r="B513" i="29"/>
  <c r="B492" i="29"/>
  <c r="A493" i="29"/>
  <c r="A476" i="29"/>
  <c r="B475" i="29"/>
  <c r="A438" i="29"/>
  <c r="B437" i="29"/>
  <c r="B454" i="29"/>
  <c r="A455" i="29"/>
  <c r="B416" i="29"/>
  <c r="A417" i="29"/>
  <c r="A398" i="29"/>
  <c r="B397" i="29"/>
  <c r="B378" i="29"/>
  <c r="A379" i="29"/>
  <c r="A360" i="29"/>
  <c r="B359" i="29"/>
  <c r="B340" i="29"/>
  <c r="A341" i="29"/>
  <c r="A322" i="29"/>
  <c r="B321" i="29"/>
  <c r="B302" i="29"/>
  <c r="A303" i="29"/>
  <c r="B283" i="29"/>
  <c r="A284" i="29"/>
  <c r="B264" i="29"/>
  <c r="A265" i="29"/>
  <c r="A248" i="29"/>
  <c r="B247" i="29"/>
  <c r="B226" i="29"/>
  <c r="A227" i="29"/>
  <c r="A208" i="29"/>
  <c r="B207" i="29"/>
  <c r="B188" i="29"/>
  <c r="A189" i="29"/>
  <c r="A170" i="29"/>
  <c r="B169" i="29"/>
  <c r="A132" i="29"/>
  <c r="B131" i="29"/>
  <c r="B150" i="29"/>
  <c r="A151" i="29"/>
  <c r="B112" i="29"/>
  <c r="A113" i="29"/>
  <c r="B93" i="29"/>
  <c r="A94" i="29"/>
  <c r="B74" i="29"/>
  <c r="A75" i="29"/>
  <c r="B55" i="29"/>
  <c r="A56" i="29"/>
  <c r="B36" i="29"/>
  <c r="A37" i="29"/>
  <c r="Y15" i="19" l="1"/>
  <c r="AI15" i="19" s="1"/>
  <c r="AJ15" i="19" s="1"/>
  <c r="Y17" i="19"/>
  <c r="AI17" i="19" s="1"/>
  <c r="AJ17" i="19" s="1"/>
  <c r="Y12" i="19"/>
  <c r="AI12" i="19" s="1"/>
  <c r="AJ12" i="19" s="1"/>
  <c r="Y20" i="19"/>
  <c r="AI20" i="19" s="1"/>
  <c r="AJ20" i="19" s="1"/>
  <c r="A779" i="29"/>
  <c r="B778" i="29"/>
  <c r="A760" i="29"/>
  <c r="B759" i="29"/>
  <c r="B742" i="29"/>
  <c r="A743" i="29"/>
  <c r="B704" i="29"/>
  <c r="A705" i="29"/>
  <c r="A722" i="29"/>
  <c r="B721" i="29"/>
  <c r="A665" i="29"/>
  <c r="B664" i="29"/>
  <c r="A684" i="29"/>
  <c r="B683" i="29"/>
  <c r="A647" i="29"/>
  <c r="B646" i="29"/>
  <c r="A627" i="29"/>
  <c r="B626" i="29"/>
  <c r="A589" i="29"/>
  <c r="B588" i="29"/>
  <c r="A608" i="29"/>
  <c r="B607" i="29"/>
  <c r="A551" i="29"/>
  <c r="B550" i="29"/>
  <c r="A570" i="29"/>
  <c r="B569" i="29"/>
  <c r="A532" i="29"/>
  <c r="B531" i="29"/>
  <c r="B514" i="29"/>
  <c r="A515" i="29"/>
  <c r="B476" i="29"/>
  <c r="A477" i="29"/>
  <c r="A494" i="29"/>
  <c r="B493" i="29"/>
  <c r="A456" i="29"/>
  <c r="B455" i="29"/>
  <c r="B438" i="29"/>
  <c r="A439" i="29"/>
  <c r="A399" i="29"/>
  <c r="B398" i="29"/>
  <c r="A418" i="29"/>
  <c r="B417" i="29"/>
  <c r="A361" i="29"/>
  <c r="B360" i="29"/>
  <c r="A380" i="29"/>
  <c r="B379" i="29"/>
  <c r="A323" i="29"/>
  <c r="B322" i="29"/>
  <c r="A342" i="29"/>
  <c r="B341" i="29"/>
  <c r="A285" i="29"/>
  <c r="B284" i="29"/>
  <c r="B303" i="29"/>
  <c r="A304" i="29"/>
  <c r="B248" i="29"/>
  <c r="A249" i="29"/>
  <c r="A266" i="29"/>
  <c r="B265" i="29"/>
  <c r="A209" i="29"/>
  <c r="B208" i="29"/>
  <c r="A228" i="29"/>
  <c r="B227" i="29"/>
  <c r="A171" i="29"/>
  <c r="B170" i="29"/>
  <c r="A190" i="29"/>
  <c r="B189" i="29"/>
  <c r="A152" i="29"/>
  <c r="B151" i="29"/>
  <c r="A133" i="29"/>
  <c r="B132" i="29"/>
  <c r="A95" i="29"/>
  <c r="B94" i="29"/>
  <c r="B113" i="29"/>
  <c r="A114" i="29"/>
  <c r="A57" i="29"/>
  <c r="B56" i="29"/>
  <c r="B75" i="29"/>
  <c r="A76" i="29"/>
  <c r="A38" i="29"/>
  <c r="B37" i="29"/>
  <c r="D25" i="2"/>
  <c r="D24" i="2"/>
  <c r="D23" i="2"/>
  <c r="D22" i="2"/>
  <c r="H10" i="19" s="1"/>
  <c r="D21" i="2"/>
  <c r="H11" i="19" s="1"/>
  <c r="D20" i="2"/>
  <c r="H12" i="19" s="1"/>
  <c r="D19" i="2"/>
  <c r="H13" i="19" s="1"/>
  <c r="D18" i="2"/>
  <c r="H14" i="19" s="1"/>
  <c r="D17" i="2"/>
  <c r="H15" i="19" s="1"/>
  <c r="D16" i="2"/>
  <c r="H16" i="19" s="1"/>
  <c r="D15" i="2"/>
  <c r="H17" i="19" s="1"/>
  <c r="D14" i="2"/>
  <c r="H18" i="19" s="1"/>
  <c r="D13" i="2"/>
  <c r="H19" i="19" s="1"/>
  <c r="D12" i="2"/>
  <c r="D26" i="2"/>
  <c r="G4" i="2"/>
  <c r="H3" i="2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H9" i="19" l="1"/>
  <c r="O9" i="19"/>
  <c r="P9" i="19"/>
  <c r="AD15" i="19"/>
  <c r="H20" i="19"/>
  <c r="AD20" i="19" s="1"/>
  <c r="H26" i="2"/>
  <c r="I26" i="2" s="1"/>
  <c r="O15" i="19"/>
  <c r="AD16" i="19"/>
  <c r="P17" i="19"/>
  <c r="AD17" i="19"/>
  <c r="P16" i="19"/>
  <c r="O18" i="19"/>
  <c r="AD18" i="19"/>
  <c r="O17" i="19"/>
  <c r="P18" i="19"/>
  <c r="O16" i="19"/>
  <c r="AD19" i="19"/>
  <c r="O19" i="19"/>
  <c r="P19" i="19"/>
  <c r="O20" i="19"/>
  <c r="P20" i="19"/>
  <c r="AD10" i="19"/>
  <c r="O10" i="19"/>
  <c r="P10" i="19"/>
  <c r="AD11" i="19"/>
  <c r="P11" i="19"/>
  <c r="O11" i="19"/>
  <c r="O12" i="19"/>
  <c r="P12" i="19"/>
  <c r="AD12" i="19"/>
  <c r="P13" i="19"/>
  <c r="O13" i="19"/>
  <c r="AD13" i="19"/>
  <c r="P14" i="19"/>
  <c r="O14" i="19"/>
  <c r="AD14" i="19"/>
  <c r="P15" i="19"/>
  <c r="A780" i="29"/>
  <c r="B779" i="29"/>
  <c r="A744" i="29"/>
  <c r="B743" i="29"/>
  <c r="A761" i="29"/>
  <c r="B760" i="29"/>
  <c r="A723" i="29"/>
  <c r="B722" i="29"/>
  <c r="A706" i="29"/>
  <c r="B705" i="29"/>
  <c r="A685" i="29"/>
  <c r="B684" i="29"/>
  <c r="A666" i="29"/>
  <c r="B665" i="29"/>
  <c r="A648" i="29"/>
  <c r="B647" i="29"/>
  <c r="A628" i="29"/>
  <c r="B627" i="29"/>
  <c r="A609" i="29"/>
  <c r="B608" i="29"/>
  <c r="A590" i="29"/>
  <c r="B589" i="29"/>
  <c r="A571" i="29"/>
  <c r="B570" i="29"/>
  <c r="A552" i="29"/>
  <c r="B551" i="29"/>
  <c r="A516" i="29"/>
  <c r="B515" i="29"/>
  <c r="A533" i="29"/>
  <c r="B532" i="29"/>
  <c r="A495" i="29"/>
  <c r="B494" i="29"/>
  <c r="A478" i="29"/>
  <c r="B477" i="29"/>
  <c r="A440" i="29"/>
  <c r="B439" i="29"/>
  <c r="A457" i="29"/>
  <c r="B456" i="29"/>
  <c r="A419" i="29"/>
  <c r="B418" i="29"/>
  <c r="A400" i="29"/>
  <c r="B399" i="29"/>
  <c r="A381" i="29"/>
  <c r="B380" i="29"/>
  <c r="A362" i="29"/>
  <c r="B361" i="29"/>
  <c r="A343" i="29"/>
  <c r="B342" i="29"/>
  <c r="A324" i="29"/>
  <c r="B323" i="29"/>
  <c r="A305" i="29"/>
  <c r="B304" i="29"/>
  <c r="A286" i="29"/>
  <c r="B285" i="29"/>
  <c r="A267" i="29"/>
  <c r="B266" i="29"/>
  <c r="A250" i="29"/>
  <c r="B249" i="29"/>
  <c r="A229" i="29"/>
  <c r="B228" i="29"/>
  <c r="A210" i="29"/>
  <c r="B209" i="29"/>
  <c r="A191" i="29"/>
  <c r="B190" i="29"/>
  <c r="A172" i="29"/>
  <c r="B171" i="29"/>
  <c r="A134" i="29"/>
  <c r="B133" i="29"/>
  <c r="A153" i="29"/>
  <c r="B152" i="29"/>
  <c r="A115" i="29"/>
  <c r="B114" i="29"/>
  <c r="A96" i="29"/>
  <c r="B95" i="29"/>
  <c r="A77" i="29"/>
  <c r="B76" i="29"/>
  <c r="A58" i="29"/>
  <c r="B57" i="29"/>
  <c r="A39" i="29"/>
  <c r="B38" i="29"/>
  <c r="H4" i="2"/>
  <c r="I4" i="2" s="1"/>
  <c r="J4" i="2" s="1"/>
  <c r="K4" i="2" s="1"/>
  <c r="L4" i="2" s="1"/>
  <c r="M4" i="2" s="1"/>
  <c r="N4" i="2" s="1"/>
  <c r="O4" i="2" s="1"/>
  <c r="P4" i="2" s="1"/>
  <c r="Q4" i="2" s="1"/>
  <c r="R4" i="2" s="1"/>
  <c r="AB15" i="19" l="1"/>
  <c r="H18" i="2"/>
  <c r="H13" i="2"/>
  <c r="I13" i="2" s="1"/>
  <c r="H21" i="2"/>
  <c r="H14" i="2"/>
  <c r="H19" i="2"/>
  <c r="I19" i="2" s="1"/>
  <c r="Q13" i="19" s="1"/>
  <c r="AC13" i="19" s="1"/>
  <c r="H22" i="2"/>
  <c r="I22" i="2" s="1"/>
  <c r="H12" i="2"/>
  <c r="I12" i="2" s="1"/>
  <c r="H15" i="2"/>
  <c r="I15" i="2" s="1"/>
  <c r="Q9" i="19" s="1"/>
  <c r="AC9" i="19" s="1"/>
  <c r="H20" i="2"/>
  <c r="I20" i="2" s="1"/>
  <c r="Q14" i="19" s="1"/>
  <c r="AC14" i="19" s="1"/>
  <c r="H23" i="2"/>
  <c r="I23" i="2" s="1"/>
  <c r="H17" i="2"/>
  <c r="H16" i="2"/>
  <c r="I16" i="2" s="1"/>
  <c r="Q10" i="19" s="1"/>
  <c r="AC10" i="19" s="1"/>
  <c r="H25" i="2"/>
  <c r="I25" i="2" s="1"/>
  <c r="H24" i="2"/>
  <c r="I24" i="2" s="1"/>
  <c r="AB17" i="19"/>
  <c r="AB19" i="19"/>
  <c r="AB14" i="19"/>
  <c r="AB18" i="19"/>
  <c r="AB11" i="19"/>
  <c r="AB16" i="19"/>
  <c r="AB13" i="19"/>
  <c r="AD9" i="19"/>
  <c r="AB20" i="19"/>
  <c r="AB10" i="19"/>
  <c r="AB9" i="19"/>
  <c r="AB12" i="19"/>
  <c r="B780" i="29"/>
  <c r="A781" i="29"/>
  <c r="A762" i="29"/>
  <c r="B761" i="29"/>
  <c r="A745" i="29"/>
  <c r="B744" i="29"/>
  <c r="A724" i="29"/>
  <c r="B723" i="29"/>
  <c r="A707" i="29"/>
  <c r="B706" i="29"/>
  <c r="B666" i="29"/>
  <c r="A667" i="29"/>
  <c r="A686" i="29"/>
  <c r="B685" i="29"/>
  <c r="B628" i="29"/>
  <c r="A629" i="29"/>
  <c r="B648" i="29"/>
  <c r="A649" i="29"/>
  <c r="A610" i="29"/>
  <c r="B609" i="29"/>
  <c r="B590" i="29"/>
  <c r="A591" i="29"/>
  <c r="B552" i="29"/>
  <c r="A553" i="29"/>
  <c r="A572" i="29"/>
  <c r="B571" i="29"/>
  <c r="A517" i="29"/>
  <c r="B516" i="29"/>
  <c r="A534" i="29"/>
  <c r="B533" i="29"/>
  <c r="A479" i="29"/>
  <c r="B478" i="29"/>
  <c r="A496" i="29"/>
  <c r="B495" i="29"/>
  <c r="A441" i="29"/>
  <c r="B440" i="29"/>
  <c r="A458" i="29"/>
  <c r="B457" i="29"/>
  <c r="B400" i="29"/>
  <c r="A401" i="29"/>
  <c r="A420" i="29"/>
  <c r="B419" i="29"/>
  <c r="B362" i="29"/>
  <c r="A363" i="29"/>
  <c r="A382" i="29"/>
  <c r="B381" i="29"/>
  <c r="B324" i="29"/>
  <c r="A325" i="29"/>
  <c r="A344" i="29"/>
  <c r="B343" i="29"/>
  <c r="B286" i="29"/>
  <c r="A287" i="29"/>
  <c r="A306" i="29"/>
  <c r="B305" i="29"/>
  <c r="A251" i="29"/>
  <c r="B250" i="29"/>
  <c r="A268" i="29"/>
  <c r="B267" i="29"/>
  <c r="B210" i="29"/>
  <c r="A211" i="29"/>
  <c r="A230" i="29"/>
  <c r="B229" i="29"/>
  <c r="B172" i="29"/>
  <c r="A173" i="29"/>
  <c r="A192" i="29"/>
  <c r="B191" i="29"/>
  <c r="A154" i="29"/>
  <c r="B153" i="29"/>
  <c r="B134" i="29"/>
  <c r="A135" i="29"/>
  <c r="A116" i="29"/>
  <c r="B115" i="29"/>
  <c r="B96" i="29"/>
  <c r="A97" i="29"/>
  <c r="A78" i="29"/>
  <c r="B77" i="29"/>
  <c r="B58" i="29"/>
  <c r="A59" i="29"/>
  <c r="A40" i="29"/>
  <c r="B39" i="29"/>
  <c r="I14" i="2"/>
  <c r="I18" i="2"/>
  <c r="Q12" i="19" s="1"/>
  <c r="AC12" i="19" s="1"/>
  <c r="I17" i="2"/>
  <c r="Q11" i="19" s="1"/>
  <c r="AC11" i="19" s="1"/>
  <c r="I21" i="2"/>
  <c r="Q15" i="19" s="1"/>
  <c r="AC15" i="19" s="1"/>
  <c r="A782" i="29" l="1"/>
  <c r="B781" i="29"/>
  <c r="A746" i="29"/>
  <c r="B745" i="29"/>
  <c r="B762" i="29"/>
  <c r="A763" i="29"/>
  <c r="A708" i="29"/>
  <c r="B707" i="29"/>
  <c r="B724" i="29"/>
  <c r="A725" i="29"/>
  <c r="B686" i="29"/>
  <c r="A687" i="29"/>
  <c r="A668" i="29"/>
  <c r="B667" i="29"/>
  <c r="A650" i="29"/>
  <c r="B649" i="29"/>
  <c r="B629" i="29"/>
  <c r="A630" i="29"/>
  <c r="B610" i="29"/>
  <c r="A611" i="29"/>
  <c r="A592" i="29"/>
  <c r="B591" i="29"/>
  <c r="B572" i="29"/>
  <c r="A573" i="29"/>
  <c r="A554" i="29"/>
  <c r="B553" i="29"/>
  <c r="B534" i="29"/>
  <c r="A535" i="29"/>
  <c r="A518" i="29"/>
  <c r="B517" i="29"/>
  <c r="B496" i="29"/>
  <c r="A497" i="29"/>
  <c r="A480" i="29"/>
  <c r="B479" i="29"/>
  <c r="A442" i="29"/>
  <c r="B441" i="29"/>
  <c r="B458" i="29"/>
  <c r="A459" i="29"/>
  <c r="A402" i="29"/>
  <c r="B401" i="29"/>
  <c r="B420" i="29"/>
  <c r="A421" i="29"/>
  <c r="B382" i="29"/>
  <c r="A383" i="29"/>
  <c r="A364" i="29"/>
  <c r="B363" i="29"/>
  <c r="B344" i="29"/>
  <c r="A345" i="29"/>
  <c r="A326" i="29"/>
  <c r="B325" i="29"/>
  <c r="B306" i="29"/>
  <c r="A307" i="29"/>
  <c r="A288" i="29"/>
  <c r="B287" i="29"/>
  <c r="B268" i="29"/>
  <c r="A269" i="29"/>
  <c r="A252" i="29"/>
  <c r="B251" i="29"/>
  <c r="B230" i="29"/>
  <c r="A231" i="29"/>
  <c r="A212" i="29"/>
  <c r="B211" i="29"/>
  <c r="B192" i="29"/>
  <c r="A193" i="29"/>
  <c r="A174" i="29"/>
  <c r="B173" i="29"/>
  <c r="A136" i="29"/>
  <c r="B135" i="29"/>
  <c r="B154" i="29"/>
  <c r="A155" i="29"/>
  <c r="B116" i="29"/>
  <c r="A117" i="29"/>
  <c r="B97" i="29"/>
  <c r="A98" i="29"/>
  <c r="B59" i="29"/>
  <c r="A60" i="29"/>
  <c r="B78" i="29"/>
  <c r="A79" i="29"/>
  <c r="B40" i="29"/>
  <c r="A41" i="29"/>
  <c r="Q16" i="19"/>
  <c r="AC16" i="19" s="1"/>
  <c r="Q17" i="19"/>
  <c r="AC17" i="19" s="1"/>
  <c r="Q18" i="19"/>
  <c r="AC18" i="19" s="1"/>
  <c r="Q19" i="19"/>
  <c r="AC19" i="19" s="1"/>
  <c r="Q20" i="19"/>
  <c r="AC20" i="19" s="1"/>
  <c r="A783" i="29" l="1"/>
  <c r="B782" i="29"/>
  <c r="A764" i="29"/>
  <c r="B763" i="29"/>
  <c r="B746" i="29"/>
  <c r="A747" i="29"/>
  <c r="B747" i="29" s="1"/>
  <c r="A726" i="29"/>
  <c r="B725" i="29"/>
  <c r="B708" i="29"/>
  <c r="A709" i="29"/>
  <c r="B709" i="29" s="1"/>
  <c r="A669" i="29"/>
  <c r="B668" i="29"/>
  <c r="A688" i="29"/>
  <c r="B687" i="29"/>
  <c r="A631" i="29"/>
  <c r="B630" i="29"/>
  <c r="A651" i="29"/>
  <c r="B650" i="29"/>
  <c r="A593" i="29"/>
  <c r="B592" i="29"/>
  <c r="A612" i="29"/>
  <c r="B611" i="29"/>
  <c r="A555" i="29"/>
  <c r="B554" i="29"/>
  <c r="A574" i="29"/>
  <c r="B573" i="29"/>
  <c r="B518" i="29"/>
  <c r="A519" i="29"/>
  <c r="B519" i="29" s="1"/>
  <c r="A536" i="29"/>
  <c r="B535" i="29"/>
  <c r="B480" i="29"/>
  <c r="A481" i="29"/>
  <c r="B481" i="29" s="1"/>
  <c r="A498" i="29"/>
  <c r="B497" i="29"/>
  <c r="A460" i="29"/>
  <c r="B459" i="29"/>
  <c r="B442" i="29"/>
  <c r="A443" i="29"/>
  <c r="B443" i="29" s="1"/>
  <c r="A422" i="29"/>
  <c r="B421" i="29"/>
  <c r="A403" i="29"/>
  <c r="B402" i="29"/>
  <c r="A365" i="29"/>
  <c r="B364" i="29"/>
  <c r="A384" i="29"/>
  <c r="B383" i="29"/>
  <c r="A327" i="29"/>
  <c r="B326" i="29"/>
  <c r="A346" i="29"/>
  <c r="B345" i="29"/>
  <c r="A289" i="29"/>
  <c r="B288" i="29"/>
  <c r="B307" i="29"/>
  <c r="A308" i="29"/>
  <c r="B252" i="29"/>
  <c r="A253" i="29"/>
  <c r="B253" i="29" s="1"/>
  <c r="A270" i="29"/>
  <c r="B269" i="29"/>
  <c r="A213" i="29"/>
  <c r="B212" i="29"/>
  <c r="A232" i="29"/>
  <c r="B231" i="29"/>
  <c r="A175" i="29"/>
  <c r="B174" i="29"/>
  <c r="A194" i="29"/>
  <c r="B193" i="29"/>
  <c r="A156" i="29"/>
  <c r="B155" i="29"/>
  <c r="A137" i="29"/>
  <c r="B136" i="29"/>
  <c r="A99" i="29"/>
  <c r="B98" i="29"/>
  <c r="A118" i="29"/>
  <c r="B117" i="29"/>
  <c r="A80" i="29"/>
  <c r="B79" i="29"/>
  <c r="A61" i="29"/>
  <c r="B60" i="29"/>
  <c r="A42" i="29"/>
  <c r="B41" i="29"/>
  <c r="A784" i="29" l="1"/>
  <c r="B783" i="29"/>
  <c r="A765" i="29"/>
  <c r="B764" i="29"/>
  <c r="A727" i="29"/>
  <c r="B726" i="29"/>
  <c r="A689" i="29"/>
  <c r="B688" i="29"/>
  <c r="A670" i="29"/>
  <c r="B669" i="29"/>
  <c r="A652" i="29"/>
  <c r="B652" i="29" s="1"/>
  <c r="B651" i="29"/>
  <c r="A632" i="29"/>
  <c r="B631" i="29"/>
  <c r="A594" i="29"/>
  <c r="B593" i="29"/>
  <c r="A613" i="29"/>
  <c r="B612" i="29"/>
  <c r="A575" i="29"/>
  <c r="B574" i="29"/>
  <c r="A556" i="29"/>
  <c r="B555" i="29"/>
  <c r="A537" i="29"/>
  <c r="B536" i="29"/>
  <c r="A499" i="29"/>
  <c r="B498" i="29"/>
  <c r="A461" i="29"/>
  <c r="B460" i="29"/>
  <c r="A404" i="29"/>
  <c r="B403" i="29"/>
  <c r="A423" i="29"/>
  <c r="B422" i="29"/>
  <c r="A366" i="29"/>
  <c r="B365" i="29"/>
  <c r="A385" i="29"/>
  <c r="B384" i="29"/>
  <c r="A347" i="29"/>
  <c r="B346" i="29"/>
  <c r="A328" i="29"/>
  <c r="B327" i="29"/>
  <c r="A309" i="29"/>
  <c r="B308" i="29"/>
  <c r="A290" i="29"/>
  <c r="B289" i="29"/>
  <c r="A271" i="29"/>
  <c r="B270" i="29"/>
  <c r="A233" i="29"/>
  <c r="B232" i="29"/>
  <c r="A214" i="29"/>
  <c r="B213" i="29"/>
  <c r="A176" i="29"/>
  <c r="B175" i="29"/>
  <c r="A195" i="29"/>
  <c r="B194" i="29"/>
  <c r="A157" i="29"/>
  <c r="B156" i="29"/>
  <c r="A138" i="29"/>
  <c r="B137" i="29"/>
  <c r="A100" i="29"/>
  <c r="B99" i="29"/>
  <c r="A119" i="29"/>
  <c r="B118" i="29"/>
  <c r="A62" i="29"/>
  <c r="B61" i="29"/>
  <c r="A81" i="29"/>
  <c r="B80" i="29"/>
  <c r="A43" i="29"/>
  <c r="B42" i="29"/>
  <c r="B784" i="29" l="1"/>
  <c r="A785" i="29"/>
  <c r="B785" i="29" s="1"/>
  <c r="A766" i="29"/>
  <c r="B766" i="29" s="1"/>
  <c r="B765" i="29"/>
  <c r="A728" i="29"/>
  <c r="B728" i="29" s="1"/>
  <c r="B727" i="29"/>
  <c r="B670" i="29"/>
  <c r="A671" i="29"/>
  <c r="B671" i="29" s="1"/>
  <c r="A690" i="29"/>
  <c r="B690" i="29" s="1"/>
  <c r="B689" i="29"/>
  <c r="B632" i="29"/>
  <c r="A633" i="29"/>
  <c r="B633" i="29" s="1"/>
  <c r="A614" i="29"/>
  <c r="B614" i="29" s="1"/>
  <c r="B613" i="29"/>
  <c r="B594" i="29"/>
  <c r="A595" i="29"/>
  <c r="B595" i="29" s="1"/>
  <c r="A576" i="29"/>
  <c r="B576" i="29" s="1"/>
  <c r="B575" i="29"/>
  <c r="B556" i="29"/>
  <c r="A557" i="29"/>
  <c r="B557" i="29" s="1"/>
  <c r="A538" i="29"/>
  <c r="B538" i="29" s="1"/>
  <c r="B537" i="29"/>
  <c r="A500" i="29"/>
  <c r="B500" i="29" s="1"/>
  <c r="B499" i="29"/>
  <c r="A462" i="29"/>
  <c r="B462" i="29" s="1"/>
  <c r="B461" i="29"/>
  <c r="B404" i="29"/>
  <c r="A405" i="29"/>
  <c r="B405" i="29" s="1"/>
  <c r="A424" i="29"/>
  <c r="B424" i="29" s="1"/>
  <c r="B423" i="29"/>
  <c r="B366" i="29"/>
  <c r="A367" i="29"/>
  <c r="B367" i="29" s="1"/>
  <c r="A386" i="29"/>
  <c r="B386" i="29" s="1"/>
  <c r="B385" i="29"/>
  <c r="B328" i="29"/>
  <c r="A329" i="29"/>
  <c r="B329" i="29" s="1"/>
  <c r="A348" i="29"/>
  <c r="B348" i="29" s="1"/>
  <c r="B347" i="29"/>
  <c r="B290" i="29"/>
  <c r="A291" i="29"/>
  <c r="B291" i="29" s="1"/>
  <c r="A310" i="29"/>
  <c r="B310" i="29" s="1"/>
  <c r="B309" i="29"/>
  <c r="A272" i="29"/>
  <c r="B272" i="29" s="1"/>
  <c r="B271" i="29"/>
  <c r="A234" i="29"/>
  <c r="B234" i="29" s="1"/>
  <c r="B233" i="29"/>
  <c r="B214" i="29"/>
  <c r="A215" i="29"/>
  <c r="B215" i="29" s="1"/>
  <c r="B176" i="29"/>
  <c r="A177" i="29"/>
  <c r="B177" i="29" s="1"/>
  <c r="A196" i="29"/>
  <c r="B196" i="29" s="1"/>
  <c r="B195" i="29"/>
  <c r="A158" i="29"/>
  <c r="B158" i="29" s="1"/>
  <c r="B157" i="29"/>
  <c r="B138" i="29"/>
  <c r="A139" i="29"/>
  <c r="B139" i="29" s="1"/>
  <c r="B100" i="29"/>
  <c r="A101" i="29"/>
  <c r="B101" i="29" s="1"/>
  <c r="A120" i="29"/>
  <c r="B120" i="29" s="1"/>
  <c r="B119" i="29"/>
  <c r="A82" i="29"/>
  <c r="B82" i="29" s="1"/>
  <c r="B81" i="29"/>
  <c r="B62" i="29"/>
  <c r="A63" i="29"/>
  <c r="B63" i="29" s="1"/>
  <c r="A44" i="29"/>
  <c r="B44" i="29" s="1"/>
  <c r="B43" i="29"/>
  <c r="AA13" i="19" l="1"/>
  <c r="AA10" i="19"/>
  <c r="AA18" i="19"/>
  <c r="AA19" i="19"/>
  <c r="AA9" i="19"/>
  <c r="AG9" i="19" s="1"/>
  <c r="AA16" i="19"/>
  <c r="AA11" i="19"/>
  <c r="AA14" i="19"/>
  <c r="AA12" i="19"/>
  <c r="AA20" i="19"/>
  <c r="AA15" i="19"/>
  <c r="AA17" i="19"/>
  <c r="AG15" i="19" l="1"/>
  <c r="AH15" i="19" s="1"/>
  <c r="AG14" i="19"/>
  <c r="AH14" i="19" s="1"/>
  <c r="AG18" i="19"/>
  <c r="AH18" i="19" s="1"/>
  <c r="AG11" i="19"/>
  <c r="AH11" i="19" s="1"/>
  <c r="AG10" i="19"/>
  <c r="AH10" i="19" s="1"/>
  <c r="AG12" i="19"/>
  <c r="AH12" i="19" s="1"/>
  <c r="AG13" i="19"/>
  <c r="AH13" i="19" s="1"/>
  <c r="AG17" i="19"/>
  <c r="AH17" i="19" s="1"/>
  <c r="AG20" i="19"/>
  <c r="AH20" i="19" s="1"/>
  <c r="AG16" i="19"/>
  <c r="AH16" i="19" s="1"/>
  <c r="AG19" i="19"/>
  <c r="AH19" i="19" s="1"/>
  <c r="AH9" i="19"/>
  <c r="AK12" i="19" l="1"/>
  <c r="AK10" i="19"/>
  <c r="AK13" i="19"/>
  <c r="AK15" i="19"/>
  <c r="AK16" i="19"/>
  <c r="AK20" i="19"/>
  <c r="AK17" i="19"/>
  <c r="AK11" i="19"/>
  <c r="AK18" i="19"/>
  <c r="AK14" i="19"/>
  <c r="AK19" i="19"/>
  <c r="AK9" i="19"/>
  <c r="AD18" i="27" l="1"/>
  <c r="AU18" i="27" s="1"/>
  <c r="AD22" i="27"/>
  <c r="AU22" i="27" s="1"/>
  <c r="AD26" i="27"/>
  <c r="AU26" i="27" s="1"/>
  <c r="AD30" i="27"/>
  <c r="AU30" i="27" s="1"/>
  <c r="AD34" i="27"/>
  <c r="AU34" i="27" s="1"/>
  <c r="AD38" i="27"/>
  <c r="AU38" i="27" s="1"/>
  <c r="AD42" i="27"/>
  <c r="AU42" i="27" s="1"/>
  <c r="AD46" i="27"/>
  <c r="AU46" i="27" s="1"/>
  <c r="AD50" i="27"/>
  <c r="AU50" i="27" s="1"/>
  <c r="AD54" i="27"/>
  <c r="AU54" i="27" s="1"/>
  <c r="AD58" i="27"/>
  <c r="AU58" i="27" s="1"/>
  <c r="AD62" i="27"/>
  <c r="AU62" i="27" s="1"/>
  <c r="AD66" i="27"/>
  <c r="AU66" i="27" s="1"/>
  <c r="AD70" i="27"/>
  <c r="AU70" i="27" s="1"/>
  <c r="AD74" i="27"/>
  <c r="AU74" i="27" s="1"/>
  <c r="AD78" i="27"/>
  <c r="AU78" i="27" s="1"/>
  <c r="AD82" i="27"/>
  <c r="AU82" i="27" s="1"/>
  <c r="AD86" i="27"/>
  <c r="AU86" i="27" s="1"/>
  <c r="AD90" i="27"/>
  <c r="AU90" i="27" s="1"/>
  <c r="AD94" i="27"/>
  <c r="AU94" i="27" s="1"/>
  <c r="AD98" i="27"/>
  <c r="AU98" i="27" s="1"/>
  <c r="AD102" i="27"/>
  <c r="AU102" i="27" s="1"/>
  <c r="AD106" i="27"/>
  <c r="AU106" i="27" s="1"/>
  <c r="AD110" i="27"/>
  <c r="AU110" i="27" s="1"/>
  <c r="AD114" i="27"/>
  <c r="AU114" i="27" s="1"/>
  <c r="AD118" i="27"/>
  <c r="AU118" i="27" s="1"/>
  <c r="AD122" i="27"/>
  <c r="AU122" i="27" s="1"/>
  <c r="AD126" i="27"/>
  <c r="AU126" i="27" s="1"/>
  <c r="AD130" i="27"/>
  <c r="AU130" i="27" s="1"/>
  <c r="AD134" i="27"/>
  <c r="AU134" i="27" s="1"/>
  <c r="AD138" i="27"/>
  <c r="AU138" i="27" s="1"/>
  <c r="AD142" i="27"/>
  <c r="AU142" i="27" s="1"/>
  <c r="AD146" i="27"/>
  <c r="AU146" i="27" s="1"/>
  <c r="AD150" i="27"/>
  <c r="AU150" i="27" s="1"/>
  <c r="AD154" i="27"/>
  <c r="AU154" i="27" s="1"/>
  <c r="AD158" i="27"/>
  <c r="AU158" i="27" s="1"/>
  <c r="AD162" i="27"/>
  <c r="AU162" i="27" s="1"/>
  <c r="AD166" i="27"/>
  <c r="AU166" i="27" s="1"/>
  <c r="AD170" i="27"/>
  <c r="AU170" i="27" s="1"/>
  <c r="AD174" i="27"/>
  <c r="AU174" i="27" s="1"/>
  <c r="AD178" i="27"/>
  <c r="AU178" i="27" s="1"/>
  <c r="AD182" i="27"/>
  <c r="AU182" i="27" s="1"/>
  <c r="AD186" i="27"/>
  <c r="AU186" i="27" s="1"/>
  <c r="AD190" i="27"/>
  <c r="AU190" i="27" s="1"/>
  <c r="AD194" i="27"/>
  <c r="AU194" i="27" s="1"/>
  <c r="AD198" i="27"/>
  <c r="AU198" i="27" s="1"/>
  <c r="AC15" i="27"/>
  <c r="AC19" i="27"/>
  <c r="AC23" i="27"/>
  <c r="AC27" i="27"/>
  <c r="AC31" i="27"/>
  <c r="AC35" i="27"/>
  <c r="AC39" i="27"/>
  <c r="AC43" i="27"/>
  <c r="AC47" i="27"/>
  <c r="AC51" i="27"/>
  <c r="AC55" i="27"/>
  <c r="AC59" i="27"/>
  <c r="AC63" i="27"/>
  <c r="AC67" i="27"/>
  <c r="AC71" i="27"/>
  <c r="AC75" i="27"/>
  <c r="AC79" i="27"/>
  <c r="AC83" i="27"/>
  <c r="AC87" i="27"/>
  <c r="AC91" i="27"/>
  <c r="AC95" i="27"/>
  <c r="AC99" i="27"/>
  <c r="AC103" i="27"/>
  <c r="AC107" i="27"/>
  <c r="AC111" i="27"/>
  <c r="AC115" i="27"/>
  <c r="AC119" i="27"/>
  <c r="AC123" i="27"/>
  <c r="AC127" i="27"/>
  <c r="AC131" i="27"/>
  <c r="AC135" i="27"/>
  <c r="AC139" i="27"/>
  <c r="AC143" i="27"/>
  <c r="AC147" i="27"/>
  <c r="AC151" i="27"/>
  <c r="AC155" i="27"/>
  <c r="AC159" i="27"/>
  <c r="AC163" i="27"/>
  <c r="AC167" i="27"/>
  <c r="AC171" i="27"/>
  <c r="AC175" i="27"/>
  <c r="AC179" i="27"/>
  <c r="AC183" i="27"/>
  <c r="AC187" i="27"/>
  <c r="AC191" i="27"/>
  <c r="AC195" i="27"/>
  <c r="AC199" i="27"/>
  <c r="AC203" i="27"/>
  <c r="AC207" i="27"/>
  <c r="AC211" i="27"/>
  <c r="AC215" i="27"/>
  <c r="AC219" i="27"/>
  <c r="AC223" i="27"/>
  <c r="AC227" i="27"/>
  <c r="AC231" i="27"/>
  <c r="AC235" i="27"/>
  <c r="AC239" i="27"/>
  <c r="AC243" i="27"/>
  <c r="AC247" i="27"/>
  <c r="AC251" i="27"/>
  <c r="AC255" i="27"/>
  <c r="AC259" i="27"/>
  <c r="AC263" i="27"/>
  <c r="AC267" i="27"/>
  <c r="AC271" i="27"/>
  <c r="AC275" i="27"/>
  <c r="AC279" i="27"/>
  <c r="AC283" i="27"/>
  <c r="AC287" i="27"/>
  <c r="AC291" i="27"/>
  <c r="AC295" i="27"/>
  <c r="AC299" i="27"/>
  <c r="AC303" i="27"/>
  <c r="AC307" i="27"/>
  <c r="AC311" i="27"/>
  <c r="AC315" i="27"/>
  <c r="AC319" i="27"/>
  <c r="AC323" i="27"/>
  <c r="AC327" i="27"/>
  <c r="AC331" i="27"/>
  <c r="AC335" i="27"/>
  <c r="AC339" i="27"/>
  <c r="AC343" i="27"/>
  <c r="AC347" i="27"/>
  <c r="AD15" i="27"/>
  <c r="AU15" i="27" s="1"/>
  <c r="AD19" i="27"/>
  <c r="AU19" i="27" s="1"/>
  <c r="AD23" i="27"/>
  <c r="AU23" i="27" s="1"/>
  <c r="AD27" i="27"/>
  <c r="AU27" i="27" s="1"/>
  <c r="AD31" i="27"/>
  <c r="AU31" i="27" s="1"/>
  <c r="AD35" i="27"/>
  <c r="AU35" i="27" s="1"/>
  <c r="AD39" i="27"/>
  <c r="AU39" i="27" s="1"/>
  <c r="AD43" i="27"/>
  <c r="AU43" i="27" s="1"/>
  <c r="AD47" i="27"/>
  <c r="AU47" i="27" s="1"/>
  <c r="AD51" i="27"/>
  <c r="AU51" i="27" s="1"/>
  <c r="AD55" i="27"/>
  <c r="AU55" i="27" s="1"/>
  <c r="AD59" i="27"/>
  <c r="AU59" i="27" s="1"/>
  <c r="AD63" i="27"/>
  <c r="AU63" i="27" s="1"/>
  <c r="AD67" i="27"/>
  <c r="AU67" i="27" s="1"/>
  <c r="AD71" i="27"/>
  <c r="AU71" i="27" s="1"/>
  <c r="AD75" i="27"/>
  <c r="AU75" i="27" s="1"/>
  <c r="AD79" i="27"/>
  <c r="AU79" i="27" s="1"/>
  <c r="AD83" i="27"/>
  <c r="AU83" i="27" s="1"/>
  <c r="AD87" i="27"/>
  <c r="AU87" i="27" s="1"/>
  <c r="AD91" i="27"/>
  <c r="AU91" i="27" s="1"/>
  <c r="AD95" i="27"/>
  <c r="AU95" i="27" s="1"/>
  <c r="AD99" i="27"/>
  <c r="AU99" i="27" s="1"/>
  <c r="AD103" i="27"/>
  <c r="AU103" i="27" s="1"/>
  <c r="AD107" i="27"/>
  <c r="AU107" i="27" s="1"/>
  <c r="AD111" i="27"/>
  <c r="AU111" i="27" s="1"/>
  <c r="AD115" i="27"/>
  <c r="AU115" i="27" s="1"/>
  <c r="AD119" i="27"/>
  <c r="AU119" i="27" s="1"/>
  <c r="AD123" i="27"/>
  <c r="AU123" i="27" s="1"/>
  <c r="AD127" i="27"/>
  <c r="AU127" i="27" s="1"/>
  <c r="AD131" i="27"/>
  <c r="AU131" i="27" s="1"/>
  <c r="AD135" i="27"/>
  <c r="AU135" i="27" s="1"/>
  <c r="AD139" i="27"/>
  <c r="AU139" i="27" s="1"/>
  <c r="AD143" i="27"/>
  <c r="AU143" i="27" s="1"/>
  <c r="AD147" i="27"/>
  <c r="AU147" i="27" s="1"/>
  <c r="AD151" i="27"/>
  <c r="AU151" i="27" s="1"/>
  <c r="AD155" i="27"/>
  <c r="AU155" i="27" s="1"/>
  <c r="AD159" i="27"/>
  <c r="AU159" i="27" s="1"/>
  <c r="AD163" i="27"/>
  <c r="AU163" i="27" s="1"/>
  <c r="AD167" i="27"/>
  <c r="AU167" i="27" s="1"/>
  <c r="AD171" i="27"/>
  <c r="AU171" i="27" s="1"/>
  <c r="AD175" i="27"/>
  <c r="AU175" i="27" s="1"/>
  <c r="AD179" i="27"/>
  <c r="AU179" i="27" s="1"/>
  <c r="AD183" i="27"/>
  <c r="AU183" i="27" s="1"/>
  <c r="AD187" i="27"/>
  <c r="AU187" i="27" s="1"/>
  <c r="AD191" i="27"/>
  <c r="AU191" i="27" s="1"/>
  <c r="AD195" i="27"/>
  <c r="AU195" i="27" s="1"/>
  <c r="AD199" i="27"/>
  <c r="AU199" i="27" s="1"/>
  <c r="AD203" i="27"/>
  <c r="AU203" i="27" s="1"/>
  <c r="AD207" i="27"/>
  <c r="AU207" i="27" s="1"/>
  <c r="AD211" i="27"/>
  <c r="AU211" i="27" s="1"/>
  <c r="AD215" i="27"/>
  <c r="AU215" i="27" s="1"/>
  <c r="AD219" i="27"/>
  <c r="AU219" i="27" s="1"/>
  <c r="AD223" i="27"/>
  <c r="AU223" i="27" s="1"/>
  <c r="AD227" i="27"/>
  <c r="AU227" i="27" s="1"/>
  <c r="AD231" i="27"/>
  <c r="AU231" i="27" s="1"/>
  <c r="AD235" i="27"/>
  <c r="AU235" i="27" s="1"/>
  <c r="AD239" i="27"/>
  <c r="AU239" i="27" s="1"/>
  <c r="AD243" i="27"/>
  <c r="AU243" i="27" s="1"/>
  <c r="AD247" i="27"/>
  <c r="AU247" i="27" s="1"/>
  <c r="AD251" i="27"/>
  <c r="AU251" i="27" s="1"/>
  <c r="AD255" i="27"/>
  <c r="AU255" i="27" s="1"/>
  <c r="AD259" i="27"/>
  <c r="AU259" i="27" s="1"/>
  <c r="AD263" i="27"/>
  <c r="AU263" i="27" s="1"/>
  <c r="AD267" i="27"/>
  <c r="AU267" i="27" s="1"/>
  <c r="AD271" i="27"/>
  <c r="AU271" i="27" s="1"/>
  <c r="AD275" i="27"/>
  <c r="AU275" i="27" s="1"/>
  <c r="AD279" i="27"/>
  <c r="AU279" i="27" s="1"/>
  <c r="AD283" i="27"/>
  <c r="AU283" i="27" s="1"/>
  <c r="AD287" i="27"/>
  <c r="AU287" i="27" s="1"/>
  <c r="AD291" i="27"/>
  <c r="AU291" i="27" s="1"/>
  <c r="AD295" i="27"/>
  <c r="AU295" i="27" s="1"/>
  <c r="AD299" i="27"/>
  <c r="AU299" i="27" s="1"/>
  <c r="AD303" i="27"/>
  <c r="AU303" i="27" s="1"/>
  <c r="AD307" i="27"/>
  <c r="AU307" i="27" s="1"/>
  <c r="AD311" i="27"/>
  <c r="AU311" i="27" s="1"/>
  <c r="AD315" i="27"/>
  <c r="AU315" i="27" s="1"/>
  <c r="AD319" i="27"/>
  <c r="AU319" i="27" s="1"/>
  <c r="AD323" i="27"/>
  <c r="AU323" i="27" s="1"/>
  <c r="AD327" i="27"/>
  <c r="AU327" i="27" s="1"/>
  <c r="AD331" i="27"/>
  <c r="AU331" i="27" s="1"/>
  <c r="AD335" i="27"/>
  <c r="AU335" i="27" s="1"/>
  <c r="AD339" i="27"/>
  <c r="AU339" i="27" s="1"/>
  <c r="AD343" i="27"/>
  <c r="AU343" i="27" s="1"/>
  <c r="AD347" i="27"/>
  <c r="AU347" i="27" s="1"/>
  <c r="AC16" i="27"/>
  <c r="AC20" i="27"/>
  <c r="AC24" i="27"/>
  <c r="AC28" i="27"/>
  <c r="AC32" i="27"/>
  <c r="AC36" i="27"/>
  <c r="AC40" i="27"/>
  <c r="AC44" i="27"/>
  <c r="AC48" i="27"/>
  <c r="AC52" i="27"/>
  <c r="AC56" i="27"/>
  <c r="AC60" i="27"/>
  <c r="AC64" i="27"/>
  <c r="AC68" i="27"/>
  <c r="AC72" i="27"/>
  <c r="AC76" i="27"/>
  <c r="AC80" i="27"/>
  <c r="AC84" i="27"/>
  <c r="AC88" i="27"/>
  <c r="AC92" i="27"/>
  <c r="AC96" i="27"/>
  <c r="AC100" i="27"/>
  <c r="AC104" i="27"/>
  <c r="AC108" i="27"/>
  <c r="AC112" i="27"/>
  <c r="AC116" i="27"/>
  <c r="AC120" i="27"/>
  <c r="AC124" i="27"/>
  <c r="AC128" i="27"/>
  <c r="AC132" i="27"/>
  <c r="AC136" i="27"/>
  <c r="AC140" i="27"/>
  <c r="AC144" i="27"/>
  <c r="AC148" i="27"/>
  <c r="AC152" i="27"/>
  <c r="AC156" i="27"/>
  <c r="AC160" i="27"/>
  <c r="AC164" i="27"/>
  <c r="AC168" i="27"/>
  <c r="AC172" i="27"/>
  <c r="AC176" i="27"/>
  <c r="AC180" i="27"/>
  <c r="AC184" i="27"/>
  <c r="AC188" i="27"/>
  <c r="AC192" i="27"/>
  <c r="AC196" i="27"/>
  <c r="AC200" i="27"/>
  <c r="AC204" i="27"/>
  <c r="AC208" i="27"/>
  <c r="AC212" i="27"/>
  <c r="AD16" i="27"/>
  <c r="AU16" i="27" s="1"/>
  <c r="AD20" i="27"/>
  <c r="AU20" i="27" s="1"/>
  <c r="AD24" i="27"/>
  <c r="AU24" i="27" s="1"/>
  <c r="AD28" i="27"/>
  <c r="AU28" i="27" s="1"/>
  <c r="AD32" i="27"/>
  <c r="AU32" i="27" s="1"/>
  <c r="AD36" i="27"/>
  <c r="AU36" i="27" s="1"/>
  <c r="AD40" i="27"/>
  <c r="AU40" i="27" s="1"/>
  <c r="AD44" i="27"/>
  <c r="AU44" i="27" s="1"/>
  <c r="AD48" i="27"/>
  <c r="AU48" i="27" s="1"/>
  <c r="AD52" i="27"/>
  <c r="AU52" i="27" s="1"/>
  <c r="AD56" i="27"/>
  <c r="AU56" i="27" s="1"/>
  <c r="AD60" i="27"/>
  <c r="AU60" i="27" s="1"/>
  <c r="AD64" i="27"/>
  <c r="AU64" i="27" s="1"/>
  <c r="AD68" i="27"/>
  <c r="AU68" i="27" s="1"/>
  <c r="AD72" i="27"/>
  <c r="AU72" i="27" s="1"/>
  <c r="AD76" i="27"/>
  <c r="AU76" i="27" s="1"/>
  <c r="AD80" i="27"/>
  <c r="AU80" i="27" s="1"/>
  <c r="AD84" i="27"/>
  <c r="AU84" i="27" s="1"/>
  <c r="AD88" i="27"/>
  <c r="AU88" i="27" s="1"/>
  <c r="AD92" i="27"/>
  <c r="AU92" i="27" s="1"/>
  <c r="AD96" i="27"/>
  <c r="AU96" i="27" s="1"/>
  <c r="AD100" i="27"/>
  <c r="AU100" i="27" s="1"/>
  <c r="AD104" i="27"/>
  <c r="AU104" i="27" s="1"/>
  <c r="AD108" i="27"/>
  <c r="AU108" i="27" s="1"/>
  <c r="AD112" i="27"/>
  <c r="AU112" i="27" s="1"/>
  <c r="AD116" i="27"/>
  <c r="AU116" i="27" s="1"/>
  <c r="AD120" i="27"/>
  <c r="AU120" i="27" s="1"/>
  <c r="AD124" i="27"/>
  <c r="AU124" i="27" s="1"/>
  <c r="AD128" i="27"/>
  <c r="AU128" i="27" s="1"/>
  <c r="AD132" i="27"/>
  <c r="AU132" i="27" s="1"/>
  <c r="AD136" i="27"/>
  <c r="AU136" i="27" s="1"/>
  <c r="AD140" i="27"/>
  <c r="AU140" i="27" s="1"/>
  <c r="AD144" i="27"/>
  <c r="AU144" i="27" s="1"/>
  <c r="AD148" i="27"/>
  <c r="AU148" i="27" s="1"/>
  <c r="AD152" i="27"/>
  <c r="AU152" i="27" s="1"/>
  <c r="AD156" i="27"/>
  <c r="AU156" i="27" s="1"/>
  <c r="AD160" i="27"/>
  <c r="AU160" i="27" s="1"/>
  <c r="AD164" i="27"/>
  <c r="AU164" i="27" s="1"/>
  <c r="AD168" i="27"/>
  <c r="AU168" i="27" s="1"/>
  <c r="AD172" i="27"/>
  <c r="AU172" i="27" s="1"/>
  <c r="AD176" i="27"/>
  <c r="AU176" i="27" s="1"/>
  <c r="AD180" i="27"/>
  <c r="AU180" i="27" s="1"/>
  <c r="AD184" i="27"/>
  <c r="AU184" i="27" s="1"/>
  <c r="AD188" i="27"/>
  <c r="AU188" i="27" s="1"/>
  <c r="AD192" i="27"/>
  <c r="AU192" i="27" s="1"/>
  <c r="AD196" i="27"/>
  <c r="AU196" i="27" s="1"/>
  <c r="AD200" i="27"/>
  <c r="AU200" i="27" s="1"/>
  <c r="AD204" i="27"/>
  <c r="AU204" i="27" s="1"/>
  <c r="AD208" i="27"/>
  <c r="AU208" i="27" s="1"/>
  <c r="AD212" i="27"/>
  <c r="AU212" i="27" s="1"/>
  <c r="AD216" i="27"/>
  <c r="AU216" i="27" s="1"/>
  <c r="AD220" i="27"/>
  <c r="AU220" i="27" s="1"/>
  <c r="AD224" i="27"/>
  <c r="AU224" i="27" s="1"/>
  <c r="AD228" i="27"/>
  <c r="AU228" i="27" s="1"/>
  <c r="AD232" i="27"/>
  <c r="AU232" i="27" s="1"/>
  <c r="AD236" i="27"/>
  <c r="AU236" i="27" s="1"/>
  <c r="AD240" i="27"/>
  <c r="AU240" i="27" s="1"/>
  <c r="AD244" i="27"/>
  <c r="AU244" i="27" s="1"/>
  <c r="AD248" i="27"/>
  <c r="AU248" i="27" s="1"/>
  <c r="AD252" i="27"/>
  <c r="AU252" i="27" s="1"/>
  <c r="AD256" i="27"/>
  <c r="AU256" i="27" s="1"/>
  <c r="AD260" i="27"/>
  <c r="AU260" i="27" s="1"/>
  <c r="AD264" i="27"/>
  <c r="AU264" i="27" s="1"/>
  <c r="AD268" i="27"/>
  <c r="AU268" i="27" s="1"/>
  <c r="AD272" i="27"/>
  <c r="AU272" i="27" s="1"/>
  <c r="AD276" i="27"/>
  <c r="AU276" i="27" s="1"/>
  <c r="AD280" i="27"/>
  <c r="AU280" i="27" s="1"/>
  <c r="AD284" i="27"/>
  <c r="AU284" i="27" s="1"/>
  <c r="AD288" i="27"/>
  <c r="AU288" i="27" s="1"/>
  <c r="AD292" i="27"/>
  <c r="AU292" i="27" s="1"/>
  <c r="AD296" i="27"/>
  <c r="AU296" i="27" s="1"/>
  <c r="AD300" i="27"/>
  <c r="AU300" i="27" s="1"/>
  <c r="AD304" i="27"/>
  <c r="AU304" i="27" s="1"/>
  <c r="AD308" i="27"/>
  <c r="AU308" i="27" s="1"/>
  <c r="AD312" i="27"/>
  <c r="AU312" i="27" s="1"/>
  <c r="AD316" i="27"/>
  <c r="AU316" i="27" s="1"/>
  <c r="AD320" i="27"/>
  <c r="AU320" i="27" s="1"/>
  <c r="AD324" i="27"/>
  <c r="AU324" i="27" s="1"/>
  <c r="AD328" i="27"/>
  <c r="AU328" i="27" s="1"/>
  <c r="AD332" i="27"/>
  <c r="AU332" i="27" s="1"/>
  <c r="AD336" i="27"/>
  <c r="AU336" i="27" s="1"/>
  <c r="AD340" i="27"/>
  <c r="AU340" i="27" s="1"/>
  <c r="AD344" i="27"/>
  <c r="AU344" i="27" s="1"/>
  <c r="AD348" i="27"/>
  <c r="AU348" i="27" s="1"/>
  <c r="AC17" i="27"/>
  <c r="AC21" i="27"/>
  <c r="AC25" i="27"/>
  <c r="AC29" i="27"/>
  <c r="AC33" i="27"/>
  <c r="AC37" i="27"/>
  <c r="AC41" i="27"/>
  <c r="AC45" i="27"/>
  <c r="AC49" i="27"/>
  <c r="AC53" i="27"/>
  <c r="AC57" i="27"/>
  <c r="AC61" i="27"/>
  <c r="AC65" i="27"/>
  <c r="AC69" i="27"/>
  <c r="AC73" i="27"/>
  <c r="AC77" i="27"/>
  <c r="AC81" i="27"/>
  <c r="AC85" i="27"/>
  <c r="AC89" i="27"/>
  <c r="AC93" i="27"/>
  <c r="AC97" i="27"/>
  <c r="AC101" i="27"/>
  <c r="AC105" i="27"/>
  <c r="AC109" i="27"/>
  <c r="AC113" i="27"/>
  <c r="AC117" i="27"/>
  <c r="AC121" i="27"/>
  <c r="AC125" i="27"/>
  <c r="AC129" i="27"/>
  <c r="AC133" i="27"/>
  <c r="AC137" i="27"/>
  <c r="AC141" i="27"/>
  <c r="AC145" i="27"/>
  <c r="AC149" i="27"/>
  <c r="AC153" i="27"/>
  <c r="AC157" i="27"/>
  <c r="AC161" i="27"/>
  <c r="AC165" i="27"/>
  <c r="AC169" i="27"/>
  <c r="AC173" i="27"/>
  <c r="AC177" i="27"/>
  <c r="AC181" i="27"/>
  <c r="AC185" i="27"/>
  <c r="AC189" i="27"/>
  <c r="AC193" i="27"/>
  <c r="AC197" i="27"/>
  <c r="AC201" i="27"/>
  <c r="AC205" i="27"/>
  <c r="AC209" i="27"/>
  <c r="AC213" i="27"/>
  <c r="AC217" i="27"/>
  <c r="AC221" i="27"/>
  <c r="AC225" i="27"/>
  <c r="AC229" i="27"/>
  <c r="AC233" i="27"/>
  <c r="AC237" i="27"/>
  <c r="AC241" i="27"/>
  <c r="AC245" i="27"/>
  <c r="AC249" i="27"/>
  <c r="AC253" i="27"/>
  <c r="AC257" i="27"/>
  <c r="AC261" i="27"/>
  <c r="AC265" i="27"/>
  <c r="AC269" i="27"/>
  <c r="AC273" i="27"/>
  <c r="AC277" i="27"/>
  <c r="AC281" i="27"/>
  <c r="AC285" i="27"/>
  <c r="AC289" i="27"/>
  <c r="AC293" i="27"/>
  <c r="AC297" i="27"/>
  <c r="AC301" i="27"/>
  <c r="AC305" i="27"/>
  <c r="AC309" i="27"/>
  <c r="AC313" i="27"/>
  <c r="AC317" i="27"/>
  <c r="AC321" i="27"/>
  <c r="AC325" i="27"/>
  <c r="AC329" i="27"/>
  <c r="AC333" i="27"/>
  <c r="AC337" i="27"/>
  <c r="AC341" i="27"/>
  <c r="AC345" i="27"/>
  <c r="AC349" i="27"/>
  <c r="AD17" i="27"/>
  <c r="AU17" i="27" s="1"/>
  <c r="AD21" i="27"/>
  <c r="AU21" i="27" s="1"/>
  <c r="AD25" i="27"/>
  <c r="AU25" i="27" s="1"/>
  <c r="AD29" i="27"/>
  <c r="AU29" i="27" s="1"/>
  <c r="AD33" i="27"/>
  <c r="AU33" i="27" s="1"/>
  <c r="AD37" i="27"/>
  <c r="AU37" i="27" s="1"/>
  <c r="AD41" i="27"/>
  <c r="AU41" i="27" s="1"/>
  <c r="AD45" i="27"/>
  <c r="AU45" i="27" s="1"/>
  <c r="AD49" i="27"/>
  <c r="AU49" i="27" s="1"/>
  <c r="AD53" i="27"/>
  <c r="AU53" i="27" s="1"/>
  <c r="AD57" i="27"/>
  <c r="AU57" i="27" s="1"/>
  <c r="AD61" i="27"/>
  <c r="AU61" i="27" s="1"/>
  <c r="AD65" i="27"/>
  <c r="AU65" i="27" s="1"/>
  <c r="AD69" i="27"/>
  <c r="AU69" i="27" s="1"/>
  <c r="AD73" i="27"/>
  <c r="AU73" i="27" s="1"/>
  <c r="AD77" i="27"/>
  <c r="AU77" i="27" s="1"/>
  <c r="AD81" i="27"/>
  <c r="AU81" i="27" s="1"/>
  <c r="AD85" i="27"/>
  <c r="AU85" i="27" s="1"/>
  <c r="AD89" i="27"/>
  <c r="AU89" i="27" s="1"/>
  <c r="AD93" i="27"/>
  <c r="AU93" i="27" s="1"/>
  <c r="AD97" i="27"/>
  <c r="AU97" i="27" s="1"/>
  <c r="AD101" i="27"/>
  <c r="AU101" i="27" s="1"/>
  <c r="AD105" i="27"/>
  <c r="AU105" i="27" s="1"/>
  <c r="AD109" i="27"/>
  <c r="AU109" i="27" s="1"/>
  <c r="AD113" i="27"/>
  <c r="AU113" i="27" s="1"/>
  <c r="AD117" i="27"/>
  <c r="AU117" i="27" s="1"/>
  <c r="AD121" i="27"/>
  <c r="AU121" i="27" s="1"/>
  <c r="AD125" i="27"/>
  <c r="AU125" i="27" s="1"/>
  <c r="AD129" i="27"/>
  <c r="AU129" i="27" s="1"/>
  <c r="AD133" i="27"/>
  <c r="AU133" i="27" s="1"/>
  <c r="AD137" i="27"/>
  <c r="AU137" i="27" s="1"/>
  <c r="AD141" i="27"/>
  <c r="AU141" i="27" s="1"/>
  <c r="AD145" i="27"/>
  <c r="AU145" i="27" s="1"/>
  <c r="AD149" i="27"/>
  <c r="AU149" i="27" s="1"/>
  <c r="AD153" i="27"/>
  <c r="AU153" i="27" s="1"/>
  <c r="AD157" i="27"/>
  <c r="AU157" i="27" s="1"/>
  <c r="AD161" i="27"/>
  <c r="AU161" i="27" s="1"/>
  <c r="AD165" i="27"/>
  <c r="AU165" i="27" s="1"/>
  <c r="AD169" i="27"/>
  <c r="AU169" i="27" s="1"/>
  <c r="AD173" i="27"/>
  <c r="AU173" i="27" s="1"/>
  <c r="AD177" i="27"/>
  <c r="AU177" i="27" s="1"/>
  <c r="AD181" i="27"/>
  <c r="AU181" i="27" s="1"/>
  <c r="AD185" i="27"/>
  <c r="AU185" i="27" s="1"/>
  <c r="AD189" i="27"/>
  <c r="AU189" i="27" s="1"/>
  <c r="AD193" i="27"/>
  <c r="AU193" i="27" s="1"/>
  <c r="AD197" i="27"/>
  <c r="AU197" i="27" s="1"/>
  <c r="AD201" i="27"/>
  <c r="AU201" i="27" s="1"/>
  <c r="AD205" i="27"/>
  <c r="AU205" i="27" s="1"/>
  <c r="AD209" i="27"/>
  <c r="AU209" i="27" s="1"/>
  <c r="AD213" i="27"/>
  <c r="AU213" i="27" s="1"/>
  <c r="AD217" i="27"/>
  <c r="AU217" i="27" s="1"/>
  <c r="AC18" i="27"/>
  <c r="AC22" i="27"/>
  <c r="AC26" i="27"/>
  <c r="AC58" i="27"/>
  <c r="AC90" i="27"/>
  <c r="AC122" i="27"/>
  <c r="AC154" i="27"/>
  <c r="AC186" i="27"/>
  <c r="AC210" i="27"/>
  <c r="AD221" i="27"/>
  <c r="AU221" i="27" s="1"/>
  <c r="AD229" i="27"/>
  <c r="AU229" i="27" s="1"/>
  <c r="AD237" i="27"/>
  <c r="AU237" i="27" s="1"/>
  <c r="AD245" i="27"/>
  <c r="AU245" i="27" s="1"/>
  <c r="AD253" i="27"/>
  <c r="AU253" i="27" s="1"/>
  <c r="AD261" i="27"/>
  <c r="AU261" i="27" s="1"/>
  <c r="AD269" i="27"/>
  <c r="AU269" i="27" s="1"/>
  <c r="AD277" i="27"/>
  <c r="AU277" i="27" s="1"/>
  <c r="AD285" i="27"/>
  <c r="AU285" i="27" s="1"/>
  <c r="AD293" i="27"/>
  <c r="AU293" i="27" s="1"/>
  <c r="AD301" i="27"/>
  <c r="AU301" i="27" s="1"/>
  <c r="AD309" i="27"/>
  <c r="AU309" i="27" s="1"/>
  <c r="AD317" i="27"/>
  <c r="AU317" i="27" s="1"/>
  <c r="AD325" i="27"/>
  <c r="AU325" i="27" s="1"/>
  <c r="AD333" i="27"/>
  <c r="AU333" i="27" s="1"/>
  <c r="AD341" i="27"/>
  <c r="AU341" i="27" s="1"/>
  <c r="AD349" i="27"/>
  <c r="AU349" i="27" s="1"/>
  <c r="AD353" i="27"/>
  <c r="AU353" i="27" s="1"/>
  <c r="AD357" i="27"/>
  <c r="AU357" i="27" s="1"/>
  <c r="AD361" i="27"/>
  <c r="AU361" i="27" s="1"/>
  <c r="AD365" i="27"/>
  <c r="AU365" i="27" s="1"/>
  <c r="AD369" i="27"/>
  <c r="AU369" i="27" s="1"/>
  <c r="AD373" i="27"/>
  <c r="AU373" i="27" s="1"/>
  <c r="AD377" i="27"/>
  <c r="AU377" i="27" s="1"/>
  <c r="AD381" i="27"/>
  <c r="AU381" i="27" s="1"/>
  <c r="AD385" i="27"/>
  <c r="AU385" i="27" s="1"/>
  <c r="AD389" i="27"/>
  <c r="AU389" i="27" s="1"/>
  <c r="AD393" i="27"/>
  <c r="AU393" i="27" s="1"/>
  <c r="AD397" i="27"/>
  <c r="AU397" i="27" s="1"/>
  <c r="AD401" i="27"/>
  <c r="AU401" i="27" s="1"/>
  <c r="AD405" i="27"/>
  <c r="AU405" i="27" s="1"/>
  <c r="AD409" i="27"/>
  <c r="AU409" i="27" s="1"/>
  <c r="AD413" i="27"/>
  <c r="AU413" i="27" s="1"/>
  <c r="AD417" i="27"/>
  <c r="AU417" i="27" s="1"/>
  <c r="AD421" i="27"/>
  <c r="AU421" i="27" s="1"/>
  <c r="AD425" i="27"/>
  <c r="AU425" i="27" s="1"/>
  <c r="AD429" i="27"/>
  <c r="AU429" i="27" s="1"/>
  <c r="AD433" i="27"/>
  <c r="AU433" i="27" s="1"/>
  <c r="AD437" i="27"/>
  <c r="AU437" i="27" s="1"/>
  <c r="AD441" i="27"/>
  <c r="AU441" i="27" s="1"/>
  <c r="AD445" i="27"/>
  <c r="AU445" i="27" s="1"/>
  <c r="AD449" i="27"/>
  <c r="AU449" i="27" s="1"/>
  <c r="AD453" i="27"/>
  <c r="AU453" i="27" s="1"/>
  <c r="AD457" i="27"/>
  <c r="AU457" i="27" s="1"/>
  <c r="AD461" i="27"/>
  <c r="AU461" i="27" s="1"/>
  <c r="AD465" i="27"/>
  <c r="AU465" i="27" s="1"/>
  <c r="AD469" i="27"/>
  <c r="AU469" i="27" s="1"/>
  <c r="AD473" i="27"/>
  <c r="AU473" i="27" s="1"/>
  <c r="AD477" i="27"/>
  <c r="AU477" i="27" s="1"/>
  <c r="AD481" i="27"/>
  <c r="AU481" i="27" s="1"/>
  <c r="AD485" i="27"/>
  <c r="AU485" i="27" s="1"/>
  <c r="AD489" i="27"/>
  <c r="AU489" i="27" s="1"/>
  <c r="AD493" i="27"/>
  <c r="AU493" i="27" s="1"/>
  <c r="AD497" i="27"/>
  <c r="AU497" i="27" s="1"/>
  <c r="AD501" i="27"/>
  <c r="AU501" i="27" s="1"/>
  <c r="AD505" i="27"/>
  <c r="AU505" i="27" s="1"/>
  <c r="AD509" i="27"/>
  <c r="AU509" i="27" s="1"/>
  <c r="AD513" i="27"/>
  <c r="AU513" i="27" s="1"/>
  <c r="AD517" i="27"/>
  <c r="AU517" i="27" s="1"/>
  <c r="AD521" i="27"/>
  <c r="AU521" i="27" s="1"/>
  <c r="V20" i="27"/>
  <c r="V28" i="27"/>
  <c r="V36" i="27"/>
  <c r="V44" i="27"/>
  <c r="V52" i="27"/>
  <c r="V60" i="27"/>
  <c r="V68" i="27"/>
  <c r="V76" i="27"/>
  <c r="AP76" i="27" s="1"/>
  <c r="V84" i="27"/>
  <c r="V92" i="27"/>
  <c r="V100" i="27"/>
  <c r="V108" i="27"/>
  <c r="V116" i="27"/>
  <c r="V124" i="27"/>
  <c r="V132" i="27"/>
  <c r="V140" i="27"/>
  <c r="V148" i="27"/>
  <c r="V156" i="27"/>
  <c r="AC30" i="27"/>
  <c r="AC34" i="27"/>
  <c r="AC66" i="27"/>
  <c r="AC98" i="27"/>
  <c r="AC130" i="27"/>
  <c r="AC162" i="27"/>
  <c r="AC194" i="27"/>
  <c r="AC214" i="27"/>
  <c r="AD222" i="27"/>
  <c r="AU222" i="27" s="1"/>
  <c r="AD230" i="27"/>
  <c r="AU230" i="27" s="1"/>
  <c r="AD238" i="27"/>
  <c r="AU238" i="27" s="1"/>
  <c r="AD246" i="27"/>
  <c r="AU246" i="27" s="1"/>
  <c r="AD254" i="27"/>
  <c r="AU254" i="27" s="1"/>
  <c r="AD262" i="27"/>
  <c r="AU262" i="27" s="1"/>
  <c r="AD270" i="27"/>
  <c r="AU270" i="27" s="1"/>
  <c r="AD278" i="27"/>
  <c r="AU278" i="27" s="1"/>
  <c r="AD286" i="27"/>
  <c r="AU286" i="27" s="1"/>
  <c r="AD294" i="27"/>
  <c r="AU294" i="27" s="1"/>
  <c r="AD302" i="27"/>
  <c r="AU302" i="27" s="1"/>
  <c r="AD310" i="27"/>
  <c r="AU310" i="27" s="1"/>
  <c r="AD318" i="27"/>
  <c r="AU318" i="27" s="1"/>
  <c r="AD326" i="27"/>
  <c r="AU326" i="27" s="1"/>
  <c r="AD334" i="27"/>
  <c r="AU334" i="27" s="1"/>
  <c r="AD342" i="27"/>
  <c r="AU342" i="27" s="1"/>
  <c r="AD350" i="27"/>
  <c r="AU350" i="27" s="1"/>
  <c r="AD354" i="27"/>
  <c r="AU354" i="27" s="1"/>
  <c r="AD358" i="27"/>
  <c r="AU358" i="27" s="1"/>
  <c r="AD362" i="27"/>
  <c r="AU362" i="27" s="1"/>
  <c r="AD366" i="27"/>
  <c r="AU366" i="27" s="1"/>
  <c r="AD370" i="27"/>
  <c r="AU370" i="27" s="1"/>
  <c r="AD374" i="27"/>
  <c r="AU374" i="27" s="1"/>
  <c r="AD378" i="27"/>
  <c r="AU378" i="27" s="1"/>
  <c r="AD382" i="27"/>
  <c r="AU382" i="27" s="1"/>
  <c r="AD386" i="27"/>
  <c r="AU386" i="27" s="1"/>
  <c r="AD390" i="27"/>
  <c r="AU390" i="27" s="1"/>
  <c r="AD394" i="27"/>
  <c r="AU394" i="27" s="1"/>
  <c r="AD398" i="27"/>
  <c r="AU398" i="27" s="1"/>
  <c r="AD402" i="27"/>
  <c r="AU402" i="27" s="1"/>
  <c r="AD406" i="27"/>
  <c r="AU406" i="27" s="1"/>
  <c r="AD410" i="27"/>
  <c r="AU410" i="27" s="1"/>
  <c r="AD414" i="27"/>
  <c r="AU414" i="27" s="1"/>
  <c r="AD418" i="27"/>
  <c r="AU418" i="27" s="1"/>
  <c r="AD422" i="27"/>
  <c r="AU422" i="27" s="1"/>
  <c r="AD426" i="27"/>
  <c r="AU426" i="27" s="1"/>
  <c r="AD430" i="27"/>
  <c r="AU430" i="27" s="1"/>
  <c r="AD434" i="27"/>
  <c r="AU434" i="27" s="1"/>
  <c r="AD438" i="27"/>
  <c r="AU438" i="27" s="1"/>
  <c r="AD442" i="27"/>
  <c r="AU442" i="27" s="1"/>
  <c r="AD446" i="27"/>
  <c r="AU446" i="27" s="1"/>
  <c r="AD450" i="27"/>
  <c r="AU450" i="27" s="1"/>
  <c r="AD454" i="27"/>
  <c r="AU454" i="27" s="1"/>
  <c r="AD458" i="27"/>
  <c r="AU458" i="27" s="1"/>
  <c r="AD462" i="27"/>
  <c r="AU462" i="27" s="1"/>
  <c r="AD466" i="27"/>
  <c r="AU466" i="27" s="1"/>
  <c r="AD470" i="27"/>
  <c r="AU470" i="27" s="1"/>
  <c r="AD474" i="27"/>
  <c r="AU474" i="27" s="1"/>
  <c r="AD478" i="27"/>
  <c r="AU478" i="27" s="1"/>
  <c r="AD482" i="27"/>
  <c r="AU482" i="27" s="1"/>
  <c r="AD486" i="27"/>
  <c r="AU486" i="27" s="1"/>
  <c r="AD490" i="27"/>
  <c r="AU490" i="27" s="1"/>
  <c r="AD494" i="27"/>
  <c r="AU494" i="27" s="1"/>
  <c r="AD498" i="27"/>
  <c r="AU498" i="27" s="1"/>
  <c r="AD502" i="27"/>
  <c r="AU502" i="27" s="1"/>
  <c r="AD506" i="27"/>
  <c r="AU506" i="27" s="1"/>
  <c r="AD510" i="27"/>
  <c r="AU510" i="27" s="1"/>
  <c r="AD514" i="27"/>
  <c r="AU514" i="27" s="1"/>
  <c r="AD518" i="27"/>
  <c r="AU518" i="27" s="1"/>
  <c r="AC14" i="27"/>
  <c r="V22" i="27"/>
  <c r="V30" i="27"/>
  <c r="V38" i="27"/>
  <c r="V46" i="27"/>
  <c r="V54" i="27"/>
  <c r="V62" i="27"/>
  <c r="V70" i="27"/>
  <c r="V78" i="27"/>
  <c r="V86" i="27"/>
  <c r="V94" i="27"/>
  <c r="V102" i="27"/>
  <c r="V110" i="27"/>
  <c r="V118" i="27"/>
  <c r="V126" i="27"/>
  <c r="V134" i="27"/>
  <c r="V142" i="27"/>
  <c r="V150" i="27"/>
  <c r="V158" i="27"/>
  <c r="AC38" i="27"/>
  <c r="AC70" i="27"/>
  <c r="AC102" i="27"/>
  <c r="AC134" i="27"/>
  <c r="AC166" i="27"/>
  <c r="AC198" i="27"/>
  <c r="AD214" i="27"/>
  <c r="AU214" i="27" s="1"/>
  <c r="AC224" i="27"/>
  <c r="AC232" i="27"/>
  <c r="AC240" i="27"/>
  <c r="AC248" i="27"/>
  <c r="AC256" i="27"/>
  <c r="AC264" i="27"/>
  <c r="AC272" i="27"/>
  <c r="AC280" i="27"/>
  <c r="AC288" i="27"/>
  <c r="AC296" i="27"/>
  <c r="AC304" i="27"/>
  <c r="AC312" i="27"/>
  <c r="AC320" i="27"/>
  <c r="AC328" i="27"/>
  <c r="AC336" i="27"/>
  <c r="AC344" i="27"/>
  <c r="AC351" i="27"/>
  <c r="AC355" i="27"/>
  <c r="AC359" i="27"/>
  <c r="AC363" i="27"/>
  <c r="AC367" i="27"/>
  <c r="AC371" i="27"/>
  <c r="AC375" i="27"/>
  <c r="AC379" i="27"/>
  <c r="AC383" i="27"/>
  <c r="AC387" i="27"/>
  <c r="AC391" i="27"/>
  <c r="AC395" i="27"/>
  <c r="AC399" i="27"/>
  <c r="AC403" i="27"/>
  <c r="AC407" i="27"/>
  <c r="AC411" i="27"/>
  <c r="AC415" i="27"/>
  <c r="AC419" i="27"/>
  <c r="AC423" i="27"/>
  <c r="AC427" i="27"/>
  <c r="AC431" i="27"/>
  <c r="AC435" i="27"/>
  <c r="AC439" i="27"/>
  <c r="AC443" i="27"/>
  <c r="AC447" i="27"/>
  <c r="AC451" i="27"/>
  <c r="AC455" i="27"/>
  <c r="AC459" i="27"/>
  <c r="AC463" i="27"/>
  <c r="AC467" i="27"/>
  <c r="AC471" i="27"/>
  <c r="AC475" i="27"/>
  <c r="AC479" i="27"/>
  <c r="AC483" i="27"/>
  <c r="AC487" i="27"/>
  <c r="AC491" i="27"/>
  <c r="AC495" i="27"/>
  <c r="AC499" i="27"/>
  <c r="AC503" i="27"/>
  <c r="AC507" i="27"/>
  <c r="AC511" i="27"/>
  <c r="AC515" i="27"/>
  <c r="AC519" i="27"/>
  <c r="V15" i="27"/>
  <c r="V23" i="27"/>
  <c r="V31" i="27"/>
  <c r="V39" i="27"/>
  <c r="V47" i="27"/>
  <c r="V55" i="27"/>
  <c r="V63" i="27"/>
  <c r="V71" i="27"/>
  <c r="V79" i="27"/>
  <c r="V87" i="27"/>
  <c r="V95" i="27"/>
  <c r="V103" i="27"/>
  <c r="V111" i="27"/>
  <c r="V119" i="27"/>
  <c r="V127" i="27"/>
  <c r="V135" i="27"/>
  <c r="V143" i="27"/>
  <c r="V151" i="27"/>
  <c r="V159" i="27"/>
  <c r="AC42" i="27"/>
  <c r="AC86" i="27"/>
  <c r="AC142" i="27"/>
  <c r="AC46" i="27"/>
  <c r="AC94" i="27"/>
  <c r="AC146" i="27"/>
  <c r="AC202" i="27"/>
  <c r="AC220" i="27"/>
  <c r="AC234" i="27"/>
  <c r="AC246" i="27"/>
  <c r="AD258" i="27"/>
  <c r="AU258" i="27" s="1"/>
  <c r="AD273" i="27"/>
  <c r="AU273" i="27" s="1"/>
  <c r="AC284" i="27"/>
  <c r="AC298" i="27"/>
  <c r="AC310" i="27"/>
  <c r="AD322" i="27"/>
  <c r="AU322" i="27" s="1"/>
  <c r="AD337" i="27"/>
  <c r="AU337" i="27" s="1"/>
  <c r="AC348" i="27"/>
  <c r="AC356" i="27"/>
  <c r="AC362" i="27"/>
  <c r="AD368" i="27"/>
  <c r="AU368" i="27" s="1"/>
  <c r="AD375" i="27"/>
  <c r="AU375" i="27" s="1"/>
  <c r="AC381" i="27"/>
  <c r="AC388" i="27"/>
  <c r="AC394" i="27"/>
  <c r="AD400" i="27"/>
  <c r="AU400" i="27" s="1"/>
  <c r="AD407" i="27"/>
  <c r="AU407" i="27" s="1"/>
  <c r="AC50" i="27"/>
  <c r="AC106" i="27"/>
  <c r="AC150" i="27"/>
  <c r="AD202" i="27"/>
  <c r="AU202" i="27" s="1"/>
  <c r="AC222" i="27"/>
  <c r="AD234" i="27"/>
  <c r="AU234" i="27" s="1"/>
  <c r="AD249" i="27"/>
  <c r="AU249" i="27" s="1"/>
  <c r="AC260" i="27"/>
  <c r="AC274" i="27"/>
  <c r="AC286" i="27"/>
  <c r="AD298" i="27"/>
  <c r="AU298" i="27" s="1"/>
  <c r="AD313" i="27"/>
  <c r="AU313" i="27" s="1"/>
  <c r="AC324" i="27"/>
  <c r="AC338" i="27"/>
  <c r="AC350" i="27"/>
  <c r="AD356" i="27"/>
  <c r="AU356" i="27" s="1"/>
  <c r="AD363" i="27"/>
  <c r="AU363" i="27" s="1"/>
  <c r="AC369" i="27"/>
  <c r="AC376" i="27"/>
  <c r="AC382" i="27"/>
  <c r="AD388" i="27"/>
  <c r="AU388" i="27" s="1"/>
  <c r="AD395" i="27"/>
  <c r="AU395" i="27" s="1"/>
  <c r="AC401" i="27"/>
  <c r="AC408" i="27"/>
  <c r="AC54" i="27"/>
  <c r="AC110" i="27"/>
  <c r="AC158" i="27"/>
  <c r="AC206" i="27"/>
  <c r="AD225" i="27"/>
  <c r="AU225" i="27" s="1"/>
  <c r="AC236" i="27"/>
  <c r="AC250" i="27"/>
  <c r="AC262" i="27"/>
  <c r="AD274" i="27"/>
  <c r="AU274" i="27" s="1"/>
  <c r="AD289" i="27"/>
  <c r="AU289" i="27" s="1"/>
  <c r="AC300" i="27"/>
  <c r="AC314" i="27"/>
  <c r="AC326" i="27"/>
  <c r="AD338" i="27"/>
  <c r="AU338" i="27" s="1"/>
  <c r="AD351" i="27"/>
  <c r="AU351" i="27" s="1"/>
  <c r="AC357" i="27"/>
  <c r="AC364" i="27"/>
  <c r="AC370" i="27"/>
  <c r="AD376" i="27"/>
  <c r="AU376" i="27" s="1"/>
  <c r="AD383" i="27"/>
  <c r="AU383" i="27" s="1"/>
  <c r="AC389" i="27"/>
  <c r="AC396" i="27"/>
  <c r="AC402" i="27"/>
  <c r="AD408" i="27"/>
  <c r="AU408" i="27" s="1"/>
  <c r="AD415" i="27"/>
  <c r="AU415" i="27" s="1"/>
  <c r="AC421" i="27"/>
  <c r="AC428" i="27"/>
  <c r="AC434" i="27"/>
  <c r="AD440" i="27"/>
  <c r="AU440" i="27" s="1"/>
  <c r="AD447" i="27"/>
  <c r="AU447" i="27" s="1"/>
  <c r="AC453" i="27"/>
  <c r="AC460" i="27"/>
  <c r="AC466" i="27"/>
  <c r="AD472" i="27"/>
  <c r="AU472" i="27" s="1"/>
  <c r="AD479" i="27"/>
  <c r="AU479" i="27" s="1"/>
  <c r="AC485" i="27"/>
  <c r="AC492" i="27"/>
  <c r="AC498" i="27"/>
  <c r="AD504" i="27"/>
  <c r="AU504" i="27" s="1"/>
  <c r="AD511" i="27"/>
  <c r="AU511" i="27" s="1"/>
  <c r="AC517" i="27"/>
  <c r="V17" i="27"/>
  <c r="V29" i="27"/>
  <c r="V42" i="27"/>
  <c r="V56" i="27"/>
  <c r="V67" i="27"/>
  <c r="V81" i="27"/>
  <c r="V93" i="27"/>
  <c r="V106" i="27"/>
  <c r="V120" i="27"/>
  <c r="V131" i="27"/>
  <c r="V145" i="27"/>
  <c r="V157" i="27"/>
  <c r="V167" i="27"/>
  <c r="V175" i="27"/>
  <c r="V183" i="27"/>
  <c r="V191" i="27"/>
  <c r="V199" i="27"/>
  <c r="V207" i="27"/>
  <c r="AP207" i="27" s="1"/>
  <c r="V215" i="27"/>
  <c r="V223" i="27"/>
  <c r="V231" i="27"/>
  <c r="V239" i="27"/>
  <c r="V247" i="27"/>
  <c r="V255" i="27"/>
  <c r="V263" i="27"/>
  <c r="V271" i="27"/>
  <c r="V279" i="27"/>
  <c r="V287" i="27"/>
  <c r="V295" i="27"/>
  <c r="V303" i="27"/>
  <c r="V311" i="27"/>
  <c r="V319" i="27"/>
  <c r="V327" i="27"/>
  <c r="V335" i="27"/>
  <c r="V343" i="27"/>
  <c r="V351" i="27"/>
  <c r="V359" i="27"/>
  <c r="V367" i="27"/>
  <c r="V375" i="27"/>
  <c r="V383" i="27"/>
  <c r="V391" i="27"/>
  <c r="V399" i="27"/>
  <c r="V407" i="27"/>
  <c r="V415" i="27"/>
  <c r="AC62" i="27"/>
  <c r="AC114" i="27"/>
  <c r="AC74" i="27"/>
  <c r="AC118" i="27"/>
  <c r="AC174" i="27"/>
  <c r="AD210" i="27"/>
  <c r="AU210" i="27" s="1"/>
  <c r="AD226" i="27"/>
  <c r="AU226" i="27" s="1"/>
  <c r="AD241" i="27"/>
  <c r="AU241" i="27" s="1"/>
  <c r="AC252" i="27"/>
  <c r="AC266" i="27"/>
  <c r="AC278" i="27"/>
  <c r="AD290" i="27"/>
  <c r="AU290" i="27" s="1"/>
  <c r="AD305" i="27"/>
  <c r="AU305" i="27" s="1"/>
  <c r="AC316" i="27"/>
  <c r="AC330" i="27"/>
  <c r="AC342" i="27"/>
  <c r="AD352" i="27"/>
  <c r="AU352" i="27" s="1"/>
  <c r="AD359" i="27"/>
  <c r="AU359" i="27" s="1"/>
  <c r="AC365" i="27"/>
  <c r="AC372" i="27"/>
  <c r="AC378" i="27"/>
  <c r="AD384" i="27"/>
  <c r="AU384" i="27" s="1"/>
  <c r="AD391" i="27"/>
  <c r="AU391" i="27" s="1"/>
  <c r="AC397" i="27"/>
  <c r="AC404" i="27"/>
  <c r="AC410" i="27"/>
  <c r="AD416" i="27"/>
  <c r="AU416" i="27" s="1"/>
  <c r="AD423" i="27"/>
  <c r="AU423" i="27" s="1"/>
  <c r="AC429" i="27"/>
  <c r="AC436" i="27"/>
  <c r="AC442" i="27"/>
  <c r="AD448" i="27"/>
  <c r="AU448" i="27" s="1"/>
  <c r="AD455" i="27"/>
  <c r="AU455" i="27" s="1"/>
  <c r="AC461" i="27"/>
  <c r="AC468" i="27"/>
  <c r="AC474" i="27"/>
  <c r="AD480" i="27"/>
  <c r="AU480" i="27" s="1"/>
  <c r="AD487" i="27"/>
  <c r="AU487" i="27" s="1"/>
  <c r="AC493" i="27"/>
  <c r="AC500" i="27"/>
  <c r="AC506" i="27"/>
  <c r="AD512" i="27"/>
  <c r="AU512" i="27" s="1"/>
  <c r="AD519" i="27"/>
  <c r="AU519" i="27" s="1"/>
  <c r="V19" i="27"/>
  <c r="V33" i="27"/>
  <c r="V45" i="27"/>
  <c r="V58" i="27"/>
  <c r="V72" i="27"/>
  <c r="V83" i="27"/>
  <c r="V97" i="27"/>
  <c r="V109" i="27"/>
  <c r="AP109" i="27" s="1"/>
  <c r="V122" i="27"/>
  <c r="V136" i="27"/>
  <c r="V147" i="27"/>
  <c r="AP147" i="27" s="1"/>
  <c r="V161" i="27"/>
  <c r="V169" i="27"/>
  <c r="V177" i="27"/>
  <c r="V185" i="27"/>
  <c r="V193" i="27"/>
  <c r="V201" i="27"/>
  <c r="V209" i="27"/>
  <c r="V217" i="27"/>
  <c r="V225" i="27"/>
  <c r="V233" i="27"/>
  <c r="V241" i="27"/>
  <c r="V249" i="27"/>
  <c r="V257" i="27"/>
  <c r="V265" i="27"/>
  <c r="V273" i="27"/>
  <c r="V281" i="27"/>
  <c r="V289" i="27"/>
  <c r="V297" i="27"/>
  <c r="V305" i="27"/>
  <c r="V313" i="27"/>
  <c r="V321" i="27"/>
  <c r="V329" i="27"/>
  <c r="V337" i="27"/>
  <c r="V345" i="27"/>
  <c r="V353" i="27"/>
  <c r="V361" i="27"/>
  <c r="V369" i="27"/>
  <c r="V377" i="27"/>
  <c r="V385" i="27"/>
  <c r="V393" i="27"/>
  <c r="V401" i="27"/>
  <c r="V409" i="27"/>
  <c r="V417" i="27"/>
  <c r="V425" i="27"/>
  <c r="V433" i="27"/>
  <c r="V441" i="27"/>
  <c r="V449" i="27"/>
  <c r="V457" i="27"/>
  <c r="V465" i="27"/>
  <c r="V473" i="27"/>
  <c r="V481" i="27"/>
  <c r="V489" i="27"/>
  <c r="V497" i="27"/>
  <c r="V505" i="27"/>
  <c r="V513" i="27"/>
  <c r="V521" i="27"/>
  <c r="AC78" i="27"/>
  <c r="AC126" i="27"/>
  <c r="AC178" i="27"/>
  <c r="AC216" i="27"/>
  <c r="AC228" i="27"/>
  <c r="AC242" i="27"/>
  <c r="AC254" i="27"/>
  <c r="AD266" i="27"/>
  <c r="AU266" i="27" s="1"/>
  <c r="AD281" i="27"/>
  <c r="AU281" i="27" s="1"/>
  <c r="AC292" i="27"/>
  <c r="AC306" i="27"/>
  <c r="AC318" i="27"/>
  <c r="AD330" i="27"/>
  <c r="AU330" i="27" s="1"/>
  <c r="AD345" i="27"/>
  <c r="AU345" i="27" s="1"/>
  <c r="AC353" i="27"/>
  <c r="AC360" i="27"/>
  <c r="AC366" i="27"/>
  <c r="AD372" i="27"/>
  <c r="AU372" i="27" s="1"/>
  <c r="AD379" i="27"/>
  <c r="AU379" i="27" s="1"/>
  <c r="AC385" i="27"/>
  <c r="AC392" i="27"/>
  <c r="AC398" i="27"/>
  <c r="AD404" i="27"/>
  <c r="AU404" i="27" s="1"/>
  <c r="AD411" i="27"/>
  <c r="AU411" i="27" s="1"/>
  <c r="AC417" i="27"/>
  <c r="AC424" i="27"/>
  <c r="AC430" i="27"/>
  <c r="AD436" i="27"/>
  <c r="AU436" i="27" s="1"/>
  <c r="AD443" i="27"/>
  <c r="AU443" i="27" s="1"/>
  <c r="AC449" i="27"/>
  <c r="AC456" i="27"/>
  <c r="AC462" i="27"/>
  <c r="AD468" i="27"/>
  <c r="AU468" i="27" s="1"/>
  <c r="AD475" i="27"/>
  <c r="AU475" i="27" s="1"/>
  <c r="AC481" i="27"/>
  <c r="AC488" i="27"/>
  <c r="AC494" i="27"/>
  <c r="AD500" i="27"/>
  <c r="AU500" i="27" s="1"/>
  <c r="AD507" i="27"/>
  <c r="AU507" i="27" s="1"/>
  <c r="AC513" i="27"/>
  <c r="AC520" i="27"/>
  <c r="V21" i="27"/>
  <c r="V34" i="27"/>
  <c r="V48" i="27"/>
  <c r="AP48" i="27" s="1"/>
  <c r="V59" i="27"/>
  <c r="V73" i="27"/>
  <c r="V85" i="27"/>
  <c r="V98" i="27"/>
  <c r="V112" i="27"/>
  <c r="V123" i="27"/>
  <c r="V137" i="27"/>
  <c r="V149" i="27"/>
  <c r="AP149" i="27" s="1"/>
  <c r="V162" i="27"/>
  <c r="V170" i="27"/>
  <c r="V178" i="27"/>
  <c r="V186" i="27"/>
  <c r="V194" i="27"/>
  <c r="V202" i="27"/>
  <c r="V210" i="27"/>
  <c r="V218" i="27"/>
  <c r="V226" i="27"/>
  <c r="V234" i="27"/>
  <c r="V242" i="27"/>
  <c r="V250" i="27"/>
  <c r="V258" i="27"/>
  <c r="V266" i="27"/>
  <c r="V274" i="27"/>
  <c r="V282" i="27"/>
  <c r="V290" i="27"/>
  <c r="V298" i="27"/>
  <c r="V306" i="27"/>
  <c r="V314" i="27"/>
  <c r="V322" i="27"/>
  <c r="V330" i="27"/>
  <c r="V338" i="27"/>
  <c r="V346" i="27"/>
  <c r="V354" i="27"/>
  <c r="V362" i="27"/>
  <c r="V370" i="27"/>
  <c r="V378" i="27"/>
  <c r="V386" i="27"/>
  <c r="V394" i="27"/>
  <c r="V402" i="27"/>
  <c r="V410" i="27"/>
  <c r="V418" i="27"/>
  <c r="V426" i="27"/>
  <c r="V434" i="27"/>
  <c r="V442" i="27"/>
  <c r="V450" i="27"/>
  <c r="AP450" i="27" s="1"/>
  <c r="V458" i="27"/>
  <c r="V466" i="27"/>
  <c r="V474" i="27"/>
  <c r="V482" i="27"/>
  <c r="V490" i="27"/>
  <c r="V498" i="27"/>
  <c r="V506" i="27"/>
  <c r="V514" i="27"/>
  <c r="V14" i="27"/>
  <c r="AC82" i="27"/>
  <c r="AC226" i="27"/>
  <c r="AC258" i="27"/>
  <c r="AC294" i="27"/>
  <c r="AD329" i="27"/>
  <c r="AU329" i="27" s="1"/>
  <c r="AD355" i="27"/>
  <c r="AU355" i="27" s="1"/>
  <c r="AC373" i="27"/>
  <c r="AC390" i="27"/>
  <c r="AC406" i="27"/>
  <c r="AD419" i="27"/>
  <c r="AU419" i="27" s="1"/>
  <c r="AD428" i="27"/>
  <c r="AU428" i="27" s="1"/>
  <c r="AD439" i="27"/>
  <c r="AU439" i="27" s="1"/>
  <c r="AC450" i="27"/>
  <c r="AD459" i="27"/>
  <c r="AU459" i="27" s="1"/>
  <c r="AC470" i="27"/>
  <c r="AC480" i="27"/>
  <c r="AC490" i="27"/>
  <c r="AC501" i="27"/>
  <c r="AC510" i="27"/>
  <c r="AC521" i="27"/>
  <c r="V32" i="27"/>
  <c r="V51" i="27"/>
  <c r="V74" i="27"/>
  <c r="V91" i="27"/>
  <c r="V114" i="27"/>
  <c r="V133" i="27"/>
  <c r="V154" i="27"/>
  <c r="V171" i="27"/>
  <c r="V182" i="27"/>
  <c r="V196" i="27"/>
  <c r="V208" i="27"/>
  <c r="V221" i="27"/>
  <c r="V235" i="27"/>
  <c r="V246" i="27"/>
  <c r="V260" i="27"/>
  <c r="V272" i="27"/>
  <c r="V285" i="27"/>
  <c r="V299" i="27"/>
  <c r="V310" i="27"/>
  <c r="V324" i="27"/>
  <c r="V336" i="27"/>
  <c r="V349" i="27"/>
  <c r="V363" i="27"/>
  <c r="V374" i="27"/>
  <c r="V388" i="27"/>
  <c r="AP388" i="27" s="1"/>
  <c r="V400" i="27"/>
  <c r="V413" i="27"/>
  <c r="V424" i="27"/>
  <c r="V436" i="27"/>
  <c r="V446" i="27"/>
  <c r="V456" i="27"/>
  <c r="V468" i="27"/>
  <c r="V478" i="27"/>
  <c r="V488" i="27"/>
  <c r="V500" i="27"/>
  <c r="AP500" i="27" s="1"/>
  <c r="V510" i="27"/>
  <c r="V520" i="27"/>
  <c r="AC138" i="27"/>
  <c r="AC230" i="27"/>
  <c r="AD265" i="27"/>
  <c r="AU265" i="27" s="1"/>
  <c r="AD297" i="27"/>
  <c r="AU297" i="27" s="1"/>
  <c r="AC332" i="27"/>
  <c r="AC358" i="27"/>
  <c r="AC374" i="27"/>
  <c r="AD392" i="27"/>
  <c r="AU392" i="27" s="1"/>
  <c r="AC409" i="27"/>
  <c r="AC420" i="27"/>
  <c r="AD431" i="27"/>
  <c r="AU431" i="27" s="1"/>
  <c r="AC440" i="27"/>
  <c r="AD451" i="27"/>
  <c r="AU451" i="27" s="1"/>
  <c r="AD460" i="27"/>
  <c r="AU460" i="27" s="1"/>
  <c r="AD471" i="27"/>
  <c r="AU471" i="27" s="1"/>
  <c r="AC482" i="27"/>
  <c r="AD491" i="27"/>
  <c r="AU491" i="27" s="1"/>
  <c r="AC502" i="27"/>
  <c r="AC512" i="27"/>
  <c r="AD14" i="27"/>
  <c r="AU14" i="27" s="1"/>
  <c r="V35" i="27"/>
  <c r="V53" i="27"/>
  <c r="V75" i="27"/>
  <c r="V96" i="27"/>
  <c r="V115" i="27"/>
  <c r="V138" i="27"/>
  <c r="AP138" i="27" s="1"/>
  <c r="V155" i="27"/>
  <c r="V172" i="27"/>
  <c r="V184" i="27"/>
  <c r="V197" i="27"/>
  <c r="V211" i="27"/>
  <c r="V222" i="27"/>
  <c r="V236" i="27"/>
  <c r="V248" i="27"/>
  <c r="V261" i="27"/>
  <c r="V275" i="27"/>
  <c r="V286" i="27"/>
  <c r="V300" i="27"/>
  <c r="V312" i="27"/>
  <c r="V325" i="27"/>
  <c r="V339" i="27"/>
  <c r="V350" i="27"/>
  <c r="V364" i="27"/>
  <c r="V376" i="27"/>
  <c r="V389" i="27"/>
  <c r="V403" i="27"/>
  <c r="V414" i="27"/>
  <c r="V427" i="27"/>
  <c r="AP427" i="27" s="1"/>
  <c r="V437" i="27"/>
  <c r="AC170" i="27"/>
  <c r="AD233" i="27"/>
  <c r="AU233" i="27" s="1"/>
  <c r="AC268" i="27"/>
  <c r="AC302" i="27"/>
  <c r="AC334" i="27"/>
  <c r="AD360" i="27"/>
  <c r="AU360" i="27" s="1"/>
  <c r="AC377" i="27"/>
  <c r="AC393" i="27"/>
  <c r="AC412" i="27"/>
  <c r="AD420" i="27"/>
  <c r="AU420" i="27" s="1"/>
  <c r="AC432" i="27"/>
  <c r="AC441" i="27"/>
  <c r="AC452" i="27"/>
  <c r="AD463" i="27"/>
  <c r="AU463" i="27" s="1"/>
  <c r="AC472" i="27"/>
  <c r="AD483" i="27"/>
  <c r="AU483" i="27" s="1"/>
  <c r="AD492" i="27"/>
  <c r="AU492" i="27" s="1"/>
  <c r="AD503" i="27"/>
  <c r="AU503" i="27" s="1"/>
  <c r="AC514" i="27"/>
  <c r="V16" i="27"/>
  <c r="V37" i="27"/>
  <c r="V57" i="27"/>
  <c r="V77" i="27"/>
  <c r="V99" i="27"/>
  <c r="V117" i="27"/>
  <c r="V139" i="27"/>
  <c r="V160" i="27"/>
  <c r="V173" i="27"/>
  <c r="V187" i="27"/>
  <c r="V198" i="27"/>
  <c r="V212" i="27"/>
  <c r="V224" i="27"/>
  <c r="V237" i="27"/>
  <c r="V251" i="27"/>
  <c r="V262" i="27"/>
  <c r="V276" i="27"/>
  <c r="V288" i="27"/>
  <c r="V301" i="27"/>
  <c r="V315" i="27"/>
  <c r="V326" i="27"/>
  <c r="V340" i="27"/>
  <c r="V352" i="27"/>
  <c r="V365" i="27"/>
  <c r="V379" i="27"/>
  <c r="V390" i="27"/>
  <c r="V404" i="27"/>
  <c r="V416" i="27"/>
  <c r="V428" i="27"/>
  <c r="AC182" i="27"/>
  <c r="AC238" i="27"/>
  <c r="AC270" i="27"/>
  <c r="AD306" i="27"/>
  <c r="AU306" i="27" s="1"/>
  <c r="AC340" i="27"/>
  <c r="AC361" i="27"/>
  <c r="AC380" i="27"/>
  <c r="AD396" i="27"/>
  <c r="AU396" i="27" s="1"/>
  <c r="AD412" i="27"/>
  <c r="AU412" i="27" s="1"/>
  <c r="AC422" i="27"/>
  <c r="AD432" i="27"/>
  <c r="AU432" i="27" s="1"/>
  <c r="AC444" i="27"/>
  <c r="AD452" i="27"/>
  <c r="AU452" i="27" s="1"/>
  <c r="AC464" i="27"/>
  <c r="AC473" i="27"/>
  <c r="AC484" i="27"/>
  <c r="AD495" i="27"/>
  <c r="AU495" i="27" s="1"/>
  <c r="AC504" i="27"/>
  <c r="AD515" i="27"/>
  <c r="AU515" i="27" s="1"/>
  <c r="V18" i="27"/>
  <c r="V40" i="27"/>
  <c r="V61" i="27"/>
  <c r="V80" i="27"/>
  <c r="V101" i="27"/>
  <c r="V121" i="27"/>
  <c r="V141" i="27"/>
  <c r="V163" i="27"/>
  <c r="V174" i="27"/>
  <c r="V188" i="27"/>
  <c r="V200" i="27"/>
  <c r="V213" i="27"/>
  <c r="V227" i="27"/>
  <c r="V238" i="27"/>
  <c r="V252" i="27"/>
  <c r="V264" i="27"/>
  <c r="V277" i="27"/>
  <c r="V291" i="27"/>
  <c r="V302" i="27"/>
  <c r="V316" i="27"/>
  <c r="V328" i="27"/>
  <c r="V341" i="27"/>
  <c r="V355" i="27"/>
  <c r="AP355" i="27" s="1"/>
  <c r="V366" i="27"/>
  <c r="V380" i="27"/>
  <c r="V392" i="27"/>
  <c r="V405" i="27"/>
  <c r="V419" i="27"/>
  <c r="V429" i="27"/>
  <c r="V439" i="27"/>
  <c r="V451" i="27"/>
  <c r="V461" i="27"/>
  <c r="V471" i="27"/>
  <c r="V483" i="27"/>
  <c r="V493" i="27"/>
  <c r="V503" i="27"/>
  <c r="V515" i="27"/>
  <c r="AC190" i="27"/>
  <c r="AD242" i="27"/>
  <c r="AU242" i="27" s="1"/>
  <c r="AC276" i="27"/>
  <c r="AC308" i="27"/>
  <c r="AC346" i="27"/>
  <c r="AD364" i="27"/>
  <c r="AU364" i="27" s="1"/>
  <c r="AD380" i="27"/>
  <c r="AU380" i="27" s="1"/>
  <c r="AD399" i="27"/>
  <c r="AU399" i="27" s="1"/>
  <c r="AC413" i="27"/>
  <c r="AD424" i="27"/>
  <c r="AU424" i="27" s="1"/>
  <c r="AC433" i="27"/>
  <c r="AD444" i="27"/>
  <c r="AU444" i="27" s="1"/>
  <c r="AC454" i="27"/>
  <c r="AD464" i="27"/>
  <c r="AU464" i="27" s="1"/>
  <c r="AC476" i="27"/>
  <c r="AD484" i="27"/>
  <c r="AU484" i="27" s="1"/>
  <c r="AC496" i="27"/>
  <c r="AC505" i="27"/>
  <c r="AC516" i="27"/>
  <c r="V24" i="27"/>
  <c r="V41" i="27"/>
  <c r="V64" i="27"/>
  <c r="V82" i="27"/>
  <c r="V104" i="27"/>
  <c r="V125" i="27"/>
  <c r="AP125" i="27" s="1"/>
  <c r="V144" i="27"/>
  <c r="V164" i="27"/>
  <c r="V176" i="27"/>
  <c r="V189" i="27"/>
  <c r="V203" i="27"/>
  <c r="V214" i="27"/>
  <c r="V228" i="27"/>
  <c r="V240" i="27"/>
  <c r="V253" i="27"/>
  <c r="V267" i="27"/>
  <c r="V278" i="27"/>
  <c r="V292" i="27"/>
  <c r="V304" i="27"/>
  <c r="V317" i="27"/>
  <c r="V331" i="27"/>
  <c r="V342" i="27"/>
  <c r="V356" i="27"/>
  <c r="V368" i="27"/>
  <c r="V381" i="27"/>
  <c r="V395" i="27"/>
  <c r="V406" i="27"/>
  <c r="V420" i="27"/>
  <c r="V430" i="27"/>
  <c r="V440" i="27"/>
  <c r="AD206" i="27"/>
  <c r="AU206" i="27" s="1"/>
  <c r="AC244" i="27"/>
  <c r="AC282" i="27"/>
  <c r="AD314" i="27"/>
  <c r="AU314" i="27" s="1"/>
  <c r="AD346" i="27"/>
  <c r="AU346" i="27" s="1"/>
  <c r="AD367" i="27"/>
  <c r="AU367" i="27" s="1"/>
  <c r="AC384" i="27"/>
  <c r="AC400" i="27"/>
  <c r="AC414" i="27"/>
  <c r="AC425" i="27"/>
  <c r="AD435" i="27"/>
  <c r="AU435" i="27" s="1"/>
  <c r="AC445" i="27"/>
  <c r="AD456" i="27"/>
  <c r="AU456" i="27" s="1"/>
  <c r="AC465" i="27"/>
  <c r="AD476" i="27"/>
  <c r="AU476" i="27" s="1"/>
  <c r="AC486" i="27"/>
  <c r="AD496" i="27"/>
  <c r="AU496" i="27" s="1"/>
  <c r="AC508" i="27"/>
  <c r="AD516" i="27"/>
  <c r="AU516" i="27" s="1"/>
  <c r="V25" i="27"/>
  <c r="V43" i="27"/>
  <c r="V65" i="27"/>
  <c r="V88" i="27"/>
  <c r="V105" i="27"/>
  <c r="V128" i="27"/>
  <c r="V146" i="27"/>
  <c r="V165" i="27"/>
  <c r="V179" i="27"/>
  <c r="V190" i="27"/>
  <c r="V204" i="27"/>
  <c r="V216" i="27"/>
  <c r="V229" i="27"/>
  <c r="V243" i="27"/>
  <c r="AP243" i="27" s="1"/>
  <c r="V254" i="27"/>
  <c r="V268" i="27"/>
  <c r="V280" i="27"/>
  <c r="V293" i="27"/>
  <c r="V307" i="27"/>
  <c r="V318" i="27"/>
  <c r="V332" i="27"/>
  <c r="V344" i="27"/>
  <c r="V357" i="27"/>
  <c r="V371" i="27"/>
  <c r="V382" i="27"/>
  <c r="V396" i="27"/>
  <c r="V408" i="27"/>
  <c r="AP408" i="27" s="1"/>
  <c r="V421" i="27"/>
  <c r="V431" i="27"/>
  <c r="AC218" i="27"/>
  <c r="AD250" i="27"/>
  <c r="AU250" i="27" s="1"/>
  <c r="AD282" i="27"/>
  <c r="AU282" i="27" s="1"/>
  <c r="AD321" i="27"/>
  <c r="AU321" i="27" s="1"/>
  <c r="AC352" i="27"/>
  <c r="AC368" i="27"/>
  <c r="AC386" i="27"/>
  <c r="AD403" i="27"/>
  <c r="AU403" i="27" s="1"/>
  <c r="AC416" i="27"/>
  <c r="AC426" i="27"/>
  <c r="AC437" i="27"/>
  <c r="AC446" i="27"/>
  <c r="AC457" i="27"/>
  <c r="AD467" i="27"/>
  <c r="AU467" i="27" s="1"/>
  <c r="AC477" i="27"/>
  <c r="AD488" i="27"/>
  <c r="AU488" i="27" s="1"/>
  <c r="AC497" i="27"/>
  <c r="AD508" i="27"/>
  <c r="AU508" i="27" s="1"/>
  <c r="AC518" i="27"/>
  <c r="V26" i="27"/>
  <c r="V49" i="27"/>
  <c r="V66" i="27"/>
  <c r="V89" i="27"/>
  <c r="AP89" i="27" s="1"/>
  <c r="V107" i="27"/>
  <c r="V129" i="27"/>
  <c r="V152" i="27"/>
  <c r="V166" i="27"/>
  <c r="V180" i="27"/>
  <c r="V192" i="27"/>
  <c r="AP192" i="27" s="1"/>
  <c r="V205" i="27"/>
  <c r="V219" i="27"/>
  <c r="V230" i="27"/>
  <c r="V244" i="27"/>
  <c r="V256" i="27"/>
  <c r="V269" i="27"/>
  <c r="V283" i="27"/>
  <c r="V294" i="27"/>
  <c r="V308" i="27"/>
  <c r="V320" i="27"/>
  <c r="V333" i="27"/>
  <c r="V347" i="27"/>
  <c r="V358" i="27"/>
  <c r="V372" i="27"/>
  <c r="V384" i="27"/>
  <c r="V397" i="27"/>
  <c r="V411" i="27"/>
  <c r="V422" i="27"/>
  <c r="V432" i="27"/>
  <c r="V444" i="27"/>
  <c r="V454" i="27"/>
  <c r="V464" i="27"/>
  <c r="V476" i="27"/>
  <c r="V486" i="27"/>
  <c r="V496" i="27"/>
  <c r="V508" i="27"/>
  <c r="AP508" i="27" s="1"/>
  <c r="V518" i="27"/>
  <c r="AD218" i="27"/>
  <c r="AU218" i="27" s="1"/>
  <c r="AC418" i="27"/>
  <c r="AD499" i="27"/>
  <c r="AU499" i="27" s="1"/>
  <c r="V130" i="27"/>
  <c r="V245" i="27"/>
  <c r="V348" i="27"/>
  <c r="V438" i="27"/>
  <c r="V459" i="27"/>
  <c r="V475" i="27"/>
  <c r="V492" i="27"/>
  <c r="V509" i="27"/>
  <c r="AC290" i="27"/>
  <c r="AC438" i="27"/>
  <c r="AD520" i="27"/>
  <c r="AU520" i="27" s="1"/>
  <c r="V168" i="27"/>
  <c r="V270" i="27"/>
  <c r="V373" i="27"/>
  <c r="V445" i="27"/>
  <c r="V462" i="27"/>
  <c r="V479" i="27"/>
  <c r="V495" i="27"/>
  <c r="V512" i="27"/>
  <c r="AC322" i="27"/>
  <c r="AC448" i="27"/>
  <c r="V27" i="27"/>
  <c r="V181" i="27"/>
  <c r="V284" i="27"/>
  <c r="V387" i="27"/>
  <c r="V447" i="27"/>
  <c r="V463" i="27"/>
  <c r="V480" i="27"/>
  <c r="V499" i="27"/>
  <c r="V516" i="27"/>
  <c r="AC354" i="27"/>
  <c r="AC458" i="27"/>
  <c r="V50" i="27"/>
  <c r="V195" i="27"/>
  <c r="V296" i="27"/>
  <c r="V398" i="27"/>
  <c r="V448" i="27"/>
  <c r="V467" i="27"/>
  <c r="V484" i="27"/>
  <c r="V501" i="27"/>
  <c r="V517" i="27"/>
  <c r="AD387" i="27"/>
  <c r="AU387" i="27" s="1"/>
  <c r="AC478" i="27"/>
  <c r="V90" i="27"/>
  <c r="AP90" i="27" s="1"/>
  <c r="V220" i="27"/>
  <c r="V323" i="27"/>
  <c r="V423" i="27"/>
  <c r="V453" i="27"/>
  <c r="V470" i="27"/>
  <c r="V487" i="27"/>
  <c r="V504" i="27"/>
  <c r="AD257" i="27"/>
  <c r="AU257" i="27" s="1"/>
  <c r="V113" i="27"/>
  <c r="V412" i="27"/>
  <c r="V477" i="27"/>
  <c r="AD371" i="27"/>
  <c r="AU371" i="27" s="1"/>
  <c r="V153" i="27"/>
  <c r="V435" i="27"/>
  <c r="V485" i="27"/>
  <c r="AP485" i="27" s="1"/>
  <c r="AC405" i="27"/>
  <c r="V206" i="27"/>
  <c r="V443" i="27"/>
  <c r="V491" i="27"/>
  <c r="AD427" i="27"/>
  <c r="AU427" i="27" s="1"/>
  <c r="V232" i="27"/>
  <c r="V452" i="27"/>
  <c r="V494" i="27"/>
  <c r="AC469" i="27"/>
  <c r="V259" i="27"/>
  <c r="V455" i="27"/>
  <c r="V502" i="27"/>
  <c r="AC489" i="27"/>
  <c r="V309" i="27"/>
  <c r="V460" i="27"/>
  <c r="V507" i="27"/>
  <c r="AP507" i="27" s="1"/>
  <c r="AC509" i="27"/>
  <c r="V334" i="27"/>
  <c r="V469" i="27"/>
  <c r="V511" i="27"/>
  <c r="V69" i="27"/>
  <c r="V360" i="27"/>
  <c r="V472" i="27"/>
  <c r="V519" i="27"/>
  <c r="AP488" i="27" l="1"/>
  <c r="AP45" i="27"/>
  <c r="AP352" i="27"/>
  <c r="AP351" i="27"/>
  <c r="AP42" i="27"/>
  <c r="AP413" i="27"/>
  <c r="AP140" i="27"/>
  <c r="AP386" i="27"/>
  <c r="AP465" i="27"/>
  <c r="AP239" i="27"/>
  <c r="AP453" i="27"/>
  <c r="AP215" i="27"/>
  <c r="AP254" i="27"/>
  <c r="AP24" i="27"/>
  <c r="AP31" i="27"/>
  <c r="AP317" i="27"/>
  <c r="AP23" i="27"/>
  <c r="AP299" i="27"/>
  <c r="AP461" i="27"/>
  <c r="AP111" i="27"/>
  <c r="AP87" i="27"/>
  <c r="AP505" i="27"/>
  <c r="AP120" i="27"/>
  <c r="AP320" i="27"/>
  <c r="AP401" i="27"/>
  <c r="AT488" i="27"/>
  <c r="AP285" i="27"/>
  <c r="AP106" i="27"/>
  <c r="AP336" i="27"/>
  <c r="AP224" i="27"/>
  <c r="AT76" i="27"/>
  <c r="AV76" i="27" s="1"/>
  <c r="AW76" i="27" s="1"/>
  <c r="AP414" i="27"/>
  <c r="AP155" i="27"/>
  <c r="AP356" i="27"/>
  <c r="AP256" i="27"/>
  <c r="AP402" i="27"/>
  <c r="AP443" i="27"/>
  <c r="AP302" i="27"/>
  <c r="AP478" i="27"/>
  <c r="AP247" i="27"/>
  <c r="AP274" i="27"/>
  <c r="AP206" i="27"/>
  <c r="AP228" i="27"/>
  <c r="AP445" i="27"/>
  <c r="AP82" i="27"/>
  <c r="AP298" i="27"/>
  <c r="AP218" i="27"/>
  <c r="AP341" i="27"/>
  <c r="AP205" i="27"/>
  <c r="AP312" i="27"/>
  <c r="AP240" i="27"/>
  <c r="AP181" i="27"/>
  <c r="AP438" i="27"/>
  <c r="AP480" i="27"/>
  <c r="AP419" i="27"/>
  <c r="AP123" i="27"/>
  <c r="AP238" i="27"/>
  <c r="AP246" i="27"/>
  <c r="AP496" i="27"/>
  <c r="AP107" i="27"/>
  <c r="AP119" i="27"/>
  <c r="AP134" i="27"/>
  <c r="AP72" i="27"/>
  <c r="AP60" i="27"/>
  <c r="AP369" i="27"/>
  <c r="AP91" i="27"/>
  <c r="AP53" i="27"/>
  <c r="AP110" i="27"/>
  <c r="AP514" i="27"/>
  <c r="AP391" i="27"/>
  <c r="AP54" i="27"/>
  <c r="AP49" i="27"/>
  <c r="AP99" i="27"/>
  <c r="AP504" i="27"/>
  <c r="AP74" i="27"/>
  <c r="AP39" i="27"/>
  <c r="AP383" i="27"/>
  <c r="AT48" i="27"/>
  <c r="AV48" i="27" s="1"/>
  <c r="AW48" i="27" s="1"/>
  <c r="AP27" i="27"/>
  <c r="AP183" i="27"/>
  <c r="AP464" i="27"/>
  <c r="AP180" i="27"/>
  <c r="AP348" i="27"/>
  <c r="AP368" i="27"/>
  <c r="AP105" i="27"/>
  <c r="AP477" i="27"/>
  <c r="AP127" i="27"/>
  <c r="AP212" i="27"/>
  <c r="AP242" i="27"/>
  <c r="AP325" i="27"/>
  <c r="AP52" i="27"/>
  <c r="AP365" i="27"/>
  <c r="AP345" i="27"/>
  <c r="AP493" i="27"/>
  <c r="AP305" i="27"/>
  <c r="AP132" i="27"/>
  <c r="AP153" i="27"/>
  <c r="AP379" i="27"/>
  <c r="AP59" i="27"/>
  <c r="AP57" i="27"/>
  <c r="AP353" i="27"/>
  <c r="AP520" i="27"/>
  <c r="AP346" i="27"/>
  <c r="AP178" i="27"/>
  <c r="AP51" i="27"/>
  <c r="AP73" i="27"/>
  <c r="AP380" i="27"/>
  <c r="AP19" i="27"/>
  <c r="AP20" i="27"/>
  <c r="AP322" i="27"/>
  <c r="AP422" i="27"/>
  <c r="AP270" i="27"/>
  <c r="AP510" i="27"/>
  <c r="AP204" i="27"/>
  <c r="AP395" i="27"/>
  <c r="AP421" i="27"/>
  <c r="AP170" i="27"/>
  <c r="AP117" i="27"/>
  <c r="AP389" i="27"/>
  <c r="AP481" i="27"/>
  <c r="AP85" i="27"/>
  <c r="AP263" i="27"/>
  <c r="AP489" i="27"/>
  <c r="AP342" i="27"/>
  <c r="AP220" i="27"/>
  <c r="AP474" i="27"/>
  <c r="AP148" i="27"/>
  <c r="AP126" i="27"/>
  <c r="AP146" i="27"/>
  <c r="AP423" i="27"/>
  <c r="AP313" i="27"/>
  <c r="AP197" i="27"/>
  <c r="AP234" i="27"/>
  <c r="AP166" i="27"/>
  <c r="AP26" i="27"/>
  <c r="AT408" i="27"/>
  <c r="AV408" i="27" s="1"/>
  <c r="AW408" i="27" s="1"/>
  <c r="AP182" i="27"/>
  <c r="AP272" i="27"/>
  <c r="AP472" i="27"/>
  <c r="AP14" i="27"/>
  <c r="AP360" i="27"/>
  <c r="AP468" i="27"/>
  <c r="AP357" i="27"/>
  <c r="AP436" i="27"/>
  <c r="AP362" i="27"/>
  <c r="AP343" i="27"/>
  <c r="AT427" i="27"/>
  <c r="AV427" i="27" s="1"/>
  <c r="AW427" i="27" s="1"/>
  <c r="AP479" i="27"/>
  <c r="AP233" i="27"/>
  <c r="AP403" i="27"/>
  <c r="AP301" i="27"/>
  <c r="AP145" i="27"/>
  <c r="AP393" i="27"/>
  <c r="AP160" i="27"/>
  <c r="AP424" i="27"/>
  <c r="AP245" i="27"/>
  <c r="AP501" i="27"/>
  <c r="AP471" i="27"/>
  <c r="AP487" i="27"/>
  <c r="AP137" i="27"/>
  <c r="AP315" i="27"/>
  <c r="AP509" i="27"/>
  <c r="AP458" i="27"/>
  <c r="AP257" i="27"/>
  <c r="AP43" i="27"/>
  <c r="AP133" i="27"/>
  <c r="AP381" i="27"/>
  <c r="AP98" i="27"/>
  <c r="AP495" i="27"/>
  <c r="AP283" i="27"/>
  <c r="AP454" i="27"/>
  <c r="AP114" i="27"/>
  <c r="AP222" i="27"/>
  <c r="AP444" i="27"/>
  <c r="AP78" i="27"/>
  <c r="AP103" i="27"/>
  <c r="AP144" i="27"/>
  <c r="AP358" i="27"/>
  <c r="AP506" i="27"/>
  <c r="AP319" i="27"/>
  <c r="AP250" i="27"/>
  <c r="AP229" i="27"/>
  <c r="AP130" i="27"/>
  <c r="AP104" i="27"/>
  <c r="AP179" i="27"/>
  <c r="AP398" i="27"/>
  <c r="AP47" i="27"/>
  <c r="AP392" i="27"/>
  <c r="AP122" i="27"/>
  <c r="AP491" i="27"/>
  <c r="AP339" i="27"/>
  <c r="AP486" i="27"/>
  <c r="AP75" i="27"/>
  <c r="AP50" i="27"/>
  <c r="AP366" i="27"/>
  <c r="AP188" i="27"/>
  <c r="AP378" i="27"/>
  <c r="AP88" i="27"/>
  <c r="AP199" i="27"/>
  <c r="AP84" i="27"/>
  <c r="AT243" i="27"/>
  <c r="AV243" i="27" s="1"/>
  <c r="AW243" i="27" s="1"/>
  <c r="AP412" i="27"/>
  <c r="AP297" i="27"/>
  <c r="AP30" i="27"/>
  <c r="AP169" i="27"/>
  <c r="AT207" i="27"/>
  <c r="AV207" i="27" s="1"/>
  <c r="AW207" i="27" s="1"/>
  <c r="AP311" i="27"/>
  <c r="AP258" i="27"/>
  <c r="AP136" i="27"/>
  <c r="AP455" i="27"/>
  <c r="AP161" i="27"/>
  <c r="AP164" i="27"/>
  <c r="AP309" i="27"/>
  <c r="AP448" i="27"/>
  <c r="AP396" i="27"/>
  <c r="AP502" i="27"/>
  <c r="AP390" i="27"/>
  <c r="AP44" i="27"/>
  <c r="AP116" i="27"/>
  <c r="AP382" i="27"/>
  <c r="AP482" i="27"/>
  <c r="AP150" i="27"/>
  <c r="AP344" i="27"/>
  <c r="AP282" i="27"/>
  <c r="AP492" i="27"/>
  <c r="AP347" i="27"/>
  <c r="AP314" i="27"/>
  <c r="AP456" i="27"/>
  <c r="AP457" i="27"/>
  <c r="AP194" i="27"/>
  <c r="AP36" i="27"/>
  <c r="AP293" i="27"/>
  <c r="AP281" i="27"/>
  <c r="AP40" i="27"/>
  <c r="AP308" i="27"/>
  <c r="AP112" i="27"/>
  <c r="AP279" i="27"/>
  <c r="AP56" i="27"/>
  <c r="AP209" i="27"/>
  <c r="AP86" i="27"/>
  <c r="AP129" i="27"/>
  <c r="AP55" i="27"/>
  <c r="AP157" i="27"/>
  <c r="AP435" i="27"/>
  <c r="AP236" i="27"/>
  <c r="AP446" i="27"/>
  <c r="AP162" i="27"/>
  <c r="AP475" i="27"/>
  <c r="AT500" i="27"/>
  <c r="AV500" i="27" s="1"/>
  <c r="AW500" i="27" s="1"/>
  <c r="AT138" i="27"/>
  <c r="AV138" i="27" s="1"/>
  <c r="AW138" i="27" s="1"/>
  <c r="AP432" i="27"/>
  <c r="AP35" i="27"/>
  <c r="AP230" i="27"/>
  <c r="AP186" i="27"/>
  <c r="AP232" i="27"/>
  <c r="AP223" i="27"/>
  <c r="AP331" i="27"/>
  <c r="AP470" i="27"/>
  <c r="AP372" i="27"/>
  <c r="AT125" i="27"/>
  <c r="AV125" i="27" s="1"/>
  <c r="AW125" i="27" s="1"/>
  <c r="AP190" i="27"/>
  <c r="AP476" i="27"/>
  <c r="AP511" i="27"/>
  <c r="AT388" i="27"/>
  <c r="AV388" i="27" s="1"/>
  <c r="AW388" i="27" s="1"/>
  <c r="AP284" i="27"/>
  <c r="AP292" i="27"/>
  <c r="AP184" i="27"/>
  <c r="AP175" i="27"/>
  <c r="AP460" i="27"/>
  <c r="AP296" i="27"/>
  <c r="AP37" i="27"/>
  <c r="AP15" i="27"/>
  <c r="AP118" i="27"/>
  <c r="AP80" i="27"/>
  <c r="AP370" i="27"/>
  <c r="AP159" i="27"/>
  <c r="AP406" i="27"/>
  <c r="AP211" i="27"/>
  <c r="AP334" i="27"/>
  <c r="AP135" i="27"/>
  <c r="AP449" i="27"/>
  <c r="AP143" i="27"/>
  <c r="AP434" i="27"/>
  <c r="AT355" i="27"/>
  <c r="AV355" i="27" s="1"/>
  <c r="AW355" i="27" s="1"/>
  <c r="AP521" i="27"/>
  <c r="AP266" i="27"/>
  <c r="AT90" i="27"/>
  <c r="AV90" i="27" s="1"/>
  <c r="AW90" i="27" s="1"/>
  <c r="AP249" i="27"/>
  <c r="AP196" i="27"/>
  <c r="AP142" i="27"/>
  <c r="AP259" i="27"/>
  <c r="AP38" i="27"/>
  <c r="AP323" i="27"/>
  <c r="AP29" i="27"/>
  <c r="AP439" i="27"/>
  <c r="AP494" i="27"/>
  <c r="AP377" i="27"/>
  <c r="AP154" i="27"/>
  <c r="AP187" i="27"/>
  <c r="AP275" i="27"/>
  <c r="AP69" i="27"/>
  <c r="AP273" i="27"/>
  <c r="AP490" i="27"/>
  <c r="AP268" i="27"/>
  <c r="AP260" i="27"/>
  <c r="AP417" i="27"/>
  <c r="AP62" i="27"/>
  <c r="AP68" i="27"/>
  <c r="AP210" i="27"/>
  <c r="AP418" i="27"/>
  <c r="AP276" i="27"/>
  <c r="AP21" i="27"/>
  <c r="AP290" i="27"/>
  <c r="AP185" i="27"/>
  <c r="AP442" i="27"/>
  <c r="AP415" i="27"/>
  <c r="AP151" i="27"/>
  <c r="AP425" i="27"/>
  <c r="AP376" i="27"/>
  <c r="AP251" i="27"/>
  <c r="AP469" i="27"/>
  <c r="AP46" i="27"/>
  <c r="AP101" i="27"/>
  <c r="AP329" i="27"/>
  <c r="AP321" i="27"/>
  <c r="AP41" i="27"/>
  <c r="AP128" i="27"/>
  <c r="AP361" i="27"/>
  <c r="AP447" i="27"/>
  <c r="AP462" i="27"/>
  <c r="AP139" i="27"/>
  <c r="AP318" i="27"/>
  <c r="AP416" i="27"/>
  <c r="AP404" i="27"/>
  <c r="AP163" i="27"/>
  <c r="AP410" i="27"/>
  <c r="AP364" i="27"/>
  <c r="AP97" i="27"/>
  <c r="AT109" i="27"/>
  <c r="AV109" i="27" s="1"/>
  <c r="AW109" i="27" s="1"/>
  <c r="AP200" i="27"/>
  <c r="AP208" i="27"/>
  <c r="AP17" i="27"/>
  <c r="AP452" i="27"/>
  <c r="AP499" i="27"/>
  <c r="AP503" i="27"/>
  <c r="AP241" i="27"/>
  <c r="AP431" i="27"/>
  <c r="AP221" i="27"/>
  <c r="AP173" i="27"/>
  <c r="AP429" i="27"/>
  <c r="AP217" i="27"/>
  <c r="AP70" i="27"/>
  <c r="AP513" i="27"/>
  <c r="AP384" i="27"/>
  <c r="AP77" i="27"/>
  <c r="AP328" i="27"/>
  <c r="AP385" i="27"/>
  <c r="AP168" i="27"/>
  <c r="AP405" i="27"/>
  <c r="AP226" i="27"/>
  <c r="AP387" i="27"/>
  <c r="AP463" i="27"/>
  <c r="AP517" i="27"/>
  <c r="AP498" i="27"/>
  <c r="AP271" i="27"/>
  <c r="AP156" i="27"/>
  <c r="AP294" i="27"/>
  <c r="AP95" i="27"/>
  <c r="AP66" i="27"/>
  <c r="AP65" i="27"/>
  <c r="AP426" i="27"/>
  <c r="AP64" i="27"/>
  <c r="AP335" i="27"/>
  <c r="AP430" i="27"/>
  <c r="AP316" i="27"/>
  <c r="AP473" i="27"/>
  <c r="AP363" i="27"/>
  <c r="AP261" i="27"/>
  <c r="AP167" i="27"/>
  <c r="AP407" i="27"/>
  <c r="AP332" i="27"/>
  <c r="AP333" i="27"/>
  <c r="AP248" i="27"/>
  <c r="AP193" i="27"/>
  <c r="AP67" i="27"/>
  <c r="AP420" i="27"/>
  <c r="AT149" i="27"/>
  <c r="AV149" i="27" s="1"/>
  <c r="AW149" i="27" s="1"/>
  <c r="AT192" i="27"/>
  <c r="AV192" i="27" s="1"/>
  <c r="AW192" i="27" s="1"/>
  <c r="AP512" i="27"/>
  <c r="AP518" i="27"/>
  <c r="AP441" i="27"/>
  <c r="AP349" i="27"/>
  <c r="AP255" i="27"/>
  <c r="AP428" i="27"/>
  <c r="AP409" i="27"/>
  <c r="AP96" i="27"/>
  <c r="AP16" i="27"/>
  <c r="AP158" i="27"/>
  <c r="AT147" i="27"/>
  <c r="AV147" i="27" s="1"/>
  <c r="AW147" i="27" s="1"/>
  <c r="AP152" i="27"/>
  <c r="AT450" i="27"/>
  <c r="AV450" i="27" s="1"/>
  <c r="AW450" i="27" s="1"/>
  <c r="AP394" i="27"/>
  <c r="AP198" i="27"/>
  <c r="AP252" i="27"/>
  <c r="AP92" i="27"/>
  <c r="AP337" i="27"/>
  <c r="AP304" i="27"/>
  <c r="AP459" i="27"/>
  <c r="AP373" i="27"/>
  <c r="AP330" i="27"/>
  <c r="AP310" i="27"/>
  <c r="AP306" i="27"/>
  <c r="AP189" i="27"/>
  <c r="AP411" i="27"/>
  <c r="AP83" i="27"/>
  <c r="AP300" i="27"/>
  <c r="AP25" i="27"/>
  <c r="AP262" i="27"/>
  <c r="AP278" i="27"/>
  <c r="AP201" i="27"/>
  <c r="AP515" i="27"/>
  <c r="AP177" i="27"/>
  <c r="AP399" i="27"/>
  <c r="AP280" i="27"/>
  <c r="AP359" i="27"/>
  <c r="AP174" i="27"/>
  <c r="AP338" i="27"/>
  <c r="AP264" i="27"/>
  <c r="AP466" i="27"/>
  <c r="AP253" i="27"/>
  <c r="AP79" i="27"/>
  <c r="AP219" i="27"/>
  <c r="AP269" i="27"/>
  <c r="AP58" i="27"/>
  <c r="AP18" i="27"/>
  <c r="AP367" i="27"/>
  <c r="AP28" i="27"/>
  <c r="AP327" i="27"/>
  <c r="AP400" i="27"/>
  <c r="AP227" i="27"/>
  <c r="AP108" i="27"/>
  <c r="AP397" i="27"/>
  <c r="AP340" i="27"/>
  <c r="AP235" i="27"/>
  <c r="AP94" i="27"/>
  <c r="AP34" i="27"/>
  <c r="AP288" i="27"/>
  <c r="AP287" i="27"/>
  <c r="AP100" i="27"/>
  <c r="AP131" i="27"/>
  <c r="AT89" i="27"/>
  <c r="AV89" i="27" s="1"/>
  <c r="AW89" i="27" s="1"/>
  <c r="AP303" i="27"/>
  <c r="AP176" i="27"/>
  <c r="AT507" i="27"/>
  <c r="AV507" i="27" s="1"/>
  <c r="AW507" i="27" s="1"/>
  <c r="AP350" i="27"/>
  <c r="AP277" i="27"/>
  <c r="AP121" i="27"/>
  <c r="AT485" i="27"/>
  <c r="AV485" i="27" s="1"/>
  <c r="AW485" i="27" s="1"/>
  <c r="AP22" i="27"/>
  <c r="AP63" i="27"/>
  <c r="AP202" i="27"/>
  <c r="AP307" i="27"/>
  <c r="AP81" i="27"/>
  <c r="AP165" i="27"/>
  <c r="AP326" i="27"/>
  <c r="AP440" i="27"/>
  <c r="AP225" i="27"/>
  <c r="AP519" i="27"/>
  <c r="AP483" i="27"/>
  <c r="AP93" i="27"/>
  <c r="AP267" i="27"/>
  <c r="AP497" i="27"/>
  <c r="AP61" i="27"/>
  <c r="AP324" i="27"/>
  <c r="AP375" i="27"/>
  <c r="AP141" i="27"/>
  <c r="AP371" i="27"/>
  <c r="AP113" i="27"/>
  <c r="AP124" i="27"/>
  <c r="AP374" i="27"/>
  <c r="AP467" i="27"/>
  <c r="AP172" i="27"/>
  <c r="AP289" i="27"/>
  <c r="AP102" i="27"/>
  <c r="AP433" i="27"/>
  <c r="AP244" i="27"/>
  <c r="AP115" i="27"/>
  <c r="AP291" i="27"/>
  <c r="AP237" i="27"/>
  <c r="AP437" i="27"/>
  <c r="AP286" i="27"/>
  <c r="AP203" i="27"/>
  <c r="AP265" i="27"/>
  <c r="AP354" i="27"/>
  <c r="AP171" i="27"/>
  <c r="AP195" i="27"/>
  <c r="AP71" i="27"/>
  <c r="AT33" i="27"/>
  <c r="AP213" i="27"/>
  <c r="AP451" i="27"/>
  <c r="AP214" i="27"/>
  <c r="AP484" i="27"/>
  <c r="AP295" i="27"/>
  <c r="AP191" i="27"/>
  <c r="AP516" i="27"/>
  <c r="AP231" i="27"/>
  <c r="AP216" i="27"/>
  <c r="AT508" i="27"/>
  <c r="AV508" i="27" s="1"/>
  <c r="AW508" i="27" s="1"/>
  <c r="AV488" i="27" l="1"/>
  <c r="AW488" i="27" s="1"/>
  <c r="BA508" i="27"/>
  <c r="AX508" i="27"/>
  <c r="AY508" i="27" s="1"/>
  <c r="AZ508" i="27" s="1"/>
  <c r="AX450" i="27"/>
  <c r="AY450" i="27" s="1"/>
  <c r="AZ450" i="27" s="1"/>
  <c r="BA450" i="27"/>
  <c r="AX147" i="27"/>
  <c r="AY147" i="27" s="1"/>
  <c r="AZ147" i="27" s="1"/>
  <c r="BA147" i="27"/>
  <c r="AT214" i="27"/>
  <c r="AV214" i="27" s="1"/>
  <c r="AW214" i="27" s="1"/>
  <c r="AT286" i="27"/>
  <c r="AV286" i="27" s="1"/>
  <c r="AW286" i="27" s="1"/>
  <c r="AT289" i="27"/>
  <c r="AV289" i="27" s="1"/>
  <c r="AW289" i="27" s="1"/>
  <c r="BA507" i="27"/>
  <c r="AX507" i="27"/>
  <c r="AY507" i="27" s="1"/>
  <c r="AZ507" i="27" s="1"/>
  <c r="AT195" i="27"/>
  <c r="AV195" i="27" s="1"/>
  <c r="AW195" i="27" s="1"/>
  <c r="AT291" i="27"/>
  <c r="AV291" i="27" s="1"/>
  <c r="AW291" i="27" s="1"/>
  <c r="AT374" i="27"/>
  <c r="AV374" i="27" s="1"/>
  <c r="AW374" i="27" s="1"/>
  <c r="AT497" i="27"/>
  <c r="AV497" i="27" s="1"/>
  <c r="AW497" i="27" s="1"/>
  <c r="AT165" i="27"/>
  <c r="AT22" i="27"/>
  <c r="AT288" i="27"/>
  <c r="AV288" i="27" s="1"/>
  <c r="AW288" i="27" s="1"/>
  <c r="AT94" i="27"/>
  <c r="AV94" i="27" s="1"/>
  <c r="AW94" i="27" s="1"/>
  <c r="AT28" i="27"/>
  <c r="AV28" i="27" s="1"/>
  <c r="AW28" i="27" s="1"/>
  <c r="AT466" i="27"/>
  <c r="AV466" i="27" s="1"/>
  <c r="AW466" i="27" s="1"/>
  <c r="AT515" i="27"/>
  <c r="AV515" i="27" s="1"/>
  <c r="AW515" i="27" s="1"/>
  <c r="AT189" i="27"/>
  <c r="AV189" i="27" s="1"/>
  <c r="AW189" i="27" s="1"/>
  <c r="AT92" i="27"/>
  <c r="AV92" i="27" s="1"/>
  <c r="AW92" i="27" s="1"/>
  <c r="AT428" i="27"/>
  <c r="AV428" i="27" s="1"/>
  <c r="AW428" i="27" s="1"/>
  <c r="AT332" i="27"/>
  <c r="AV332" i="27" s="1"/>
  <c r="AW332" i="27" s="1"/>
  <c r="AT335" i="27"/>
  <c r="AV335" i="27" s="1"/>
  <c r="AW335" i="27" s="1"/>
  <c r="AT156" i="27"/>
  <c r="AV156" i="27" s="1"/>
  <c r="AW156" i="27" s="1"/>
  <c r="AT168" i="27"/>
  <c r="AV168" i="27" s="1"/>
  <c r="AW168" i="27" s="1"/>
  <c r="AT429" i="27"/>
  <c r="AV429" i="27" s="1"/>
  <c r="AW429" i="27" s="1"/>
  <c r="AT416" i="27"/>
  <c r="AV416" i="27" s="1"/>
  <c r="AW416" i="27" s="1"/>
  <c r="AT139" i="27"/>
  <c r="AV139" i="27" s="1"/>
  <c r="AW139" i="27" s="1"/>
  <c r="AT101" i="27"/>
  <c r="AV101" i="27" s="1"/>
  <c r="AW101" i="27" s="1"/>
  <c r="AT442" i="27"/>
  <c r="AV442" i="27" s="1"/>
  <c r="AW442" i="27" s="1"/>
  <c r="AT62" i="27"/>
  <c r="AV62" i="27" s="1"/>
  <c r="AW62" i="27" s="1"/>
  <c r="AT187" i="27"/>
  <c r="AV187" i="27" s="1"/>
  <c r="AW187" i="27" s="1"/>
  <c r="AT32" i="27"/>
  <c r="AT211" i="27"/>
  <c r="AV211" i="27" s="1"/>
  <c r="AW211" i="27" s="1"/>
  <c r="AT284" i="27"/>
  <c r="AV284" i="27" s="1"/>
  <c r="AW284" i="27" s="1"/>
  <c r="AT476" i="27"/>
  <c r="AV476" i="27" s="1"/>
  <c r="AW476" i="27" s="1"/>
  <c r="AT35" i="27"/>
  <c r="AV35" i="27" s="1"/>
  <c r="AW35" i="27" s="1"/>
  <c r="AT446" i="27"/>
  <c r="AV446" i="27" s="1"/>
  <c r="AW446" i="27" s="1"/>
  <c r="AT56" i="27"/>
  <c r="AV56" i="27" s="1"/>
  <c r="AW56" i="27" s="1"/>
  <c r="AT194" i="27"/>
  <c r="AV194" i="27" s="1"/>
  <c r="AW194" i="27" s="1"/>
  <c r="AT150" i="27"/>
  <c r="AV150" i="27" s="1"/>
  <c r="AW150" i="27" s="1"/>
  <c r="AT448" i="27"/>
  <c r="AV448" i="27" s="1"/>
  <c r="AW448" i="27" s="1"/>
  <c r="AT136" i="27"/>
  <c r="AV136" i="27" s="1"/>
  <c r="AW136" i="27" s="1"/>
  <c r="AT88" i="27"/>
  <c r="AV88" i="27" s="1"/>
  <c r="AW88" i="27" s="1"/>
  <c r="AT491" i="27"/>
  <c r="AV491" i="27" s="1"/>
  <c r="AW491" i="27" s="1"/>
  <c r="AT130" i="27"/>
  <c r="AV130" i="27" s="1"/>
  <c r="AW130" i="27" s="1"/>
  <c r="AT78" i="27"/>
  <c r="AV78" i="27" s="1"/>
  <c r="AW78" i="27" s="1"/>
  <c r="AT381" i="27"/>
  <c r="AV381" i="27" s="1"/>
  <c r="AW381" i="27" s="1"/>
  <c r="AT487" i="27"/>
  <c r="AV487" i="27" s="1"/>
  <c r="AW487" i="27" s="1"/>
  <c r="AT301" i="27"/>
  <c r="AV301" i="27" s="1"/>
  <c r="AW301" i="27" s="1"/>
  <c r="AT14" i="27"/>
  <c r="AV14" i="27" s="1"/>
  <c r="AW14" i="27" s="1"/>
  <c r="AT197" i="27"/>
  <c r="AV197" i="27" s="1"/>
  <c r="AW197" i="27" s="1"/>
  <c r="AT342" i="27"/>
  <c r="AV342" i="27" s="1"/>
  <c r="AW342" i="27" s="1"/>
  <c r="AT421" i="27"/>
  <c r="AV421" i="27" s="1"/>
  <c r="AW421" i="27" s="1"/>
  <c r="AT57" i="27"/>
  <c r="AV57" i="27" s="1"/>
  <c r="AW57" i="27" s="1"/>
  <c r="AT365" i="27"/>
  <c r="AV365" i="27" s="1"/>
  <c r="AW365" i="27" s="1"/>
  <c r="BA76" i="27"/>
  <c r="AX76" i="27"/>
  <c r="AY76" i="27" s="1"/>
  <c r="AZ76" i="27" s="1"/>
  <c r="AT127" i="27"/>
  <c r="AV127" i="27" s="1"/>
  <c r="AW127" i="27" s="1"/>
  <c r="AT180" i="27"/>
  <c r="AV180" i="27" s="1"/>
  <c r="AW180" i="27" s="1"/>
  <c r="AT504" i="27"/>
  <c r="AV504" i="27" s="1"/>
  <c r="AW504" i="27" s="1"/>
  <c r="AT107" i="27"/>
  <c r="AV107" i="27" s="1"/>
  <c r="AW107" i="27" s="1"/>
  <c r="AT181" i="27"/>
  <c r="AV181" i="27" s="1"/>
  <c r="AW181" i="27" s="1"/>
  <c r="AT445" i="27"/>
  <c r="AV445" i="27" s="1"/>
  <c r="AW445" i="27" s="1"/>
  <c r="AT402" i="27"/>
  <c r="AV402" i="27" s="1"/>
  <c r="AW402" i="27" s="1"/>
  <c r="AT505" i="27"/>
  <c r="AV505" i="27" s="1"/>
  <c r="AW505" i="27" s="1"/>
  <c r="AT215" i="27"/>
  <c r="AV215" i="27" s="1"/>
  <c r="AW215" i="27" s="1"/>
  <c r="AT351" i="27"/>
  <c r="AV351" i="27" s="1"/>
  <c r="AW351" i="27" s="1"/>
  <c r="AT265" i="27"/>
  <c r="AV265" i="27" s="1"/>
  <c r="AW265" i="27" s="1"/>
  <c r="AT433" i="27"/>
  <c r="AV433" i="27" s="1"/>
  <c r="AW433" i="27" s="1"/>
  <c r="AT371" i="27"/>
  <c r="AV371" i="27" s="1"/>
  <c r="AW371" i="27" s="1"/>
  <c r="AT483" i="27"/>
  <c r="AV483" i="27" s="1"/>
  <c r="AW483" i="27" s="1"/>
  <c r="AV165" i="27"/>
  <c r="AW165" i="27" s="1"/>
  <c r="AT202" i="27"/>
  <c r="AV202" i="27" s="1"/>
  <c r="AW202" i="27" s="1"/>
  <c r="AT397" i="27"/>
  <c r="AV397" i="27" s="1"/>
  <c r="AW397" i="27" s="1"/>
  <c r="AT58" i="27"/>
  <c r="AV58" i="27" s="1"/>
  <c r="AW58" i="27" s="1"/>
  <c r="AT174" i="27"/>
  <c r="AV174" i="27" s="1"/>
  <c r="AW174" i="27" s="1"/>
  <c r="AT262" i="27"/>
  <c r="AV262" i="27" s="1"/>
  <c r="AW262" i="27" s="1"/>
  <c r="AT330" i="27"/>
  <c r="AV330" i="27" s="1"/>
  <c r="AW330" i="27" s="1"/>
  <c r="AT394" i="27"/>
  <c r="AV394" i="27" s="1"/>
  <c r="AW394" i="27" s="1"/>
  <c r="AT96" i="27"/>
  <c r="AV96" i="27" s="1"/>
  <c r="AW96" i="27" s="1"/>
  <c r="AT441" i="27"/>
  <c r="AV441" i="27" s="1"/>
  <c r="AW441" i="27" s="1"/>
  <c r="AT67" i="27"/>
  <c r="AV67" i="27" s="1"/>
  <c r="AW67" i="27" s="1"/>
  <c r="AT261" i="27"/>
  <c r="AV261" i="27" s="1"/>
  <c r="AW261" i="27" s="1"/>
  <c r="AT517" i="27"/>
  <c r="AV517" i="27" s="1"/>
  <c r="AW517" i="27" s="1"/>
  <c r="AT77" i="27"/>
  <c r="AV77" i="27" s="1"/>
  <c r="AW77" i="27" s="1"/>
  <c r="AT431" i="27"/>
  <c r="AV431" i="27" s="1"/>
  <c r="AW431" i="27" s="1"/>
  <c r="AT452" i="27"/>
  <c r="AV452" i="27" s="1"/>
  <c r="AW452" i="27" s="1"/>
  <c r="AT208" i="27"/>
  <c r="AV208" i="27" s="1"/>
  <c r="AW208" i="27" s="1"/>
  <c r="AT97" i="27"/>
  <c r="AV97" i="27" s="1"/>
  <c r="AW97" i="27" s="1"/>
  <c r="AT361" i="27"/>
  <c r="AV361" i="27" s="1"/>
  <c r="AW361" i="27" s="1"/>
  <c r="AT251" i="27"/>
  <c r="AV251" i="27" s="1"/>
  <c r="AW251" i="27" s="1"/>
  <c r="AT21" i="27"/>
  <c r="AV21" i="27" s="1"/>
  <c r="AW21" i="27" s="1"/>
  <c r="AT268" i="27"/>
  <c r="AV268" i="27" s="1"/>
  <c r="AW268" i="27" s="1"/>
  <c r="AT494" i="27"/>
  <c r="AV494" i="27" s="1"/>
  <c r="AW494" i="27" s="1"/>
  <c r="AT196" i="27"/>
  <c r="AV196" i="27" s="1"/>
  <c r="AW196" i="27" s="1"/>
  <c r="AT266" i="27"/>
  <c r="AV266" i="27" s="1"/>
  <c r="AW266" i="27" s="1"/>
  <c r="AT434" i="27"/>
  <c r="AV434" i="27" s="1"/>
  <c r="AW434" i="27" s="1"/>
  <c r="AT370" i="27"/>
  <c r="AV370" i="27" s="1"/>
  <c r="AW370" i="27" s="1"/>
  <c r="AT296" i="27"/>
  <c r="AV296" i="27" s="1"/>
  <c r="AW296" i="27" s="1"/>
  <c r="AT372" i="27"/>
  <c r="AV372" i="27" s="1"/>
  <c r="AW372" i="27" s="1"/>
  <c r="AX207" i="27"/>
  <c r="AY207" i="27" s="1"/>
  <c r="AZ207" i="27" s="1"/>
  <c r="BA207" i="27"/>
  <c r="AT157" i="27"/>
  <c r="AV157" i="27" s="1"/>
  <c r="AW157" i="27" s="1"/>
  <c r="AT308" i="27"/>
  <c r="AV308" i="27" s="1"/>
  <c r="AW308" i="27" s="1"/>
  <c r="AT314" i="27"/>
  <c r="AV314" i="27" s="1"/>
  <c r="AW314" i="27" s="1"/>
  <c r="AT116" i="27"/>
  <c r="AV116" i="27" s="1"/>
  <c r="AW116" i="27" s="1"/>
  <c r="AT161" i="27"/>
  <c r="AV161" i="27" s="1"/>
  <c r="AW161" i="27" s="1"/>
  <c r="AT297" i="27"/>
  <c r="AV297" i="27" s="1"/>
  <c r="AW297" i="27" s="1"/>
  <c r="AT84" i="27"/>
  <c r="AV84" i="27" s="1"/>
  <c r="AW84" i="27" s="1"/>
  <c r="AT366" i="27"/>
  <c r="AV366" i="27" s="1"/>
  <c r="AW366" i="27" s="1"/>
  <c r="AT47" i="27"/>
  <c r="AV47" i="27" s="1"/>
  <c r="AW47" i="27" s="1"/>
  <c r="AT319" i="27"/>
  <c r="AV319" i="27" s="1"/>
  <c r="AW319" i="27" s="1"/>
  <c r="AT114" i="27"/>
  <c r="AV114" i="27" s="1"/>
  <c r="AW114" i="27" s="1"/>
  <c r="AT257" i="27"/>
  <c r="AV257" i="27" s="1"/>
  <c r="AW257" i="27" s="1"/>
  <c r="AT245" i="27"/>
  <c r="AV245" i="27" s="1"/>
  <c r="AW245" i="27" s="1"/>
  <c r="AT479" i="27"/>
  <c r="AV479" i="27" s="1"/>
  <c r="AW479" i="27" s="1"/>
  <c r="AT362" i="27"/>
  <c r="AV362" i="27" s="1"/>
  <c r="AW362" i="27" s="1"/>
  <c r="AT146" i="27"/>
  <c r="AV146" i="27" s="1"/>
  <c r="AW146" i="27" s="1"/>
  <c r="AT85" i="27"/>
  <c r="AV85" i="27" s="1"/>
  <c r="AW85" i="27" s="1"/>
  <c r="AT510" i="27"/>
  <c r="AV510" i="27" s="1"/>
  <c r="AW510" i="27" s="1"/>
  <c r="AT51" i="27"/>
  <c r="AV51" i="27" s="1"/>
  <c r="AW51" i="27" s="1"/>
  <c r="AT153" i="27"/>
  <c r="AV153" i="27" s="1"/>
  <c r="AW153" i="27" s="1"/>
  <c r="AT27" i="27"/>
  <c r="AV27" i="27" s="1"/>
  <c r="AW27" i="27" s="1"/>
  <c r="AT39" i="27"/>
  <c r="AV39" i="27" s="1"/>
  <c r="AW39" i="27" s="1"/>
  <c r="AT54" i="27"/>
  <c r="AV54" i="27" s="1"/>
  <c r="AW54" i="27" s="1"/>
  <c r="AT369" i="27"/>
  <c r="AV369" i="27" s="1"/>
  <c r="AW369" i="27" s="1"/>
  <c r="AT238" i="27"/>
  <c r="AV238" i="27" s="1"/>
  <c r="AW238" i="27" s="1"/>
  <c r="AT205" i="27"/>
  <c r="AV205" i="27" s="1"/>
  <c r="AW205" i="27" s="1"/>
  <c r="AT274" i="27"/>
  <c r="AV274" i="27" s="1"/>
  <c r="AW274" i="27" s="1"/>
  <c r="AT155" i="27"/>
  <c r="AV155" i="27" s="1"/>
  <c r="AW155" i="27" s="1"/>
  <c r="AT224" i="27"/>
  <c r="AV224" i="27" s="1"/>
  <c r="AW224" i="27" s="1"/>
  <c r="AT461" i="27"/>
  <c r="AV461" i="27" s="1"/>
  <c r="AW461" i="27" s="1"/>
  <c r="AT24" i="27"/>
  <c r="AV24" i="27" s="1"/>
  <c r="AW24" i="27" s="1"/>
  <c r="AT465" i="27"/>
  <c r="AV465" i="27" s="1"/>
  <c r="AW465" i="27" s="1"/>
  <c r="AT295" i="27"/>
  <c r="AV295" i="27" s="1"/>
  <c r="AW295" i="27" s="1"/>
  <c r="AT172" i="27"/>
  <c r="AV172" i="27" s="1"/>
  <c r="AW172" i="27" s="1"/>
  <c r="AT324" i="27"/>
  <c r="AV324" i="27" s="1"/>
  <c r="AW324" i="27" s="1"/>
  <c r="AT440" i="27"/>
  <c r="AV440" i="27" s="1"/>
  <c r="AW440" i="27" s="1"/>
  <c r="AT350" i="27"/>
  <c r="AV350" i="27" s="1"/>
  <c r="AW350" i="27" s="1"/>
  <c r="AT303" i="27"/>
  <c r="AV303" i="27" s="1"/>
  <c r="AW303" i="27" s="1"/>
  <c r="AT100" i="27"/>
  <c r="AV100" i="27" s="1"/>
  <c r="AW100" i="27" s="1"/>
  <c r="BA192" i="27"/>
  <c r="AX192" i="27"/>
  <c r="AY192" i="27" s="1"/>
  <c r="AZ192" i="27" s="1"/>
  <c r="AT400" i="27"/>
  <c r="AV400" i="27" s="1"/>
  <c r="AW400" i="27" s="1"/>
  <c r="AT79" i="27"/>
  <c r="AV79" i="27" s="1"/>
  <c r="AW79" i="27" s="1"/>
  <c r="AT399" i="27"/>
  <c r="AV399" i="27" s="1"/>
  <c r="AW399" i="27" s="1"/>
  <c r="AT83" i="27"/>
  <c r="AV83" i="27" s="1"/>
  <c r="AW83" i="27" s="1"/>
  <c r="AT304" i="27"/>
  <c r="AV304" i="27" s="1"/>
  <c r="AW304" i="27" s="1"/>
  <c r="AT248" i="27"/>
  <c r="AV248" i="27" s="1"/>
  <c r="AW248" i="27" s="1"/>
  <c r="AT316" i="27"/>
  <c r="AV316" i="27" s="1"/>
  <c r="AW316" i="27" s="1"/>
  <c r="AT95" i="27"/>
  <c r="AV95" i="27" s="1"/>
  <c r="AW95" i="27" s="1"/>
  <c r="AT226" i="27"/>
  <c r="AV226" i="27" s="1"/>
  <c r="AW226" i="27" s="1"/>
  <c r="AT70" i="27"/>
  <c r="AV70" i="27" s="1"/>
  <c r="AW70" i="27" s="1"/>
  <c r="AT503" i="27"/>
  <c r="AV503" i="27" s="1"/>
  <c r="AW503" i="27" s="1"/>
  <c r="AT163" i="27"/>
  <c r="AV163" i="27" s="1"/>
  <c r="AW163" i="27" s="1"/>
  <c r="AT321" i="27"/>
  <c r="AV321" i="27" s="1"/>
  <c r="AW321" i="27" s="1"/>
  <c r="AT151" i="27"/>
  <c r="AV151" i="27" s="1"/>
  <c r="AW151" i="27" s="1"/>
  <c r="AT210" i="27"/>
  <c r="AV210" i="27" s="1"/>
  <c r="AW210" i="27" s="1"/>
  <c r="AT69" i="27"/>
  <c r="AV69" i="27" s="1"/>
  <c r="AW69" i="27" s="1"/>
  <c r="AT323" i="27"/>
  <c r="AV323" i="27" s="1"/>
  <c r="AW323" i="27" s="1"/>
  <c r="AT135" i="27"/>
  <c r="AV135" i="27" s="1"/>
  <c r="AW135" i="27" s="1"/>
  <c r="AT15" i="27"/>
  <c r="AV15" i="27" s="1"/>
  <c r="AW15" i="27" s="1"/>
  <c r="AT184" i="27"/>
  <c r="AV184" i="27" s="1"/>
  <c r="AW184" i="27" s="1"/>
  <c r="AT186" i="27"/>
  <c r="AV186" i="27" s="1"/>
  <c r="AW186" i="27" s="1"/>
  <c r="AT475" i="27"/>
  <c r="AV475" i="27" s="1"/>
  <c r="AW475" i="27" s="1"/>
  <c r="AT86" i="27"/>
  <c r="AV86" i="27" s="1"/>
  <c r="AW86" i="27" s="1"/>
  <c r="AT293" i="27"/>
  <c r="AV293" i="27" s="1"/>
  <c r="AW293" i="27" s="1"/>
  <c r="AT457" i="27"/>
  <c r="AV457" i="27" s="1"/>
  <c r="AW457" i="27" s="1"/>
  <c r="AT282" i="27"/>
  <c r="AV282" i="27" s="1"/>
  <c r="AW282" i="27" s="1"/>
  <c r="AT502" i="27"/>
  <c r="AV502" i="27" s="1"/>
  <c r="AW502" i="27" s="1"/>
  <c r="AT486" i="27"/>
  <c r="AV486" i="27" s="1"/>
  <c r="AW486" i="27" s="1"/>
  <c r="AT179" i="27"/>
  <c r="AV179" i="27" s="1"/>
  <c r="AW179" i="27" s="1"/>
  <c r="AT144" i="27"/>
  <c r="AV144" i="27" s="1"/>
  <c r="AW144" i="27" s="1"/>
  <c r="AT495" i="27"/>
  <c r="AV495" i="27" s="1"/>
  <c r="AW495" i="27" s="1"/>
  <c r="AT315" i="27"/>
  <c r="AV315" i="27" s="1"/>
  <c r="AW315" i="27" s="1"/>
  <c r="AT393" i="27"/>
  <c r="AV393" i="27" s="1"/>
  <c r="AW393" i="27" s="1"/>
  <c r="AT468" i="27"/>
  <c r="AV468" i="27" s="1"/>
  <c r="AW468" i="27" s="1"/>
  <c r="AT182" i="27"/>
  <c r="AV182" i="27" s="1"/>
  <c r="AW182" i="27" s="1"/>
  <c r="AT166" i="27"/>
  <c r="AV166" i="27" s="1"/>
  <c r="AW166" i="27" s="1"/>
  <c r="AT474" i="27"/>
  <c r="AV474" i="27" s="1"/>
  <c r="AW474" i="27" s="1"/>
  <c r="AT117" i="27"/>
  <c r="AV117" i="27" s="1"/>
  <c r="AW117" i="27" s="1"/>
  <c r="AT322" i="27"/>
  <c r="AV322" i="27" s="1"/>
  <c r="AW322" i="27" s="1"/>
  <c r="AT520" i="27"/>
  <c r="AV520" i="27" s="1"/>
  <c r="AW520" i="27" s="1"/>
  <c r="AT493" i="27"/>
  <c r="AV493" i="27" s="1"/>
  <c r="AW493" i="27" s="1"/>
  <c r="AT242" i="27"/>
  <c r="AV242" i="27" s="1"/>
  <c r="AW242" i="27" s="1"/>
  <c r="AT368" i="27"/>
  <c r="AV368" i="27" s="1"/>
  <c r="AW368" i="27" s="1"/>
  <c r="AT514" i="27"/>
  <c r="AV514" i="27" s="1"/>
  <c r="AW514" i="27" s="1"/>
  <c r="AT134" i="27"/>
  <c r="AV134" i="27" s="1"/>
  <c r="AW134" i="27" s="1"/>
  <c r="AT480" i="27"/>
  <c r="AV480" i="27" s="1"/>
  <c r="AW480" i="27" s="1"/>
  <c r="AT298" i="27"/>
  <c r="AV298" i="27" s="1"/>
  <c r="AW298" i="27" s="1"/>
  <c r="AT302" i="27"/>
  <c r="AV302" i="27" s="1"/>
  <c r="AW302" i="27" s="1"/>
  <c r="AT285" i="27"/>
  <c r="AV285" i="27" s="1"/>
  <c r="AW285" i="27" s="1"/>
  <c r="AT320" i="27"/>
  <c r="AV320" i="27" s="1"/>
  <c r="AW320" i="27" s="1"/>
  <c r="AT317" i="27"/>
  <c r="AV317" i="27" s="1"/>
  <c r="AW317" i="27" s="1"/>
  <c r="AT413" i="27"/>
  <c r="AV413" i="27" s="1"/>
  <c r="AW413" i="27" s="1"/>
  <c r="AT516" i="27"/>
  <c r="AV516" i="27" s="1"/>
  <c r="AW516" i="27" s="1"/>
  <c r="AT437" i="27"/>
  <c r="AV437" i="27" s="1"/>
  <c r="AW437" i="27" s="1"/>
  <c r="AT216" i="27"/>
  <c r="AV216" i="27" s="1"/>
  <c r="AW216" i="27" s="1"/>
  <c r="AT267" i="27"/>
  <c r="AV267" i="27" s="1"/>
  <c r="AW267" i="27" s="1"/>
  <c r="AT81" i="27"/>
  <c r="AV81" i="27" s="1"/>
  <c r="AW81" i="27" s="1"/>
  <c r="BA149" i="27"/>
  <c r="AX149" i="27"/>
  <c r="AY149" i="27" s="1"/>
  <c r="AZ149" i="27" s="1"/>
  <c r="AT235" i="27"/>
  <c r="AV235" i="27" s="1"/>
  <c r="AW235" i="27" s="1"/>
  <c r="AT367" i="27"/>
  <c r="AV367" i="27" s="1"/>
  <c r="AW367" i="27" s="1"/>
  <c r="AT264" i="27"/>
  <c r="AV264" i="27" s="1"/>
  <c r="AW264" i="27" s="1"/>
  <c r="AT201" i="27"/>
  <c r="AV201" i="27" s="1"/>
  <c r="AW201" i="27" s="1"/>
  <c r="AT306" i="27"/>
  <c r="AV306" i="27" s="1"/>
  <c r="AW306" i="27" s="1"/>
  <c r="AT252" i="27"/>
  <c r="AV252" i="27" s="1"/>
  <c r="AW252" i="27" s="1"/>
  <c r="AT158" i="27"/>
  <c r="AV158" i="27" s="1"/>
  <c r="AW158" i="27" s="1"/>
  <c r="AX109" i="27"/>
  <c r="AY109" i="27" s="1"/>
  <c r="AZ109" i="27" s="1"/>
  <c r="BA109" i="27"/>
  <c r="AT255" i="27"/>
  <c r="AV255" i="27" s="1"/>
  <c r="AW255" i="27" s="1"/>
  <c r="AT407" i="27"/>
  <c r="AV407" i="27" s="1"/>
  <c r="AW407" i="27" s="1"/>
  <c r="AT64" i="27"/>
  <c r="AV64" i="27" s="1"/>
  <c r="AW64" i="27" s="1"/>
  <c r="AT271" i="27"/>
  <c r="AV271" i="27" s="1"/>
  <c r="AW271" i="27" s="1"/>
  <c r="AT385" i="27"/>
  <c r="AV385" i="27" s="1"/>
  <c r="AW385" i="27" s="1"/>
  <c r="AT173" i="27"/>
  <c r="AV173" i="27" s="1"/>
  <c r="AW173" i="27" s="1"/>
  <c r="BA355" i="27"/>
  <c r="AX355" i="27"/>
  <c r="AY355" i="27" s="1"/>
  <c r="AZ355" i="27" s="1"/>
  <c r="AT318" i="27"/>
  <c r="AV318" i="27" s="1"/>
  <c r="AW318" i="27" s="1"/>
  <c r="AT462" i="27"/>
  <c r="AV462" i="27" s="1"/>
  <c r="AW462" i="27" s="1"/>
  <c r="AT46" i="27"/>
  <c r="AV46" i="27" s="1"/>
  <c r="AW46" i="27" s="1"/>
  <c r="AT376" i="27"/>
  <c r="AV376" i="27" s="1"/>
  <c r="AW376" i="27" s="1"/>
  <c r="AT185" i="27"/>
  <c r="AV185" i="27" s="1"/>
  <c r="AW185" i="27" s="1"/>
  <c r="AT417" i="27"/>
  <c r="AV417" i="27" s="1"/>
  <c r="AW417" i="27" s="1"/>
  <c r="AT154" i="27"/>
  <c r="AV154" i="27" s="1"/>
  <c r="AW154" i="27" s="1"/>
  <c r="AT259" i="27"/>
  <c r="AV259" i="27" s="1"/>
  <c r="AW259" i="27" s="1"/>
  <c r="AT406" i="27"/>
  <c r="AV406" i="27" s="1"/>
  <c r="AW406" i="27" s="1"/>
  <c r="AT190" i="27"/>
  <c r="AV190" i="27" s="1"/>
  <c r="AW190" i="27" s="1"/>
  <c r="AT470" i="27"/>
  <c r="AV470" i="27" s="1"/>
  <c r="AW470" i="27" s="1"/>
  <c r="AT223" i="27"/>
  <c r="AV223" i="27" s="1"/>
  <c r="AW223" i="27" s="1"/>
  <c r="AT432" i="27"/>
  <c r="AV432" i="27" s="1"/>
  <c r="AW432" i="27" s="1"/>
  <c r="AT236" i="27"/>
  <c r="AV236" i="27" s="1"/>
  <c r="AW236" i="27" s="1"/>
  <c r="AT279" i="27"/>
  <c r="AV279" i="27" s="1"/>
  <c r="AW279" i="27" s="1"/>
  <c r="AT482" i="27"/>
  <c r="AV482" i="27" s="1"/>
  <c r="AW482" i="27" s="1"/>
  <c r="AT309" i="27"/>
  <c r="AV309" i="27" s="1"/>
  <c r="AW309" i="27" s="1"/>
  <c r="AT258" i="27"/>
  <c r="AV258" i="27" s="1"/>
  <c r="AW258" i="27" s="1"/>
  <c r="AT169" i="27"/>
  <c r="AV169" i="27" s="1"/>
  <c r="AW169" i="27" s="1"/>
  <c r="AT378" i="27"/>
  <c r="AV378" i="27" s="1"/>
  <c r="AW378" i="27" s="1"/>
  <c r="AT122" i="27"/>
  <c r="AV122" i="27" s="1"/>
  <c r="AW122" i="27" s="1"/>
  <c r="AT229" i="27"/>
  <c r="AV229" i="27" s="1"/>
  <c r="AW229" i="27" s="1"/>
  <c r="AT444" i="27"/>
  <c r="AV444" i="27" s="1"/>
  <c r="AW444" i="27" s="1"/>
  <c r="AT133" i="27"/>
  <c r="AV133" i="27" s="1"/>
  <c r="AW133" i="27" s="1"/>
  <c r="AT471" i="27"/>
  <c r="AV471" i="27" s="1"/>
  <c r="AW471" i="27" s="1"/>
  <c r="AT403" i="27"/>
  <c r="AV403" i="27" s="1"/>
  <c r="AW403" i="27" s="1"/>
  <c r="AT472" i="27"/>
  <c r="AV472" i="27" s="1"/>
  <c r="AW472" i="27" s="1"/>
  <c r="AT313" i="27"/>
  <c r="AV313" i="27" s="1"/>
  <c r="AW313" i="27" s="1"/>
  <c r="AT489" i="27"/>
  <c r="AV489" i="27" s="1"/>
  <c r="AW489" i="27" s="1"/>
  <c r="AT395" i="27"/>
  <c r="AV395" i="27" s="1"/>
  <c r="AW395" i="27" s="1"/>
  <c r="AT380" i="27"/>
  <c r="AV380" i="27" s="1"/>
  <c r="AW380" i="27" s="1"/>
  <c r="AT59" i="27"/>
  <c r="AV59" i="27" s="1"/>
  <c r="AW59" i="27" s="1"/>
  <c r="AT52" i="27"/>
  <c r="AV52" i="27" s="1"/>
  <c r="AW52" i="27" s="1"/>
  <c r="AT464" i="27"/>
  <c r="AV464" i="27" s="1"/>
  <c r="AW464" i="27" s="1"/>
  <c r="AT99" i="27"/>
  <c r="AV99" i="27" s="1"/>
  <c r="AW99" i="27" s="1"/>
  <c r="AT53" i="27"/>
  <c r="AV53" i="27" s="1"/>
  <c r="AW53" i="27" s="1"/>
  <c r="AT496" i="27"/>
  <c r="AV496" i="27" s="1"/>
  <c r="AW496" i="27" s="1"/>
  <c r="AT240" i="27"/>
  <c r="AV240" i="27" s="1"/>
  <c r="AW240" i="27" s="1"/>
  <c r="AT228" i="27"/>
  <c r="AV228" i="27" s="1"/>
  <c r="AW228" i="27" s="1"/>
  <c r="AT256" i="27"/>
  <c r="AV256" i="27" s="1"/>
  <c r="AW256" i="27" s="1"/>
  <c r="AT87" i="27"/>
  <c r="AV87" i="27" s="1"/>
  <c r="AW87" i="27" s="1"/>
  <c r="AT453" i="27"/>
  <c r="AV453" i="27" s="1"/>
  <c r="AW453" i="27" s="1"/>
  <c r="AT352" i="27"/>
  <c r="AV352" i="27" s="1"/>
  <c r="AW352" i="27" s="1"/>
  <c r="AT451" i="27"/>
  <c r="AV451" i="27" s="1"/>
  <c r="AW451" i="27" s="1"/>
  <c r="AT171" i="27"/>
  <c r="AV171" i="27" s="1"/>
  <c r="AW171" i="27" s="1"/>
  <c r="AT203" i="27"/>
  <c r="AV203" i="27" s="1"/>
  <c r="AW203" i="27" s="1"/>
  <c r="AT115" i="27"/>
  <c r="AV115" i="27" s="1"/>
  <c r="AW115" i="27" s="1"/>
  <c r="AT124" i="27"/>
  <c r="AV124" i="27" s="1"/>
  <c r="AW124" i="27" s="1"/>
  <c r="AT484" i="27"/>
  <c r="AV484" i="27" s="1"/>
  <c r="AW484" i="27" s="1"/>
  <c r="AT102" i="27"/>
  <c r="AV102" i="27" s="1"/>
  <c r="AW102" i="27" s="1"/>
  <c r="AT141" i="27"/>
  <c r="AV141" i="27" s="1"/>
  <c r="AW141" i="27" s="1"/>
  <c r="AT519" i="27"/>
  <c r="AV519" i="27" s="1"/>
  <c r="AW519" i="27" s="1"/>
  <c r="AT63" i="27"/>
  <c r="AV63" i="27" s="1"/>
  <c r="AW63" i="27" s="1"/>
  <c r="AT121" i="27"/>
  <c r="AV121" i="27" s="1"/>
  <c r="AW121" i="27" s="1"/>
  <c r="AT108" i="27"/>
  <c r="AV108" i="27" s="1"/>
  <c r="AW108" i="27" s="1"/>
  <c r="AT269" i="27"/>
  <c r="AV269" i="27" s="1"/>
  <c r="AW269" i="27" s="1"/>
  <c r="AT359" i="27"/>
  <c r="AV359" i="27" s="1"/>
  <c r="AW359" i="27" s="1"/>
  <c r="AT25" i="27"/>
  <c r="AV25" i="27" s="1"/>
  <c r="AW25" i="27" s="1"/>
  <c r="AT373" i="27"/>
  <c r="AV373" i="27" s="1"/>
  <c r="AW373" i="27" s="1"/>
  <c r="AT518" i="27"/>
  <c r="AV518" i="27" s="1"/>
  <c r="AW518" i="27" s="1"/>
  <c r="AT193" i="27"/>
  <c r="AV193" i="27" s="1"/>
  <c r="AW193" i="27" s="1"/>
  <c r="AT363" i="27"/>
  <c r="AV363" i="27" s="1"/>
  <c r="AW363" i="27" s="1"/>
  <c r="AT65" i="27"/>
  <c r="AV65" i="27" s="1"/>
  <c r="AW65" i="27" s="1"/>
  <c r="AT463" i="27"/>
  <c r="AV463" i="27" s="1"/>
  <c r="AW463" i="27" s="1"/>
  <c r="AT384" i="27"/>
  <c r="AV384" i="27" s="1"/>
  <c r="AW384" i="27" s="1"/>
  <c r="AT241" i="27"/>
  <c r="AV241" i="27" s="1"/>
  <c r="AW241" i="27" s="1"/>
  <c r="AX90" i="27"/>
  <c r="AY90" i="27" s="1"/>
  <c r="AZ90" i="27" s="1"/>
  <c r="BA90" i="27"/>
  <c r="AX125" i="27"/>
  <c r="AY125" i="27" s="1"/>
  <c r="AZ125" i="27" s="1"/>
  <c r="BA125" i="27"/>
  <c r="AT200" i="27"/>
  <c r="AV200" i="27" s="1"/>
  <c r="AW200" i="27" s="1"/>
  <c r="AT364" i="27"/>
  <c r="AV364" i="27" s="1"/>
  <c r="AW364" i="27" s="1"/>
  <c r="AT128" i="27"/>
  <c r="AV128" i="27" s="1"/>
  <c r="AW128" i="27" s="1"/>
  <c r="AT276" i="27"/>
  <c r="AV276" i="27" s="1"/>
  <c r="AW276" i="27" s="1"/>
  <c r="AT490" i="27"/>
  <c r="AV490" i="27" s="1"/>
  <c r="AW490" i="27" s="1"/>
  <c r="AT439" i="27"/>
  <c r="AV439" i="27" s="1"/>
  <c r="AW439" i="27" s="1"/>
  <c r="AT249" i="27"/>
  <c r="AV249" i="27" s="1"/>
  <c r="AW249" i="27" s="1"/>
  <c r="AT521" i="27"/>
  <c r="AV521" i="27" s="1"/>
  <c r="AW521" i="27" s="1"/>
  <c r="AT143" i="27"/>
  <c r="AV143" i="27" s="1"/>
  <c r="AW143" i="27" s="1"/>
  <c r="AT80" i="27"/>
  <c r="AV80" i="27" s="1"/>
  <c r="AW80" i="27" s="1"/>
  <c r="AT460" i="27"/>
  <c r="AV460" i="27" s="1"/>
  <c r="AW460" i="27" s="1"/>
  <c r="AT230" i="27"/>
  <c r="AV230" i="27" s="1"/>
  <c r="AW230" i="27" s="1"/>
  <c r="AT55" i="27"/>
  <c r="AV55" i="27" s="1"/>
  <c r="AW55" i="27" s="1"/>
  <c r="AT40" i="27"/>
  <c r="AV40" i="27" s="1"/>
  <c r="AW40" i="27" s="1"/>
  <c r="AT347" i="27"/>
  <c r="AV347" i="27" s="1"/>
  <c r="AW347" i="27" s="1"/>
  <c r="AT44" i="27"/>
  <c r="AV44" i="27" s="1"/>
  <c r="AW44" i="27" s="1"/>
  <c r="AT455" i="27"/>
  <c r="AV455" i="27" s="1"/>
  <c r="AW455" i="27" s="1"/>
  <c r="AT412" i="27"/>
  <c r="AV412" i="27" s="1"/>
  <c r="AW412" i="27" s="1"/>
  <c r="AT199" i="27"/>
  <c r="AV199" i="27" s="1"/>
  <c r="AW199" i="27" s="1"/>
  <c r="AT50" i="27"/>
  <c r="AV50" i="27" s="1"/>
  <c r="AW50" i="27" s="1"/>
  <c r="AT506" i="27"/>
  <c r="AV506" i="27" s="1"/>
  <c r="AW506" i="27" s="1"/>
  <c r="AT454" i="27"/>
  <c r="AV454" i="27" s="1"/>
  <c r="AW454" i="27" s="1"/>
  <c r="AT458" i="27"/>
  <c r="AV458" i="27" s="1"/>
  <c r="AW458" i="27" s="1"/>
  <c r="AT424" i="27"/>
  <c r="AV424" i="27" s="1"/>
  <c r="AW424" i="27" s="1"/>
  <c r="AT436" i="27"/>
  <c r="AV436" i="27" s="1"/>
  <c r="AW436" i="27" s="1"/>
  <c r="AT126" i="27"/>
  <c r="AV126" i="27" s="1"/>
  <c r="AW126" i="27" s="1"/>
  <c r="AT481" i="27"/>
  <c r="AV481" i="27" s="1"/>
  <c r="AW481" i="27" s="1"/>
  <c r="AT270" i="27"/>
  <c r="AV270" i="27" s="1"/>
  <c r="AW270" i="27" s="1"/>
  <c r="AT178" i="27"/>
  <c r="AV178" i="27" s="1"/>
  <c r="AW178" i="27" s="1"/>
  <c r="AT132" i="27"/>
  <c r="AV132" i="27" s="1"/>
  <c r="AW132" i="27" s="1"/>
  <c r="AT477" i="27"/>
  <c r="AV477" i="27" s="1"/>
  <c r="AW477" i="27" s="1"/>
  <c r="AT110" i="27"/>
  <c r="AV110" i="27" s="1"/>
  <c r="AW110" i="27" s="1"/>
  <c r="AT60" i="27"/>
  <c r="AV60" i="27" s="1"/>
  <c r="AW60" i="27" s="1"/>
  <c r="AT123" i="27"/>
  <c r="AV123" i="27" s="1"/>
  <c r="AW123" i="27" s="1"/>
  <c r="AT341" i="27"/>
  <c r="AV341" i="27" s="1"/>
  <c r="AW341" i="27" s="1"/>
  <c r="AT247" i="27"/>
  <c r="AV247" i="27" s="1"/>
  <c r="AW247" i="27" s="1"/>
  <c r="AT414" i="27"/>
  <c r="AV414" i="27" s="1"/>
  <c r="AW414" i="27" s="1"/>
  <c r="AT336" i="27"/>
  <c r="AV336" i="27" s="1"/>
  <c r="AW336" i="27" s="1"/>
  <c r="AT299" i="27"/>
  <c r="AV299" i="27" s="1"/>
  <c r="AW299" i="27" s="1"/>
  <c r="AT386" i="27"/>
  <c r="AV386" i="27" s="1"/>
  <c r="AW386" i="27" s="1"/>
  <c r="AT213" i="27"/>
  <c r="AV213" i="27" s="1"/>
  <c r="AW213" i="27" s="1"/>
  <c r="AT237" i="27"/>
  <c r="AV237" i="27" s="1"/>
  <c r="AW237" i="27" s="1"/>
  <c r="AT467" i="27"/>
  <c r="AV467" i="27" s="1"/>
  <c r="AW467" i="27" s="1"/>
  <c r="AT61" i="27"/>
  <c r="AV61" i="27" s="1"/>
  <c r="AW61" i="27" s="1"/>
  <c r="AT326" i="27"/>
  <c r="AV326" i="27" s="1"/>
  <c r="AW326" i="27" s="1"/>
  <c r="AT287" i="27"/>
  <c r="AV287" i="27" s="1"/>
  <c r="AW287" i="27" s="1"/>
  <c r="AT34" i="27"/>
  <c r="AV34" i="27" s="1"/>
  <c r="AW34" i="27" s="1"/>
  <c r="AT327" i="27"/>
  <c r="AV327" i="27" s="1"/>
  <c r="AW327" i="27" s="1"/>
  <c r="AT253" i="27"/>
  <c r="AV253" i="27" s="1"/>
  <c r="AW253" i="27" s="1"/>
  <c r="AT177" i="27"/>
  <c r="AV177" i="27" s="1"/>
  <c r="AW177" i="27" s="1"/>
  <c r="AT411" i="27"/>
  <c r="AV411" i="27" s="1"/>
  <c r="AW411" i="27" s="1"/>
  <c r="AT337" i="27"/>
  <c r="AV337" i="27" s="1"/>
  <c r="AW337" i="27" s="1"/>
  <c r="AT409" i="27"/>
  <c r="AV409" i="27" s="1"/>
  <c r="AW409" i="27" s="1"/>
  <c r="AT333" i="27"/>
  <c r="AV333" i="27" s="1"/>
  <c r="AW333" i="27" s="1"/>
  <c r="AT430" i="27"/>
  <c r="AV430" i="27" s="1"/>
  <c r="AW430" i="27" s="1"/>
  <c r="AT294" i="27"/>
  <c r="AV294" i="27" s="1"/>
  <c r="AW294" i="27" s="1"/>
  <c r="AT498" i="27"/>
  <c r="AV498" i="27" s="1"/>
  <c r="AW498" i="27" s="1"/>
  <c r="AT405" i="27"/>
  <c r="AV405" i="27" s="1"/>
  <c r="AW405" i="27" s="1"/>
  <c r="AT217" i="27"/>
  <c r="AV217" i="27" s="1"/>
  <c r="AW217" i="27" s="1"/>
  <c r="AT404" i="27"/>
  <c r="AV404" i="27" s="1"/>
  <c r="AW404" i="27" s="1"/>
  <c r="BA138" i="27"/>
  <c r="AX138" i="27"/>
  <c r="AY138" i="27" s="1"/>
  <c r="AZ138" i="27" s="1"/>
  <c r="AT329" i="27"/>
  <c r="AV329" i="27" s="1"/>
  <c r="AW329" i="27" s="1"/>
  <c r="AT415" i="27"/>
  <c r="AV415" i="27" s="1"/>
  <c r="AW415" i="27" s="1"/>
  <c r="AT68" i="27"/>
  <c r="AV68" i="27" s="1"/>
  <c r="AW68" i="27" s="1"/>
  <c r="AT275" i="27"/>
  <c r="AV275" i="27" s="1"/>
  <c r="AW275" i="27" s="1"/>
  <c r="AT38" i="27"/>
  <c r="AV38" i="27" s="1"/>
  <c r="AW38" i="27" s="1"/>
  <c r="AT334" i="27"/>
  <c r="AV334" i="27" s="1"/>
  <c r="AW334" i="27" s="1"/>
  <c r="AT37" i="27"/>
  <c r="AV37" i="27" s="1"/>
  <c r="AW37" i="27" s="1"/>
  <c r="AT292" i="27"/>
  <c r="AV292" i="27" s="1"/>
  <c r="AW292" i="27" s="1"/>
  <c r="AT511" i="27"/>
  <c r="AV511" i="27" s="1"/>
  <c r="AW511" i="27" s="1"/>
  <c r="BA488" i="27"/>
  <c r="AX488" i="27"/>
  <c r="AY488" i="27" s="1"/>
  <c r="AZ488" i="27" s="1"/>
  <c r="AT162" i="27"/>
  <c r="AV162" i="27" s="1"/>
  <c r="AW162" i="27" s="1"/>
  <c r="AT209" i="27"/>
  <c r="AV209" i="27" s="1"/>
  <c r="AW209" i="27" s="1"/>
  <c r="AT36" i="27"/>
  <c r="AV36" i="27" s="1"/>
  <c r="AW36" i="27" s="1"/>
  <c r="AT344" i="27"/>
  <c r="AV344" i="27" s="1"/>
  <c r="AW344" i="27" s="1"/>
  <c r="AT396" i="27"/>
  <c r="AV396" i="27" s="1"/>
  <c r="AW396" i="27" s="1"/>
  <c r="AT339" i="27"/>
  <c r="AV339" i="27" s="1"/>
  <c r="AW339" i="27" s="1"/>
  <c r="AT104" i="27"/>
  <c r="AV104" i="27" s="1"/>
  <c r="AW104" i="27" s="1"/>
  <c r="AT103" i="27"/>
  <c r="AV103" i="27" s="1"/>
  <c r="AW103" i="27" s="1"/>
  <c r="AT98" i="27"/>
  <c r="AV98" i="27" s="1"/>
  <c r="AW98" i="27" s="1"/>
  <c r="AT137" i="27"/>
  <c r="AV137" i="27" s="1"/>
  <c r="AW137" i="27" s="1"/>
  <c r="AT145" i="27"/>
  <c r="AV145" i="27" s="1"/>
  <c r="AW145" i="27" s="1"/>
  <c r="AT360" i="27"/>
  <c r="AV360" i="27" s="1"/>
  <c r="AW360" i="27" s="1"/>
  <c r="BA48" i="27"/>
  <c r="AX48" i="27"/>
  <c r="AY48" i="27" s="1"/>
  <c r="AZ48" i="27" s="1"/>
  <c r="AT234" i="27"/>
  <c r="AV234" i="27" s="1"/>
  <c r="AW234" i="27" s="1"/>
  <c r="AT220" i="27"/>
  <c r="AV220" i="27" s="1"/>
  <c r="AW220" i="27" s="1"/>
  <c r="AT170" i="27"/>
  <c r="AV170" i="27" s="1"/>
  <c r="AW170" i="27" s="1"/>
  <c r="AT20" i="27"/>
  <c r="AV20" i="27" s="1"/>
  <c r="AW20" i="27" s="1"/>
  <c r="AT353" i="27"/>
  <c r="AV353" i="27" s="1"/>
  <c r="AW353" i="27" s="1"/>
  <c r="AT345" i="27"/>
  <c r="AV345" i="27" s="1"/>
  <c r="AW345" i="27" s="1"/>
  <c r="AT212" i="27"/>
  <c r="AV212" i="27" s="1"/>
  <c r="AW212" i="27" s="1"/>
  <c r="AT348" i="27"/>
  <c r="AV348" i="27" s="1"/>
  <c r="AW348" i="27" s="1"/>
  <c r="AT74" i="27"/>
  <c r="AV74" i="27" s="1"/>
  <c r="AW74" i="27" s="1"/>
  <c r="AT119" i="27"/>
  <c r="AV119" i="27" s="1"/>
  <c r="AW119" i="27" s="1"/>
  <c r="AT438" i="27"/>
  <c r="AV438" i="27" s="1"/>
  <c r="AW438" i="27" s="1"/>
  <c r="AT82" i="27"/>
  <c r="AV82" i="27" s="1"/>
  <c r="AW82" i="27" s="1"/>
  <c r="AT443" i="27"/>
  <c r="AV443" i="27" s="1"/>
  <c r="AW443" i="27" s="1"/>
  <c r="AT120" i="27"/>
  <c r="AV120" i="27" s="1"/>
  <c r="AW120" i="27" s="1"/>
  <c r="AT31" i="27"/>
  <c r="AV31" i="27" s="1"/>
  <c r="AW31" i="27" s="1"/>
  <c r="AT254" i="27"/>
  <c r="AV254" i="27" s="1"/>
  <c r="AW254" i="27" s="1"/>
  <c r="AT42" i="27"/>
  <c r="AV42" i="27" s="1"/>
  <c r="AW42" i="27" s="1"/>
  <c r="AT71" i="27"/>
  <c r="AV71" i="27" s="1"/>
  <c r="AW71" i="27" s="1"/>
  <c r="AT354" i="27"/>
  <c r="AV354" i="27" s="1"/>
  <c r="AW354" i="27" s="1"/>
  <c r="AT244" i="27"/>
  <c r="AV244" i="27" s="1"/>
  <c r="AW244" i="27" s="1"/>
  <c r="AT113" i="27"/>
  <c r="AV113" i="27" s="1"/>
  <c r="AW113" i="27" s="1"/>
  <c r="AT93" i="27"/>
  <c r="AV93" i="27" s="1"/>
  <c r="AW93" i="27" s="1"/>
  <c r="AT307" i="27"/>
  <c r="AV307" i="27" s="1"/>
  <c r="AW307" i="27" s="1"/>
  <c r="AT340" i="27"/>
  <c r="AV340" i="27" s="1"/>
  <c r="AW340" i="27" s="1"/>
  <c r="AT18" i="27"/>
  <c r="AV18" i="27" s="1"/>
  <c r="AW18" i="27" s="1"/>
  <c r="AT338" i="27"/>
  <c r="AV338" i="27" s="1"/>
  <c r="AW338" i="27" s="1"/>
  <c r="AT278" i="27"/>
  <c r="AV278" i="27" s="1"/>
  <c r="AW278" i="27" s="1"/>
  <c r="AT310" i="27"/>
  <c r="AV310" i="27" s="1"/>
  <c r="AW310" i="27" s="1"/>
  <c r="AT198" i="27"/>
  <c r="AV198" i="27" s="1"/>
  <c r="AW198" i="27" s="1"/>
  <c r="AT152" i="27"/>
  <c r="AV152" i="27" s="1"/>
  <c r="AW152" i="27" s="1"/>
  <c r="AT16" i="27"/>
  <c r="AV16" i="27" s="1"/>
  <c r="AW16" i="27" s="1"/>
  <c r="AT349" i="27"/>
  <c r="AV349" i="27" s="1"/>
  <c r="AW349" i="27" s="1"/>
  <c r="AT420" i="27"/>
  <c r="AV420" i="27" s="1"/>
  <c r="AW420" i="27" s="1"/>
  <c r="AT167" i="27"/>
  <c r="AV167" i="27" s="1"/>
  <c r="AW167" i="27" s="1"/>
  <c r="AT426" i="27"/>
  <c r="AV426" i="27" s="1"/>
  <c r="AW426" i="27" s="1"/>
  <c r="AT328" i="27"/>
  <c r="AV328" i="27" s="1"/>
  <c r="AW328" i="27" s="1"/>
  <c r="AT221" i="27"/>
  <c r="AV221" i="27" s="1"/>
  <c r="AW221" i="27" s="1"/>
  <c r="AT499" i="27"/>
  <c r="AV499" i="27" s="1"/>
  <c r="AW499" i="27" s="1"/>
  <c r="AT17" i="27"/>
  <c r="AV17" i="27" s="1"/>
  <c r="AW17" i="27" s="1"/>
  <c r="BA500" i="27"/>
  <c r="AX500" i="27"/>
  <c r="AY500" i="27" s="1"/>
  <c r="AZ500" i="27" s="1"/>
  <c r="AT447" i="27"/>
  <c r="AV447" i="27" s="1"/>
  <c r="AW447" i="27" s="1"/>
  <c r="AT469" i="27"/>
  <c r="AV469" i="27" s="1"/>
  <c r="AW469" i="27" s="1"/>
  <c r="AT290" i="27"/>
  <c r="AV290" i="27" s="1"/>
  <c r="AW290" i="27" s="1"/>
  <c r="AT260" i="27"/>
  <c r="AV260" i="27" s="1"/>
  <c r="AW260" i="27" s="1"/>
  <c r="AT377" i="27"/>
  <c r="AV377" i="27" s="1"/>
  <c r="AW377" i="27" s="1"/>
  <c r="AT142" i="27"/>
  <c r="AV142" i="27" s="1"/>
  <c r="AW142" i="27" s="1"/>
  <c r="AT159" i="27"/>
  <c r="AV159" i="27" s="1"/>
  <c r="AW159" i="27" s="1"/>
  <c r="AT232" i="27"/>
  <c r="AV232" i="27" s="1"/>
  <c r="AW232" i="27" s="1"/>
  <c r="BA243" i="27"/>
  <c r="AX243" i="27"/>
  <c r="AY243" i="27" s="1"/>
  <c r="AZ243" i="27" s="1"/>
  <c r="AT435" i="27"/>
  <c r="AV435" i="27" s="1"/>
  <c r="AW435" i="27" s="1"/>
  <c r="AT112" i="27"/>
  <c r="AV112" i="27" s="1"/>
  <c r="AW112" i="27" s="1"/>
  <c r="AT456" i="27"/>
  <c r="AV456" i="27" s="1"/>
  <c r="AW456" i="27" s="1"/>
  <c r="AT382" i="27"/>
  <c r="AV382" i="27" s="1"/>
  <c r="AW382" i="27" s="1"/>
  <c r="AT164" i="27"/>
  <c r="AV164" i="27" s="1"/>
  <c r="AW164" i="27" s="1"/>
  <c r="BA427" i="27"/>
  <c r="AX427" i="27"/>
  <c r="AY427" i="27" s="1"/>
  <c r="AZ427" i="27" s="1"/>
  <c r="AT311" i="27"/>
  <c r="AV311" i="27" s="1"/>
  <c r="AW311" i="27" s="1"/>
  <c r="AT30" i="27"/>
  <c r="AV30" i="27" s="1"/>
  <c r="AW30" i="27" s="1"/>
  <c r="AX408" i="27"/>
  <c r="AY408" i="27" s="1"/>
  <c r="AZ408" i="27" s="1"/>
  <c r="BA408" i="27"/>
  <c r="AT188" i="27"/>
  <c r="AV188" i="27" s="1"/>
  <c r="AW188" i="27" s="1"/>
  <c r="AT392" i="27"/>
  <c r="AV392" i="27" s="1"/>
  <c r="AW392" i="27" s="1"/>
  <c r="AT250" i="27"/>
  <c r="AV250" i="27" s="1"/>
  <c r="AW250" i="27" s="1"/>
  <c r="AT222" i="27"/>
  <c r="AV222" i="27" s="1"/>
  <c r="AW222" i="27" s="1"/>
  <c r="AT43" i="27"/>
  <c r="AV43" i="27" s="1"/>
  <c r="AW43" i="27" s="1"/>
  <c r="AT501" i="27"/>
  <c r="AV501" i="27" s="1"/>
  <c r="AW501" i="27" s="1"/>
  <c r="AT233" i="27"/>
  <c r="AV233" i="27" s="1"/>
  <c r="AW233" i="27" s="1"/>
  <c r="AT343" i="27"/>
  <c r="AV343" i="27" s="1"/>
  <c r="AW343" i="27" s="1"/>
  <c r="AT423" i="27"/>
  <c r="AV423" i="27" s="1"/>
  <c r="AW423" i="27" s="1"/>
  <c r="AT263" i="27"/>
  <c r="AV263" i="27" s="1"/>
  <c r="AW263" i="27" s="1"/>
  <c r="AT204" i="27"/>
  <c r="AV204" i="27" s="1"/>
  <c r="AW204" i="27" s="1"/>
  <c r="AT73" i="27"/>
  <c r="AV73" i="27" s="1"/>
  <c r="AW73" i="27" s="1"/>
  <c r="AT379" i="27"/>
  <c r="AV379" i="27" s="1"/>
  <c r="AW379" i="27" s="1"/>
  <c r="AT325" i="27"/>
  <c r="AV325" i="27" s="1"/>
  <c r="AW325" i="27" s="1"/>
  <c r="AT183" i="27"/>
  <c r="AV183" i="27" s="1"/>
  <c r="AW183" i="27" s="1"/>
  <c r="AT383" i="27"/>
  <c r="AV383" i="27" s="1"/>
  <c r="AW383" i="27" s="1"/>
  <c r="AT49" i="27"/>
  <c r="AV49" i="27" s="1"/>
  <c r="AW49" i="27" s="1"/>
  <c r="AT91" i="27"/>
  <c r="AV91" i="27" s="1"/>
  <c r="AW91" i="27" s="1"/>
  <c r="AT246" i="27"/>
  <c r="AV246" i="27" s="1"/>
  <c r="AW246" i="27" s="1"/>
  <c r="AT312" i="27"/>
  <c r="AV312" i="27" s="1"/>
  <c r="AW312" i="27" s="1"/>
  <c r="AT206" i="27"/>
  <c r="AV206" i="27" s="1"/>
  <c r="AW206" i="27" s="1"/>
  <c r="AT356" i="27"/>
  <c r="AV356" i="27" s="1"/>
  <c r="AW356" i="27" s="1"/>
  <c r="AT111" i="27"/>
  <c r="AV111" i="27" s="1"/>
  <c r="AW111" i="27" s="1"/>
  <c r="AT239" i="27"/>
  <c r="AV239" i="27" s="1"/>
  <c r="AW239" i="27" s="1"/>
  <c r="AT45" i="27"/>
  <c r="AV45" i="27" s="1"/>
  <c r="AW45" i="27" s="1"/>
  <c r="AT191" i="27"/>
  <c r="AV191" i="27" s="1"/>
  <c r="AW191" i="27" s="1"/>
  <c r="AT231" i="27"/>
  <c r="AV231" i="27" s="1"/>
  <c r="AW231" i="27" s="1"/>
  <c r="AX485" i="27"/>
  <c r="AY485" i="27" s="1"/>
  <c r="AZ485" i="27" s="1"/>
  <c r="BA485" i="27"/>
  <c r="BA89" i="27"/>
  <c r="AX89" i="27"/>
  <c r="AY89" i="27" s="1"/>
  <c r="AZ89" i="27" s="1"/>
  <c r="AT375" i="27"/>
  <c r="AV375" i="27" s="1"/>
  <c r="AW375" i="27" s="1"/>
  <c r="AT225" i="27"/>
  <c r="AV225" i="27" s="1"/>
  <c r="AW225" i="27" s="1"/>
  <c r="AV22" i="27"/>
  <c r="AW22" i="27" s="1"/>
  <c r="AT277" i="27"/>
  <c r="AV277" i="27" s="1"/>
  <c r="AW277" i="27" s="1"/>
  <c r="AT176" i="27"/>
  <c r="AV176" i="27" s="1"/>
  <c r="AW176" i="27" s="1"/>
  <c r="AT131" i="27"/>
  <c r="AV131" i="27" s="1"/>
  <c r="AW131" i="27" s="1"/>
  <c r="AT227" i="27"/>
  <c r="AV227" i="27" s="1"/>
  <c r="AW227" i="27" s="1"/>
  <c r="AT219" i="27"/>
  <c r="AV219" i="27" s="1"/>
  <c r="AW219" i="27" s="1"/>
  <c r="AT280" i="27"/>
  <c r="AV280" i="27" s="1"/>
  <c r="AW280" i="27" s="1"/>
  <c r="AT300" i="27"/>
  <c r="AV300" i="27" s="1"/>
  <c r="AW300" i="27" s="1"/>
  <c r="AT459" i="27"/>
  <c r="AV459" i="27" s="1"/>
  <c r="AW459" i="27" s="1"/>
  <c r="AT512" i="27"/>
  <c r="AV512" i="27" s="1"/>
  <c r="AW512" i="27" s="1"/>
  <c r="AT473" i="27"/>
  <c r="AV473" i="27" s="1"/>
  <c r="AW473" i="27" s="1"/>
  <c r="AT66" i="27"/>
  <c r="AV66" i="27" s="1"/>
  <c r="AW66" i="27" s="1"/>
  <c r="AT387" i="27"/>
  <c r="AV387" i="27" s="1"/>
  <c r="AW387" i="27" s="1"/>
  <c r="AT513" i="27"/>
  <c r="AV513" i="27" s="1"/>
  <c r="AW513" i="27" s="1"/>
  <c r="AT410" i="27"/>
  <c r="AV410" i="27" s="1"/>
  <c r="AW410" i="27" s="1"/>
  <c r="AT41" i="27"/>
  <c r="AV41" i="27" s="1"/>
  <c r="AW41" i="27" s="1"/>
  <c r="AT425" i="27"/>
  <c r="AV425" i="27" s="1"/>
  <c r="AW425" i="27" s="1"/>
  <c r="AT418" i="27"/>
  <c r="AV418" i="27" s="1"/>
  <c r="AW418" i="27" s="1"/>
  <c r="AT273" i="27"/>
  <c r="AV273" i="27" s="1"/>
  <c r="AW273" i="27" s="1"/>
  <c r="AT29" i="27"/>
  <c r="AV29" i="27" s="1"/>
  <c r="AW29" i="27" s="1"/>
  <c r="AT449" i="27"/>
  <c r="AV449" i="27" s="1"/>
  <c r="AW449" i="27" s="1"/>
  <c r="AT118" i="27"/>
  <c r="AV118" i="27" s="1"/>
  <c r="AW118" i="27" s="1"/>
  <c r="AX388" i="27"/>
  <c r="AY388" i="27" s="1"/>
  <c r="AZ388" i="27" s="1"/>
  <c r="BA388" i="27"/>
  <c r="AT175" i="27"/>
  <c r="AV175" i="27" s="1"/>
  <c r="AW175" i="27" s="1"/>
  <c r="AT331" i="27"/>
  <c r="AV331" i="27" s="1"/>
  <c r="AW331" i="27" s="1"/>
  <c r="AT129" i="27"/>
  <c r="AV129" i="27" s="1"/>
  <c r="AW129" i="27" s="1"/>
  <c r="AT281" i="27"/>
  <c r="AV281" i="27" s="1"/>
  <c r="AW281" i="27" s="1"/>
  <c r="AT492" i="27"/>
  <c r="AV492" i="27" s="1"/>
  <c r="AW492" i="27" s="1"/>
  <c r="AT390" i="27"/>
  <c r="AV390" i="27" s="1"/>
  <c r="AW390" i="27" s="1"/>
  <c r="AT75" i="27"/>
  <c r="AV75" i="27" s="1"/>
  <c r="AW75" i="27" s="1"/>
  <c r="AT398" i="27"/>
  <c r="AV398" i="27" s="1"/>
  <c r="AW398" i="27" s="1"/>
  <c r="AT358" i="27"/>
  <c r="AV358" i="27" s="1"/>
  <c r="AW358" i="27" s="1"/>
  <c r="AT283" i="27"/>
  <c r="AV283" i="27" s="1"/>
  <c r="AW283" i="27" s="1"/>
  <c r="AT509" i="27"/>
  <c r="AV509" i="27" s="1"/>
  <c r="AW509" i="27" s="1"/>
  <c r="AT160" i="27"/>
  <c r="AV160" i="27" s="1"/>
  <c r="AW160" i="27" s="1"/>
  <c r="AT357" i="27"/>
  <c r="AV357" i="27" s="1"/>
  <c r="AW357" i="27" s="1"/>
  <c r="AT272" i="27"/>
  <c r="AV272" i="27" s="1"/>
  <c r="AW272" i="27" s="1"/>
  <c r="AT26" i="27"/>
  <c r="AV26" i="27" s="1"/>
  <c r="AW26" i="27" s="1"/>
  <c r="AT148" i="27"/>
  <c r="AV148" i="27" s="1"/>
  <c r="AW148" i="27" s="1"/>
  <c r="AT389" i="27"/>
  <c r="AV389" i="27" s="1"/>
  <c r="AW389" i="27" s="1"/>
  <c r="AT422" i="27"/>
  <c r="AV422" i="27" s="1"/>
  <c r="AW422" i="27" s="1"/>
  <c r="AT19" i="27"/>
  <c r="AV19" i="27" s="1"/>
  <c r="AW19" i="27" s="1"/>
  <c r="AT346" i="27"/>
  <c r="AV346" i="27" s="1"/>
  <c r="AW346" i="27" s="1"/>
  <c r="AT305" i="27"/>
  <c r="AV305" i="27" s="1"/>
  <c r="AW305" i="27" s="1"/>
  <c r="AT105" i="27"/>
  <c r="AV105" i="27" s="1"/>
  <c r="AW105" i="27" s="1"/>
  <c r="AT391" i="27"/>
  <c r="AV391" i="27" s="1"/>
  <c r="AW391" i="27" s="1"/>
  <c r="AT72" i="27"/>
  <c r="AV72" i="27" s="1"/>
  <c r="AW72" i="27" s="1"/>
  <c r="AT419" i="27"/>
  <c r="AV419" i="27" s="1"/>
  <c r="AW419" i="27" s="1"/>
  <c r="AT218" i="27"/>
  <c r="AV218" i="27" s="1"/>
  <c r="AW218" i="27" s="1"/>
  <c r="AT478" i="27"/>
  <c r="AV478" i="27" s="1"/>
  <c r="AW478" i="27" s="1"/>
  <c r="AT106" i="27"/>
  <c r="AV106" i="27" s="1"/>
  <c r="AW106" i="27" s="1"/>
  <c r="AT401" i="27"/>
  <c r="AV401" i="27" s="1"/>
  <c r="AW401" i="27" s="1"/>
  <c r="AT23" i="27"/>
  <c r="AV23" i="27" s="1"/>
  <c r="AW23" i="27" s="1"/>
  <c r="AT140" i="27"/>
  <c r="AV140" i="27" s="1"/>
  <c r="AW140" i="27" s="1"/>
  <c r="BA300" i="27" l="1"/>
  <c r="AX300" i="27"/>
  <c r="AY300" i="27" s="1"/>
  <c r="AZ300" i="27" s="1"/>
  <c r="AX110" i="27"/>
  <c r="AY110" i="27" s="1"/>
  <c r="AZ110" i="27" s="1"/>
  <c r="BA110" i="27"/>
  <c r="BA63" i="27"/>
  <c r="AX63" i="27"/>
  <c r="AY63" i="27" s="1"/>
  <c r="AZ63" i="27" s="1"/>
  <c r="AX140" i="27"/>
  <c r="AY140" i="27" s="1"/>
  <c r="AZ140" i="27" s="1"/>
  <c r="BA140" i="27"/>
  <c r="AX105" i="27"/>
  <c r="AY105" i="27" s="1"/>
  <c r="AZ105" i="27" s="1"/>
  <c r="BA105" i="27"/>
  <c r="BA148" i="27"/>
  <c r="AX148" i="27"/>
  <c r="AY148" i="27" s="1"/>
  <c r="AZ148" i="27" s="1"/>
  <c r="BA283" i="27"/>
  <c r="AX283" i="27"/>
  <c r="AY283" i="27" s="1"/>
  <c r="AZ283" i="27" s="1"/>
  <c r="BA331" i="27"/>
  <c r="AX331" i="27"/>
  <c r="AY331" i="27" s="1"/>
  <c r="AZ331" i="27" s="1"/>
  <c r="AX41" i="27"/>
  <c r="AY41" i="27" s="1"/>
  <c r="AZ41" i="27" s="1"/>
  <c r="BA41" i="27"/>
  <c r="AX23" i="27"/>
  <c r="AY23" i="27" s="1"/>
  <c r="AZ23" i="27" s="1"/>
  <c r="BA23" i="27"/>
  <c r="BA478" i="27"/>
  <c r="AX478" i="27"/>
  <c r="AY478" i="27" s="1"/>
  <c r="AZ478" i="27" s="1"/>
  <c r="AX72" i="27"/>
  <c r="AY72" i="27" s="1"/>
  <c r="AZ72" i="27" s="1"/>
  <c r="BA72" i="27"/>
  <c r="BA75" i="27"/>
  <c r="AX75" i="27"/>
  <c r="AY75" i="27" s="1"/>
  <c r="AZ75" i="27" s="1"/>
  <c r="BA473" i="27"/>
  <c r="AX473" i="27"/>
  <c r="AY473" i="27" s="1"/>
  <c r="AZ473" i="27" s="1"/>
  <c r="AX227" i="27"/>
  <c r="AY227" i="27" s="1"/>
  <c r="AZ227" i="27" s="1"/>
  <c r="BA227" i="27"/>
  <c r="BA218" i="27"/>
  <c r="AX218" i="27"/>
  <c r="AY218" i="27" s="1"/>
  <c r="AZ218" i="27" s="1"/>
  <c r="AX422" i="27"/>
  <c r="AY422" i="27" s="1"/>
  <c r="AZ422" i="27" s="1"/>
  <c r="BA422" i="27"/>
  <c r="BA160" i="27"/>
  <c r="AX160" i="27"/>
  <c r="AY160" i="27" s="1"/>
  <c r="AZ160" i="27" s="1"/>
  <c r="BA358" i="27"/>
  <c r="AX358" i="27"/>
  <c r="AY358" i="27" s="1"/>
  <c r="AZ358" i="27" s="1"/>
  <c r="AX175" i="27"/>
  <c r="AY175" i="27" s="1"/>
  <c r="AZ175" i="27" s="1"/>
  <c r="BA175" i="27"/>
  <c r="AX449" i="27"/>
  <c r="AY449" i="27" s="1"/>
  <c r="AZ449" i="27" s="1"/>
  <c r="BA449" i="27"/>
  <c r="BA418" i="27"/>
  <c r="AX418" i="27"/>
  <c r="AY418" i="27" s="1"/>
  <c r="AZ418" i="27" s="1"/>
  <c r="BA513" i="27"/>
  <c r="AX513" i="27"/>
  <c r="AY513" i="27" s="1"/>
  <c r="AZ513" i="27" s="1"/>
  <c r="BA191" i="27"/>
  <c r="AX191" i="27"/>
  <c r="AY191" i="27" s="1"/>
  <c r="AZ191" i="27" s="1"/>
  <c r="AX112" i="27"/>
  <c r="AY112" i="27" s="1"/>
  <c r="AZ112" i="27" s="1"/>
  <c r="BA112" i="27"/>
  <c r="AX232" i="27"/>
  <c r="AY232" i="27" s="1"/>
  <c r="AZ232" i="27" s="1"/>
  <c r="BA232" i="27"/>
  <c r="BA37" i="27"/>
  <c r="AX37" i="27"/>
  <c r="AY37" i="27" s="1"/>
  <c r="AZ37" i="27" s="1"/>
  <c r="BA287" i="27"/>
  <c r="AX287" i="27"/>
  <c r="AY287" i="27" s="1"/>
  <c r="AZ287" i="27" s="1"/>
  <c r="BA347" i="27"/>
  <c r="AX347" i="27"/>
  <c r="AY347" i="27" s="1"/>
  <c r="AZ347" i="27" s="1"/>
  <c r="BA80" i="27"/>
  <c r="AX80" i="27"/>
  <c r="AY80" i="27" s="1"/>
  <c r="AZ80" i="27" s="1"/>
  <c r="AX240" i="27"/>
  <c r="AY240" i="27" s="1"/>
  <c r="AZ240" i="27" s="1"/>
  <c r="BA240" i="27"/>
  <c r="AX482" i="27"/>
  <c r="AY482" i="27" s="1"/>
  <c r="AZ482" i="27" s="1"/>
  <c r="BA482" i="27"/>
  <c r="BA410" i="27"/>
  <c r="AX410" i="27"/>
  <c r="AY410" i="27" s="1"/>
  <c r="AZ410" i="27" s="1"/>
  <c r="AX71" i="27"/>
  <c r="AY71" i="27" s="1"/>
  <c r="AZ71" i="27" s="1"/>
  <c r="BA71" i="27"/>
  <c r="BA137" i="27"/>
  <c r="AX137" i="27"/>
  <c r="AY137" i="27" s="1"/>
  <c r="AZ137" i="27" s="1"/>
  <c r="BA498" i="27"/>
  <c r="AX498" i="27"/>
  <c r="AY498" i="27" s="1"/>
  <c r="AZ498" i="27" s="1"/>
  <c r="BA123" i="27"/>
  <c r="AX123" i="27"/>
  <c r="AY123" i="27" s="1"/>
  <c r="AZ123" i="27" s="1"/>
  <c r="AX186" i="27"/>
  <c r="AY186" i="27" s="1"/>
  <c r="AZ186" i="27" s="1"/>
  <c r="BA186" i="27"/>
  <c r="BA131" i="27"/>
  <c r="AX131" i="27"/>
  <c r="AY131" i="27" s="1"/>
  <c r="AZ131" i="27" s="1"/>
  <c r="AX43" i="27"/>
  <c r="AY43" i="27" s="1"/>
  <c r="AZ43" i="27" s="1"/>
  <c r="BA43" i="27"/>
  <c r="AX333" i="27"/>
  <c r="AY333" i="27" s="1"/>
  <c r="AZ333" i="27" s="1"/>
  <c r="BA333" i="27"/>
  <c r="BA484" i="27"/>
  <c r="AX484" i="27"/>
  <c r="AY484" i="27" s="1"/>
  <c r="AZ484" i="27" s="1"/>
  <c r="BA171" i="27"/>
  <c r="AX171" i="27"/>
  <c r="AY171" i="27" s="1"/>
  <c r="AZ171" i="27" s="1"/>
  <c r="BA464" i="27"/>
  <c r="AX464" i="27"/>
  <c r="AY464" i="27" s="1"/>
  <c r="AZ464" i="27" s="1"/>
  <c r="BA106" i="27"/>
  <c r="AX106" i="27"/>
  <c r="AY106" i="27" s="1"/>
  <c r="AZ106" i="27" s="1"/>
  <c r="BA19" i="27"/>
  <c r="AX19" i="27"/>
  <c r="AY19" i="27" s="1"/>
  <c r="AZ19" i="27" s="1"/>
  <c r="AX401" i="27"/>
  <c r="AY401" i="27" s="1"/>
  <c r="AZ401" i="27" s="1"/>
  <c r="BA401" i="27"/>
  <c r="BA305" i="27"/>
  <c r="AX305" i="27"/>
  <c r="AY305" i="27" s="1"/>
  <c r="AZ305" i="27" s="1"/>
  <c r="BA26" i="27"/>
  <c r="AX26" i="27"/>
  <c r="AY26" i="27" s="1"/>
  <c r="AZ26" i="27" s="1"/>
  <c r="BA391" i="27"/>
  <c r="AX391" i="27"/>
  <c r="AY391" i="27" s="1"/>
  <c r="AZ391" i="27" s="1"/>
  <c r="BA272" i="27"/>
  <c r="AX272" i="27"/>
  <c r="AY272" i="27" s="1"/>
  <c r="AZ272" i="27" s="1"/>
  <c r="BA281" i="27"/>
  <c r="AX281" i="27"/>
  <c r="AY281" i="27" s="1"/>
  <c r="AZ281" i="27" s="1"/>
  <c r="BA29" i="27"/>
  <c r="AX29" i="27"/>
  <c r="AY29" i="27" s="1"/>
  <c r="AZ29" i="27" s="1"/>
  <c r="BA280" i="27"/>
  <c r="AX280" i="27"/>
  <c r="AY280" i="27" s="1"/>
  <c r="AZ280" i="27" s="1"/>
  <c r="AX225" i="27"/>
  <c r="AY225" i="27" s="1"/>
  <c r="AZ225" i="27" s="1"/>
  <c r="BA225" i="27"/>
  <c r="BA49" i="27"/>
  <c r="AX49" i="27"/>
  <c r="AY49" i="27" s="1"/>
  <c r="AZ49" i="27" s="1"/>
  <c r="AX419" i="27"/>
  <c r="AY419" i="27" s="1"/>
  <c r="AZ419" i="27" s="1"/>
  <c r="BA419" i="27"/>
  <c r="AX346" i="27"/>
  <c r="AY346" i="27" s="1"/>
  <c r="AZ346" i="27" s="1"/>
  <c r="BA346" i="27"/>
  <c r="BA389" i="27"/>
  <c r="AX389" i="27"/>
  <c r="AY389" i="27" s="1"/>
  <c r="AZ389" i="27" s="1"/>
  <c r="AX398" i="27"/>
  <c r="AY398" i="27" s="1"/>
  <c r="AZ398" i="27" s="1"/>
  <c r="BA398" i="27"/>
  <c r="BA129" i="27"/>
  <c r="AX129" i="27"/>
  <c r="AY129" i="27" s="1"/>
  <c r="AZ129" i="27" s="1"/>
  <c r="BA387" i="27"/>
  <c r="AX387" i="27"/>
  <c r="AY387" i="27" s="1"/>
  <c r="AZ387" i="27" s="1"/>
  <c r="BA176" i="27"/>
  <c r="AX176" i="27"/>
  <c r="AY176" i="27" s="1"/>
  <c r="AZ176" i="27" s="1"/>
  <c r="BA469" i="27"/>
  <c r="AX469" i="27"/>
  <c r="AY469" i="27" s="1"/>
  <c r="AZ469" i="27" s="1"/>
  <c r="BA113" i="27"/>
  <c r="AX113" i="27"/>
  <c r="AY113" i="27" s="1"/>
  <c r="AZ113" i="27" s="1"/>
  <c r="BA327" i="27"/>
  <c r="AX327" i="27"/>
  <c r="AY327" i="27" s="1"/>
  <c r="AZ327" i="27" s="1"/>
  <c r="AX509" i="27"/>
  <c r="AY509" i="27" s="1"/>
  <c r="AZ509" i="27" s="1"/>
  <c r="BA509" i="27"/>
  <c r="BA390" i="27"/>
  <c r="AX390" i="27"/>
  <c r="AY390" i="27" s="1"/>
  <c r="AZ390" i="27" s="1"/>
  <c r="BA425" i="27"/>
  <c r="AX425" i="27"/>
  <c r="AY425" i="27" s="1"/>
  <c r="AZ425" i="27" s="1"/>
  <c r="BA66" i="27"/>
  <c r="AX66" i="27"/>
  <c r="AY66" i="27" s="1"/>
  <c r="AZ66" i="27" s="1"/>
  <c r="BA459" i="27"/>
  <c r="AX459" i="27"/>
  <c r="AY459" i="27" s="1"/>
  <c r="AZ459" i="27" s="1"/>
  <c r="BA219" i="27"/>
  <c r="AX219" i="27"/>
  <c r="AY219" i="27" s="1"/>
  <c r="AZ219" i="27" s="1"/>
  <c r="AX338" i="27"/>
  <c r="AY338" i="27" s="1"/>
  <c r="AZ338" i="27" s="1"/>
  <c r="BA338" i="27"/>
  <c r="BA348" i="27"/>
  <c r="AX348" i="27"/>
  <c r="AY348" i="27" s="1"/>
  <c r="AZ348" i="27" s="1"/>
  <c r="AX128" i="27"/>
  <c r="AY128" i="27" s="1"/>
  <c r="AZ128" i="27" s="1"/>
  <c r="BA128" i="27"/>
  <c r="AX359" i="27"/>
  <c r="AY359" i="27" s="1"/>
  <c r="AZ359" i="27" s="1"/>
  <c r="BA359" i="27"/>
  <c r="BA286" i="27"/>
  <c r="AX286" i="27"/>
  <c r="AY286" i="27" s="1"/>
  <c r="AZ286" i="27" s="1"/>
  <c r="AX357" i="27"/>
  <c r="AY357" i="27" s="1"/>
  <c r="AZ357" i="27" s="1"/>
  <c r="BA357" i="27"/>
  <c r="BA118" i="27"/>
  <c r="AX118" i="27"/>
  <c r="AY118" i="27" s="1"/>
  <c r="AZ118" i="27" s="1"/>
  <c r="BA375" i="27"/>
  <c r="AX375" i="27"/>
  <c r="AY375" i="27" s="1"/>
  <c r="AZ375" i="27" s="1"/>
  <c r="BA379" i="27"/>
  <c r="AX379" i="27"/>
  <c r="AY379" i="27" s="1"/>
  <c r="AZ379" i="27" s="1"/>
  <c r="BA244" i="27"/>
  <c r="AX244" i="27"/>
  <c r="AY244" i="27" s="1"/>
  <c r="AZ244" i="27" s="1"/>
  <c r="BA220" i="27"/>
  <c r="AX220" i="27"/>
  <c r="AY220" i="27" s="1"/>
  <c r="AZ220" i="27" s="1"/>
  <c r="AX344" i="27"/>
  <c r="AY344" i="27" s="1"/>
  <c r="AZ344" i="27" s="1"/>
  <c r="BA344" i="27"/>
  <c r="AX199" i="27"/>
  <c r="AY199" i="27" s="1"/>
  <c r="AZ199" i="27" s="1"/>
  <c r="BA199" i="27"/>
  <c r="AX521" i="27"/>
  <c r="AY521" i="27" s="1"/>
  <c r="AZ521" i="27" s="1"/>
  <c r="BA521" i="27"/>
  <c r="BA124" i="27"/>
  <c r="AX124" i="27"/>
  <c r="AY124" i="27" s="1"/>
  <c r="AZ124" i="27" s="1"/>
  <c r="BA492" i="27"/>
  <c r="AX492" i="27"/>
  <c r="AY492" i="27" s="1"/>
  <c r="AZ492" i="27" s="1"/>
  <c r="BA273" i="27"/>
  <c r="AX273" i="27"/>
  <c r="AY273" i="27" s="1"/>
  <c r="AZ273" i="27" s="1"/>
  <c r="AX512" i="27"/>
  <c r="AY512" i="27" s="1"/>
  <c r="AZ512" i="27" s="1"/>
  <c r="BA512" i="27"/>
  <c r="AX277" i="27"/>
  <c r="AY277" i="27" s="1"/>
  <c r="AZ277" i="27" s="1"/>
  <c r="BA277" i="27"/>
  <c r="AX231" i="27"/>
  <c r="AY231" i="27" s="1"/>
  <c r="AZ231" i="27" s="1"/>
  <c r="BA231" i="27"/>
  <c r="BA206" i="27"/>
  <c r="AX206" i="27"/>
  <c r="AY206" i="27" s="1"/>
  <c r="AZ206" i="27" s="1"/>
  <c r="BA188" i="27"/>
  <c r="AX188" i="27"/>
  <c r="AY188" i="27" s="1"/>
  <c r="AZ188" i="27" s="1"/>
  <c r="AX339" i="27"/>
  <c r="AY339" i="27" s="1"/>
  <c r="AZ339" i="27" s="1"/>
  <c r="BA339" i="27"/>
  <c r="BA270" i="27"/>
  <c r="AX270" i="27"/>
  <c r="AY270" i="27" s="1"/>
  <c r="AZ270" i="27" s="1"/>
  <c r="BA451" i="27"/>
  <c r="AX451" i="27"/>
  <c r="AY451" i="27" s="1"/>
  <c r="AZ451" i="27" s="1"/>
  <c r="AX343" i="27"/>
  <c r="AY343" i="27" s="1"/>
  <c r="AZ343" i="27" s="1"/>
  <c r="BA343" i="27"/>
  <c r="AX382" i="27"/>
  <c r="AY382" i="27" s="1"/>
  <c r="AZ382" i="27" s="1"/>
  <c r="BA382" i="27"/>
  <c r="BA167" i="27"/>
  <c r="AX167" i="27"/>
  <c r="AY167" i="27" s="1"/>
  <c r="AZ167" i="27" s="1"/>
  <c r="AX312" i="27"/>
  <c r="AY312" i="27" s="1"/>
  <c r="AZ312" i="27" s="1"/>
  <c r="BA312" i="27"/>
  <c r="BA222" i="27"/>
  <c r="AX222" i="27"/>
  <c r="AY222" i="27" s="1"/>
  <c r="AZ222" i="27" s="1"/>
  <c r="BA435" i="27"/>
  <c r="AX435" i="27"/>
  <c r="AY435" i="27" s="1"/>
  <c r="AZ435" i="27" s="1"/>
  <c r="AX377" i="27"/>
  <c r="AY377" i="27" s="1"/>
  <c r="AZ377" i="27" s="1"/>
  <c r="BA377" i="27"/>
  <c r="BA499" i="27"/>
  <c r="AX499" i="27"/>
  <c r="AY499" i="27" s="1"/>
  <c r="AZ499" i="27" s="1"/>
  <c r="AX198" i="27"/>
  <c r="AY198" i="27" s="1"/>
  <c r="AZ198" i="27" s="1"/>
  <c r="BA198" i="27"/>
  <c r="BA82" i="27"/>
  <c r="AX82" i="27"/>
  <c r="AY82" i="27" s="1"/>
  <c r="AZ82" i="27" s="1"/>
  <c r="AX353" i="27"/>
  <c r="AY353" i="27" s="1"/>
  <c r="AZ353" i="27" s="1"/>
  <c r="BA353" i="27"/>
  <c r="BA98" i="27"/>
  <c r="AX98" i="27"/>
  <c r="AY98" i="27" s="1"/>
  <c r="AZ98" i="27" s="1"/>
  <c r="BA292" i="27"/>
  <c r="AX292" i="27"/>
  <c r="AY292" i="27" s="1"/>
  <c r="AZ292" i="27" s="1"/>
  <c r="BA415" i="27"/>
  <c r="AX415" i="27"/>
  <c r="AY415" i="27" s="1"/>
  <c r="AZ415" i="27" s="1"/>
  <c r="AX411" i="27"/>
  <c r="AY411" i="27" s="1"/>
  <c r="AZ411" i="27" s="1"/>
  <c r="BA411" i="27"/>
  <c r="BA326" i="27"/>
  <c r="AX326" i="27"/>
  <c r="AY326" i="27" s="1"/>
  <c r="AZ326" i="27" s="1"/>
  <c r="AX414" i="27"/>
  <c r="AY414" i="27" s="1"/>
  <c r="AZ414" i="27" s="1"/>
  <c r="BA414" i="27"/>
  <c r="BA458" i="27"/>
  <c r="AX458" i="27"/>
  <c r="AY458" i="27" s="1"/>
  <c r="AZ458" i="27" s="1"/>
  <c r="BA204" i="27"/>
  <c r="AX204" i="27"/>
  <c r="AY204" i="27" s="1"/>
  <c r="AZ204" i="27" s="1"/>
  <c r="BA439" i="27"/>
  <c r="AX439" i="27"/>
  <c r="AY439" i="27" s="1"/>
  <c r="AZ439" i="27" s="1"/>
  <c r="AX203" i="27"/>
  <c r="AY203" i="27" s="1"/>
  <c r="AZ203" i="27" s="1"/>
  <c r="BA203" i="27"/>
  <c r="BA378" i="27"/>
  <c r="AX378" i="27"/>
  <c r="AY378" i="27" s="1"/>
  <c r="AZ378" i="27" s="1"/>
  <c r="AX46" i="27"/>
  <c r="AY46" i="27" s="1"/>
  <c r="AZ46" i="27" s="1"/>
  <c r="BA46" i="27"/>
  <c r="AX64" i="27"/>
  <c r="AY64" i="27" s="1"/>
  <c r="AZ64" i="27" s="1"/>
  <c r="BA64" i="27"/>
  <c r="AX255" i="27"/>
  <c r="AY255" i="27" s="1"/>
  <c r="AZ255" i="27" s="1"/>
  <c r="BA255" i="27"/>
  <c r="BA201" i="27"/>
  <c r="AX201" i="27"/>
  <c r="AY201" i="27" s="1"/>
  <c r="AZ201" i="27" s="1"/>
  <c r="BA320" i="27"/>
  <c r="AX320" i="27"/>
  <c r="AY320" i="27" s="1"/>
  <c r="AZ320" i="27" s="1"/>
  <c r="BA514" i="27"/>
  <c r="AX514" i="27"/>
  <c r="AY514" i="27" s="1"/>
  <c r="AZ514" i="27" s="1"/>
  <c r="AX166" i="27"/>
  <c r="AY166" i="27" s="1"/>
  <c r="AZ166" i="27" s="1"/>
  <c r="BA166" i="27"/>
  <c r="AX144" i="27"/>
  <c r="AY144" i="27" s="1"/>
  <c r="AZ144" i="27" s="1"/>
  <c r="BA144" i="27"/>
  <c r="AX95" i="27"/>
  <c r="AY95" i="27" s="1"/>
  <c r="AZ95" i="27" s="1"/>
  <c r="BA95" i="27"/>
  <c r="BA79" i="27"/>
  <c r="AX79" i="27"/>
  <c r="AY79" i="27" s="1"/>
  <c r="AZ79" i="27" s="1"/>
  <c r="AX100" i="27"/>
  <c r="AY100" i="27" s="1"/>
  <c r="AZ100" i="27" s="1"/>
  <c r="BA100" i="27"/>
  <c r="BA324" i="27"/>
  <c r="AX324" i="27"/>
  <c r="AY324" i="27" s="1"/>
  <c r="AZ324" i="27" s="1"/>
  <c r="BA155" i="27"/>
  <c r="AX155" i="27"/>
  <c r="AY155" i="27" s="1"/>
  <c r="AZ155" i="27" s="1"/>
  <c r="BA39" i="27"/>
  <c r="AX39" i="27"/>
  <c r="AY39" i="27" s="1"/>
  <c r="AZ39" i="27" s="1"/>
  <c r="AX153" i="27"/>
  <c r="AY153" i="27" s="1"/>
  <c r="AZ153" i="27" s="1"/>
  <c r="BA153" i="27"/>
  <c r="AX319" i="27"/>
  <c r="AY319" i="27" s="1"/>
  <c r="AZ319" i="27" s="1"/>
  <c r="BA319" i="27"/>
  <c r="AX297" i="27"/>
  <c r="AY297" i="27" s="1"/>
  <c r="AZ297" i="27" s="1"/>
  <c r="BA297" i="27"/>
  <c r="BA21" i="27"/>
  <c r="AX21" i="27"/>
  <c r="AY21" i="27" s="1"/>
  <c r="AZ21" i="27" s="1"/>
  <c r="BA394" i="27"/>
  <c r="AX394" i="27"/>
  <c r="AY394" i="27" s="1"/>
  <c r="AZ394" i="27" s="1"/>
  <c r="BA202" i="27"/>
  <c r="AX202" i="27"/>
  <c r="AY202" i="27" s="1"/>
  <c r="AZ202" i="27" s="1"/>
  <c r="AX127" i="27"/>
  <c r="AY127" i="27" s="1"/>
  <c r="AZ127" i="27" s="1"/>
  <c r="BA127" i="27"/>
  <c r="AX197" i="27"/>
  <c r="AY197" i="27" s="1"/>
  <c r="AZ197" i="27" s="1"/>
  <c r="BA197" i="27"/>
  <c r="AX88" i="27"/>
  <c r="AY88" i="27" s="1"/>
  <c r="AZ88" i="27" s="1"/>
  <c r="BA88" i="27"/>
  <c r="BA448" i="27"/>
  <c r="AX448" i="27"/>
  <c r="AY448" i="27" s="1"/>
  <c r="AZ448" i="27" s="1"/>
  <c r="AX416" i="27"/>
  <c r="AY416" i="27" s="1"/>
  <c r="AZ416" i="27" s="1"/>
  <c r="BA416" i="27"/>
  <c r="AX466" i="27"/>
  <c r="AY466" i="27" s="1"/>
  <c r="AZ466" i="27" s="1"/>
  <c r="BA466" i="27"/>
  <c r="AX374" i="27"/>
  <c r="AY374" i="27" s="1"/>
  <c r="AZ374" i="27" s="1"/>
  <c r="BA374" i="27"/>
  <c r="BA239" i="27"/>
  <c r="AX239" i="27"/>
  <c r="AY239" i="27" s="1"/>
  <c r="AZ239" i="27" s="1"/>
  <c r="BA456" i="27"/>
  <c r="AX456" i="27"/>
  <c r="AY456" i="27" s="1"/>
  <c r="AZ456" i="27" s="1"/>
  <c r="AX159" i="27"/>
  <c r="AY159" i="27" s="1"/>
  <c r="AZ159" i="27" s="1"/>
  <c r="BA159" i="27"/>
  <c r="BA420" i="27"/>
  <c r="AX420" i="27"/>
  <c r="AY420" i="27" s="1"/>
  <c r="AZ420" i="27" s="1"/>
  <c r="BA93" i="27"/>
  <c r="AX93" i="27"/>
  <c r="AY93" i="27" s="1"/>
  <c r="AZ93" i="27" s="1"/>
  <c r="BA120" i="27"/>
  <c r="AX120" i="27"/>
  <c r="AY120" i="27" s="1"/>
  <c r="AZ120" i="27" s="1"/>
  <c r="BA212" i="27"/>
  <c r="AX212" i="27"/>
  <c r="AY212" i="27" s="1"/>
  <c r="AZ212" i="27" s="1"/>
  <c r="BA145" i="27"/>
  <c r="AX145" i="27"/>
  <c r="AY145" i="27" s="1"/>
  <c r="AZ145" i="27" s="1"/>
  <c r="BA162" i="27"/>
  <c r="AX162" i="27"/>
  <c r="AY162" i="27" s="1"/>
  <c r="AZ162" i="27" s="1"/>
  <c r="AX275" i="27"/>
  <c r="AY275" i="27" s="1"/>
  <c r="AZ275" i="27" s="1"/>
  <c r="BA275" i="27"/>
  <c r="BA405" i="27"/>
  <c r="AX405" i="27"/>
  <c r="AY405" i="27" s="1"/>
  <c r="AZ405" i="27" s="1"/>
  <c r="BA477" i="27"/>
  <c r="AX477" i="27"/>
  <c r="AY477" i="27" s="1"/>
  <c r="AZ477" i="27" s="1"/>
  <c r="AX178" i="27"/>
  <c r="AY178" i="27" s="1"/>
  <c r="AZ178" i="27" s="1"/>
  <c r="BA178" i="27"/>
  <c r="BA436" i="27"/>
  <c r="AX436" i="27"/>
  <c r="AY436" i="27" s="1"/>
  <c r="AZ436" i="27" s="1"/>
  <c r="AX44" i="27"/>
  <c r="AY44" i="27" s="1"/>
  <c r="AZ44" i="27" s="1"/>
  <c r="BA44" i="27"/>
  <c r="BA376" i="27"/>
  <c r="AX376" i="27"/>
  <c r="AY376" i="27" s="1"/>
  <c r="AZ376" i="27" s="1"/>
  <c r="AX364" i="27"/>
  <c r="AY364" i="27" s="1"/>
  <c r="AZ364" i="27" s="1"/>
  <c r="BA364" i="27"/>
  <c r="AX463" i="27"/>
  <c r="AY463" i="27" s="1"/>
  <c r="AZ463" i="27" s="1"/>
  <c r="BA463" i="27"/>
  <c r="AX363" i="27"/>
  <c r="AY363" i="27" s="1"/>
  <c r="AZ363" i="27" s="1"/>
  <c r="BA363" i="27"/>
  <c r="BA87" i="27"/>
  <c r="AX87" i="27"/>
  <c r="AY87" i="27" s="1"/>
  <c r="AZ87" i="27" s="1"/>
  <c r="BA228" i="27"/>
  <c r="AX228" i="27"/>
  <c r="AY228" i="27" s="1"/>
  <c r="AZ228" i="27" s="1"/>
  <c r="AX380" i="27"/>
  <c r="AY380" i="27" s="1"/>
  <c r="AZ380" i="27" s="1"/>
  <c r="BA380" i="27"/>
  <c r="BA471" i="27"/>
  <c r="AX471" i="27"/>
  <c r="AY471" i="27" s="1"/>
  <c r="AZ471" i="27" s="1"/>
  <c r="BA309" i="27"/>
  <c r="AX309" i="27"/>
  <c r="AY309" i="27" s="1"/>
  <c r="AZ309" i="27" s="1"/>
  <c r="BA223" i="27"/>
  <c r="AX223" i="27"/>
  <c r="AY223" i="27" s="1"/>
  <c r="AZ223" i="27" s="1"/>
  <c r="BA154" i="27"/>
  <c r="AX154" i="27"/>
  <c r="AY154" i="27" s="1"/>
  <c r="AZ154" i="27" s="1"/>
  <c r="AX158" i="27"/>
  <c r="AY158" i="27" s="1"/>
  <c r="AZ158" i="27" s="1"/>
  <c r="BA158" i="27"/>
  <c r="BA235" i="27"/>
  <c r="AX235" i="27"/>
  <c r="AY235" i="27" s="1"/>
  <c r="AZ235" i="27" s="1"/>
  <c r="AX267" i="27"/>
  <c r="AY267" i="27" s="1"/>
  <c r="AZ267" i="27" s="1"/>
  <c r="BA267" i="27"/>
  <c r="AX285" i="27"/>
  <c r="AY285" i="27" s="1"/>
  <c r="AZ285" i="27" s="1"/>
  <c r="BA285" i="27"/>
  <c r="BA493" i="27"/>
  <c r="AX493" i="27"/>
  <c r="AY493" i="27" s="1"/>
  <c r="AZ493" i="27" s="1"/>
  <c r="AX182" i="27"/>
  <c r="AY182" i="27" s="1"/>
  <c r="AZ182" i="27" s="1"/>
  <c r="BA182" i="27"/>
  <c r="AX475" i="27"/>
  <c r="AY475" i="27" s="1"/>
  <c r="AZ475" i="27" s="1"/>
  <c r="BA475" i="27"/>
  <c r="AX323" i="27"/>
  <c r="AY323" i="27" s="1"/>
  <c r="AZ323" i="27" s="1"/>
  <c r="BA323" i="27"/>
  <c r="BA303" i="27"/>
  <c r="AX303" i="27"/>
  <c r="AY303" i="27" s="1"/>
  <c r="AZ303" i="27" s="1"/>
  <c r="AX172" i="27"/>
  <c r="AY172" i="27" s="1"/>
  <c r="AZ172" i="27" s="1"/>
  <c r="BA172" i="27"/>
  <c r="BA238" i="27"/>
  <c r="AX238" i="27"/>
  <c r="AY238" i="27" s="1"/>
  <c r="AZ238" i="27" s="1"/>
  <c r="AX27" i="27"/>
  <c r="AY27" i="27" s="1"/>
  <c r="AZ27" i="27" s="1"/>
  <c r="BA27" i="27"/>
  <c r="AX85" i="27"/>
  <c r="AY85" i="27" s="1"/>
  <c r="AZ85" i="27" s="1"/>
  <c r="BA85" i="27"/>
  <c r="AX161" i="27"/>
  <c r="AY161" i="27" s="1"/>
  <c r="AZ161" i="27" s="1"/>
  <c r="BA161" i="27"/>
  <c r="BA97" i="27"/>
  <c r="AX97" i="27"/>
  <c r="AY97" i="27" s="1"/>
  <c r="AZ97" i="27" s="1"/>
  <c r="BA77" i="27"/>
  <c r="AX77" i="27"/>
  <c r="AY77" i="27" s="1"/>
  <c r="AZ77" i="27" s="1"/>
  <c r="AX174" i="27"/>
  <c r="AY174" i="27" s="1"/>
  <c r="AZ174" i="27" s="1"/>
  <c r="BA174" i="27"/>
  <c r="BA433" i="27"/>
  <c r="AX433" i="27"/>
  <c r="AY433" i="27" s="1"/>
  <c r="AZ433" i="27" s="1"/>
  <c r="BA215" i="27"/>
  <c r="AX215" i="27"/>
  <c r="AY215" i="27" s="1"/>
  <c r="AZ215" i="27" s="1"/>
  <c r="AX181" i="27"/>
  <c r="AY181" i="27" s="1"/>
  <c r="AZ181" i="27" s="1"/>
  <c r="BA181" i="27"/>
  <c r="AX365" i="27"/>
  <c r="AY365" i="27" s="1"/>
  <c r="AZ365" i="27" s="1"/>
  <c r="BA365" i="27"/>
  <c r="BA14" i="27"/>
  <c r="AX14" i="27"/>
  <c r="AY14" i="27" s="1"/>
  <c r="BA487" i="27"/>
  <c r="AX487" i="27"/>
  <c r="AY487" i="27" s="1"/>
  <c r="AZ487" i="27" s="1"/>
  <c r="BA56" i="27"/>
  <c r="AX56" i="27"/>
  <c r="AY56" i="27" s="1"/>
  <c r="AZ56" i="27" s="1"/>
  <c r="BA211" i="27"/>
  <c r="AX211" i="27"/>
  <c r="AY211" i="27" s="1"/>
  <c r="AZ211" i="27" s="1"/>
  <c r="BA442" i="27"/>
  <c r="AX442" i="27"/>
  <c r="AY442" i="27" s="1"/>
  <c r="AZ442" i="27" s="1"/>
  <c r="AX429" i="27"/>
  <c r="AY429" i="27" s="1"/>
  <c r="AZ429" i="27" s="1"/>
  <c r="BA429" i="27"/>
  <c r="AX356" i="27"/>
  <c r="AY356" i="27" s="1"/>
  <c r="AZ356" i="27" s="1"/>
  <c r="BA356" i="27"/>
  <c r="AX246" i="27"/>
  <c r="AY246" i="27" s="1"/>
  <c r="AZ246" i="27" s="1"/>
  <c r="BA246" i="27"/>
  <c r="AX250" i="27"/>
  <c r="AY250" i="27" s="1"/>
  <c r="AZ250" i="27" s="1"/>
  <c r="BA250" i="27"/>
  <c r="BA260" i="27"/>
  <c r="AX260" i="27"/>
  <c r="AY260" i="27" s="1"/>
  <c r="AZ260" i="27" s="1"/>
  <c r="AX310" i="27"/>
  <c r="AY310" i="27" s="1"/>
  <c r="AZ310" i="27" s="1"/>
  <c r="BA310" i="27"/>
  <c r="BA42" i="27"/>
  <c r="AX42" i="27"/>
  <c r="AY42" i="27" s="1"/>
  <c r="AZ42" i="27" s="1"/>
  <c r="AX438" i="27"/>
  <c r="AY438" i="27" s="1"/>
  <c r="AZ438" i="27" s="1"/>
  <c r="BA438" i="27"/>
  <c r="BA20" i="27"/>
  <c r="AX20" i="27"/>
  <c r="AY20" i="27" s="1"/>
  <c r="AZ20" i="27" s="1"/>
  <c r="BA103" i="27"/>
  <c r="AX103" i="27"/>
  <c r="AY103" i="27" s="1"/>
  <c r="AZ103" i="27" s="1"/>
  <c r="BA329" i="27"/>
  <c r="AX329" i="27"/>
  <c r="AY329" i="27" s="1"/>
  <c r="AZ329" i="27" s="1"/>
  <c r="AX294" i="27"/>
  <c r="AY294" i="27" s="1"/>
  <c r="AZ294" i="27" s="1"/>
  <c r="BA294" i="27"/>
  <c r="BA177" i="27"/>
  <c r="AX177" i="27"/>
  <c r="AY177" i="27" s="1"/>
  <c r="AZ177" i="27" s="1"/>
  <c r="AX61" i="27"/>
  <c r="AY61" i="27" s="1"/>
  <c r="AZ61" i="27" s="1"/>
  <c r="BA61" i="27"/>
  <c r="AX247" i="27"/>
  <c r="AY247" i="27" s="1"/>
  <c r="AZ247" i="27" s="1"/>
  <c r="BA247" i="27"/>
  <c r="AX126" i="27"/>
  <c r="AY126" i="27" s="1"/>
  <c r="AZ126" i="27" s="1"/>
  <c r="BA126" i="27"/>
  <c r="BA454" i="27"/>
  <c r="AX454" i="27"/>
  <c r="AY454" i="27" s="1"/>
  <c r="AZ454" i="27" s="1"/>
  <c r="AX55" i="27"/>
  <c r="AY55" i="27" s="1"/>
  <c r="AZ55" i="27" s="1"/>
  <c r="BA55" i="27"/>
  <c r="BA200" i="27"/>
  <c r="AX200" i="27"/>
  <c r="AY200" i="27" s="1"/>
  <c r="AZ200" i="27" s="1"/>
  <c r="AX373" i="27"/>
  <c r="AY373" i="27" s="1"/>
  <c r="AZ373" i="27" s="1"/>
  <c r="BA373" i="27"/>
  <c r="BA141" i="27"/>
  <c r="AX141" i="27"/>
  <c r="AY141" i="27" s="1"/>
  <c r="AZ141" i="27" s="1"/>
  <c r="AX53" i="27"/>
  <c r="AY53" i="27" s="1"/>
  <c r="AZ53" i="27" s="1"/>
  <c r="BA53" i="27"/>
  <c r="BA313" i="27"/>
  <c r="AX313" i="27"/>
  <c r="AY313" i="27" s="1"/>
  <c r="AZ313" i="27" s="1"/>
  <c r="BA229" i="27"/>
  <c r="AX229" i="27"/>
  <c r="AY229" i="27" s="1"/>
  <c r="AZ229" i="27" s="1"/>
  <c r="BA279" i="27"/>
  <c r="AX279" i="27"/>
  <c r="AY279" i="27" s="1"/>
  <c r="AZ279" i="27" s="1"/>
  <c r="BA190" i="27"/>
  <c r="AX190" i="27"/>
  <c r="AY190" i="27" s="1"/>
  <c r="AZ190" i="27" s="1"/>
  <c r="AX385" i="27"/>
  <c r="AY385" i="27" s="1"/>
  <c r="AZ385" i="27" s="1"/>
  <c r="BA385" i="27"/>
  <c r="BA252" i="27"/>
  <c r="AX252" i="27"/>
  <c r="AY252" i="27" s="1"/>
  <c r="AZ252" i="27" s="1"/>
  <c r="AX413" i="27"/>
  <c r="AY413" i="27" s="1"/>
  <c r="AZ413" i="27" s="1"/>
  <c r="BA413" i="27"/>
  <c r="BA480" i="27"/>
  <c r="AX480" i="27"/>
  <c r="AY480" i="27" s="1"/>
  <c r="AZ480" i="27" s="1"/>
  <c r="AX117" i="27"/>
  <c r="AY117" i="27" s="1"/>
  <c r="AZ117" i="27" s="1"/>
  <c r="BA117" i="27"/>
  <c r="BA315" i="27"/>
  <c r="AX315" i="27"/>
  <c r="AY315" i="27" s="1"/>
  <c r="AZ315" i="27" s="1"/>
  <c r="BA282" i="27"/>
  <c r="AX282" i="27"/>
  <c r="AY282" i="27" s="1"/>
  <c r="AZ282" i="27" s="1"/>
  <c r="AX184" i="27"/>
  <c r="AY184" i="27" s="1"/>
  <c r="AZ184" i="27" s="1"/>
  <c r="BA184" i="27"/>
  <c r="BA151" i="27"/>
  <c r="AX151" i="27"/>
  <c r="AY151" i="27" s="1"/>
  <c r="AZ151" i="27" s="1"/>
  <c r="BA70" i="27"/>
  <c r="AX70" i="27"/>
  <c r="AY70" i="27" s="1"/>
  <c r="AZ70" i="27" s="1"/>
  <c r="BA83" i="27"/>
  <c r="AX83" i="27"/>
  <c r="AY83" i="27" s="1"/>
  <c r="AZ83" i="27" s="1"/>
  <c r="AX350" i="27"/>
  <c r="AY350" i="27" s="1"/>
  <c r="AZ350" i="27" s="1"/>
  <c r="BA350" i="27"/>
  <c r="BA437" i="27"/>
  <c r="AX437" i="27"/>
  <c r="AY437" i="27" s="1"/>
  <c r="AZ437" i="27" s="1"/>
  <c r="AX461" i="27"/>
  <c r="AY461" i="27" s="1"/>
  <c r="AZ461" i="27" s="1"/>
  <c r="BA461" i="27"/>
  <c r="BA257" i="27"/>
  <c r="AX257" i="27"/>
  <c r="AY257" i="27" s="1"/>
  <c r="AZ257" i="27" s="1"/>
  <c r="BA370" i="27"/>
  <c r="AX370" i="27"/>
  <c r="AY370" i="27" s="1"/>
  <c r="AZ370" i="27" s="1"/>
  <c r="BA494" i="27"/>
  <c r="AX494" i="27"/>
  <c r="AY494" i="27" s="1"/>
  <c r="AZ494" i="27" s="1"/>
  <c r="BA208" i="27"/>
  <c r="AX208" i="27"/>
  <c r="AY208" i="27" s="1"/>
  <c r="AZ208" i="27" s="1"/>
  <c r="BA261" i="27"/>
  <c r="AX261" i="27"/>
  <c r="AY261" i="27" s="1"/>
  <c r="AZ261" i="27" s="1"/>
  <c r="AX265" i="27"/>
  <c r="AY265" i="27" s="1"/>
  <c r="AZ265" i="27" s="1"/>
  <c r="BA265" i="27"/>
  <c r="AX504" i="27"/>
  <c r="AY504" i="27" s="1"/>
  <c r="AZ504" i="27" s="1"/>
  <c r="BA504" i="27"/>
  <c r="AX421" i="27"/>
  <c r="AY421" i="27" s="1"/>
  <c r="AZ421" i="27" s="1"/>
  <c r="BA421" i="27"/>
  <c r="BA130" i="27"/>
  <c r="AX130" i="27"/>
  <c r="AY130" i="27" s="1"/>
  <c r="AZ130" i="27" s="1"/>
  <c r="BA335" i="27"/>
  <c r="AX335" i="27"/>
  <c r="AY335" i="27" s="1"/>
  <c r="AZ335" i="27" s="1"/>
  <c r="AX428" i="27"/>
  <c r="AY428" i="27" s="1"/>
  <c r="AZ428" i="27" s="1"/>
  <c r="BA428" i="27"/>
  <c r="BA189" i="27"/>
  <c r="AX189" i="27"/>
  <c r="AY189" i="27" s="1"/>
  <c r="AZ189" i="27" s="1"/>
  <c r="BA165" i="27"/>
  <c r="AX165" i="27"/>
  <c r="AY165" i="27" s="1"/>
  <c r="AZ165" i="27" s="1"/>
  <c r="AX214" i="27"/>
  <c r="AY214" i="27" s="1"/>
  <c r="AZ214" i="27" s="1"/>
  <c r="BA214" i="27"/>
  <c r="BA383" i="27"/>
  <c r="AX383" i="27"/>
  <c r="AY383" i="27" s="1"/>
  <c r="AZ383" i="27" s="1"/>
  <c r="BA30" i="27"/>
  <c r="AX30" i="27"/>
  <c r="AY30" i="27" s="1"/>
  <c r="AZ30" i="27" s="1"/>
  <c r="BA183" i="27"/>
  <c r="AX183" i="27"/>
  <c r="AY183" i="27" s="1"/>
  <c r="AZ183" i="27" s="1"/>
  <c r="AX60" i="27"/>
  <c r="AY60" i="27" s="1"/>
  <c r="AZ60" i="27" s="1"/>
  <c r="BA60" i="27"/>
  <c r="BA143" i="27"/>
  <c r="AX143" i="27"/>
  <c r="AY143" i="27" s="1"/>
  <c r="AZ143" i="27" s="1"/>
  <c r="BA490" i="27"/>
  <c r="AX490" i="27"/>
  <c r="AY490" i="27" s="1"/>
  <c r="AZ490" i="27" s="1"/>
  <c r="BA241" i="27"/>
  <c r="AX241" i="27"/>
  <c r="AY241" i="27" s="1"/>
  <c r="AZ241" i="27" s="1"/>
  <c r="BA269" i="27"/>
  <c r="AX269" i="27"/>
  <c r="AY269" i="27" s="1"/>
  <c r="AZ269" i="27" s="1"/>
  <c r="BA121" i="27"/>
  <c r="AX121" i="27"/>
  <c r="AY121" i="27" s="1"/>
  <c r="AZ121" i="27" s="1"/>
  <c r="BA352" i="27"/>
  <c r="AX352" i="27"/>
  <c r="AY352" i="27" s="1"/>
  <c r="AZ352" i="27" s="1"/>
  <c r="BA52" i="27"/>
  <c r="AX52" i="27"/>
  <c r="AY52" i="27" s="1"/>
  <c r="AZ52" i="27" s="1"/>
  <c r="AX472" i="27"/>
  <c r="AY472" i="27" s="1"/>
  <c r="AZ472" i="27" s="1"/>
  <c r="BA472" i="27"/>
  <c r="AX462" i="27"/>
  <c r="AY462" i="27" s="1"/>
  <c r="AZ462" i="27" s="1"/>
  <c r="BA462" i="27"/>
  <c r="AX407" i="27"/>
  <c r="AY407" i="27" s="1"/>
  <c r="AZ407" i="27" s="1"/>
  <c r="BA407" i="27"/>
  <c r="BA264" i="27"/>
  <c r="AX264" i="27"/>
  <c r="AY264" i="27" s="1"/>
  <c r="AZ264" i="27" s="1"/>
  <c r="BA216" i="27"/>
  <c r="AX216" i="27"/>
  <c r="AY216" i="27" s="1"/>
  <c r="AZ216" i="27" s="1"/>
  <c r="AX179" i="27"/>
  <c r="AY179" i="27" s="1"/>
  <c r="AZ179" i="27" s="1"/>
  <c r="BA179" i="27"/>
  <c r="BA293" i="27"/>
  <c r="AX293" i="27"/>
  <c r="AY293" i="27" s="1"/>
  <c r="AZ293" i="27" s="1"/>
  <c r="AX15" i="27"/>
  <c r="AY15" i="27" s="1"/>
  <c r="AZ15" i="27" s="1"/>
  <c r="BA15" i="27"/>
  <c r="BA316" i="27"/>
  <c r="AX316" i="27"/>
  <c r="AY316" i="27" s="1"/>
  <c r="AZ316" i="27" s="1"/>
  <c r="BA400" i="27"/>
  <c r="AX400" i="27"/>
  <c r="AY400" i="27" s="1"/>
  <c r="AZ400" i="27" s="1"/>
  <c r="AX274" i="27"/>
  <c r="AY274" i="27" s="1"/>
  <c r="AZ274" i="27" s="1"/>
  <c r="BA274" i="27"/>
  <c r="AX51" i="27"/>
  <c r="AY51" i="27" s="1"/>
  <c r="AZ51" i="27" s="1"/>
  <c r="BA51" i="27"/>
  <c r="BA362" i="27"/>
  <c r="AX362" i="27"/>
  <c r="AY362" i="27" s="1"/>
  <c r="AZ362" i="27" s="1"/>
  <c r="BA47" i="27"/>
  <c r="AX47" i="27"/>
  <c r="AY47" i="27" s="1"/>
  <c r="AZ47" i="27" s="1"/>
  <c r="BA251" i="27"/>
  <c r="AX251" i="27"/>
  <c r="AY251" i="27" s="1"/>
  <c r="AZ251" i="27" s="1"/>
  <c r="BA452" i="27"/>
  <c r="AX452" i="27"/>
  <c r="AY452" i="27" s="1"/>
  <c r="AZ452" i="27" s="1"/>
  <c r="AX330" i="27"/>
  <c r="AY330" i="27" s="1"/>
  <c r="AZ330" i="27" s="1"/>
  <c r="BA330" i="27"/>
  <c r="BA483" i="27"/>
  <c r="AX483" i="27"/>
  <c r="AY483" i="27" s="1"/>
  <c r="AZ483" i="27" s="1"/>
  <c r="BA295" i="27"/>
  <c r="AX295" i="27"/>
  <c r="AY295" i="27" s="1"/>
  <c r="AZ295" i="27" s="1"/>
  <c r="AX402" i="27"/>
  <c r="AY402" i="27" s="1"/>
  <c r="AZ402" i="27" s="1"/>
  <c r="BA402" i="27"/>
  <c r="AX150" i="27"/>
  <c r="AY150" i="27" s="1"/>
  <c r="AZ150" i="27" s="1"/>
  <c r="BA150" i="27"/>
  <c r="AX476" i="27"/>
  <c r="AY476" i="27" s="1"/>
  <c r="AZ476" i="27" s="1"/>
  <c r="BA476" i="27"/>
  <c r="AX187" i="27"/>
  <c r="AY187" i="27" s="1"/>
  <c r="AZ187" i="27" s="1"/>
  <c r="BA187" i="27"/>
  <c r="AX28" i="27"/>
  <c r="AY28" i="27" s="1"/>
  <c r="AZ28" i="27" s="1"/>
  <c r="BA28" i="27"/>
  <c r="AX291" i="27"/>
  <c r="AY291" i="27" s="1"/>
  <c r="AZ291" i="27" s="1"/>
  <c r="BA291" i="27"/>
  <c r="BA501" i="27"/>
  <c r="AX501" i="27"/>
  <c r="AY501" i="27" s="1"/>
  <c r="AZ501" i="27" s="1"/>
  <c r="AX311" i="27"/>
  <c r="AY311" i="27" s="1"/>
  <c r="AZ311" i="27" s="1"/>
  <c r="BA311" i="27"/>
  <c r="AX221" i="27"/>
  <c r="AY221" i="27" s="1"/>
  <c r="AZ221" i="27" s="1"/>
  <c r="BA221" i="27"/>
  <c r="BA237" i="27"/>
  <c r="AX237" i="27"/>
  <c r="AY237" i="27" s="1"/>
  <c r="AZ237" i="27" s="1"/>
  <c r="BA73" i="27"/>
  <c r="AX73" i="27"/>
  <c r="AY73" i="27" s="1"/>
  <c r="AZ73" i="27" s="1"/>
  <c r="AX263" i="27"/>
  <c r="AY263" i="27" s="1"/>
  <c r="AZ263" i="27" s="1"/>
  <c r="BA263" i="27"/>
  <c r="AX164" i="27"/>
  <c r="AY164" i="27" s="1"/>
  <c r="AZ164" i="27" s="1"/>
  <c r="BA164" i="27"/>
  <c r="AX447" i="27"/>
  <c r="AY447" i="27" s="1"/>
  <c r="AZ447" i="27" s="1"/>
  <c r="BA447" i="27"/>
  <c r="BA426" i="27"/>
  <c r="AX426" i="27"/>
  <c r="AY426" i="27" s="1"/>
  <c r="AZ426" i="27" s="1"/>
  <c r="AX18" i="27"/>
  <c r="AY18" i="27" s="1"/>
  <c r="AZ18" i="27" s="1"/>
  <c r="BA18" i="27"/>
  <c r="BA213" i="27"/>
  <c r="AX213" i="27"/>
  <c r="AY213" i="27" s="1"/>
  <c r="AZ213" i="27" s="1"/>
  <c r="BA74" i="27"/>
  <c r="AX74" i="27"/>
  <c r="AY74" i="27" s="1"/>
  <c r="AZ74" i="27" s="1"/>
  <c r="BA234" i="27"/>
  <c r="AX234" i="27"/>
  <c r="AY234" i="27" s="1"/>
  <c r="AZ234" i="27" s="1"/>
  <c r="AX36" i="27"/>
  <c r="AY36" i="27" s="1"/>
  <c r="AZ36" i="27" s="1"/>
  <c r="BA36" i="27"/>
  <c r="BA334" i="27"/>
  <c r="AX334" i="27"/>
  <c r="AY334" i="27" s="1"/>
  <c r="AZ334" i="27" s="1"/>
  <c r="BA34" i="27"/>
  <c r="AX34" i="27"/>
  <c r="AY34" i="27" s="1"/>
  <c r="AZ34" i="27" s="1"/>
  <c r="AX299" i="27"/>
  <c r="AY299" i="27" s="1"/>
  <c r="AZ299" i="27" s="1"/>
  <c r="BA299" i="27"/>
  <c r="BA50" i="27"/>
  <c r="AX50" i="27"/>
  <c r="AY50" i="27" s="1"/>
  <c r="AZ50" i="27" s="1"/>
  <c r="BA111" i="27"/>
  <c r="AX111" i="27"/>
  <c r="AY111" i="27" s="1"/>
  <c r="AZ111" i="27" s="1"/>
  <c r="AX142" i="27"/>
  <c r="AY142" i="27" s="1"/>
  <c r="AZ142" i="27" s="1"/>
  <c r="BA142" i="27"/>
  <c r="AX349" i="27"/>
  <c r="AY349" i="27" s="1"/>
  <c r="AZ349" i="27" s="1"/>
  <c r="BA349" i="27"/>
  <c r="BA443" i="27"/>
  <c r="AX443" i="27"/>
  <c r="AY443" i="27" s="1"/>
  <c r="AZ443" i="27" s="1"/>
  <c r="AX345" i="27"/>
  <c r="AY345" i="27" s="1"/>
  <c r="AZ345" i="27" s="1"/>
  <c r="BA345" i="27"/>
  <c r="AX360" i="27"/>
  <c r="AY360" i="27" s="1"/>
  <c r="AZ360" i="27" s="1"/>
  <c r="BA360" i="27"/>
  <c r="BA68" i="27"/>
  <c r="AX68" i="27"/>
  <c r="AY68" i="27" s="1"/>
  <c r="AZ68" i="27" s="1"/>
  <c r="BA337" i="27"/>
  <c r="AX337" i="27"/>
  <c r="AY337" i="27" s="1"/>
  <c r="AZ337" i="27" s="1"/>
  <c r="BA424" i="27"/>
  <c r="AX424" i="27"/>
  <c r="AY424" i="27" s="1"/>
  <c r="AZ424" i="27" s="1"/>
  <c r="BA193" i="27"/>
  <c r="AX193" i="27"/>
  <c r="AY193" i="27" s="1"/>
  <c r="AZ193" i="27" s="1"/>
  <c r="AX395" i="27"/>
  <c r="AY395" i="27" s="1"/>
  <c r="AZ395" i="27" s="1"/>
  <c r="BA395" i="27"/>
  <c r="BA133" i="27"/>
  <c r="AX133" i="27"/>
  <c r="AY133" i="27" s="1"/>
  <c r="AZ133" i="27" s="1"/>
  <c r="BA417" i="27"/>
  <c r="AX417" i="27"/>
  <c r="AY417" i="27" s="1"/>
  <c r="AZ417" i="27" s="1"/>
  <c r="BA318" i="27"/>
  <c r="AX318" i="27"/>
  <c r="AY318" i="27" s="1"/>
  <c r="AZ318" i="27" s="1"/>
  <c r="AX302" i="27"/>
  <c r="AY302" i="27" s="1"/>
  <c r="AZ302" i="27" s="1"/>
  <c r="BA302" i="27"/>
  <c r="AX520" i="27"/>
  <c r="AY520" i="27" s="1"/>
  <c r="AZ520" i="27" s="1"/>
  <c r="BA520" i="27"/>
  <c r="BA468" i="27"/>
  <c r="AX468" i="27"/>
  <c r="AY468" i="27" s="1"/>
  <c r="AZ468" i="27" s="1"/>
  <c r="BA69" i="27"/>
  <c r="AX69" i="27"/>
  <c r="AY69" i="27" s="1"/>
  <c r="AZ69" i="27" s="1"/>
  <c r="AX163" i="27"/>
  <c r="AY163" i="27" s="1"/>
  <c r="AZ163" i="27" s="1"/>
  <c r="BA163" i="27"/>
  <c r="AX369" i="27"/>
  <c r="AY369" i="27" s="1"/>
  <c r="AZ369" i="27" s="1"/>
  <c r="BA369" i="27"/>
  <c r="BA146" i="27"/>
  <c r="AX146" i="27"/>
  <c r="AY146" i="27" s="1"/>
  <c r="AZ146" i="27" s="1"/>
  <c r="AX479" i="27"/>
  <c r="AY479" i="27" s="1"/>
  <c r="AZ479" i="27" s="1"/>
  <c r="BA479" i="27"/>
  <c r="BA116" i="27"/>
  <c r="AX116" i="27"/>
  <c r="AY116" i="27" s="1"/>
  <c r="AZ116" i="27" s="1"/>
  <c r="BA308" i="27"/>
  <c r="AX308" i="27"/>
  <c r="AY308" i="27" s="1"/>
  <c r="AZ308" i="27" s="1"/>
  <c r="BA372" i="27"/>
  <c r="AX372" i="27"/>
  <c r="AY372" i="27" s="1"/>
  <c r="AZ372" i="27" s="1"/>
  <c r="BA517" i="27"/>
  <c r="AX517" i="27"/>
  <c r="AY517" i="27" s="1"/>
  <c r="AZ517" i="27" s="1"/>
  <c r="AX58" i="27"/>
  <c r="AY58" i="27" s="1"/>
  <c r="AZ58" i="27" s="1"/>
  <c r="BA58" i="27"/>
  <c r="BA107" i="27"/>
  <c r="AX107" i="27"/>
  <c r="AY107" i="27" s="1"/>
  <c r="AZ107" i="27" s="1"/>
  <c r="BA57" i="27"/>
  <c r="AX57" i="27"/>
  <c r="AY57" i="27" s="1"/>
  <c r="AZ57" i="27" s="1"/>
  <c r="BA381" i="27"/>
  <c r="AX381" i="27"/>
  <c r="AY381" i="27" s="1"/>
  <c r="AZ381" i="27" s="1"/>
  <c r="BA446" i="27"/>
  <c r="AX446" i="27"/>
  <c r="AY446" i="27" s="1"/>
  <c r="AZ446" i="27" s="1"/>
  <c r="AX284" i="27"/>
  <c r="AY284" i="27" s="1"/>
  <c r="AZ284" i="27" s="1"/>
  <c r="BA284" i="27"/>
  <c r="BA101" i="27"/>
  <c r="AX101" i="27"/>
  <c r="AY101" i="27" s="1"/>
  <c r="AZ101" i="27" s="1"/>
  <c r="BA168" i="27"/>
  <c r="AX168" i="27"/>
  <c r="AY168" i="27" s="1"/>
  <c r="AZ168" i="27" s="1"/>
  <c r="BA289" i="27"/>
  <c r="AX289" i="27"/>
  <c r="AY289" i="27" s="1"/>
  <c r="AZ289" i="27" s="1"/>
  <c r="BA392" i="27"/>
  <c r="AX392" i="27"/>
  <c r="AY392" i="27" s="1"/>
  <c r="AZ392" i="27" s="1"/>
  <c r="BA290" i="27"/>
  <c r="AX290" i="27"/>
  <c r="AY290" i="27" s="1"/>
  <c r="AZ290" i="27" s="1"/>
  <c r="BA328" i="27"/>
  <c r="AX328" i="27"/>
  <c r="AY328" i="27" s="1"/>
  <c r="AZ328" i="27" s="1"/>
  <c r="BA16" i="27"/>
  <c r="AX16" i="27"/>
  <c r="AY16" i="27" s="1"/>
  <c r="AZ16" i="27" s="1"/>
  <c r="BA278" i="27"/>
  <c r="AX278" i="27"/>
  <c r="AY278" i="27" s="1"/>
  <c r="AZ278" i="27" s="1"/>
  <c r="BA22" i="27"/>
  <c r="AX22" i="27"/>
  <c r="AY22" i="27" s="1"/>
  <c r="AZ22" i="27" s="1"/>
  <c r="AX354" i="27"/>
  <c r="AY354" i="27" s="1"/>
  <c r="AZ354" i="27" s="1"/>
  <c r="BA354" i="27"/>
  <c r="AX254" i="27"/>
  <c r="AY254" i="27" s="1"/>
  <c r="AZ254" i="27" s="1"/>
  <c r="BA254" i="27"/>
  <c r="AX119" i="27"/>
  <c r="AY119" i="27" s="1"/>
  <c r="AZ119" i="27" s="1"/>
  <c r="BA119" i="27"/>
  <c r="BA170" i="27"/>
  <c r="AX170" i="27"/>
  <c r="AY170" i="27" s="1"/>
  <c r="AZ170" i="27" s="1"/>
  <c r="AX104" i="27"/>
  <c r="AY104" i="27" s="1"/>
  <c r="AZ104" i="27" s="1"/>
  <c r="BA104" i="27"/>
  <c r="BA396" i="27"/>
  <c r="AX396" i="27"/>
  <c r="AY396" i="27" s="1"/>
  <c r="AZ396" i="27" s="1"/>
  <c r="BA430" i="27"/>
  <c r="AX430" i="27"/>
  <c r="AY430" i="27" s="1"/>
  <c r="AZ430" i="27" s="1"/>
  <c r="BA409" i="27"/>
  <c r="AX409" i="27"/>
  <c r="AY409" i="27" s="1"/>
  <c r="AZ409" i="27" s="1"/>
  <c r="BA253" i="27"/>
  <c r="AX253" i="27"/>
  <c r="AY253" i="27" s="1"/>
  <c r="AZ253" i="27" s="1"/>
  <c r="AX467" i="27"/>
  <c r="AY467" i="27" s="1"/>
  <c r="AZ467" i="27" s="1"/>
  <c r="BA467" i="27"/>
  <c r="BA341" i="27"/>
  <c r="AX341" i="27"/>
  <c r="AY341" i="27" s="1"/>
  <c r="AZ341" i="27" s="1"/>
  <c r="BA506" i="27"/>
  <c r="AX506" i="27"/>
  <c r="AY506" i="27" s="1"/>
  <c r="AZ506" i="27" s="1"/>
  <c r="BA412" i="27"/>
  <c r="AX412" i="27"/>
  <c r="AY412" i="27" s="1"/>
  <c r="AZ412" i="27" s="1"/>
  <c r="AX230" i="27"/>
  <c r="AY230" i="27" s="1"/>
  <c r="AZ230" i="27" s="1"/>
  <c r="BA230" i="27"/>
  <c r="AX460" i="27"/>
  <c r="AY460" i="27" s="1"/>
  <c r="AZ460" i="27" s="1"/>
  <c r="BA460" i="27"/>
  <c r="AX249" i="27"/>
  <c r="AY249" i="27" s="1"/>
  <c r="AZ249" i="27" s="1"/>
  <c r="BA249" i="27"/>
  <c r="BA518" i="27"/>
  <c r="AX518" i="27"/>
  <c r="AY518" i="27" s="1"/>
  <c r="AZ518" i="27" s="1"/>
  <c r="AX25" i="27"/>
  <c r="AY25" i="27" s="1"/>
  <c r="AZ25" i="27" s="1"/>
  <c r="BA25" i="27"/>
  <c r="BA102" i="27"/>
  <c r="AX102" i="27"/>
  <c r="AY102" i="27" s="1"/>
  <c r="AZ102" i="27" s="1"/>
  <c r="BA122" i="27"/>
  <c r="AX122" i="27"/>
  <c r="AY122" i="27" s="1"/>
  <c r="AZ122" i="27" s="1"/>
  <c r="BA169" i="27"/>
  <c r="AX169" i="27"/>
  <c r="AY169" i="27" s="1"/>
  <c r="AZ169" i="27" s="1"/>
  <c r="BA236" i="27"/>
  <c r="AX236" i="27"/>
  <c r="AY236" i="27" s="1"/>
  <c r="AZ236" i="27" s="1"/>
  <c r="AX271" i="27"/>
  <c r="AY271" i="27" s="1"/>
  <c r="AZ271" i="27" s="1"/>
  <c r="BA271" i="27"/>
  <c r="BA306" i="27"/>
  <c r="AX306" i="27"/>
  <c r="AY306" i="27" s="1"/>
  <c r="AZ306" i="27" s="1"/>
  <c r="BA516" i="27"/>
  <c r="AX516" i="27"/>
  <c r="AY516" i="27" s="1"/>
  <c r="AZ516" i="27" s="1"/>
  <c r="BA317" i="27"/>
  <c r="AX317" i="27"/>
  <c r="AY317" i="27" s="1"/>
  <c r="AZ317" i="27" s="1"/>
  <c r="AX134" i="27"/>
  <c r="AY134" i="27" s="1"/>
  <c r="AZ134" i="27" s="1"/>
  <c r="BA134" i="27"/>
  <c r="AX368" i="27"/>
  <c r="AY368" i="27" s="1"/>
  <c r="AZ368" i="27" s="1"/>
  <c r="BA368" i="27"/>
  <c r="BA474" i="27"/>
  <c r="AX474" i="27"/>
  <c r="AY474" i="27" s="1"/>
  <c r="AZ474" i="27" s="1"/>
  <c r="BA495" i="27"/>
  <c r="AX495" i="27"/>
  <c r="AY495" i="27" s="1"/>
  <c r="AZ495" i="27" s="1"/>
  <c r="BA226" i="27"/>
  <c r="AX226" i="27"/>
  <c r="AY226" i="27" s="1"/>
  <c r="AZ226" i="27" s="1"/>
  <c r="BA399" i="27"/>
  <c r="AX399" i="27"/>
  <c r="AY399" i="27" s="1"/>
  <c r="AZ399" i="27" s="1"/>
  <c r="AX440" i="27"/>
  <c r="AY440" i="27" s="1"/>
  <c r="AZ440" i="27" s="1"/>
  <c r="BA440" i="27"/>
  <c r="BA114" i="27"/>
  <c r="AX114" i="27"/>
  <c r="AY114" i="27" s="1"/>
  <c r="AZ114" i="27" s="1"/>
  <c r="BA434" i="27"/>
  <c r="AX434" i="27"/>
  <c r="AY434" i="27" s="1"/>
  <c r="AZ434" i="27" s="1"/>
  <c r="AX268" i="27"/>
  <c r="AY268" i="27" s="1"/>
  <c r="AZ268" i="27" s="1"/>
  <c r="BA268" i="27"/>
  <c r="BA67" i="27"/>
  <c r="AX67" i="27"/>
  <c r="AY67" i="27" s="1"/>
  <c r="AZ67" i="27" s="1"/>
  <c r="AX342" i="27"/>
  <c r="AY342" i="27" s="1"/>
  <c r="AZ342" i="27" s="1"/>
  <c r="BA342" i="27"/>
  <c r="AX491" i="27"/>
  <c r="AY491" i="27" s="1"/>
  <c r="AZ491" i="27" s="1"/>
  <c r="BA491" i="27"/>
  <c r="BA136" i="27"/>
  <c r="AX136" i="27"/>
  <c r="AY136" i="27" s="1"/>
  <c r="AZ136" i="27" s="1"/>
  <c r="AX35" i="27"/>
  <c r="AY35" i="27" s="1"/>
  <c r="AZ35" i="27" s="1"/>
  <c r="BA35" i="27"/>
  <c r="BA332" i="27"/>
  <c r="AX332" i="27"/>
  <c r="AY332" i="27" s="1"/>
  <c r="AZ332" i="27" s="1"/>
  <c r="BA515" i="27"/>
  <c r="AX515" i="27"/>
  <c r="AY515" i="27" s="1"/>
  <c r="AZ515" i="27" s="1"/>
  <c r="BA497" i="27"/>
  <c r="AX497" i="27"/>
  <c r="AY497" i="27" s="1"/>
  <c r="AZ497" i="27" s="1"/>
  <c r="BA325" i="27"/>
  <c r="AX325" i="27"/>
  <c r="AY325" i="27" s="1"/>
  <c r="AZ325" i="27" s="1"/>
  <c r="AX45" i="27"/>
  <c r="AY45" i="27" s="1"/>
  <c r="AZ45" i="27" s="1"/>
  <c r="BA45" i="27"/>
  <c r="AX423" i="27"/>
  <c r="AY423" i="27" s="1"/>
  <c r="AZ423" i="27" s="1"/>
  <c r="BA423" i="27"/>
  <c r="AX17" i="27"/>
  <c r="AY17" i="27" s="1"/>
  <c r="AZ17" i="27" s="1"/>
  <c r="BA17" i="27"/>
  <c r="AX152" i="27"/>
  <c r="AY152" i="27" s="1"/>
  <c r="AZ152" i="27" s="1"/>
  <c r="BA152" i="27"/>
  <c r="BA340" i="27"/>
  <c r="AX340" i="27"/>
  <c r="AY340" i="27" s="1"/>
  <c r="AZ340" i="27" s="1"/>
  <c r="AX307" i="27"/>
  <c r="AY307" i="27" s="1"/>
  <c r="AZ307" i="27" s="1"/>
  <c r="BA307" i="27"/>
  <c r="BA31" i="27"/>
  <c r="AX31" i="27"/>
  <c r="AY31" i="27" s="1"/>
  <c r="AZ31" i="27" s="1"/>
  <c r="AX209" i="27"/>
  <c r="AY209" i="27" s="1"/>
  <c r="AZ209" i="27" s="1"/>
  <c r="BA209" i="27"/>
  <c r="AX511" i="27"/>
  <c r="AY511" i="27" s="1"/>
  <c r="AZ511" i="27" s="1"/>
  <c r="BA511" i="27"/>
  <c r="BA38" i="27"/>
  <c r="AX38" i="27"/>
  <c r="AY38" i="27" s="1"/>
  <c r="AZ38" i="27" s="1"/>
  <c r="BA217" i="27"/>
  <c r="AX217" i="27"/>
  <c r="AY217" i="27" s="1"/>
  <c r="AZ217" i="27" s="1"/>
  <c r="BA386" i="27"/>
  <c r="AX386" i="27"/>
  <c r="AY386" i="27" s="1"/>
  <c r="AZ386" i="27" s="1"/>
  <c r="AX336" i="27"/>
  <c r="AY336" i="27" s="1"/>
  <c r="AZ336" i="27" s="1"/>
  <c r="BA336" i="27"/>
  <c r="BA132" i="27"/>
  <c r="AX132" i="27"/>
  <c r="AY132" i="27" s="1"/>
  <c r="AZ132" i="27" s="1"/>
  <c r="BA455" i="27"/>
  <c r="AX455" i="27"/>
  <c r="AY455" i="27" s="1"/>
  <c r="AZ455" i="27" s="1"/>
  <c r="BA470" i="27"/>
  <c r="AX470" i="27"/>
  <c r="AY470" i="27" s="1"/>
  <c r="AZ470" i="27" s="1"/>
  <c r="AX276" i="27"/>
  <c r="AY276" i="27" s="1"/>
  <c r="AZ276" i="27" s="1"/>
  <c r="BA276" i="27"/>
  <c r="AX384" i="27"/>
  <c r="AY384" i="27" s="1"/>
  <c r="AZ384" i="27" s="1"/>
  <c r="BA384" i="27"/>
  <c r="BA65" i="27"/>
  <c r="AX65" i="27"/>
  <c r="AY65" i="27" s="1"/>
  <c r="AZ65" i="27" s="1"/>
  <c r="AX108" i="27"/>
  <c r="AY108" i="27" s="1"/>
  <c r="AZ108" i="27" s="1"/>
  <c r="BA108" i="27"/>
  <c r="AX453" i="27"/>
  <c r="AY453" i="27" s="1"/>
  <c r="AZ453" i="27" s="1"/>
  <c r="BA453" i="27"/>
  <c r="BA256" i="27"/>
  <c r="AX256" i="27"/>
  <c r="AY256" i="27" s="1"/>
  <c r="AZ256" i="27" s="1"/>
  <c r="BA59" i="27"/>
  <c r="AX59" i="27"/>
  <c r="AY59" i="27" s="1"/>
  <c r="AZ59" i="27" s="1"/>
  <c r="BA403" i="27"/>
  <c r="AX403" i="27"/>
  <c r="AY403" i="27" s="1"/>
  <c r="AZ403" i="27" s="1"/>
  <c r="AX258" i="27"/>
  <c r="AY258" i="27" s="1"/>
  <c r="AZ258" i="27" s="1"/>
  <c r="BA258" i="27"/>
  <c r="AX432" i="27"/>
  <c r="AY432" i="27" s="1"/>
  <c r="AZ432" i="27" s="1"/>
  <c r="BA432" i="27"/>
  <c r="AX259" i="27"/>
  <c r="AY259" i="27" s="1"/>
  <c r="AZ259" i="27" s="1"/>
  <c r="BA259" i="27"/>
  <c r="AX367" i="27"/>
  <c r="AY367" i="27" s="1"/>
  <c r="AZ367" i="27" s="1"/>
  <c r="BA367" i="27"/>
  <c r="BA81" i="27"/>
  <c r="AX81" i="27"/>
  <c r="AY81" i="27" s="1"/>
  <c r="AZ81" i="27" s="1"/>
  <c r="BA242" i="27"/>
  <c r="AX242" i="27"/>
  <c r="AY242" i="27" s="1"/>
  <c r="AZ242" i="27" s="1"/>
  <c r="BA486" i="27"/>
  <c r="AX486" i="27"/>
  <c r="AY486" i="27" s="1"/>
  <c r="AZ486" i="27" s="1"/>
  <c r="AX86" i="27"/>
  <c r="AY86" i="27" s="1"/>
  <c r="AZ86" i="27" s="1"/>
  <c r="BA86" i="27"/>
  <c r="AX135" i="27"/>
  <c r="AY135" i="27" s="1"/>
  <c r="AZ135" i="27" s="1"/>
  <c r="BA135" i="27"/>
  <c r="BA248" i="27"/>
  <c r="AX248" i="27"/>
  <c r="AY248" i="27" s="1"/>
  <c r="AZ248" i="27" s="1"/>
  <c r="AX465" i="27"/>
  <c r="AY465" i="27" s="1"/>
  <c r="AZ465" i="27" s="1"/>
  <c r="BA465" i="27"/>
  <c r="BA205" i="27"/>
  <c r="AX205" i="27"/>
  <c r="AY205" i="27" s="1"/>
  <c r="AZ205" i="27" s="1"/>
  <c r="AX510" i="27"/>
  <c r="AY510" i="27" s="1"/>
  <c r="AZ510" i="27" s="1"/>
  <c r="BA510" i="27"/>
  <c r="AX366" i="27"/>
  <c r="AY366" i="27" s="1"/>
  <c r="AZ366" i="27" s="1"/>
  <c r="BA366" i="27"/>
  <c r="BA266" i="27"/>
  <c r="AX266" i="27"/>
  <c r="AY266" i="27" s="1"/>
  <c r="AZ266" i="27" s="1"/>
  <c r="AX361" i="27"/>
  <c r="AY361" i="27" s="1"/>
  <c r="AZ361" i="27" s="1"/>
  <c r="BA361" i="27"/>
  <c r="BA431" i="27"/>
  <c r="AX431" i="27"/>
  <c r="AY431" i="27" s="1"/>
  <c r="AZ431" i="27" s="1"/>
  <c r="BA441" i="27"/>
  <c r="AX441" i="27"/>
  <c r="AY441" i="27" s="1"/>
  <c r="AZ441" i="27" s="1"/>
  <c r="BA262" i="27"/>
  <c r="AX262" i="27"/>
  <c r="AY262" i="27" s="1"/>
  <c r="AZ262" i="27" s="1"/>
  <c r="BA371" i="27"/>
  <c r="AX371" i="27"/>
  <c r="AY371" i="27" s="1"/>
  <c r="AZ371" i="27" s="1"/>
  <c r="BA351" i="27"/>
  <c r="AX351" i="27"/>
  <c r="AY351" i="27" s="1"/>
  <c r="AZ351" i="27" s="1"/>
  <c r="AX505" i="27"/>
  <c r="AY505" i="27" s="1"/>
  <c r="AZ505" i="27" s="1"/>
  <c r="BA505" i="27"/>
  <c r="BA445" i="27"/>
  <c r="AX445" i="27"/>
  <c r="AY445" i="27" s="1"/>
  <c r="AZ445" i="27" s="1"/>
  <c r="BA301" i="27"/>
  <c r="AX301" i="27"/>
  <c r="AY301" i="27" s="1"/>
  <c r="AZ301" i="27" s="1"/>
  <c r="BA194" i="27"/>
  <c r="AX194" i="27"/>
  <c r="AY194" i="27" s="1"/>
  <c r="AZ194" i="27" s="1"/>
  <c r="BA62" i="27"/>
  <c r="AX62" i="27"/>
  <c r="AY62" i="27" s="1"/>
  <c r="AZ62" i="27" s="1"/>
  <c r="BA94" i="27"/>
  <c r="AX94" i="27"/>
  <c r="AY94" i="27" s="1"/>
  <c r="AZ94" i="27" s="1"/>
  <c r="AX195" i="27"/>
  <c r="AY195" i="27" s="1"/>
  <c r="AZ195" i="27" s="1"/>
  <c r="BA195" i="27"/>
  <c r="BA91" i="27"/>
  <c r="AX91" i="27"/>
  <c r="AY91" i="27" s="1"/>
  <c r="AZ91" i="27" s="1"/>
  <c r="AX233" i="27"/>
  <c r="AY233" i="27" s="1"/>
  <c r="AZ233" i="27" s="1"/>
  <c r="BA233" i="27"/>
  <c r="BA404" i="27"/>
  <c r="AX404" i="27"/>
  <c r="AY404" i="27" s="1"/>
  <c r="AZ404" i="27" s="1"/>
  <c r="BA481" i="27"/>
  <c r="AX481" i="27"/>
  <c r="AY481" i="27" s="1"/>
  <c r="AZ481" i="27" s="1"/>
  <c r="AX40" i="27"/>
  <c r="AY40" i="27" s="1"/>
  <c r="AZ40" i="27" s="1"/>
  <c r="BA40" i="27"/>
  <c r="BA519" i="27"/>
  <c r="AX519" i="27"/>
  <c r="AY519" i="27" s="1"/>
  <c r="AZ519" i="27" s="1"/>
  <c r="AX496" i="27"/>
  <c r="AY496" i="27" s="1"/>
  <c r="AZ496" i="27" s="1"/>
  <c r="BA496" i="27"/>
  <c r="AX99" i="27"/>
  <c r="AY99" i="27" s="1"/>
  <c r="AZ99" i="27" s="1"/>
  <c r="BA99" i="27"/>
  <c r="BA489" i="27"/>
  <c r="AX489" i="27"/>
  <c r="AY489" i="27" s="1"/>
  <c r="AZ489" i="27" s="1"/>
  <c r="BA444" i="27"/>
  <c r="AX444" i="27"/>
  <c r="AY444" i="27" s="1"/>
  <c r="AZ444" i="27" s="1"/>
  <c r="BA457" i="27"/>
  <c r="AX457" i="27"/>
  <c r="AY457" i="27" s="1"/>
  <c r="AZ457" i="27" s="1"/>
  <c r="BA406" i="27"/>
  <c r="AX406" i="27"/>
  <c r="AY406" i="27" s="1"/>
  <c r="AZ406" i="27" s="1"/>
  <c r="BA185" i="27"/>
  <c r="AX185" i="27"/>
  <c r="AY185" i="27" s="1"/>
  <c r="AZ185" i="27" s="1"/>
  <c r="AX173" i="27"/>
  <c r="AY173" i="27" s="1"/>
  <c r="AZ173" i="27" s="1"/>
  <c r="BA173" i="27"/>
  <c r="BA115" i="27"/>
  <c r="AX115" i="27"/>
  <c r="AY115" i="27" s="1"/>
  <c r="AZ115" i="27" s="1"/>
  <c r="BA298" i="27"/>
  <c r="AX298" i="27"/>
  <c r="AY298" i="27" s="1"/>
  <c r="AZ298" i="27" s="1"/>
  <c r="BA322" i="27"/>
  <c r="AX322" i="27"/>
  <c r="AY322" i="27" s="1"/>
  <c r="AZ322" i="27" s="1"/>
  <c r="AX393" i="27"/>
  <c r="AY393" i="27" s="1"/>
  <c r="AZ393" i="27" s="1"/>
  <c r="BA393" i="27"/>
  <c r="AX502" i="27"/>
  <c r="AY502" i="27" s="1"/>
  <c r="AZ502" i="27" s="1"/>
  <c r="BA502" i="27"/>
  <c r="AX210" i="27"/>
  <c r="AY210" i="27" s="1"/>
  <c r="AZ210" i="27" s="1"/>
  <c r="BA210" i="27"/>
  <c r="AX321" i="27"/>
  <c r="AY321" i="27" s="1"/>
  <c r="AZ321" i="27" s="1"/>
  <c r="BA321" i="27"/>
  <c r="BA503" i="27"/>
  <c r="AX503" i="27"/>
  <c r="AY503" i="27" s="1"/>
  <c r="AZ503" i="27" s="1"/>
  <c r="AX304" i="27"/>
  <c r="AY304" i="27" s="1"/>
  <c r="AZ304" i="27" s="1"/>
  <c r="BA304" i="27"/>
  <c r="AX24" i="27"/>
  <c r="AY24" i="27" s="1"/>
  <c r="AZ24" i="27" s="1"/>
  <c r="BA24" i="27"/>
  <c r="AX224" i="27"/>
  <c r="AY224" i="27" s="1"/>
  <c r="AZ224" i="27" s="1"/>
  <c r="BA224" i="27"/>
  <c r="AX54" i="27"/>
  <c r="AY54" i="27" s="1"/>
  <c r="AZ54" i="27" s="1"/>
  <c r="BA54" i="27"/>
  <c r="BA245" i="27"/>
  <c r="AX245" i="27"/>
  <c r="AY245" i="27" s="1"/>
  <c r="AZ245" i="27" s="1"/>
  <c r="BA84" i="27"/>
  <c r="AX84" i="27"/>
  <c r="AY84" i="27" s="1"/>
  <c r="AZ84" i="27" s="1"/>
  <c r="BA314" i="27"/>
  <c r="AX314" i="27"/>
  <c r="AY314" i="27" s="1"/>
  <c r="AZ314" i="27" s="1"/>
  <c r="AX157" i="27"/>
  <c r="AY157" i="27" s="1"/>
  <c r="AZ157" i="27" s="1"/>
  <c r="BA157" i="27"/>
  <c r="AX296" i="27"/>
  <c r="AY296" i="27" s="1"/>
  <c r="AZ296" i="27" s="1"/>
  <c r="BA296" i="27"/>
  <c r="BA196" i="27"/>
  <c r="AX196" i="27"/>
  <c r="AY196" i="27" s="1"/>
  <c r="AZ196" i="27" s="1"/>
  <c r="AX96" i="27"/>
  <c r="AY96" i="27" s="1"/>
  <c r="AZ96" i="27" s="1"/>
  <c r="BA96" i="27"/>
  <c r="AX397" i="27"/>
  <c r="AY397" i="27" s="1"/>
  <c r="AZ397" i="27" s="1"/>
  <c r="BA397" i="27"/>
  <c r="AX180" i="27"/>
  <c r="AY180" i="27" s="1"/>
  <c r="AZ180" i="27" s="1"/>
  <c r="BA180" i="27"/>
  <c r="BA78" i="27"/>
  <c r="AX78" i="27"/>
  <c r="AY78" i="27" s="1"/>
  <c r="AZ78" i="27" s="1"/>
  <c r="AX139" i="27"/>
  <c r="AY139" i="27" s="1"/>
  <c r="AZ139" i="27" s="1"/>
  <c r="BA139" i="27"/>
  <c r="AX156" i="27"/>
  <c r="AY156" i="27" s="1"/>
  <c r="AZ156" i="27" s="1"/>
  <c r="BA156" i="27"/>
  <c r="AX92" i="27"/>
  <c r="AY92" i="27" s="1"/>
  <c r="AZ92" i="27" s="1"/>
  <c r="BA92" i="27"/>
  <c r="BA288" i="27"/>
  <c r="AX288" i="27"/>
  <c r="AY288" i="27" s="1"/>
  <c r="AZ288" i="27" s="1"/>
  <c r="AZ14" i="27" l="1"/>
  <c r="AP32" i="27"/>
  <c r="AV32" i="27" s="1"/>
  <c r="AW32" i="27" s="1"/>
  <c r="AP33" i="27"/>
  <c r="AV33" i="27" s="1"/>
  <c r="AW33" i="27" s="1"/>
  <c r="BA33" i="27" s="1"/>
  <c r="BA32" i="27" l="1"/>
  <c r="AX32" i="27"/>
  <c r="AY32" i="27" s="1"/>
  <c r="AX33" i="27"/>
  <c r="AY33" i="27" s="1"/>
  <c r="AZ33" i="27" s="1"/>
  <c r="F7" i="27" l="1"/>
  <c r="AZ32" i="27"/>
  <c r="E7" i="27" l="1"/>
</calcChain>
</file>

<file path=xl/sharedStrings.xml><?xml version="1.0" encoding="utf-8"?>
<sst xmlns="http://schemas.openxmlformats.org/spreadsheetml/2006/main" count="30807" uniqueCount="2842">
  <si>
    <t>Plant Name</t>
  </si>
  <si>
    <t>UniqueID Final</t>
  </si>
  <si>
    <t>ORIS Plant Code</t>
  </si>
  <si>
    <t>Boiler/ Generator/ Committed Unit</t>
  </si>
  <si>
    <t>Unit ID</t>
  </si>
  <si>
    <t>CAMD Database UnitID</t>
  </si>
  <si>
    <t>PlantType</t>
  </si>
  <si>
    <t>State Name</t>
  </si>
  <si>
    <t>FIPS5</t>
  </si>
  <si>
    <t>Capacity (MW)</t>
  </si>
  <si>
    <t>Plant Capacity (MW)</t>
  </si>
  <si>
    <t>Above Capacity Threshold?</t>
  </si>
  <si>
    <t>Heat Rate (Btu/kWh)</t>
  </si>
  <si>
    <t>On Line Year</t>
  </si>
  <si>
    <t>Retirement Year</t>
  </si>
  <si>
    <t>Shortest distance to the boundary of an EOR  resource (Miles)</t>
  </si>
  <si>
    <t>CO2 transportation cost to the EOR boundary (2019$/metric ton)</t>
  </si>
  <si>
    <t>Shortest distance to the boundary of a deep saline formation (Miles)</t>
  </si>
  <si>
    <t>CO2 transportation cost to the saline formation boundary (2019$/metric ton)</t>
  </si>
  <si>
    <t>CO2 storage region with deep saline formation that is closest to the generating unit</t>
  </si>
  <si>
    <t>CO2 STORAGE cost to the saline formation boundary (2019$/metric ton)</t>
  </si>
  <si>
    <t>CO2 storage region with EOR that is closest to the generating unit</t>
  </si>
  <si>
    <t>CO2 STORAGE cost to eor (2019$/metric ton)</t>
  </si>
  <si>
    <t>Capital Costs ($/KW)</t>
  </si>
  <si>
    <t>Capital Charge Rate (%)</t>
  </si>
  <si>
    <t>VOM Incremental ($/MWh)</t>
  </si>
  <si>
    <t>FOM Incremental ($/KW-yr)</t>
  </si>
  <si>
    <t>Capacity Penalty (%)</t>
  </si>
  <si>
    <t>Heat Rate Penalty (%)</t>
  </si>
  <si>
    <t>Storage ($/Ton)</t>
  </si>
  <si>
    <t>Transport ($/Ton)</t>
  </si>
  <si>
    <t>Initial CO2 Emission Rate Assumed (lbs/MMBtu)</t>
  </si>
  <si>
    <t>CCS Capacity (MW)</t>
  </si>
  <si>
    <t>CCS Heat Rate (Btu/kWh)</t>
  </si>
  <si>
    <t>CCS Capacity Factor (%)</t>
  </si>
  <si>
    <t>CCS Generation (MWh)</t>
  </si>
  <si>
    <t>CCS Heat Input (mmBtu)</t>
  </si>
  <si>
    <t>CCS CO2 Emissions (metric tons)</t>
  </si>
  <si>
    <t>CCS CO2 Emissions Abated (metric tons)</t>
  </si>
  <si>
    <t>Increased Fuel Cost ($/MWh)</t>
  </si>
  <si>
    <t>Levelized CO2 Cost ($/metric tons)</t>
  </si>
  <si>
    <t>B</t>
  </si>
  <si>
    <t>Coal Steam</t>
  </si>
  <si>
    <t>Indiana</t>
  </si>
  <si>
    <t/>
  </si>
  <si>
    <t>12yr</t>
  </si>
  <si>
    <t>45(q) ($/Metric Tonne)</t>
  </si>
  <si>
    <t>Fuel CO2 Content</t>
  </si>
  <si>
    <t>lb/MMBtu</t>
  </si>
  <si>
    <t>Fuel Cost</t>
  </si>
  <si>
    <t>$/MMBtu</t>
  </si>
  <si>
    <t>Lev</t>
  </si>
  <si>
    <t>Coal</t>
  </si>
  <si>
    <t>15yr</t>
  </si>
  <si>
    <t>Cross</t>
  </si>
  <si>
    <t>130_B_1</t>
  </si>
  <si>
    <t>South Carolina</t>
  </si>
  <si>
    <t>130_B_2</t>
  </si>
  <si>
    <t>130_B_3</t>
  </si>
  <si>
    <t>130_B_4</t>
  </si>
  <si>
    <t>Monroe (MI)</t>
  </si>
  <si>
    <t>1733_B_1</t>
  </si>
  <si>
    <t>Michigan</t>
  </si>
  <si>
    <t>1733_B_2</t>
  </si>
  <si>
    <t>1733_B_3</t>
  </si>
  <si>
    <t>1733_B_4</t>
  </si>
  <si>
    <t>Four Corners</t>
  </si>
  <si>
    <t>2442_B_4</t>
  </si>
  <si>
    <t>New Mexico</t>
  </si>
  <si>
    <t>2442_B_5</t>
  </si>
  <si>
    <t>TalenEnergy Montour</t>
  </si>
  <si>
    <t>3149_B_1</t>
  </si>
  <si>
    <t>Pennsylvania</t>
  </si>
  <si>
    <t>3149_B_2</t>
  </si>
  <si>
    <t>W A Parish</t>
  </si>
  <si>
    <t>3470_B_WAP5</t>
  </si>
  <si>
    <t>WAP5</t>
  </si>
  <si>
    <t>Texas</t>
  </si>
  <si>
    <t>3470_B_WAP6</t>
  </si>
  <si>
    <t>WAP6</t>
  </si>
  <si>
    <t>3470_B_WAP7</t>
  </si>
  <si>
    <t>WAP7</t>
  </si>
  <si>
    <t>3470_B_WAP8</t>
  </si>
  <si>
    <t>WAP8</t>
  </si>
  <si>
    <t>John E Amos</t>
  </si>
  <si>
    <t>3935_B_1</t>
  </si>
  <si>
    <t>West Virginia</t>
  </si>
  <si>
    <t>3935_B_2</t>
  </si>
  <si>
    <t>3935_B_3</t>
  </si>
  <si>
    <t>Mitchell (WV)</t>
  </si>
  <si>
    <t>3948_B_1</t>
  </si>
  <si>
    <t>3948_B_2</t>
  </si>
  <si>
    <t>Prairie State Generating Station</t>
  </si>
  <si>
    <t>55856_B_PC1</t>
  </si>
  <si>
    <t>PC1</t>
  </si>
  <si>
    <t>Illinois</t>
  </si>
  <si>
    <t>55856_B_PC2</t>
  </si>
  <si>
    <t>PC2</t>
  </si>
  <si>
    <t>Trimble County</t>
  </si>
  <si>
    <t>6071_B_2</t>
  </si>
  <si>
    <t>Kentucky</t>
  </si>
  <si>
    <t>Colstrip</t>
  </si>
  <si>
    <t>6076_B_3</t>
  </si>
  <si>
    <t>Montana</t>
  </si>
  <si>
    <t>6076_B_4</t>
  </si>
  <si>
    <t>Gibson</t>
  </si>
  <si>
    <t>6113_B_1</t>
  </si>
  <si>
    <t>6113_B_2</t>
  </si>
  <si>
    <t>6113_B_3</t>
  </si>
  <si>
    <t>6113_B_4</t>
  </si>
  <si>
    <t>Martin Lake</t>
  </si>
  <si>
    <t>6146_B_1</t>
  </si>
  <si>
    <t>6146_B_2</t>
  </si>
  <si>
    <t>6146_B_3</t>
  </si>
  <si>
    <t>Oak Grove (TX)</t>
  </si>
  <si>
    <t>6180_B_1</t>
  </si>
  <si>
    <t>6180_B_2</t>
  </si>
  <si>
    <t>Mountaineer</t>
  </si>
  <si>
    <t>6264_B_1</t>
  </si>
  <si>
    <t>J K Spruce</t>
  </si>
  <si>
    <t>7097_B_BLR2</t>
  </si>
  <si>
    <t>BLR2</t>
  </si>
  <si>
    <t>Jim Bridger</t>
  </si>
  <si>
    <t>8066_B_BW71</t>
  </si>
  <si>
    <t>BW71</t>
  </si>
  <si>
    <t>Wyoming</t>
  </si>
  <si>
    <t>8066_B_BW72</t>
  </si>
  <si>
    <t>BW72</t>
  </si>
  <si>
    <t>8066_B_BW73</t>
  </si>
  <si>
    <t>BW73</t>
  </si>
  <si>
    <t>8066_B_BW74</t>
  </si>
  <si>
    <t>BW74</t>
  </si>
  <si>
    <t>Gavin Power, LLC</t>
  </si>
  <si>
    <t>8102_B_1</t>
  </si>
  <si>
    <t>Ohio</t>
  </si>
  <si>
    <t>8102_B_2</t>
  </si>
  <si>
    <t>Colorado</t>
  </si>
  <si>
    <t>New York</t>
  </si>
  <si>
    <t>Texas Onshore</t>
  </si>
  <si>
    <t>$/Metric Tonne</t>
  </si>
  <si>
    <t>1yr</t>
  </si>
  <si>
    <t>2yr</t>
  </si>
  <si>
    <t>3yr</t>
  </si>
  <si>
    <t>4yr</t>
  </si>
  <si>
    <t>5yr</t>
  </si>
  <si>
    <t>6yr</t>
  </si>
  <si>
    <t>7yr</t>
  </si>
  <si>
    <t>8yr</t>
  </si>
  <si>
    <t>9yr</t>
  </si>
  <si>
    <t>10yr</t>
  </si>
  <si>
    <t>11yr</t>
  </si>
  <si>
    <t>13yr</t>
  </si>
  <si>
    <t>14yr</t>
  </si>
  <si>
    <t>Combustion Turbine/IC Engine</t>
  </si>
  <si>
    <t>Region Name</t>
  </si>
  <si>
    <t>State Code</t>
  </si>
  <si>
    <t>County</t>
  </si>
  <si>
    <t>County Code</t>
  </si>
  <si>
    <t>John B Rich Memorial Power Station</t>
  </si>
  <si>
    <t>10113_B_CFB1</t>
  </si>
  <si>
    <t>CFB1</t>
  </si>
  <si>
    <t>PJM_WMAC</t>
  </si>
  <si>
    <t>Schuylkill</t>
  </si>
  <si>
    <t>10113_B_CFB2</t>
  </si>
  <si>
    <t>CFB2</t>
  </si>
  <si>
    <t>F B Culley</t>
  </si>
  <si>
    <t>1012_B_3</t>
  </si>
  <si>
    <t>MIS_INKY</t>
  </si>
  <si>
    <t>Warrick</t>
  </si>
  <si>
    <t>Colver Power Project</t>
  </si>
  <si>
    <t>10143_B_ABB01</t>
  </si>
  <si>
    <t>ABB01</t>
  </si>
  <si>
    <t>PJM_PENE</t>
  </si>
  <si>
    <t>Cambria</t>
  </si>
  <si>
    <t>Grant Town Power Plant</t>
  </si>
  <si>
    <t>10151_B_BLR1A</t>
  </si>
  <si>
    <t>BLR1A</t>
  </si>
  <si>
    <t>PJM_AP</t>
  </si>
  <si>
    <t>Marion</t>
  </si>
  <si>
    <t>10151_B_BLR1B</t>
  </si>
  <si>
    <t>BLR1B</t>
  </si>
  <si>
    <t>Crawfordsville Power Plant</t>
  </si>
  <si>
    <t>1024_B_5</t>
  </si>
  <si>
    <t>Montgomery</t>
  </si>
  <si>
    <t>1024_B_6</t>
  </si>
  <si>
    <t>Foster Wheeler Mt Carmel Cogen</t>
  </si>
  <si>
    <t>10343_B_SG-101</t>
  </si>
  <si>
    <t>SG-101</t>
  </si>
  <si>
    <t>Northumberland</t>
  </si>
  <si>
    <t>Whitewater Valley</t>
  </si>
  <si>
    <t>1040_B_1</t>
  </si>
  <si>
    <t>PJM_West</t>
  </si>
  <si>
    <t>Wayne</t>
  </si>
  <si>
    <t>1040_B_2</t>
  </si>
  <si>
    <t>Ebensburg Power</t>
  </si>
  <si>
    <t>10603_B_031</t>
  </si>
  <si>
    <t>River Valley</t>
  </si>
  <si>
    <t>10671_B_1A</t>
  </si>
  <si>
    <t>1A</t>
  </si>
  <si>
    <t>SPP_WEST</t>
  </si>
  <si>
    <t>Oklahoma</t>
  </si>
  <si>
    <t>Le Flore</t>
  </si>
  <si>
    <t>10671_B_1B</t>
  </si>
  <si>
    <t>1B</t>
  </si>
  <si>
    <t>10671_B_2A</t>
  </si>
  <si>
    <t>2A</t>
  </si>
  <si>
    <t>10671_B_2B</t>
  </si>
  <si>
    <t>2B</t>
  </si>
  <si>
    <t>AES Warrior Run Cogeneration Facility</t>
  </si>
  <si>
    <t>10678_B_BLR1</t>
  </si>
  <si>
    <t>BLR1</t>
  </si>
  <si>
    <t>Maryland</t>
  </si>
  <si>
    <t>Allegany</t>
  </si>
  <si>
    <t>Argus Cogen Plant</t>
  </si>
  <si>
    <t>10684_B_BLR22</t>
  </si>
  <si>
    <t>BLR22</t>
  </si>
  <si>
    <t>WECC_SCE</t>
  </si>
  <si>
    <t>California</t>
  </si>
  <si>
    <t>San Bernardino</t>
  </si>
  <si>
    <t>10684_B_BLR25</t>
  </si>
  <si>
    <t>BLR25</t>
  </si>
  <si>
    <t>10684_B_BLR26</t>
  </si>
  <si>
    <t>BLR26</t>
  </si>
  <si>
    <t>Prairie Creek</t>
  </si>
  <si>
    <t>1073_B_3</t>
  </si>
  <si>
    <t>MIS_IA</t>
  </si>
  <si>
    <t>Iowa</t>
  </si>
  <si>
    <t>Linn</t>
  </si>
  <si>
    <t>Colstrip Energy LP</t>
  </si>
  <si>
    <t>10784_B_BLR1</t>
  </si>
  <si>
    <t>WECC_MT</t>
  </si>
  <si>
    <t>Rosebud</t>
  </si>
  <si>
    <t>Holcomb</t>
  </si>
  <si>
    <t>108_B_SGU1</t>
  </si>
  <si>
    <t>SGU1</t>
  </si>
  <si>
    <t>SPP_N</t>
  </si>
  <si>
    <t>Kansas</t>
  </si>
  <si>
    <t>Finney</t>
  </si>
  <si>
    <t>Walter Scott Jr Energy Center</t>
  </si>
  <si>
    <t>1082_B_3</t>
  </si>
  <si>
    <t>MIS_MIDA</t>
  </si>
  <si>
    <t>Pottawattamie</t>
  </si>
  <si>
    <t>1082_B_4</t>
  </si>
  <si>
    <t>Silver Bay Power</t>
  </si>
  <si>
    <t>10849_B_BLR1</t>
  </si>
  <si>
    <t>MIS_MNWI</t>
  </si>
  <si>
    <t>Minnesota</t>
  </si>
  <si>
    <t>Lake</t>
  </si>
  <si>
    <t>10849_B_BLR2</t>
  </si>
  <si>
    <t>Archer Daniels Midland Cedar Rapids</t>
  </si>
  <si>
    <t>10864_B_1</t>
  </si>
  <si>
    <t>10864_B_2</t>
  </si>
  <si>
    <t>10864_B_3</t>
  </si>
  <si>
    <t>10864_B_4</t>
  </si>
  <si>
    <t>10864_B_5</t>
  </si>
  <si>
    <t>George Neal North</t>
  </si>
  <si>
    <t>1091_B_3</t>
  </si>
  <si>
    <t>Woodbury</t>
  </si>
  <si>
    <t>Muscatine Plant #1</t>
  </si>
  <si>
    <t>1167_B_9</t>
  </si>
  <si>
    <t>Muscatine</t>
  </si>
  <si>
    <t>La Cygne</t>
  </si>
  <si>
    <t>1241_B_2</t>
  </si>
  <si>
    <t>S_VACA</t>
  </si>
  <si>
    <t>Berkeley</t>
  </si>
  <si>
    <t>Ghent</t>
  </si>
  <si>
    <t>1356_B_1</t>
  </si>
  <si>
    <t>S_C_KY</t>
  </si>
  <si>
    <t>Carroll</t>
  </si>
  <si>
    <t>1356_B_2</t>
  </si>
  <si>
    <t>1356_B_3</t>
  </si>
  <si>
    <t>1356_B_4</t>
  </si>
  <si>
    <t>Seminole (FL)</t>
  </si>
  <si>
    <t>136_B_2</t>
  </si>
  <si>
    <t>FRCC</t>
  </si>
  <si>
    <t>Florida</t>
  </si>
  <si>
    <t>Putnam</t>
  </si>
  <si>
    <t>Mill Creek (KY)</t>
  </si>
  <si>
    <t>1364_B_3</t>
  </si>
  <si>
    <t>Jefferson</t>
  </si>
  <si>
    <t>1364_B_4</t>
  </si>
  <si>
    <t>Shawnee</t>
  </si>
  <si>
    <t>1379_B_1</t>
  </si>
  <si>
    <t>S_C_TVA</t>
  </si>
  <si>
    <t>McCracken</t>
  </si>
  <si>
    <t>1379_B_2</t>
  </si>
  <si>
    <t>1379_B_3</t>
  </si>
  <si>
    <t>1379_B_4</t>
  </si>
  <si>
    <t>1379_B_5</t>
  </si>
  <si>
    <t>1379_B_6</t>
  </si>
  <si>
    <t>1379_B_7</t>
  </si>
  <si>
    <t>1379_B_8</t>
  </si>
  <si>
    <t>1379_B_9</t>
  </si>
  <si>
    <t>Cooper</t>
  </si>
  <si>
    <t>1384_B_1</t>
  </si>
  <si>
    <t>Pulaski</t>
  </si>
  <si>
    <t>1384_B_2</t>
  </si>
  <si>
    <t>R S Nelson</t>
  </si>
  <si>
    <t>1393_B_1A</t>
  </si>
  <si>
    <t>MIS_WOTA</t>
  </si>
  <si>
    <t>Louisiana</t>
  </si>
  <si>
    <t>Calcasieu</t>
  </si>
  <si>
    <t>1393_B_2A</t>
  </si>
  <si>
    <t>1393_B_6</t>
  </si>
  <si>
    <t>Apache Station</t>
  </si>
  <si>
    <t>160_B_3</t>
  </si>
  <si>
    <t>WECC_AZ</t>
  </si>
  <si>
    <t>Arizona</t>
  </si>
  <si>
    <t>Cochise</t>
  </si>
  <si>
    <t>GREC</t>
  </si>
  <si>
    <t>165_B_2</t>
  </si>
  <si>
    <t>Mayes</t>
  </si>
  <si>
    <t>MIS_LMI</t>
  </si>
  <si>
    <t>Monroe</t>
  </si>
  <si>
    <t>Clay Boswell</t>
  </si>
  <si>
    <t>1893_B_3</t>
  </si>
  <si>
    <t>Itasca</t>
  </si>
  <si>
    <t>1893_B_4</t>
  </si>
  <si>
    <t>Hibbing</t>
  </si>
  <si>
    <t>1979_B_1</t>
  </si>
  <si>
    <t>St Louis</t>
  </si>
  <si>
    <t>1979_B_2</t>
  </si>
  <si>
    <t>1979_B_3</t>
  </si>
  <si>
    <t>1979_B_4</t>
  </si>
  <si>
    <t>Hawthorn</t>
  </si>
  <si>
    <t>2079_B_5A</t>
  </si>
  <si>
    <t>5A</t>
  </si>
  <si>
    <t>Missouri</t>
  </si>
  <si>
    <t>Jackson</t>
  </si>
  <si>
    <t>Labadie</t>
  </si>
  <si>
    <t>2103_B_1</t>
  </si>
  <si>
    <t>MIS_MO</t>
  </si>
  <si>
    <t>Franklin</t>
  </si>
  <si>
    <t>2103_B_2</t>
  </si>
  <si>
    <t>2103_B_3</t>
  </si>
  <si>
    <t>2103_B_4</t>
  </si>
  <si>
    <t>Sioux</t>
  </si>
  <si>
    <t>2107_B_1</t>
  </si>
  <si>
    <t>St Charles</t>
  </si>
  <si>
    <t>2107_B_2</t>
  </si>
  <si>
    <t>New Madrid</t>
  </si>
  <si>
    <t>2167_B_1</t>
  </si>
  <si>
    <t>S_D_AECI</t>
  </si>
  <si>
    <t>2167_B_2</t>
  </si>
  <si>
    <t>Thomas Hill</t>
  </si>
  <si>
    <t>2168_B_MB1</t>
  </si>
  <si>
    <t>MB1</t>
  </si>
  <si>
    <t>Randolph</t>
  </si>
  <si>
    <t>2168_B_MB2</t>
  </si>
  <si>
    <t>MB2</t>
  </si>
  <si>
    <t>2168_B_MB3</t>
  </si>
  <si>
    <t>MB3</t>
  </si>
  <si>
    <t>Lon Wright</t>
  </si>
  <si>
    <t>2240_B_6</t>
  </si>
  <si>
    <t>SPP_NEBR</t>
  </si>
  <si>
    <t>Nebraska</t>
  </si>
  <si>
    <t>Dodge</t>
  </si>
  <si>
    <t>2240_B_7</t>
  </si>
  <si>
    <t>2240_B_8</t>
  </si>
  <si>
    <t>Sheldon</t>
  </si>
  <si>
    <t>2277_B_1</t>
  </si>
  <si>
    <t>Lancaster</t>
  </si>
  <si>
    <t>2277_B_2</t>
  </si>
  <si>
    <t>North Omaha</t>
  </si>
  <si>
    <t>2291_B_4</t>
  </si>
  <si>
    <t>Douglas</t>
  </si>
  <si>
    <t>2291_B_5</t>
  </si>
  <si>
    <t>Merrimack</t>
  </si>
  <si>
    <t>2364_B_1</t>
  </si>
  <si>
    <t>NENGREST</t>
  </si>
  <si>
    <t>New Hampshire</t>
  </si>
  <si>
    <t>2364_B_2</t>
  </si>
  <si>
    <t>Schiller</t>
  </si>
  <si>
    <t>2367_B_4</t>
  </si>
  <si>
    <t>Rockingham</t>
  </si>
  <si>
    <t>2367_B_6</t>
  </si>
  <si>
    <t>WECC_NM</t>
  </si>
  <si>
    <t>San Juan</t>
  </si>
  <si>
    <t>E C Gaston</t>
  </si>
  <si>
    <t>26_B_5</t>
  </si>
  <si>
    <t>S_SOU</t>
  </si>
  <si>
    <t>Alabama</t>
  </si>
  <si>
    <t>Shelby</t>
  </si>
  <si>
    <t>G G Allen</t>
  </si>
  <si>
    <t>2718_B_5</t>
  </si>
  <si>
    <t>North Carolina</t>
  </si>
  <si>
    <t>Gaston</t>
  </si>
  <si>
    <t>James E. Rogers Energy Complex</t>
  </si>
  <si>
    <t>2721_B_5</t>
  </si>
  <si>
    <t>Cleveland</t>
  </si>
  <si>
    <t>2721_B_6</t>
  </si>
  <si>
    <t>Marshall (NC)</t>
  </si>
  <si>
    <t>2727_B_3</t>
  </si>
  <si>
    <t>Catawba</t>
  </si>
  <si>
    <t>2727_B_4</t>
  </si>
  <si>
    <t>Leland Olds</t>
  </si>
  <si>
    <t>2817_B_1</t>
  </si>
  <si>
    <t>SPP_WAUE</t>
  </si>
  <si>
    <t>North Dakota</t>
  </si>
  <si>
    <t>Mercer</t>
  </si>
  <si>
    <t>2817_B_2</t>
  </si>
  <si>
    <t>Milton R Young</t>
  </si>
  <si>
    <t>2823_B_B1</t>
  </si>
  <si>
    <t>B1</t>
  </si>
  <si>
    <t>MIS_MAPP</t>
  </si>
  <si>
    <t>Oliver</t>
  </si>
  <si>
    <t>2823_B_B2</t>
  </si>
  <si>
    <t>B2</t>
  </si>
  <si>
    <t>Cardinal</t>
  </si>
  <si>
    <t>2828_B_1</t>
  </si>
  <si>
    <t>2828_B_2</t>
  </si>
  <si>
    <t>2828_B_3</t>
  </si>
  <si>
    <t>Kyger Creek</t>
  </si>
  <si>
    <t>2876_B_1</t>
  </si>
  <si>
    <t>Gallia</t>
  </si>
  <si>
    <t>2876_B_2</t>
  </si>
  <si>
    <t>2876_B_3</t>
  </si>
  <si>
    <t>2876_B_4</t>
  </si>
  <si>
    <t>2876_B_5</t>
  </si>
  <si>
    <t>FirstEnergy Bay Shore</t>
  </si>
  <si>
    <t>2878_B_1</t>
  </si>
  <si>
    <t>PJM_ATSI</t>
  </si>
  <si>
    <t>Lucas</t>
  </si>
  <si>
    <t>Dover</t>
  </si>
  <si>
    <t>2914_B_4</t>
  </si>
  <si>
    <t>Tuscarawas</t>
  </si>
  <si>
    <t>Orrville</t>
  </si>
  <si>
    <t>2935_B_10</t>
  </si>
  <si>
    <t>2935_B_11</t>
  </si>
  <si>
    <t>2935_B_12</t>
  </si>
  <si>
    <t>2935_B_13</t>
  </si>
  <si>
    <t>Painesville</t>
  </si>
  <si>
    <t>2936_B_3</t>
  </si>
  <si>
    <t>2936_B_4</t>
  </si>
  <si>
    <t>2936_B_5</t>
  </si>
  <si>
    <t>Muskogee</t>
  </si>
  <si>
    <t>2952_B_4</t>
  </si>
  <si>
    <t>2952_B_5</t>
  </si>
  <si>
    <t>2952_B_6</t>
  </si>
  <si>
    <t>Limestone</t>
  </si>
  <si>
    <t>298_B_LIM1</t>
  </si>
  <si>
    <t>LIM1</t>
  </si>
  <si>
    <t>ERC_REST</t>
  </si>
  <si>
    <t>298_B_LIM2</t>
  </si>
  <si>
    <t>LIM2</t>
  </si>
  <si>
    <t>Barry</t>
  </si>
  <si>
    <t>3_B_4</t>
  </si>
  <si>
    <t>Mobile</t>
  </si>
  <si>
    <t>Homer City Generating Station</t>
  </si>
  <si>
    <t>3122_B_1</t>
  </si>
  <si>
    <t>3122_B_2</t>
  </si>
  <si>
    <t>3122_B_3</t>
  </si>
  <si>
    <t>Seward (PA)</t>
  </si>
  <si>
    <t>3130_B_1</t>
  </si>
  <si>
    <t>3130_B_2</t>
  </si>
  <si>
    <t>Brunner Island</t>
  </si>
  <si>
    <t>3140_B_1</t>
  </si>
  <si>
    <t>York</t>
  </si>
  <si>
    <t>Cumberland (TN)</t>
  </si>
  <si>
    <t>3399_B_1</t>
  </si>
  <si>
    <t>Tennessee</t>
  </si>
  <si>
    <t>Stewart</t>
  </si>
  <si>
    <t>Gallatin (TN)</t>
  </si>
  <si>
    <t>3403_B_1</t>
  </si>
  <si>
    <t>Sumner</t>
  </si>
  <si>
    <t>3403_B_2</t>
  </si>
  <si>
    <t>3403_B_3</t>
  </si>
  <si>
    <t>3403_B_4</t>
  </si>
  <si>
    <t>Fort Bend</t>
  </si>
  <si>
    <t>FirstEnergy Fort Martin Power Station</t>
  </si>
  <si>
    <t>3943_B_1</t>
  </si>
  <si>
    <t>Monongalia</t>
  </si>
  <si>
    <t>3943_B_2</t>
  </si>
  <si>
    <t>FirstEnergy Harrison Power Station</t>
  </si>
  <si>
    <t>3944_B_1</t>
  </si>
  <si>
    <t>Harrison</t>
  </si>
  <si>
    <t>3944_B_2</t>
  </si>
  <si>
    <t>3944_B_3</t>
  </si>
  <si>
    <t>Marshall</t>
  </si>
  <si>
    <t>Mt Storm</t>
  </si>
  <si>
    <t>3954_B_1</t>
  </si>
  <si>
    <t>Grant</t>
  </si>
  <si>
    <t>3954_B_2</t>
  </si>
  <si>
    <t>3954_B_3</t>
  </si>
  <si>
    <t>Weston</t>
  </si>
  <si>
    <t>4078_B_3</t>
  </si>
  <si>
    <t>MIS_WUMS</t>
  </si>
  <si>
    <t>Wisconsin</t>
  </si>
  <si>
    <t>Marathon</t>
  </si>
  <si>
    <t>4078_B_4</t>
  </si>
  <si>
    <t>Manitowoc</t>
  </si>
  <si>
    <t>4125_B_9</t>
  </si>
  <si>
    <t>John P Madgett</t>
  </si>
  <si>
    <t>4271_B_B1</t>
  </si>
  <si>
    <t>Buffalo</t>
  </si>
  <si>
    <t>Comanche (CO)</t>
  </si>
  <si>
    <t>470_B_3</t>
  </si>
  <si>
    <t>WECC_CO</t>
  </si>
  <si>
    <t>Pueblo</t>
  </si>
  <si>
    <t>University of Notre Dame</t>
  </si>
  <si>
    <t>50366_B_BLR2</t>
  </si>
  <si>
    <t>St Joseph</t>
  </si>
  <si>
    <t>50366_B_BLR3</t>
  </si>
  <si>
    <t>BLR3</t>
  </si>
  <si>
    <t>Phillips 66 Carbon Plant</t>
  </si>
  <si>
    <t>50388_B_K1</t>
  </si>
  <si>
    <t>K1</t>
  </si>
  <si>
    <t>WEC_CALN</t>
  </si>
  <si>
    <t>Contra Costa</t>
  </si>
  <si>
    <t>50388_B_K2</t>
  </si>
  <si>
    <t>K2</t>
  </si>
  <si>
    <t>Pixelle Specialty Solutions LLC - Spring Grove Facility</t>
  </si>
  <si>
    <t>50397_B_5PB036</t>
  </si>
  <si>
    <t>5PB036</t>
  </si>
  <si>
    <t>Westwood Generation LLC</t>
  </si>
  <si>
    <t>50611_B_031</t>
  </si>
  <si>
    <t>Panther Creek Energy Facility</t>
  </si>
  <si>
    <t>50776_B_BLR1</t>
  </si>
  <si>
    <t>Carbon</t>
  </si>
  <si>
    <t>50776_B_BLR2</t>
  </si>
  <si>
    <t>TES Filer City Station</t>
  </si>
  <si>
    <t>50835_B_1</t>
  </si>
  <si>
    <t>Manistee</t>
  </si>
  <si>
    <t>50835_B_2</t>
  </si>
  <si>
    <t>Northampton Generating Company LP</t>
  </si>
  <si>
    <t>50888_B_BLR1</t>
  </si>
  <si>
    <t>Northampton</t>
  </si>
  <si>
    <t>Covington Facility</t>
  </si>
  <si>
    <t>50900_B_9PB</t>
  </si>
  <si>
    <t>9PB</t>
  </si>
  <si>
    <t>PJM_Dom</t>
  </si>
  <si>
    <t>Virginia</t>
  </si>
  <si>
    <t>Covington City</t>
  </si>
  <si>
    <t>Yellowstone Energy LP</t>
  </si>
  <si>
    <t>50931_B_BLR1</t>
  </si>
  <si>
    <t>Yellowstone</t>
  </si>
  <si>
    <t>50931_B_BLR2</t>
  </si>
  <si>
    <t>Sunnyside Cogen Associates</t>
  </si>
  <si>
    <t>50951_B_1</t>
  </si>
  <si>
    <t>WECC_UT</t>
  </si>
  <si>
    <t>Utah</t>
  </si>
  <si>
    <t>Scrubgrass Generating Plant</t>
  </si>
  <si>
    <t>50974_B_UNIT 1</t>
  </si>
  <si>
    <t>UNIT 1</t>
  </si>
  <si>
    <t>Venango</t>
  </si>
  <si>
    <t>50974_B_UNIT 2</t>
  </si>
  <si>
    <t>UNIT 2</t>
  </si>
  <si>
    <t>Ingredion Incorporated</t>
  </si>
  <si>
    <t>54556_B_BLR10</t>
  </si>
  <si>
    <t>BLR10</t>
  </si>
  <si>
    <t>PJM_COMD</t>
  </si>
  <si>
    <t>Cook</t>
  </si>
  <si>
    <t>54556_B_BLR6</t>
  </si>
  <si>
    <t>BLR6</t>
  </si>
  <si>
    <t>54556_B_BLR7</t>
  </si>
  <si>
    <t>BLR7</t>
  </si>
  <si>
    <t>54556_B_BLR8</t>
  </si>
  <si>
    <t>BLR8</t>
  </si>
  <si>
    <t>St Nicholas Cogen Project</t>
  </si>
  <si>
    <t>54634_B_1</t>
  </si>
  <si>
    <t>Red Hills Generating Facility</t>
  </si>
  <si>
    <t>55076_B_AA001</t>
  </si>
  <si>
    <t>AA001</t>
  </si>
  <si>
    <t>Mississippi</t>
  </si>
  <si>
    <t>Choctaw</t>
  </si>
  <si>
    <t>55076_B_AA002</t>
  </si>
  <si>
    <t>AA002</t>
  </si>
  <si>
    <t>Wygen 1</t>
  </si>
  <si>
    <t>55479_B_3</t>
  </si>
  <si>
    <t>WECC_WY</t>
  </si>
  <si>
    <t>Campbell</t>
  </si>
  <si>
    <t>Hardin Generator Project</t>
  </si>
  <si>
    <t>55749_B_PC1</t>
  </si>
  <si>
    <t>Big Horn</t>
  </si>
  <si>
    <t>MIS_IL</t>
  </si>
  <si>
    <t>St Clair</t>
  </si>
  <si>
    <t>Elm Road Generating Station</t>
  </si>
  <si>
    <t>56068_B_18</t>
  </si>
  <si>
    <t>Milwaukee</t>
  </si>
  <si>
    <t>56068_B_19</t>
  </si>
  <si>
    <t>TS Power Plant</t>
  </si>
  <si>
    <t>56224_B_BLR100</t>
  </si>
  <si>
    <t>BLR100</t>
  </si>
  <si>
    <t>WECC_NNV</t>
  </si>
  <si>
    <t>Nevada</t>
  </si>
  <si>
    <t>Eureka</t>
  </si>
  <si>
    <t>Wygen 2</t>
  </si>
  <si>
    <t>56319_B_1</t>
  </si>
  <si>
    <t>Stanton Energy Center</t>
  </si>
  <si>
    <t>564_B_2</t>
  </si>
  <si>
    <t>Orange</t>
  </si>
  <si>
    <t>Plum Point Energy Station</t>
  </si>
  <si>
    <t>56456_B_BLR1</t>
  </si>
  <si>
    <t>MIS_AR</t>
  </si>
  <si>
    <t>Arkansas</t>
  </si>
  <si>
    <t>John W Turk Jr Power Plant</t>
  </si>
  <si>
    <t>56564_B_1</t>
  </si>
  <si>
    <t>Hempstead</t>
  </si>
  <si>
    <t>Wygen III</t>
  </si>
  <si>
    <t>56596_B_1</t>
  </si>
  <si>
    <t>Dry Fork Station</t>
  </si>
  <si>
    <t>56609_B_1</t>
  </si>
  <si>
    <t>Sandy Creek Energy Station</t>
  </si>
  <si>
    <t>56611_B_S01</t>
  </si>
  <si>
    <t>S01</t>
  </si>
  <si>
    <t>McLennan</t>
  </si>
  <si>
    <t>Longview Power Plant</t>
  </si>
  <si>
    <t>56671_B_UHA01</t>
  </si>
  <si>
    <t>UHA01</t>
  </si>
  <si>
    <t>Spiritwood Station</t>
  </si>
  <si>
    <t>56786_B_1</t>
  </si>
  <si>
    <t>Stutsman</t>
  </si>
  <si>
    <t>Virginia City Hybrid Energy Center</t>
  </si>
  <si>
    <t>56808_B_1</t>
  </si>
  <si>
    <t>Wise</t>
  </si>
  <si>
    <t>56808_B_2</t>
  </si>
  <si>
    <t>Archer Daniels Midland Columbus</t>
  </si>
  <si>
    <t>57046_B_CFB1</t>
  </si>
  <si>
    <t>Platte</t>
  </si>
  <si>
    <t>57046_B_CFB2</t>
  </si>
  <si>
    <t>Roquette America</t>
  </si>
  <si>
    <t>57953_B_COGEN</t>
  </si>
  <si>
    <t>COGEN</t>
  </si>
  <si>
    <t>Lee</t>
  </si>
  <si>
    <t>59_B_1</t>
  </si>
  <si>
    <t>Hall</t>
  </si>
  <si>
    <t>Whelan Energy Center</t>
  </si>
  <si>
    <t>60_B_1</t>
  </si>
  <si>
    <t>Adams</t>
  </si>
  <si>
    <t>60_B_2</t>
  </si>
  <si>
    <t>James H Miller Jr</t>
  </si>
  <si>
    <t>6002_B_1</t>
  </si>
  <si>
    <t>6002_B_2</t>
  </si>
  <si>
    <t>6002_B_3</t>
  </si>
  <si>
    <t>6002_B_4</t>
  </si>
  <si>
    <t>White Bluff</t>
  </si>
  <si>
    <t>6009_B_1</t>
  </si>
  <si>
    <t>6009_B_2</t>
  </si>
  <si>
    <t>East Bend</t>
  </si>
  <si>
    <t>6018_B_2</t>
  </si>
  <si>
    <t>Boone</t>
  </si>
  <si>
    <t>Craig (CO)</t>
  </si>
  <si>
    <t>6021_B_C3</t>
  </si>
  <si>
    <t>C3</t>
  </si>
  <si>
    <t>Moffat</t>
  </si>
  <si>
    <t>Belle River</t>
  </si>
  <si>
    <t>6034_B_1</t>
  </si>
  <si>
    <t>6034_B_2</t>
  </si>
  <si>
    <t>H L Spurlock</t>
  </si>
  <si>
    <t>6041_B_1</t>
  </si>
  <si>
    <t>Mason</t>
  </si>
  <si>
    <t>6041_B_2</t>
  </si>
  <si>
    <t>6041_B_3</t>
  </si>
  <si>
    <t>6041_B_4</t>
  </si>
  <si>
    <t>Nearman Creek</t>
  </si>
  <si>
    <t>6064_B_N1</t>
  </si>
  <si>
    <t>N1</t>
  </si>
  <si>
    <t>Wyandotte</t>
  </si>
  <si>
    <t>Iatan</t>
  </si>
  <si>
    <t>6065_B_1</t>
  </si>
  <si>
    <t>6065_B_2</t>
  </si>
  <si>
    <t>Jeffrey Energy Center</t>
  </si>
  <si>
    <t>6068_B_1</t>
  </si>
  <si>
    <t>Pottawatomie</t>
  </si>
  <si>
    <t>6068_B_2</t>
  </si>
  <si>
    <t>6068_B_3</t>
  </si>
  <si>
    <t>6071_B_1</t>
  </si>
  <si>
    <t>Trimble</t>
  </si>
  <si>
    <t>Gerald Gentleman</t>
  </si>
  <si>
    <t>6077_B_1</t>
  </si>
  <si>
    <t>Lincoln</t>
  </si>
  <si>
    <t>6077_B_2</t>
  </si>
  <si>
    <t>Sherburne County</t>
  </si>
  <si>
    <t>6090_B_3</t>
  </si>
  <si>
    <t>Sherburne</t>
  </si>
  <si>
    <t>Sooner</t>
  </si>
  <si>
    <t>6095_B_1</t>
  </si>
  <si>
    <t>Noble</t>
  </si>
  <si>
    <t>6095_B_2</t>
  </si>
  <si>
    <t>Nebraska City</t>
  </si>
  <si>
    <t>6096_B_1</t>
  </si>
  <si>
    <t>Otoe</t>
  </si>
  <si>
    <t>6096_B_2</t>
  </si>
  <si>
    <t>Big Stone</t>
  </si>
  <si>
    <t>6098_B_1</t>
  </si>
  <si>
    <t>South Dakota</t>
  </si>
  <si>
    <t>Wyodak</t>
  </si>
  <si>
    <t>6101_B_BW91</t>
  </si>
  <si>
    <t>BW91</t>
  </si>
  <si>
    <t>Flint Creek</t>
  </si>
  <si>
    <t>6138_B_1</t>
  </si>
  <si>
    <t>Benton</t>
  </si>
  <si>
    <t>Welsh</t>
  </si>
  <si>
    <t>6139_B_1</t>
  </si>
  <si>
    <t>Titus</t>
  </si>
  <si>
    <t>6139_B_3</t>
  </si>
  <si>
    <t>Rusk</t>
  </si>
  <si>
    <t>Hunter</t>
  </si>
  <si>
    <t>6165_B_1</t>
  </si>
  <si>
    <t>Emery</t>
  </si>
  <si>
    <t>6165_B_2</t>
  </si>
  <si>
    <t>6165_B_3</t>
  </si>
  <si>
    <t>Rockport</t>
  </si>
  <si>
    <t>6166_B_MB1</t>
  </si>
  <si>
    <t>Spencer</t>
  </si>
  <si>
    <t>6166_B_MB2</t>
  </si>
  <si>
    <t>Coronado</t>
  </si>
  <si>
    <t>6177_B_U1B</t>
  </si>
  <si>
    <t>U1B</t>
  </si>
  <si>
    <t>Apache</t>
  </si>
  <si>
    <t>6177_B_U2B</t>
  </si>
  <si>
    <t>U2B</t>
  </si>
  <si>
    <t>Fayette Power Project</t>
  </si>
  <si>
    <t>6179_B_1</t>
  </si>
  <si>
    <t>Fayette</t>
  </si>
  <si>
    <t>6179_B_2</t>
  </si>
  <si>
    <t>6179_B_3</t>
  </si>
  <si>
    <t>Robertson</t>
  </si>
  <si>
    <t>San Miguel</t>
  </si>
  <si>
    <t>6183_B_SM-1</t>
  </si>
  <si>
    <t>SM-1</t>
  </si>
  <si>
    <t>Atascosa</t>
  </si>
  <si>
    <t>Harrington</t>
  </si>
  <si>
    <t>6193_B_061B</t>
  </si>
  <si>
    <t>061B</t>
  </si>
  <si>
    <t>SPP_SPS</t>
  </si>
  <si>
    <t>Potter</t>
  </si>
  <si>
    <t>6193_B_062B</t>
  </si>
  <si>
    <t>062B</t>
  </si>
  <si>
    <t>6193_B_063B</t>
  </si>
  <si>
    <t>063B</t>
  </si>
  <si>
    <t>Tolk</t>
  </si>
  <si>
    <t>6194_B_171B</t>
  </si>
  <si>
    <t>171B</t>
  </si>
  <si>
    <t>Lamb</t>
  </si>
  <si>
    <t>6194_B_172B</t>
  </si>
  <si>
    <t>172B</t>
  </si>
  <si>
    <t>John Twitty Energy Center</t>
  </si>
  <si>
    <t>6195_B_1</t>
  </si>
  <si>
    <t>Greene</t>
  </si>
  <si>
    <t>6195_B_2</t>
  </si>
  <si>
    <t>Laramie River Station</t>
  </si>
  <si>
    <t>6204_B_1</t>
  </si>
  <si>
    <t>6204_B_2</t>
  </si>
  <si>
    <t>6204_B_3</t>
  </si>
  <si>
    <t>Pawnee</t>
  </si>
  <si>
    <t>6248_B_1</t>
  </si>
  <si>
    <t>Morgan</t>
  </si>
  <si>
    <t>Winyah</t>
  </si>
  <si>
    <t>6249_B_1</t>
  </si>
  <si>
    <t>Georgetown</t>
  </si>
  <si>
    <t>6249_B_2</t>
  </si>
  <si>
    <t>6249_B_3</t>
  </si>
  <si>
    <t>6249_B_4</t>
  </si>
  <si>
    <t>Ottumwa</t>
  </si>
  <si>
    <t>6254_B_1</t>
  </si>
  <si>
    <t>Wapello</t>
  </si>
  <si>
    <t>Scherer</t>
  </si>
  <si>
    <t>6257_B_2</t>
  </si>
  <si>
    <t>Georgia</t>
  </si>
  <si>
    <t>Crystal River</t>
  </si>
  <si>
    <t>628_B_4</t>
  </si>
  <si>
    <t>Citrus</t>
  </si>
  <si>
    <t>628_B_5</t>
  </si>
  <si>
    <t>Crist</t>
  </si>
  <si>
    <t>641_B_6</t>
  </si>
  <si>
    <t>Escambia</t>
  </si>
  <si>
    <t>641_B_7</t>
  </si>
  <si>
    <t>Big Bend</t>
  </si>
  <si>
    <t>645_B_BB04</t>
  </si>
  <si>
    <t>BB04</t>
  </si>
  <si>
    <t>Hillsborough</t>
  </si>
  <si>
    <t>Antelope Valley</t>
  </si>
  <si>
    <t>6469_B_B1</t>
  </si>
  <si>
    <t>6469_B_B2</t>
  </si>
  <si>
    <t>Deerhaven Generating Station</t>
  </si>
  <si>
    <t>663_B_B2</t>
  </si>
  <si>
    <t>Alachua</t>
  </si>
  <si>
    <t>Independence Steam Electric Station</t>
  </si>
  <si>
    <t>6641_B_1</t>
  </si>
  <si>
    <t>Independence</t>
  </si>
  <si>
    <t>6641_B_2</t>
  </si>
  <si>
    <t>Louisa</t>
  </si>
  <si>
    <t>6664_B_101</t>
  </si>
  <si>
    <t>Northside Generating Station</t>
  </si>
  <si>
    <t>667_B_1</t>
  </si>
  <si>
    <t>Duval</t>
  </si>
  <si>
    <t>667_B_2</t>
  </si>
  <si>
    <t>6705_B_1</t>
  </si>
  <si>
    <t>6705_B_2</t>
  </si>
  <si>
    <t>6705_B_3</t>
  </si>
  <si>
    <t>6705_B_4</t>
  </si>
  <si>
    <t>Rawhide</t>
  </si>
  <si>
    <t>6761_B_101</t>
  </si>
  <si>
    <t>Larimer</t>
  </si>
  <si>
    <t>Sikeston Power Station</t>
  </si>
  <si>
    <t>6768_B_1</t>
  </si>
  <si>
    <t>Scott</t>
  </si>
  <si>
    <t>Hugo</t>
  </si>
  <si>
    <t>6772_B_1</t>
  </si>
  <si>
    <t>D B Wilson</t>
  </si>
  <si>
    <t>6823_B_W1</t>
  </si>
  <si>
    <t>W1</t>
  </si>
  <si>
    <t>Bowen</t>
  </si>
  <si>
    <t>703_B_3BLR</t>
  </si>
  <si>
    <t>3BLR</t>
  </si>
  <si>
    <t>Bartow</t>
  </si>
  <si>
    <t>703_B_4BLR</t>
  </si>
  <si>
    <t>4BLR</t>
  </si>
  <si>
    <t>Major Oak Power</t>
  </si>
  <si>
    <t>7030_B_U1</t>
  </si>
  <si>
    <t>U1</t>
  </si>
  <si>
    <t>7030_B_U2</t>
  </si>
  <si>
    <t>U2</t>
  </si>
  <si>
    <t>7097_B_BLR1</t>
  </si>
  <si>
    <t>Bexar</t>
  </si>
  <si>
    <t>Cope</t>
  </si>
  <si>
    <t>7210_B_COP1</t>
  </si>
  <si>
    <t>COP1</t>
  </si>
  <si>
    <t>Orangeburg</t>
  </si>
  <si>
    <t>Clover</t>
  </si>
  <si>
    <t>7213_B_1</t>
  </si>
  <si>
    <t>Halifax</t>
  </si>
  <si>
    <t>7213_B_2</t>
  </si>
  <si>
    <t>George Neal South</t>
  </si>
  <si>
    <t>7343_B_4</t>
  </si>
  <si>
    <t>Neil Simpson II</t>
  </si>
  <si>
    <t>7504_B_2</t>
  </si>
  <si>
    <t>Bonanza</t>
  </si>
  <si>
    <t>7790_B_1-1</t>
  </si>
  <si>
    <t>Uintah</t>
  </si>
  <si>
    <t>Belews Creek</t>
  </si>
  <si>
    <t>8042_B_1</t>
  </si>
  <si>
    <t>Stokes</t>
  </si>
  <si>
    <t>8042_B_2</t>
  </si>
  <si>
    <t>Sweetwater</t>
  </si>
  <si>
    <t>Huntington</t>
  </si>
  <si>
    <t>8069_B_1</t>
  </si>
  <si>
    <t>8069_B_2</t>
  </si>
  <si>
    <t>Ray D Nixon</t>
  </si>
  <si>
    <t>8219_B_1</t>
  </si>
  <si>
    <t>El Paso</t>
  </si>
  <si>
    <t>Coyote</t>
  </si>
  <si>
    <t>8222_B_B1</t>
  </si>
  <si>
    <t>Springerville</t>
  </si>
  <si>
    <t>8223_B_2</t>
  </si>
  <si>
    <t>8223_B_3</t>
  </si>
  <si>
    <t>8223_B_4</t>
  </si>
  <si>
    <t>Powerton</t>
  </si>
  <si>
    <t>879_B_51</t>
  </si>
  <si>
    <t>Tazewell</t>
  </si>
  <si>
    <t>879_B_52</t>
  </si>
  <si>
    <t>879_B_61</t>
  </si>
  <si>
    <t>879_B_62</t>
  </si>
  <si>
    <t>Dallman</t>
  </si>
  <si>
    <t>963_B_41</t>
  </si>
  <si>
    <t>Sangamon</t>
  </si>
  <si>
    <t>976_B_123</t>
  </si>
  <si>
    <t>Williamson</t>
  </si>
  <si>
    <t>Clifty Creek</t>
  </si>
  <si>
    <t>983_B_1</t>
  </si>
  <si>
    <t>983_B_2</t>
  </si>
  <si>
    <t>983_B_3</t>
  </si>
  <si>
    <t>983_B_4</t>
  </si>
  <si>
    <t>983_B_5</t>
  </si>
  <si>
    <t>983_B_6</t>
  </si>
  <si>
    <t>AES Petersburg</t>
  </si>
  <si>
    <t>994_B_3</t>
  </si>
  <si>
    <t>Pike</t>
  </si>
  <si>
    <t>994_B_4</t>
  </si>
  <si>
    <t>Seadrift Coke LP</t>
  </si>
  <si>
    <t>10167_G_GEN1</t>
  </si>
  <si>
    <t>G</t>
  </si>
  <si>
    <t>GEN1</t>
  </si>
  <si>
    <t>Calhoun</t>
  </si>
  <si>
    <t>Paulsboro Refinery</t>
  </si>
  <si>
    <t>50628_G_GEN4</t>
  </si>
  <si>
    <t>GEN4</t>
  </si>
  <si>
    <t>PJM_EMAC</t>
  </si>
  <si>
    <t>New Jersey</t>
  </si>
  <si>
    <t>Gloucester</t>
  </si>
  <si>
    <t>6257_G_1</t>
  </si>
  <si>
    <t>Morgantown Energy Facility</t>
  </si>
  <si>
    <t>10743_B_CFB1</t>
  </si>
  <si>
    <t>10743_B_CFB2</t>
  </si>
  <si>
    <t>R D Green</t>
  </si>
  <si>
    <t>6639_B_G1</t>
  </si>
  <si>
    <t>G1</t>
  </si>
  <si>
    <t>Webster</t>
  </si>
  <si>
    <t>6639_B_G2</t>
  </si>
  <si>
    <t>G2</t>
  </si>
  <si>
    <t>Coal Creek</t>
  </si>
  <si>
    <t>6030_B_1</t>
  </si>
  <si>
    <t>McLean</t>
  </si>
  <si>
    <t>6030_B_2</t>
  </si>
  <si>
    <t>645_B_BB01</t>
  </si>
  <si>
    <t>BB01</t>
  </si>
  <si>
    <t>1073_B_1</t>
  </si>
  <si>
    <t>1073_B_2</t>
  </si>
  <si>
    <t>Merom</t>
  </si>
  <si>
    <t>6213_B_1SG1</t>
  </si>
  <si>
    <t>1SG1</t>
  </si>
  <si>
    <t>Sullivan</t>
  </si>
  <si>
    <t>6213_B_2SG1</t>
  </si>
  <si>
    <t>2SG1</t>
  </si>
  <si>
    <t>Indian River Generating Station</t>
  </si>
  <si>
    <t>594_B_4</t>
  </si>
  <si>
    <t>Delaware</t>
  </si>
  <si>
    <t>Sussex</t>
  </si>
  <si>
    <t>Cayuga</t>
  </si>
  <si>
    <t>1001_B_1</t>
  </si>
  <si>
    <t>Vermillion</t>
  </si>
  <si>
    <t>1001_B_2</t>
  </si>
  <si>
    <t>1012_B_2</t>
  </si>
  <si>
    <t>Cholla</t>
  </si>
  <si>
    <t>113_B_1</t>
  </si>
  <si>
    <t>Navajo</t>
  </si>
  <si>
    <t>113_B_3</t>
  </si>
  <si>
    <t>1241_B_1</t>
  </si>
  <si>
    <t>Lawrence Energy Center</t>
  </si>
  <si>
    <t>1250_B_4</t>
  </si>
  <si>
    <t>1250_B_5</t>
  </si>
  <si>
    <t>E W Brown</t>
  </si>
  <si>
    <t>1355_B_3</t>
  </si>
  <si>
    <t>1364_B_1</t>
  </si>
  <si>
    <t>1364_B_2</t>
  </si>
  <si>
    <t>Herbert A Wagner</t>
  </si>
  <si>
    <t>1554_B_3</t>
  </si>
  <si>
    <t>PJM_SMAC</t>
  </si>
  <si>
    <t>Anne Arundel</t>
  </si>
  <si>
    <t>J H Campbell</t>
  </si>
  <si>
    <t>1710_B_1</t>
  </si>
  <si>
    <t>Ottawa</t>
  </si>
  <si>
    <t>1710_B_2</t>
  </si>
  <si>
    <t>1710_B_3</t>
  </si>
  <si>
    <t>Erickson Station</t>
  </si>
  <si>
    <t>1832_B_1</t>
  </si>
  <si>
    <t>Eaton</t>
  </si>
  <si>
    <t>Allen S King</t>
  </si>
  <si>
    <t>1915_B_1</t>
  </si>
  <si>
    <t>Washington</t>
  </si>
  <si>
    <t>Roxboro</t>
  </si>
  <si>
    <t>2712_B_1</t>
  </si>
  <si>
    <t>Person</t>
  </si>
  <si>
    <t>2712_B_2</t>
  </si>
  <si>
    <t>2712_B_3A</t>
  </si>
  <si>
    <t>3A</t>
  </si>
  <si>
    <t>2712_B_3B</t>
  </si>
  <si>
    <t>3B</t>
  </si>
  <si>
    <t>2712_B_4A</t>
  </si>
  <si>
    <t>4A</t>
  </si>
  <si>
    <t>2712_B_4B</t>
  </si>
  <si>
    <t>4B</t>
  </si>
  <si>
    <t>2718_B_1</t>
  </si>
  <si>
    <t>2727_B_1</t>
  </si>
  <si>
    <t>2727_B_2</t>
  </si>
  <si>
    <t>Miami Fort</t>
  </si>
  <si>
    <t>2832_B_7</t>
  </si>
  <si>
    <t>Hamilton</t>
  </si>
  <si>
    <t>2832_B_8</t>
  </si>
  <si>
    <t>FirstEnergy W H Sammis</t>
  </si>
  <si>
    <t>2866_B_5</t>
  </si>
  <si>
    <t>2866_B_6</t>
  </si>
  <si>
    <t>2866_B_7</t>
  </si>
  <si>
    <t>Northeastern</t>
  </si>
  <si>
    <t>2963_B_3313</t>
  </si>
  <si>
    <t>Rogers</t>
  </si>
  <si>
    <t>3_B_5</t>
  </si>
  <si>
    <t>Conemaugh</t>
  </si>
  <si>
    <t>3118_B_1</t>
  </si>
  <si>
    <t>3118_B_2</t>
  </si>
  <si>
    <t>Keystone</t>
  </si>
  <si>
    <t>3136_B_1</t>
  </si>
  <si>
    <t>Armstrong</t>
  </si>
  <si>
    <t>3136_B_2</t>
  </si>
  <si>
    <t>Montour</t>
  </si>
  <si>
    <t>Wateree</t>
  </si>
  <si>
    <t>3297_B_WAT1</t>
  </si>
  <si>
    <t>WAT1</t>
  </si>
  <si>
    <t>Richland</t>
  </si>
  <si>
    <t>3297_B_WAT2</t>
  </si>
  <si>
    <t>WAT2</t>
  </si>
  <si>
    <t>Williams</t>
  </si>
  <si>
    <t>3298_B_WIL1</t>
  </si>
  <si>
    <t>WIL1</t>
  </si>
  <si>
    <t>Bull Run</t>
  </si>
  <si>
    <t>3396_B_1</t>
  </si>
  <si>
    <t>Anderson</t>
  </si>
  <si>
    <t>3399_B_2</t>
  </si>
  <si>
    <t>Kingston</t>
  </si>
  <si>
    <t>3407_B_1</t>
  </si>
  <si>
    <t>Roane</t>
  </si>
  <si>
    <t>3407_B_2</t>
  </si>
  <si>
    <t>3407_B_3</t>
  </si>
  <si>
    <t>3407_B_4</t>
  </si>
  <si>
    <t>3407_B_5</t>
  </si>
  <si>
    <t>3407_B_6</t>
  </si>
  <si>
    <t>3407_B_7</t>
  </si>
  <si>
    <t>3407_B_8</t>
  </si>
  <si>
    <t>3407_B_9</t>
  </si>
  <si>
    <t>Transalta Centralia Generation</t>
  </si>
  <si>
    <t>3845_B_BW22</t>
  </si>
  <si>
    <t>BW22</t>
  </si>
  <si>
    <t>WECC_PNW</t>
  </si>
  <si>
    <t>Lewis</t>
  </si>
  <si>
    <t>South Oak Creek</t>
  </si>
  <si>
    <t>4041_B_5</t>
  </si>
  <si>
    <t>4041_B_6</t>
  </si>
  <si>
    <t>4041_B_7</t>
  </si>
  <si>
    <t>4041_B_8</t>
  </si>
  <si>
    <t>Dave Johnston</t>
  </si>
  <si>
    <t>4158_B_BW41</t>
  </si>
  <si>
    <t>BW41</t>
  </si>
  <si>
    <t>Converse</t>
  </si>
  <si>
    <t>4158_B_BW42</t>
  </si>
  <si>
    <t>BW42</t>
  </si>
  <si>
    <t>4158_B_BW43</t>
  </si>
  <si>
    <t>BW43</t>
  </si>
  <si>
    <t>4158_B_BW44</t>
  </si>
  <si>
    <t>BW44</t>
  </si>
  <si>
    <t>Naughton</t>
  </si>
  <si>
    <t>4162_B_1</t>
  </si>
  <si>
    <t>4162_B_2</t>
  </si>
  <si>
    <t>4162_B_3</t>
  </si>
  <si>
    <t>470_B_2</t>
  </si>
  <si>
    <t>Hayden</t>
  </si>
  <si>
    <t>525_B_H1</t>
  </si>
  <si>
    <t>H1</t>
  </si>
  <si>
    <t>Routt</t>
  </si>
  <si>
    <t>525_B_H2</t>
  </si>
  <si>
    <t>H2</t>
  </si>
  <si>
    <t>564_B_1</t>
  </si>
  <si>
    <t>Newton</t>
  </si>
  <si>
    <t>6017_B_1</t>
  </si>
  <si>
    <t>Jasper</t>
  </si>
  <si>
    <t>Brandon Shores</t>
  </si>
  <si>
    <t>602_B_1</t>
  </si>
  <si>
    <t>602_B_2</t>
  </si>
  <si>
    <t>6021_B_C1</t>
  </si>
  <si>
    <t>C1</t>
  </si>
  <si>
    <t>6021_B_C2</t>
  </si>
  <si>
    <t>C2</t>
  </si>
  <si>
    <t>Wansley</t>
  </si>
  <si>
    <t>6052_B_1</t>
  </si>
  <si>
    <t>Heard</t>
  </si>
  <si>
    <t>6052_B_2</t>
  </si>
  <si>
    <t>Big Cajun 2</t>
  </si>
  <si>
    <t>6055_B_2B1</t>
  </si>
  <si>
    <t>2B1</t>
  </si>
  <si>
    <t>MIS_LA</t>
  </si>
  <si>
    <t>Pointe Coupee</t>
  </si>
  <si>
    <t>6055_B_2B3</t>
  </si>
  <si>
    <t>2B3</t>
  </si>
  <si>
    <t>Victor J Daniel Jr</t>
  </si>
  <si>
    <t>6073_B_1</t>
  </si>
  <si>
    <t>6073_B_2</t>
  </si>
  <si>
    <t>6090_B_1</t>
  </si>
  <si>
    <t>6113_B_5</t>
  </si>
  <si>
    <t>A B Brown</t>
  </si>
  <si>
    <t>6137_B_1</t>
  </si>
  <si>
    <t>Posey</t>
  </si>
  <si>
    <t>6137_B_2</t>
  </si>
  <si>
    <t>Rush Island</t>
  </si>
  <si>
    <t>6155_B_1</t>
  </si>
  <si>
    <t>6155_B_2</t>
  </si>
  <si>
    <t>Coleto Creek</t>
  </si>
  <si>
    <t>6178_B_1</t>
  </si>
  <si>
    <t>Goliad</t>
  </si>
  <si>
    <t>J T Deely</t>
  </si>
  <si>
    <t>6181_B_1</t>
  </si>
  <si>
    <t>6181_B_2</t>
  </si>
  <si>
    <t>Brame Energy Center</t>
  </si>
  <si>
    <t>6190_B_2</t>
  </si>
  <si>
    <t>Rapides</t>
  </si>
  <si>
    <t>6190_B_3-1</t>
  </si>
  <si>
    <t>6190_B_3-2</t>
  </si>
  <si>
    <t>Mayo</t>
  </si>
  <si>
    <t>6250_B_1A</t>
  </si>
  <si>
    <t>6250_B_1B</t>
  </si>
  <si>
    <t>6257_B_3</t>
  </si>
  <si>
    <t>Intermountain Power Project</t>
  </si>
  <si>
    <t>6481_B_1SGA</t>
  </si>
  <si>
    <t>1SGA</t>
  </si>
  <si>
    <t>Millard</t>
  </si>
  <si>
    <t>6481_B_2SGA</t>
  </si>
  <si>
    <t>2SGA</t>
  </si>
  <si>
    <t>703_B_1BLR</t>
  </si>
  <si>
    <t>1BLR</t>
  </si>
  <si>
    <t>703_B_2BLR</t>
  </si>
  <si>
    <t>2BLR</t>
  </si>
  <si>
    <t>Columbia (WI)</t>
  </si>
  <si>
    <t>8023_B_1</t>
  </si>
  <si>
    <t>Columbia</t>
  </si>
  <si>
    <t>8023_B_2</t>
  </si>
  <si>
    <t>8223_B_1</t>
  </si>
  <si>
    <t>Kincaid Generation LLC</t>
  </si>
  <si>
    <t>876_B_1</t>
  </si>
  <si>
    <t>Christian</t>
  </si>
  <si>
    <t>876_B_2</t>
  </si>
  <si>
    <t>Baldwin Energy Complex</t>
  </si>
  <si>
    <t>889_B_1</t>
  </si>
  <si>
    <t>889_B_2</t>
  </si>
  <si>
    <t>Michigan City</t>
  </si>
  <si>
    <t>997_B_12</t>
  </si>
  <si>
    <t>LaPorte</t>
  </si>
  <si>
    <t>FirstEnergy Pleasants Power Station</t>
  </si>
  <si>
    <t>6004_B_1</t>
  </si>
  <si>
    <t>Pleasants</t>
  </si>
  <si>
    <t>6004_B_2</t>
  </si>
  <si>
    <t>North Valmy</t>
  </si>
  <si>
    <t>8224_B_2</t>
  </si>
  <si>
    <t>Humboldt</t>
  </si>
  <si>
    <t>8224_B_1</t>
  </si>
  <si>
    <t>Logan Generating Company LP</t>
  </si>
  <si>
    <t>10043_B_B01</t>
  </si>
  <si>
    <t>B01</t>
  </si>
  <si>
    <t>Chambers Cogeneration LP</t>
  </si>
  <si>
    <t>10566_B_BOIL1</t>
  </si>
  <si>
    <t>BOIL1</t>
  </si>
  <si>
    <t>Salem</t>
  </si>
  <si>
    <t>10566_B_BOIL2</t>
  </si>
  <si>
    <t>BOIL2</t>
  </si>
  <si>
    <t>1167_B_7</t>
  </si>
  <si>
    <t>1167_B_8</t>
  </si>
  <si>
    <t>645_B_BB03</t>
  </si>
  <si>
    <t>BB03</t>
  </si>
  <si>
    <t>Morgantown Generating Plant</t>
  </si>
  <si>
    <t>1573_B_1</t>
  </si>
  <si>
    <t>Charles</t>
  </si>
  <si>
    <t>1573_B_2</t>
  </si>
  <si>
    <t>Avon Lake</t>
  </si>
  <si>
    <t>2836_B_12</t>
  </si>
  <si>
    <t>Lorain</t>
  </si>
  <si>
    <t>W H Zimmer</t>
  </si>
  <si>
    <t>6019_B_1</t>
  </si>
  <si>
    <t>Clermont</t>
  </si>
  <si>
    <t>Cheswick Power Plant</t>
  </si>
  <si>
    <t>8226_B_1</t>
  </si>
  <si>
    <t>Allegheny</t>
  </si>
  <si>
    <t>Waukegan</t>
  </si>
  <si>
    <t>883_B_7</t>
  </si>
  <si>
    <t>883_B_8</t>
  </si>
  <si>
    <t>Will County</t>
  </si>
  <si>
    <t>884_B_4</t>
  </si>
  <si>
    <t>Will</t>
  </si>
  <si>
    <t>Taconite Harbor Energy Center</t>
  </si>
  <si>
    <t>10075_B_1</t>
  </si>
  <si>
    <t>10075_B_2</t>
  </si>
  <si>
    <t>Joppa Steam</t>
  </si>
  <si>
    <t>887_B_1</t>
  </si>
  <si>
    <t>Massac</t>
  </si>
  <si>
    <t>887_B_2</t>
  </si>
  <si>
    <t>887_B_3</t>
  </si>
  <si>
    <t>887_B_4</t>
  </si>
  <si>
    <t>887_B_5</t>
  </si>
  <si>
    <t>887_B_6</t>
  </si>
  <si>
    <t>2718_B_2</t>
  </si>
  <si>
    <t>2718_B_4</t>
  </si>
  <si>
    <t>Pirkey</t>
  </si>
  <si>
    <t>7902_B_1</t>
  </si>
  <si>
    <t>Lansing</t>
  </si>
  <si>
    <t>1047_B_4</t>
  </si>
  <si>
    <t>Allamakee</t>
  </si>
  <si>
    <t>136_B_1</t>
  </si>
  <si>
    <t>Chesterfield</t>
  </si>
  <si>
    <t>3797_B_5</t>
  </si>
  <si>
    <t>3797_B_6</t>
  </si>
  <si>
    <t>Edgewater</t>
  </si>
  <si>
    <t>4050_B_5</t>
  </si>
  <si>
    <t>Sheboygan</t>
  </si>
  <si>
    <t>Martin Drake</t>
  </si>
  <si>
    <t>492_B_6</t>
  </si>
  <si>
    <t>492_B_7</t>
  </si>
  <si>
    <t>R M Schahfer</t>
  </si>
  <si>
    <t>6085_B_17</t>
  </si>
  <si>
    <t>6085_B_18</t>
  </si>
  <si>
    <t>6257_B_4</t>
  </si>
  <si>
    <t>E D Edwards</t>
  </si>
  <si>
    <t>856_B_2</t>
  </si>
  <si>
    <t>Peoria</t>
  </si>
  <si>
    <t>856_B_3</t>
  </si>
  <si>
    <t>994_B_2</t>
  </si>
  <si>
    <t>2451_G_1</t>
  </si>
  <si>
    <t>2451_G_4</t>
  </si>
  <si>
    <t>641_B_4</t>
  </si>
  <si>
    <t>641_B_5</t>
  </si>
  <si>
    <t>Coal Capacity (GW)</t>
  </si>
  <si>
    <t>Initial CO2 Emissions Assumed (short tons)</t>
  </si>
  <si>
    <t>C2G</t>
  </si>
  <si>
    <t>C2G/Retire</t>
  </si>
  <si>
    <t>963_B_33</t>
  </si>
  <si>
    <t>10167_B_GEN1</t>
  </si>
  <si>
    <t>50628_B_GEN4</t>
  </si>
  <si>
    <t>6257_B_1</t>
  </si>
  <si>
    <t>889_B_3</t>
  </si>
  <si>
    <t>Dolet Hills</t>
  </si>
  <si>
    <t>51_B_1</t>
  </si>
  <si>
    <t>676_B_3</t>
  </si>
  <si>
    <t>2718_B_3</t>
  </si>
  <si>
    <t>54304_B_1A</t>
  </si>
  <si>
    <t>1571_B_1</t>
  </si>
  <si>
    <t>1571_B_2</t>
  </si>
  <si>
    <t>4143_B_1</t>
  </si>
  <si>
    <t>6085_B_14</t>
  </si>
  <si>
    <t>6085_B_15</t>
  </si>
  <si>
    <t>994_B_1</t>
  </si>
  <si>
    <t>2451_B_1</t>
  </si>
  <si>
    <t>2451_B_4</t>
  </si>
  <si>
    <t>Initial Plant Emission Rate (Tonne/MWh)</t>
  </si>
  <si>
    <t>Transportation and Storage Costs Non-EOR ($)</t>
  </si>
  <si>
    <t>45Q Subsidy ($)</t>
  </si>
  <si>
    <t>Levelized Total Non-EOR Cost including 45Q ($)</t>
  </si>
  <si>
    <t>Levelized Total Non-EOR Cost including 45Q ($/MWh)</t>
  </si>
  <si>
    <t>Emission Rate after CCS (Tonne/MWh)</t>
  </si>
  <si>
    <t>Change in Emission Rate after CCS (Tonne/MWh)</t>
  </si>
  <si>
    <t>RegionName</t>
  </si>
  <si>
    <t>CapacityType</t>
  </si>
  <si>
    <t>CDRG for UltPar</t>
  </si>
  <si>
    <t>Oris Code</t>
  </si>
  <si>
    <t>Unit Name</t>
  </si>
  <si>
    <t>CCR</t>
  </si>
  <si>
    <t>Incremental FOM ($/KW-yr)</t>
  </si>
  <si>
    <t>6257_2</t>
  </si>
  <si>
    <t>SERC_Southeastern</t>
  </si>
  <si>
    <t>Coal + CCS</t>
  </si>
  <si>
    <t>C477</t>
  </si>
  <si>
    <t>889_1</t>
  </si>
  <si>
    <t>MISO_Illinois</t>
  </si>
  <si>
    <t>C165</t>
  </si>
  <si>
    <t>1001_1</t>
  </si>
  <si>
    <t>MISO_Indiana (including parts of Kentucky)</t>
  </si>
  <si>
    <t>C180</t>
  </si>
  <si>
    <t>1001_2</t>
  </si>
  <si>
    <t>1082_3</t>
  </si>
  <si>
    <t>MISO_Iowa-MidAmerican</t>
  </si>
  <si>
    <t>C196</t>
  </si>
  <si>
    <t>1082_4</t>
  </si>
  <si>
    <t>1091_3</t>
  </si>
  <si>
    <t>C197</t>
  </si>
  <si>
    <t>1241_1</t>
  </si>
  <si>
    <t>SPP North- (Kansas, Missouri)</t>
  </si>
  <si>
    <t>C206</t>
  </si>
  <si>
    <t>1241_2</t>
  </si>
  <si>
    <t>130_1</t>
  </si>
  <si>
    <t>SERC_VACAR</t>
  </si>
  <si>
    <t>C117</t>
  </si>
  <si>
    <t>130_2</t>
  </si>
  <si>
    <t>130_3</t>
  </si>
  <si>
    <t>130_4</t>
  </si>
  <si>
    <t>1355_3</t>
  </si>
  <si>
    <t>SERC_Central_Kentucky</t>
  </si>
  <si>
    <t>C211</t>
  </si>
  <si>
    <t>1356_1</t>
  </si>
  <si>
    <t>C212</t>
  </si>
  <si>
    <t>1356_2</t>
  </si>
  <si>
    <t>1356_3</t>
  </si>
  <si>
    <t>1356_4</t>
  </si>
  <si>
    <t>136_2</t>
  </si>
  <si>
    <t>C118</t>
  </si>
  <si>
    <t>1364_4</t>
  </si>
  <si>
    <t>C216</t>
  </si>
  <si>
    <t>1393_6</t>
  </si>
  <si>
    <t>MISO_WOTAB (including Western)</t>
  </si>
  <si>
    <t>C225</t>
  </si>
  <si>
    <t>1573_1</t>
  </si>
  <si>
    <t>PJM_SWMAAC</t>
  </si>
  <si>
    <t>C231</t>
  </si>
  <si>
    <t>1573_2</t>
  </si>
  <si>
    <t>165_2</t>
  </si>
  <si>
    <t>SPP West (Oklahoma, Arkansas, Louisiana)</t>
  </si>
  <si>
    <t>C120</t>
  </si>
  <si>
    <t>1710_3</t>
  </si>
  <si>
    <t>MISO_Lower Michigan</t>
  </si>
  <si>
    <t>C238</t>
  </si>
  <si>
    <t>1733_1</t>
  </si>
  <si>
    <t>C243</t>
  </si>
  <si>
    <t>1733_2</t>
  </si>
  <si>
    <t>1733_3</t>
  </si>
  <si>
    <t>1733_4</t>
  </si>
  <si>
    <t>1893_4</t>
  </si>
  <si>
    <t>MISO_Minnesota and Western Wisconsin</t>
  </si>
  <si>
    <t>C256</t>
  </si>
  <si>
    <t>1915_1</t>
  </si>
  <si>
    <t>C258</t>
  </si>
  <si>
    <t>2079_5A</t>
  </si>
  <si>
    <t>C268</t>
  </si>
  <si>
    <t>2103_1</t>
  </si>
  <si>
    <t>MISO_Missouri</t>
  </si>
  <si>
    <t>C272</t>
  </si>
  <si>
    <t>2103_2</t>
  </si>
  <si>
    <t>2103_3</t>
  </si>
  <si>
    <t>2103_4</t>
  </si>
  <si>
    <t>2107_1</t>
  </si>
  <si>
    <t>C274</t>
  </si>
  <si>
    <t>2107_2</t>
  </si>
  <si>
    <t>2167_1</t>
  </si>
  <si>
    <t>SERC_Delta_AECI</t>
  </si>
  <si>
    <t>C279</t>
  </si>
  <si>
    <t>2167_2</t>
  </si>
  <si>
    <t>2168_MB3</t>
  </si>
  <si>
    <t>C280</t>
  </si>
  <si>
    <t>2442_4</t>
  </si>
  <si>
    <t>WECC_New Mexico</t>
  </si>
  <si>
    <t>C295</t>
  </si>
  <si>
    <t>26_5</t>
  </si>
  <si>
    <t>C104</t>
  </si>
  <si>
    <t>2712_2</t>
  </si>
  <si>
    <t>C306</t>
  </si>
  <si>
    <t>2721_5</t>
  </si>
  <si>
    <t>C311</t>
  </si>
  <si>
    <t>2721_6</t>
  </si>
  <si>
    <t>2727_3</t>
  </si>
  <si>
    <t>C312</t>
  </si>
  <si>
    <t>2727_4</t>
  </si>
  <si>
    <t>2817_2</t>
  </si>
  <si>
    <t>C315</t>
  </si>
  <si>
    <t>2823_B2</t>
  </si>
  <si>
    <t>MISO_MT, SD, ND</t>
  </si>
  <si>
    <t>C316</t>
  </si>
  <si>
    <t>2828_1</t>
  </si>
  <si>
    <t>PJM West</t>
  </si>
  <si>
    <t>C318</t>
  </si>
  <si>
    <t>2828_2</t>
  </si>
  <si>
    <t>2828_3</t>
  </si>
  <si>
    <t>2832_7</t>
  </si>
  <si>
    <t>C320</t>
  </si>
  <si>
    <t>2836_12</t>
  </si>
  <si>
    <t>C322</t>
  </si>
  <si>
    <t>2866_6</t>
  </si>
  <si>
    <t>C331</t>
  </si>
  <si>
    <t>2952_4</t>
  </si>
  <si>
    <t>C340</t>
  </si>
  <si>
    <t>2952_5</t>
  </si>
  <si>
    <t>2952_6</t>
  </si>
  <si>
    <t>298_LIM1</t>
  </si>
  <si>
    <t>ERCOT_Rest</t>
  </si>
  <si>
    <t>C122</t>
  </si>
  <si>
    <t>298_LIM2</t>
  </si>
  <si>
    <t>3_5</t>
  </si>
  <si>
    <t>C100</t>
  </si>
  <si>
    <t>3118_1</t>
  </si>
  <si>
    <t>PJM_PENELEC</t>
  </si>
  <si>
    <t>C345</t>
  </si>
  <si>
    <t>3118_2</t>
  </si>
  <si>
    <t>3122_1</t>
  </si>
  <si>
    <t>C346</t>
  </si>
  <si>
    <t>3122_2</t>
  </si>
  <si>
    <t>3122_3</t>
  </si>
  <si>
    <t>3136_1</t>
  </si>
  <si>
    <t>C349</t>
  </si>
  <si>
    <t>3136_2</t>
  </si>
  <si>
    <t>3149_1</t>
  </si>
  <si>
    <t>PJM_Western MAAC</t>
  </si>
  <si>
    <t>C352</t>
  </si>
  <si>
    <t>3149_2</t>
  </si>
  <si>
    <t>3298_WIL1</t>
  </si>
  <si>
    <t>C363</t>
  </si>
  <si>
    <t>3396_1</t>
  </si>
  <si>
    <t>SERC_Central_TVA</t>
  </si>
  <si>
    <t>C368</t>
  </si>
  <si>
    <t>3399_1</t>
  </si>
  <si>
    <t>C369</t>
  </si>
  <si>
    <t>3399_2</t>
  </si>
  <si>
    <t>3470_ WAP6</t>
  </si>
  <si>
    <t>C375</t>
  </si>
  <si>
    <t xml:space="preserve"> WAP6</t>
  </si>
  <si>
    <t>3470_WAP5</t>
  </si>
  <si>
    <t>3470_WAP7</t>
  </si>
  <si>
    <t>3470_WAP8</t>
  </si>
  <si>
    <t>3845_BW22</t>
  </si>
  <si>
    <t>WECC_Pacific Northwest</t>
  </si>
  <si>
    <t>C385</t>
  </si>
  <si>
    <t>3935_1</t>
  </si>
  <si>
    <t>C386</t>
  </si>
  <si>
    <t>3935_2</t>
  </si>
  <si>
    <t>3935_3</t>
  </si>
  <si>
    <t>3943_1</t>
  </si>
  <si>
    <t>C390</t>
  </si>
  <si>
    <t>3943_2</t>
  </si>
  <si>
    <t>3944_1</t>
  </si>
  <si>
    <t>C391</t>
  </si>
  <si>
    <t>3944_2</t>
  </si>
  <si>
    <t>3944_3</t>
  </si>
  <si>
    <t>3948_1</t>
  </si>
  <si>
    <t>C395</t>
  </si>
  <si>
    <t>3948_2</t>
  </si>
  <si>
    <t>3954_1</t>
  </si>
  <si>
    <t>C396</t>
  </si>
  <si>
    <t>3954_2</t>
  </si>
  <si>
    <t>3954_3</t>
  </si>
  <si>
    <t>4078_4</t>
  </si>
  <si>
    <t>MISO_Wisconsin- Upper Michigan (WUMS)</t>
  </si>
  <si>
    <t>C403</t>
  </si>
  <si>
    <t>470_3</t>
  </si>
  <si>
    <t>WECC_Colorado</t>
  </si>
  <si>
    <t>C127</t>
  </si>
  <si>
    <t>51_1</t>
  </si>
  <si>
    <t>MISO_Louisiana</t>
  </si>
  <si>
    <t>C107</t>
  </si>
  <si>
    <t>55856_PC1</t>
  </si>
  <si>
    <t>C637</t>
  </si>
  <si>
    <t>56068_18</t>
  </si>
  <si>
    <t>C639</t>
  </si>
  <si>
    <t>564_1</t>
  </si>
  <si>
    <t>C134</t>
  </si>
  <si>
    <t>564_2</t>
  </si>
  <si>
    <t>56456_BLR1</t>
  </si>
  <si>
    <t>MISO_Arkansas</t>
  </si>
  <si>
    <t>C643</t>
  </si>
  <si>
    <t>56564_1</t>
  </si>
  <si>
    <t>C644</t>
  </si>
  <si>
    <t>56611_S01</t>
  </si>
  <si>
    <t>C647</t>
  </si>
  <si>
    <t>56671_UHA01</t>
  </si>
  <si>
    <t>C649</t>
  </si>
  <si>
    <t>594_4</t>
  </si>
  <si>
    <t>PJM_EMAAC</t>
  </si>
  <si>
    <t>C137</t>
  </si>
  <si>
    <t>6002_1</t>
  </si>
  <si>
    <t>C415</t>
  </si>
  <si>
    <t>6002_2</t>
  </si>
  <si>
    <t>6002_3</t>
  </si>
  <si>
    <t>6002_4</t>
  </si>
  <si>
    <t>6009_1</t>
  </si>
  <si>
    <t>C417</t>
  </si>
  <si>
    <t>6009_2</t>
  </si>
  <si>
    <t>6017_1</t>
  </si>
  <si>
    <t>C419</t>
  </si>
  <si>
    <t>6018_2</t>
  </si>
  <si>
    <t>C420</t>
  </si>
  <si>
    <t>6019_1</t>
  </si>
  <si>
    <t>C421</t>
  </si>
  <si>
    <t>602_1</t>
  </si>
  <si>
    <t>C138</t>
  </si>
  <si>
    <t>602_2</t>
  </si>
  <si>
    <t>6021_C1</t>
  </si>
  <si>
    <t>C422</t>
  </si>
  <si>
    <t>6021_C2</t>
  </si>
  <si>
    <t>6021_C3</t>
  </si>
  <si>
    <t>6034_1</t>
  </si>
  <si>
    <t>C425</t>
  </si>
  <si>
    <t>6034_2</t>
  </si>
  <si>
    <t>6041_2</t>
  </si>
  <si>
    <t>C426</t>
  </si>
  <si>
    <t>6052_1</t>
  </si>
  <si>
    <t>C427</t>
  </si>
  <si>
    <t>6052_2</t>
  </si>
  <si>
    <t>6055_2B1</t>
  </si>
  <si>
    <t>C428</t>
  </si>
  <si>
    <t>6055_2B3</t>
  </si>
  <si>
    <t>6065_1</t>
  </si>
  <si>
    <t>C431</t>
  </si>
  <si>
    <t>6065_2</t>
  </si>
  <si>
    <t>6068_1</t>
  </si>
  <si>
    <t>C432</t>
  </si>
  <si>
    <t>6068_2</t>
  </si>
  <si>
    <t>6071_1</t>
  </si>
  <si>
    <t>C433</t>
  </si>
  <si>
    <t>6071_2</t>
  </si>
  <si>
    <t>6073_1</t>
  </si>
  <si>
    <t>C434</t>
  </si>
  <si>
    <t>6073_2</t>
  </si>
  <si>
    <t>6076_3</t>
  </si>
  <si>
    <t>WECC_Montana</t>
  </si>
  <si>
    <t>C435</t>
  </si>
  <si>
    <t>6076_4</t>
  </si>
  <si>
    <t>6077_1</t>
  </si>
  <si>
    <t>SPP Nebraska</t>
  </si>
  <si>
    <t>C436</t>
  </si>
  <si>
    <t>6077_2</t>
  </si>
  <si>
    <t>6090_1</t>
  </si>
  <si>
    <t>C440</t>
  </si>
  <si>
    <t>6090_3</t>
  </si>
  <si>
    <t>6095_1</t>
  </si>
  <si>
    <t>C442</t>
  </si>
  <si>
    <t>6096_1</t>
  </si>
  <si>
    <t>C443</t>
  </si>
  <si>
    <t>6096_2</t>
  </si>
  <si>
    <t>6098_1</t>
  </si>
  <si>
    <t>C444</t>
  </si>
  <si>
    <t>6113_1</t>
  </si>
  <si>
    <t>C447</t>
  </si>
  <si>
    <t>6113_2</t>
  </si>
  <si>
    <t>6113_3</t>
  </si>
  <si>
    <t>6113_4</t>
  </si>
  <si>
    <t>6113_5</t>
  </si>
  <si>
    <t>6138_1</t>
  </si>
  <si>
    <t>C451</t>
  </si>
  <si>
    <t>6139_1</t>
  </si>
  <si>
    <t>C452</t>
  </si>
  <si>
    <t>6139_3</t>
  </si>
  <si>
    <t>6146_1</t>
  </si>
  <si>
    <t>C453</t>
  </si>
  <si>
    <t>6146_2</t>
  </si>
  <si>
    <t>6146_3</t>
  </si>
  <si>
    <t>6155_1</t>
  </si>
  <si>
    <t>C455</t>
  </si>
  <si>
    <t>6155_2</t>
  </si>
  <si>
    <t>6165_1</t>
  </si>
  <si>
    <t>WECC_Utah</t>
  </si>
  <si>
    <t>C456</t>
  </si>
  <si>
    <t>6165_2</t>
  </si>
  <si>
    <t>6165_3</t>
  </si>
  <si>
    <t>6166_MB1</t>
  </si>
  <si>
    <t>C457</t>
  </si>
  <si>
    <t>6178_1</t>
  </si>
  <si>
    <t>C460</t>
  </si>
  <si>
    <t>6179_1</t>
  </si>
  <si>
    <t>C461</t>
  </si>
  <si>
    <t>6179_3</t>
  </si>
  <si>
    <t>6180_1</t>
  </si>
  <si>
    <t>C462</t>
  </si>
  <si>
    <t>6181_1</t>
  </si>
  <si>
    <t>C698</t>
  </si>
  <si>
    <t>6181_2</t>
  </si>
  <si>
    <t>6190_2</t>
  </si>
  <si>
    <t>C465</t>
  </si>
  <si>
    <t>6194_ 172B</t>
  </si>
  <si>
    <t>SPP SPS (Texas Panhandle)</t>
  </si>
  <si>
    <t>C467</t>
  </si>
  <si>
    <t xml:space="preserve"> 172B</t>
  </si>
  <si>
    <t>6194_171B</t>
  </si>
  <si>
    <t>6204_1</t>
  </si>
  <si>
    <t>WECC_Wyoming</t>
  </si>
  <si>
    <t>C469</t>
  </si>
  <si>
    <t>6248_1</t>
  </si>
  <si>
    <t>C473</t>
  </si>
  <si>
    <t>6254_1</t>
  </si>
  <si>
    <t>MISO_Iowa</t>
  </si>
  <si>
    <t>C476</t>
  </si>
  <si>
    <t>6257_3</t>
  </si>
  <si>
    <t>6264_1</t>
  </si>
  <si>
    <t>C478</t>
  </si>
  <si>
    <t>628_4</t>
  </si>
  <si>
    <t>C139</t>
  </si>
  <si>
    <t>628_5</t>
  </si>
  <si>
    <t>641_7</t>
  </si>
  <si>
    <t>C140</t>
  </si>
  <si>
    <t>645_BB04</t>
  </si>
  <si>
    <t>C143</t>
  </si>
  <si>
    <t>6469_B1</t>
  </si>
  <si>
    <t>C480</t>
  </si>
  <si>
    <t>6481_ 2SGA</t>
  </si>
  <si>
    <t>C481</t>
  </si>
  <si>
    <t xml:space="preserve"> 2SGA</t>
  </si>
  <si>
    <t>6481_1SGA</t>
  </si>
  <si>
    <t>6641_1</t>
  </si>
  <si>
    <t>C483</t>
  </si>
  <si>
    <t>6641_2</t>
  </si>
  <si>
    <t>6664_101</t>
  </si>
  <si>
    <t>C485</t>
  </si>
  <si>
    <t>6772_1</t>
  </si>
  <si>
    <t>C489</t>
  </si>
  <si>
    <t>6823_W1</t>
  </si>
  <si>
    <t>C490</t>
  </si>
  <si>
    <t>703_ 2BLR</t>
  </si>
  <si>
    <t>C147</t>
  </si>
  <si>
    <t xml:space="preserve"> 2BLR</t>
  </si>
  <si>
    <t>703_ 4BLR</t>
  </si>
  <si>
    <t xml:space="preserve"> 4BLR</t>
  </si>
  <si>
    <t>703_1BLR</t>
  </si>
  <si>
    <t>703_3BLR</t>
  </si>
  <si>
    <t>7097_BLR1</t>
  </si>
  <si>
    <t>C492</t>
  </si>
  <si>
    <t>7097_BLR2</t>
  </si>
  <si>
    <t>7210_COP1</t>
  </si>
  <si>
    <t>C493</t>
  </si>
  <si>
    <t>7213_1</t>
  </si>
  <si>
    <t>PJM_Dominion</t>
  </si>
  <si>
    <t>C494</t>
  </si>
  <si>
    <t>7213_2</t>
  </si>
  <si>
    <t>7343_4</t>
  </si>
  <si>
    <t>C496</t>
  </si>
  <si>
    <t>7790_44562</t>
  </si>
  <si>
    <t>C502</t>
  </si>
  <si>
    <t>8023_1</t>
  </si>
  <si>
    <t>C504</t>
  </si>
  <si>
    <t>8023_2</t>
  </si>
  <si>
    <t>8042_1</t>
  </si>
  <si>
    <t>C505</t>
  </si>
  <si>
    <t>8042_2</t>
  </si>
  <si>
    <t>8066_BW71</t>
  </si>
  <si>
    <t>C672</t>
  </si>
  <si>
    <t>8066_BW72</t>
  </si>
  <si>
    <t>8066_BW73</t>
  </si>
  <si>
    <t>8066_BW74</t>
  </si>
  <si>
    <t>8069_1</t>
  </si>
  <si>
    <t>C506</t>
  </si>
  <si>
    <t>8069_2</t>
  </si>
  <si>
    <t>8102_1</t>
  </si>
  <si>
    <t>C507</t>
  </si>
  <si>
    <t>General James M Gavin</t>
  </si>
  <si>
    <t>8102_2</t>
  </si>
  <si>
    <t>8222_B1</t>
  </si>
  <si>
    <t>C509</t>
  </si>
  <si>
    <t>8223_2</t>
  </si>
  <si>
    <t>WECC_Arizona</t>
  </si>
  <si>
    <t>C510</t>
  </si>
  <si>
    <t>8223_3</t>
  </si>
  <si>
    <t>8223_4</t>
  </si>
  <si>
    <t>8226_1</t>
  </si>
  <si>
    <t>C512</t>
  </si>
  <si>
    <t>876_1</t>
  </si>
  <si>
    <t>PJM_ComEd</t>
  </si>
  <si>
    <t>C159</t>
  </si>
  <si>
    <t>884_4</t>
  </si>
  <si>
    <t>C725</t>
  </si>
  <si>
    <t>889_2</t>
  </si>
  <si>
    <t>994_3</t>
  </si>
  <si>
    <t>C177</t>
  </si>
  <si>
    <t>994_4</t>
  </si>
  <si>
    <t>997_12</t>
  </si>
  <si>
    <t>C179</t>
  </si>
  <si>
    <t>California Onshore</t>
  </si>
  <si>
    <t>Atlantic Offshore</t>
  </si>
  <si>
    <t>Louisiana Onshore</t>
  </si>
  <si>
    <t>Firing</t>
  </si>
  <si>
    <t>Bottom</t>
  </si>
  <si>
    <t>Cogen?</t>
  </si>
  <si>
    <t>Modeled Fuels</t>
  </si>
  <si>
    <t>Wet/Dry Scrubber</t>
  </si>
  <si>
    <t>Scrubber Online Year</t>
  </si>
  <si>
    <t>Scrubber Efficiency</t>
  </si>
  <si>
    <t>NOx Comb Control</t>
  </si>
  <si>
    <t>NOx Post-Comb Control</t>
  </si>
  <si>
    <t>SCR Online Year</t>
  </si>
  <si>
    <t>SNCR Online Year</t>
  </si>
  <si>
    <t>PM Control</t>
  </si>
  <si>
    <t>Flue Gas Conditioning Flag</t>
  </si>
  <si>
    <t>Mercury Controls</t>
  </si>
  <si>
    <t>ACI Online Year</t>
  </si>
  <si>
    <t>Mercury Controls Efficiency</t>
  </si>
  <si>
    <t>SO2 Permit Rate (lbs/mmBtu)</t>
  </si>
  <si>
    <t>Mode 1 NOx Rate (lbs/mmBtu)</t>
  </si>
  <si>
    <t>Mode 2 NOx Rate (lbs/mmBtu)</t>
  </si>
  <si>
    <t>Mode 3 NOx Rate  (lbs/mmBtu)</t>
  </si>
  <si>
    <t>Mode 4 NOx Rate  (lbs/mmBtu)</t>
  </si>
  <si>
    <t>Hg EMF for BIT</t>
  </si>
  <si>
    <t>Hg EMF for SUB</t>
  </si>
  <si>
    <t>Hg EMF for LIG</t>
  </si>
  <si>
    <t>HCL Removal</t>
  </si>
  <si>
    <t>DSI Unit</t>
  </si>
  <si>
    <t>DSI Online Year</t>
  </si>
  <si>
    <t>CCS</t>
  </si>
  <si>
    <t>CCS Removal</t>
  </si>
  <si>
    <t>C2G Online Year</t>
  </si>
  <si>
    <t>BART Affected Unit</t>
  </si>
  <si>
    <t>Owner Name</t>
  </si>
  <si>
    <t>Owner Percent</t>
  </si>
  <si>
    <t>Holding Company</t>
  </si>
  <si>
    <t>Holding Company Percent</t>
  </si>
  <si>
    <t>NEEDS Source Sheet</t>
  </si>
  <si>
    <t>EIA PID_GID</t>
  </si>
  <si>
    <t>EIA PID_GID Share</t>
  </si>
  <si>
    <t>PID+UID dups flag (has B/G distinction)</t>
  </si>
  <si>
    <t>State</t>
  </si>
  <si>
    <t>Latitude</t>
  </si>
  <si>
    <t>Longitude</t>
  </si>
  <si>
    <t>Utility Type</t>
  </si>
  <si>
    <t>Regulatory Status</t>
  </si>
  <si>
    <t>NG pipeline</t>
  </si>
  <si>
    <t>NG LDC</t>
  </si>
  <si>
    <t>Average Annual Heat Input (mmBtu)</t>
  </si>
  <si>
    <t>Average Annual Gross Generation (MWh)</t>
  </si>
  <si>
    <t>Average Annual Heat Input Based Capacity Factor (%)</t>
  </si>
  <si>
    <t>Capacity Factor Bin</t>
  </si>
  <si>
    <t>Average Ozone Season Heat Input (mmBtu)</t>
  </si>
  <si>
    <t>Average Annual SO2 (short tons)</t>
  </si>
  <si>
    <t>Average Annual NOx (short tons)</t>
  </si>
  <si>
    <t>Average Annual CO2 (short tons)</t>
  </si>
  <si>
    <t>Average Annual Hg (pounds)</t>
  </si>
  <si>
    <t>Average Ozone Season NOx (short tons)</t>
  </si>
  <si>
    <t>PM (short tons)</t>
  </si>
  <si>
    <t>HCl (short tons)</t>
  </si>
  <si>
    <t>2021 Annual SO2 Rate (lbs/mmBtu)</t>
  </si>
  <si>
    <t>2021 Annual NOx Rate (lbs/mmBtu)</t>
  </si>
  <si>
    <t>2021 Annual CO2 Rate (lbs/mmBtu)</t>
  </si>
  <si>
    <t>2021 Annual Hg Rate (lbs/mmBtu)</t>
  </si>
  <si>
    <t>2021 Ozone Season NOx Rate (lbs/mmBtu)</t>
  </si>
  <si>
    <t>Average Annual SO2 Rate (lbs/mmBtu)</t>
  </si>
  <si>
    <t>Average Annual NOx Rate (lbs/mmBtu)</t>
  </si>
  <si>
    <t>Average Annual CO2 Rate (lbs/mmBtu)</t>
  </si>
  <si>
    <t>Average Annual Hg Rate (lbs/mmBtu)</t>
  </si>
  <si>
    <t>Average Ozone Season NOx Rate (lbs/mmBtu)</t>
  </si>
  <si>
    <t>PM Rate (lbs/mmBtu)</t>
  </si>
  <si>
    <t>HCl Rate (lbs/mmBtu)</t>
  </si>
  <si>
    <t>Net Generation 2019 (MWh)</t>
  </si>
  <si>
    <t>Coal Consumed 2019 (Short Tons)</t>
  </si>
  <si>
    <t>NG Consumed 2019 (Mcf)</t>
  </si>
  <si>
    <t>Oil Consumed 2019 (Barrels)</t>
  </si>
  <si>
    <t>Other Fuel Consumed 2019</t>
  </si>
  <si>
    <t>NG onsite</t>
  </si>
  <si>
    <t>NG onsite type</t>
  </si>
  <si>
    <t>Final Max Unit NG Capacity Factor (%)</t>
  </si>
  <si>
    <t>Final Max Plant NG Capacity Factor (%)</t>
  </si>
  <si>
    <t>Max Unit NG Capacity Factor Source</t>
  </si>
  <si>
    <t>Max Plant NG Capacity Factor Source</t>
  </si>
  <si>
    <t>Lignite</t>
  </si>
  <si>
    <t>ESP</t>
  </si>
  <si>
    <t>SNCR</t>
  </si>
  <si>
    <t>FF</t>
  </si>
  <si>
    <t>SCR</t>
  </si>
  <si>
    <t>FGD</t>
  </si>
  <si>
    <t>Lacking At Least 1 Advanced Control (FF, SCR, FGD)</t>
  </si>
  <si>
    <t>Fully Controlled (FF, SCR, FGD)</t>
  </si>
  <si>
    <t>Indian Country Flag</t>
  </si>
  <si>
    <t>Drop Rows Small Flag</t>
  </si>
  <si>
    <t>Drop Rows C2G Flag</t>
  </si>
  <si>
    <t>Drop Rows Retire Flag</t>
  </si>
  <si>
    <t>Drop Rows Flag</t>
  </si>
  <si>
    <t>Capacity Bin</t>
  </si>
  <si>
    <t>Age</t>
  </si>
  <si>
    <t>Age Bin</t>
  </si>
  <si>
    <t>Market Risk Category (0 = Highest Risk; 6 = Lowest Risk)</t>
  </si>
  <si>
    <t>Market Risk Category</t>
  </si>
  <si>
    <t>High Emitting Mercury</t>
  </si>
  <si>
    <t>High Emitting SO2</t>
  </si>
  <si>
    <t>High Emitting OS NOx</t>
  </si>
  <si>
    <t>High Emitting PM</t>
  </si>
  <si>
    <t>High Emitting Multiple Pollutants</t>
  </si>
  <si>
    <t>High Emitting Category</t>
  </si>
  <si>
    <t>High Emitting</t>
  </si>
  <si>
    <t>EJ Score, Proximity, Cumulative Impact (Percentile)</t>
  </si>
  <si>
    <t>EJ Score, Proximity, Combined Demographic Indicator (Percentile)</t>
  </si>
  <si>
    <t>EJ Score, Transport, Cumulative Impact (Percentile)</t>
  </si>
  <si>
    <t>EJ Score, Transport, Combined Demographic Indicator (Percentile)</t>
  </si>
  <si>
    <t>EJ Score</t>
  </si>
  <si>
    <t>High Impact</t>
  </si>
  <si>
    <t>RGGI/AB32</t>
  </si>
  <si>
    <t>Holding Company CO2 Targets List</t>
  </si>
  <si>
    <t>Holding Company 2030 Target</t>
  </si>
  <si>
    <t>Holding Company 2040 Target</t>
  </si>
  <si>
    <t>Holding Company CO2 Target</t>
  </si>
  <si>
    <t>Holding Company CO2 Target or Goal</t>
  </si>
  <si>
    <t>Effluent Limitations Guidelines (likely cost pathway)</t>
  </si>
  <si>
    <t>Effluent Limitations Guidelines (notice of planned participation)</t>
  </si>
  <si>
    <t>Effluent Limitations Guidelines (planned retirement year)</t>
  </si>
  <si>
    <t>ELG flag</t>
  </si>
  <si>
    <t>Coal Combustion Residuals (demonstration)</t>
  </si>
  <si>
    <t>Coal Combustion Residuals (indicated retirement pathway)</t>
  </si>
  <si>
    <t>CCR flag</t>
  </si>
  <si>
    <t>Linked 2023</t>
  </si>
  <si>
    <t>Linked 2026</t>
  </si>
  <si>
    <t>CSAPR SCR requirement</t>
  </si>
  <si>
    <t>CSAPR flag</t>
  </si>
  <si>
    <t>MATS flag</t>
  </si>
  <si>
    <t>CSAPR Cleanup Obligation</t>
  </si>
  <si>
    <t>MATS Cleanup Obligation</t>
  </si>
  <si>
    <t>ELG/CCR/ CSAPR/MATS Policy Flag</t>
  </si>
  <si>
    <t>(Significant) Cleanup Obligation</t>
  </si>
  <si>
    <t>PM NAAQS County-level Concentrations</t>
  </si>
  <si>
    <t>Regional Haze Reports</t>
  </si>
  <si>
    <t>Regional Haze State SIP</t>
  </si>
  <si>
    <t>Nearest Class 1 Area Name</t>
  </si>
  <si>
    <t>Class 1 Area Distance (km)</t>
  </si>
  <si>
    <t>Regional Haze Avg SO2 Q/d (st/km)</t>
  </si>
  <si>
    <t>Regional Haze Avg NOx Q/d (st/km)</t>
  </si>
  <si>
    <t>Regional Haze Flag</t>
  </si>
  <si>
    <t>2019 Annual Heat Input (mmBtu)</t>
  </si>
  <si>
    <t>2019 Annual Gross Generation (MWh)</t>
  </si>
  <si>
    <t>2019 Annual Heat Input Based Capacity Factor (%)</t>
  </si>
  <si>
    <t>2019 Annual CO2 (short tons)</t>
  </si>
  <si>
    <t>2019 Annual CO2 Rate (lbs/mmBtu)</t>
  </si>
  <si>
    <t>Capacity Factor Source</t>
  </si>
  <si>
    <t>Initial Capacity Factor Assumed (%)</t>
  </si>
  <si>
    <t>Emission Rate Source</t>
  </si>
  <si>
    <t>Initial Gross Generation Assumed (MWh)</t>
  </si>
  <si>
    <t>Initial Coal Heat Input Assumed (MMBtu)</t>
  </si>
  <si>
    <t>EGU Capacity Share at Plant (%)</t>
  </si>
  <si>
    <t>CO2 Capture Rate (tons/hour)</t>
  </si>
  <si>
    <t xml:space="preserve">Net Power Reductions (MW) </t>
  </si>
  <si>
    <t>CCS Net Capacity (MW)</t>
  </si>
  <si>
    <t>CCS Net Generation (MWh)</t>
  </si>
  <si>
    <t>CCS Gross Generation (MWh)</t>
  </si>
  <si>
    <t>CCS CO2 Emissions Rate (lbs/MMBtu)</t>
  </si>
  <si>
    <t>CCS CO2 Emissions (tons)</t>
  </si>
  <si>
    <t>CCS CO2 Emissions Abated (tons)</t>
  </si>
  <si>
    <t>CCS Capital Costs ($)</t>
  </si>
  <si>
    <t>IRA - USDA Assistance for Rural Electric Cooperatives for CCS ($)</t>
  </si>
  <si>
    <t>CCS Capital Costs ($/KW)</t>
  </si>
  <si>
    <t>CCS Fixed O&amp;M Costs ($/kW-yr)</t>
  </si>
  <si>
    <t>Increased VOM Costs ($/MWh)</t>
  </si>
  <si>
    <t>Transportation and Storage Costs ($/MWh)</t>
  </si>
  <si>
    <t>Lost Revenue ($/MWh)</t>
  </si>
  <si>
    <t>Subsidy ($/MWh)</t>
  </si>
  <si>
    <t>Levelized Total Cost ($/MWh)</t>
  </si>
  <si>
    <t>Levelized CO2 Cost ($/ton)</t>
  </si>
  <si>
    <t>FBC</t>
  </si>
  <si>
    <t>dry</t>
  </si>
  <si>
    <t>Y</t>
  </si>
  <si>
    <t>Waste Coal</t>
  </si>
  <si>
    <t>Reagent Injection</t>
  </si>
  <si>
    <t>OFA</t>
  </si>
  <si>
    <t>Yes</t>
  </si>
  <si>
    <t>Gilberton Power Co</t>
  </si>
  <si>
    <t>needs_active</t>
  </si>
  <si>
    <t>10113_G_GEN1</t>
  </si>
  <si>
    <t>PA</t>
  </si>
  <si>
    <t>Independent Power Producer</t>
  </si>
  <si>
    <t>NR</t>
  </si>
  <si>
    <t>80%-100%</t>
  </si>
  <si>
    <t>0-200</t>
  </si>
  <si>
    <t>20-39</t>
  </si>
  <si>
    <t>0-2 High</t>
  </si>
  <si>
    <t>CO</t>
  </si>
  <si>
    <t>Brigantine Wilderness</t>
  </si>
  <si>
    <t>5-Year Average</t>
  </si>
  <si>
    <t>wall</t>
  </si>
  <si>
    <t>N</t>
  </si>
  <si>
    <t>Bituminous</t>
  </si>
  <si>
    <t>Wet Scrubber</t>
  </si>
  <si>
    <t>LNB</t>
  </si>
  <si>
    <t>ACI</t>
  </si>
  <si>
    <t>Southern Indiana Gas &amp; Electric Co</t>
  </si>
  <si>
    <t>CenterPoint Energy Inc</t>
  </si>
  <si>
    <t>1012_G_3</t>
  </si>
  <si>
    <t>IN</t>
  </si>
  <si>
    <t>Investor-Owned Utility</t>
  </si>
  <si>
    <t>RE</t>
  </si>
  <si>
    <t>TEXAS GAS TRANSMISSION LLC</t>
  </si>
  <si>
    <t>40%-60%</t>
  </si>
  <si>
    <t>Energy Source</t>
  </si>
  <si>
    <t>CAMD</t>
  </si>
  <si>
    <t>200-400</t>
  </si>
  <si>
    <t>40-59</t>
  </si>
  <si>
    <t>3-4 Moderate</t>
  </si>
  <si>
    <t>70% below 2005 by 2035</t>
  </si>
  <si>
    <t>BATW</t>
  </si>
  <si>
    <t>F1</t>
  </si>
  <si>
    <t>NPS</t>
  </si>
  <si>
    <t>Mammoth Cave NP</t>
  </si>
  <si>
    <t>NH3</t>
  </si>
  <si>
    <t>Inter Power/Ahlcon Partners L P</t>
  </si>
  <si>
    <t>UBS AG</t>
  </si>
  <si>
    <t>10143_G_COLV</t>
  </si>
  <si>
    <t>60%-80%</t>
  </si>
  <si>
    <t>SCO</t>
  </si>
  <si>
    <t>9 ug/m3</t>
  </si>
  <si>
    <t>NPCA</t>
  </si>
  <si>
    <t>Dolly Sods Wilderness</t>
  </si>
  <si>
    <t>Floor Used</t>
  </si>
  <si>
    <t>CF + CM + NH3</t>
  </si>
  <si>
    <t>American Bituminous Power LP</t>
  </si>
  <si>
    <t>NRG Energy Inc</t>
  </si>
  <si>
    <t>10151_G_GEN1</t>
  </si>
  <si>
    <t>WV</t>
  </si>
  <si>
    <t>DOMINION TRANSMISSION INCORPORATED</t>
  </si>
  <si>
    <t>Cofire Source</t>
  </si>
  <si>
    <t>EIA-923</t>
  </si>
  <si>
    <t>5-6 Low</t>
  </si>
  <si>
    <t>OS NOx</t>
  </si>
  <si>
    <t>50% below 2014 by 2025; net-zero by 2050</t>
  </si>
  <si>
    <t>Otter Creek Wilderness</t>
  </si>
  <si>
    <t>stoker/SPR</t>
  </si>
  <si>
    <t>C</t>
  </si>
  <si>
    <t>Crawfordsville Energy LLC</t>
  </si>
  <si>
    <t>Sterling Energy Group LLC</t>
  </si>
  <si>
    <t>1024_G_4</t>
  </si>
  <si>
    <t>Other - See pipeline notes.</t>
  </si>
  <si>
    <t>Startup Source</t>
  </si>
  <si>
    <t>60+</t>
  </si>
  <si>
    <t>Fleet Average</t>
  </si>
  <si>
    <t>ESPC + C</t>
  </si>
  <si>
    <t>No</t>
  </si>
  <si>
    <t>1024_G_5</t>
  </si>
  <si>
    <t>Dry Scrubber</t>
  </si>
  <si>
    <t>CF</t>
  </si>
  <si>
    <t>Mt Carmel Cogeneration Inc</t>
  </si>
  <si>
    <t>Foster Wheeler Ag</t>
  </si>
  <si>
    <t>10343_G_TG1</t>
  </si>
  <si>
    <t>UGI CENTRAL PENN GAS INC</t>
  </si>
  <si>
    <t>PM</t>
  </si>
  <si>
    <t>LA + LNB + NH3 + OFA</t>
  </si>
  <si>
    <t>ESPC + B</t>
  </si>
  <si>
    <t>Richmond Power &amp; Light</t>
  </si>
  <si>
    <t>1040_G_1</t>
  </si>
  <si>
    <t>Municipally-Owned Utility</t>
  </si>
  <si>
    <t>0%-20%</t>
  </si>
  <si>
    <t>Multiple</t>
  </si>
  <si>
    <t>Low utilization electric generating units (LUEGU)</t>
  </si>
  <si>
    <t>M-VU</t>
  </si>
  <si>
    <t>tangential</t>
  </si>
  <si>
    <t>LNC2 + NH3 + OFA</t>
  </si>
  <si>
    <t>1040_G_2</t>
  </si>
  <si>
    <t>Ebensburg Power Co</t>
  </si>
  <si>
    <t>McDermott International Inc</t>
  </si>
  <si>
    <t>Bituminous, Subbituminous</t>
  </si>
  <si>
    <t>Oklahoma Gas &amp; Electric Co</t>
  </si>
  <si>
    <t>OGE Energy Corp</t>
  </si>
  <si>
    <t>10671_G_GEN1</t>
  </si>
  <si>
    <t>OK</t>
  </si>
  <si>
    <t>20%-40%</t>
  </si>
  <si>
    <t>50% below 2005 by 2030</t>
  </si>
  <si>
    <t>NPCA, NPS</t>
  </si>
  <si>
    <t>Caney Creek Wilderness</t>
  </si>
  <si>
    <t>10671_G_GEN2</t>
  </si>
  <si>
    <t>Bituminous, Waste Coal</t>
  </si>
  <si>
    <t>AES Warrior Run Inc</t>
  </si>
  <si>
    <t>AES Corp (The)</t>
  </si>
  <si>
    <t>10678_G_GEN1</t>
  </si>
  <si>
    <t>MD</t>
  </si>
  <si>
    <t>Searles Valley Minerals Operations Inc</t>
  </si>
  <si>
    <t>Nirma Ltd</t>
  </si>
  <si>
    <t>CA</t>
  </si>
  <si>
    <t>Industrial</t>
  </si>
  <si>
    <t>PACIFIC GAS</t>
  </si>
  <si>
    <t>10 ug/m3</t>
  </si>
  <si>
    <t>Domeland Wilderness</t>
  </si>
  <si>
    <t>LNB + OFA</t>
  </si>
  <si>
    <t>ESPC</t>
  </si>
  <si>
    <t>Subbituminous</t>
  </si>
  <si>
    <t>Interstate Power &amp; Light Co</t>
  </si>
  <si>
    <t>Alliant Energy Corp</t>
  </si>
  <si>
    <t>1073_G_3</t>
  </si>
  <si>
    <t>IA</t>
  </si>
  <si>
    <t>NATURAL GAS PL CO OF AMERICA</t>
  </si>
  <si>
    <t>MIDAMERICAN ENERGY COMPANY</t>
  </si>
  <si>
    <t>40% below 2005 by 2030; 80% below 2005 by 2050</t>
  </si>
  <si>
    <t>Mingo Wilderness</t>
  </si>
  <si>
    <t>CF + OFA</t>
  </si>
  <si>
    <t>National Energy &amp; Gas Transmission Inc</t>
  </si>
  <si>
    <t>10784_G_GEN1</t>
  </si>
  <si>
    <t>MT</t>
  </si>
  <si>
    <t>UL Bend Wilderness</t>
  </si>
  <si>
    <t>Sunflower Electric Power Corp</t>
  </si>
  <si>
    <t>Victory Electric Coop Association Inc</t>
  </si>
  <si>
    <t>108_G_1</t>
  </si>
  <si>
    <t>KS</t>
  </si>
  <si>
    <t>Cooperative</t>
  </si>
  <si>
    <t>NORTHERN NATURAL GAS</t>
  </si>
  <si>
    <t>Wichita Mountains (North Mountain Unit)</t>
  </si>
  <si>
    <t>LNBO</t>
  </si>
  <si>
    <t>MidAmerican Energy Co</t>
  </si>
  <si>
    <t>Berkshire Hathaway Inc</t>
  </si>
  <si>
    <t>1082_G_3</t>
  </si>
  <si>
    <t>BLACK HILLS ENERGY</t>
  </si>
  <si>
    <t>600-800</t>
  </si>
  <si>
    <t>Hercules-Glades Wilderness</t>
  </si>
  <si>
    <t>1082_G_4</t>
  </si>
  <si>
    <t>800-1000</t>
  </si>
  <si>
    <t>0-19</t>
  </si>
  <si>
    <t>Silver Bay Power Corp</t>
  </si>
  <si>
    <t>Cliffs Natural Resources Inc</t>
  </si>
  <si>
    <t>10849_G_GEN1</t>
  </si>
  <si>
    <t>MN</t>
  </si>
  <si>
    <t>Boundary Waters Canoe Area Wilderness</t>
  </si>
  <si>
    <t>10849_G_GEN2</t>
  </si>
  <si>
    <t>Archer Daniels Midland Co</t>
  </si>
  <si>
    <t>wet</t>
  </si>
  <si>
    <t>1091_G_3</t>
  </si>
  <si>
    <t>400-600</t>
  </si>
  <si>
    <t>Badlands/Sage Creek Wilderness 2</t>
  </si>
  <si>
    <t>Muscatine Power &amp; Water</t>
  </si>
  <si>
    <t>1167_G_9</t>
  </si>
  <si>
    <t>INTERSTATE POWER AND LIGHT COMPANY</t>
  </si>
  <si>
    <t>Evergy Kansas South Inc</t>
  </si>
  <si>
    <t>Evergy Inc</t>
  </si>
  <si>
    <t>1241_G_2</t>
  </si>
  <si>
    <t>ESPC + WS</t>
  </si>
  <si>
    <t>Santee Cooper</t>
  </si>
  <si>
    <t>130_G_1</t>
  </si>
  <si>
    <t>SC</t>
  </si>
  <si>
    <t>State-Owned Utility</t>
  </si>
  <si>
    <t>FGD wastewater</t>
  </si>
  <si>
    <t>Voluntary incentives program (VIP)</t>
  </si>
  <si>
    <t>Cape Romain Wilderness</t>
  </si>
  <si>
    <t>LNC1</t>
  </si>
  <si>
    <t>130_G_2</t>
  </si>
  <si>
    <t>LNC3</t>
  </si>
  <si>
    <t>130_G_3</t>
  </si>
  <si>
    <t>130_G_4</t>
  </si>
  <si>
    <t>LNC2</t>
  </si>
  <si>
    <t>Kentucky Utilities Co</t>
  </si>
  <si>
    <t>PPL Corp</t>
  </si>
  <si>
    <t>1356_G_1</t>
  </si>
  <si>
    <t>KY</t>
  </si>
  <si>
    <t>70% below 2010 by 2050</t>
  </si>
  <si>
    <t>ESPH + B</t>
  </si>
  <si>
    <t>1356_G_2</t>
  </si>
  <si>
    <t>1356_G_3</t>
  </si>
  <si>
    <t>M-VU, NPCA, NPS</t>
  </si>
  <si>
    <t>1356_G_4</t>
  </si>
  <si>
    <t>Seminole Electric Coop Inc</t>
  </si>
  <si>
    <t>136_G_2</t>
  </si>
  <si>
    <t>FL</t>
  </si>
  <si>
    <t>FLORIDA GAS TRANSMISSION COMPANY</t>
  </si>
  <si>
    <t>Okefenokee Wilderness</t>
  </si>
  <si>
    <t>LA + LNB</t>
  </si>
  <si>
    <t>Louisville Gas &amp; Electric Co</t>
  </si>
  <si>
    <t>1364_G_3</t>
  </si>
  <si>
    <t>LOUISVILLE GAS AND ELECTRIC CO</t>
  </si>
  <si>
    <t>8 ug/m3</t>
  </si>
  <si>
    <t>1364_G_4</t>
  </si>
  <si>
    <t>B + C</t>
  </si>
  <si>
    <t>Tennessee Valley Authority</t>
  </si>
  <si>
    <t>1379_G_1</t>
  </si>
  <si>
    <t>Federally-Owned Utility</t>
  </si>
  <si>
    <t>70% below 2005 by 2030</t>
  </si>
  <si>
    <t>1379_G_2</t>
  </si>
  <si>
    <t>1379_G_3</t>
  </si>
  <si>
    <t>1379_G_4</t>
  </si>
  <si>
    <t>1379_G_5</t>
  </si>
  <si>
    <t>1379_G_6</t>
  </si>
  <si>
    <t>1379_G_7</t>
  </si>
  <si>
    <t>1379_G_8</t>
  </si>
  <si>
    <t>1379_G_9</t>
  </si>
  <si>
    <t>East Kentucky Power Coop</t>
  </si>
  <si>
    <t>1384_G_1</t>
  </si>
  <si>
    <t>1384_G_2</t>
  </si>
  <si>
    <t>Petroleum Coke</t>
  </si>
  <si>
    <t>Citgo Petroleum Corp</t>
  </si>
  <si>
    <t>PetrÃƒÂ³leos de Venezuela SA</t>
  </si>
  <si>
    <t>1393_G_1</t>
  </si>
  <si>
    <t>LA</t>
  </si>
  <si>
    <t>PB ENERGY STORAGE SERVICES INC</t>
  </si>
  <si>
    <t>1393_G_2</t>
  </si>
  <si>
    <t>Subbituminous, Petroleum Coke</t>
  </si>
  <si>
    <t>Entergy Louisiana LLC</t>
  </si>
  <si>
    <t>Entergy Corp</t>
  </si>
  <si>
    <t>1393_G_6</t>
  </si>
  <si>
    <t>20% below 2000 through 2020</t>
  </si>
  <si>
    <t>ESPH</t>
  </si>
  <si>
    <t>Arizona Electric Power Coop Inc</t>
  </si>
  <si>
    <t>160_G_ST3</t>
  </si>
  <si>
    <t>AZ</t>
  </si>
  <si>
    <t>EL PASO NATURAL GAS COMPANY LLC</t>
  </si>
  <si>
    <t>Part B</t>
  </si>
  <si>
    <t>Chiricahua Wilderness</t>
  </si>
  <si>
    <t>LNB + LNBO</t>
  </si>
  <si>
    <t>Grand River Dam Authority</t>
  </si>
  <si>
    <t>165_G_2</t>
  </si>
  <si>
    <t>ENABLE GAS TRANSMISSION LLC</t>
  </si>
  <si>
    <t>Upper Buffalo Wilderness</t>
  </si>
  <si>
    <t>cell</t>
  </si>
  <si>
    <t>LNCB</t>
  </si>
  <si>
    <t>DTE Electric Co</t>
  </si>
  <si>
    <t>DTE Energy Co</t>
  </si>
  <si>
    <t>1733_G_1</t>
  </si>
  <si>
    <t>MI</t>
  </si>
  <si>
    <t>50% below 2005 by 2030; 80% below 2005 by 2040</t>
  </si>
  <si>
    <t>1733_G_2</t>
  </si>
  <si>
    <t>Bituminous, Subbituminous, Petroleum Coke</t>
  </si>
  <si>
    <t>1733_G_3</t>
  </si>
  <si>
    <t>1733_G_4</t>
  </si>
  <si>
    <t>LNC2 + NH3</t>
  </si>
  <si>
    <t>ALLETE Inc</t>
  </si>
  <si>
    <t>1893_G_3</t>
  </si>
  <si>
    <t>NORTHWEST GAS OF CASS COUNTY</t>
  </si>
  <si>
    <t>40% below 2005 by 2030</t>
  </si>
  <si>
    <t>Voyageurs NP</t>
  </si>
  <si>
    <t>1893_G_4</t>
  </si>
  <si>
    <t>Hibbing Public Utilities Commission</t>
  </si>
  <si>
    <t>Evergy Metro Inc</t>
  </si>
  <si>
    <t>2079_G_5</t>
  </si>
  <si>
    <t>MO</t>
  </si>
  <si>
    <t>SOUTHERN STAR CENTRAL GAS PIPELINE</t>
  </si>
  <si>
    <t>Ameren Missouri</t>
  </si>
  <si>
    <t>Ameren Corp</t>
  </si>
  <si>
    <t>2103_G_1</t>
  </si>
  <si>
    <t>35% below 2005 by 2030; 50% below 2005 by 2040; Net-zero by 2050</t>
  </si>
  <si>
    <t>2103_G_2</t>
  </si>
  <si>
    <t>2103_G_3</t>
  </si>
  <si>
    <t>2103_G_4</t>
  </si>
  <si>
    <t>cyclone</t>
  </si>
  <si>
    <t>OFA + other</t>
  </si>
  <si>
    <t>2107_G_1</t>
  </si>
  <si>
    <t>2107_G_2</t>
  </si>
  <si>
    <t>Associated Electric Coop Inc</t>
  </si>
  <si>
    <t>2167_G_1</t>
  </si>
  <si>
    <t>SO2</t>
  </si>
  <si>
    <t>2167_G_2</t>
  </si>
  <si>
    <t>2168_G_1</t>
  </si>
  <si>
    <t>2168_G_2</t>
  </si>
  <si>
    <t>2168_G_3</t>
  </si>
  <si>
    <t>Fremont Dept of Public Utilities</t>
  </si>
  <si>
    <t>2240_G_6</t>
  </si>
  <si>
    <t>NE</t>
  </si>
  <si>
    <t>2240_G_7</t>
  </si>
  <si>
    <t>2240_G_8</t>
  </si>
  <si>
    <t>Nebraska Public Power District</t>
  </si>
  <si>
    <t>2277_G_1</t>
  </si>
  <si>
    <t>Political Subdivision</t>
  </si>
  <si>
    <t>2277_G_2</t>
  </si>
  <si>
    <t>Omaha Public Power District</t>
  </si>
  <si>
    <t>2291_G_4</t>
  </si>
  <si>
    <t>METROPOLITAN UTILITIES DIST OF OMAHA</t>
  </si>
  <si>
    <t>2291_G_5</t>
  </si>
  <si>
    <t>GSP Merrimack LLC</t>
  </si>
  <si>
    <t>Energy Trading Innovations LLC</t>
  </si>
  <si>
    <t>2364_G_1</t>
  </si>
  <si>
    <t>NH</t>
  </si>
  <si>
    <t>M-VU, NPCA</t>
  </si>
  <si>
    <t>Presidential Range-Dry River Wilderness</t>
  </si>
  <si>
    <t>2364_G_2</t>
  </si>
  <si>
    <t>LNB + NH3 + OFA</t>
  </si>
  <si>
    <t>GSP Schiller LLC</t>
  </si>
  <si>
    <t>2367_G_4</t>
  </si>
  <si>
    <t>MARITIMES NORTHEAST PIPELINE LLC</t>
  </si>
  <si>
    <t>2367_G_6</t>
  </si>
  <si>
    <t>LNB + LNCB</t>
  </si>
  <si>
    <t>Arizona Public Service Co</t>
  </si>
  <si>
    <t>Pinnacle West Capital Corp</t>
  </si>
  <si>
    <t>2442_G_4</t>
  </si>
  <si>
    <t>NM</t>
  </si>
  <si>
    <t>NAVAJO TRIBAL UTILITY AUTHORITY</t>
  </si>
  <si>
    <t>Mesa Verde NP</t>
  </si>
  <si>
    <t>2442_G_5</t>
  </si>
  <si>
    <t>ESPH + B + WS</t>
  </si>
  <si>
    <t>Alabama Power Co</t>
  </si>
  <si>
    <t>Southern Co</t>
  </si>
  <si>
    <t>26_G_5</t>
  </si>
  <si>
    <t>AL</t>
  </si>
  <si>
    <t>TRANSCONTINENTAL GAS PIPELINE</t>
  </si>
  <si>
    <t>50% below 2007 by 2030; Low- to no-carbon by 2050</t>
  </si>
  <si>
    <t>Permanent cessation of coal combustion</t>
  </si>
  <si>
    <t>Sipsey Wilderness</t>
  </si>
  <si>
    <t>Duke Energy Carolinas</t>
  </si>
  <si>
    <t>Duke Energy Corp</t>
  </si>
  <si>
    <t>2718_G_5</t>
  </si>
  <si>
    <t>NC</t>
  </si>
  <si>
    <t>50% below 2005 by 2030; Net-zero by 2050</t>
  </si>
  <si>
    <t>Linville Gorge Wilderness</t>
  </si>
  <si>
    <t>Bituminous, Natural Gas</t>
  </si>
  <si>
    <t>2721_G_5</t>
  </si>
  <si>
    <t>Other - Please explain in pipeline notes below.</t>
  </si>
  <si>
    <t>2721_G_6</t>
  </si>
  <si>
    <t>2727_G_3</t>
  </si>
  <si>
    <t>2727_G_4</t>
  </si>
  <si>
    <t>Lignite, Subbituminous</t>
  </si>
  <si>
    <t>Basin Electric Power Coop</t>
  </si>
  <si>
    <t>2817_G_1</t>
  </si>
  <si>
    <t>ND</t>
  </si>
  <si>
    <t>Mercury</t>
  </si>
  <si>
    <t>Lostwood Wilderness</t>
  </si>
  <si>
    <t>2817_G_2</t>
  </si>
  <si>
    <t>AA + OFA</t>
  </si>
  <si>
    <t>Minnkota Power Coop</t>
  </si>
  <si>
    <t>2823_G_1</t>
  </si>
  <si>
    <t>Square Butte Electric Coop</t>
  </si>
  <si>
    <t>2823_G_2</t>
  </si>
  <si>
    <t>AEP Generation Resources Inc</t>
  </si>
  <si>
    <t>American Electric Power Co Inc</t>
  </si>
  <si>
    <t>2828_G_1</t>
  </si>
  <si>
    <t>OH</t>
  </si>
  <si>
    <t>70% below 2000 by 2030; 80% below 2000 by 2050</t>
  </si>
  <si>
    <t>Buckeye Power Inc</t>
  </si>
  <si>
    <t>2828_G_2</t>
  </si>
  <si>
    <t>2828_G_3</t>
  </si>
  <si>
    <t>Ohio Valley Electric Corp</t>
  </si>
  <si>
    <t>2876_G_1</t>
  </si>
  <si>
    <t>2876_G_2</t>
  </si>
  <si>
    <t>2876_G_3</t>
  </si>
  <si>
    <t>2876_G_4</t>
  </si>
  <si>
    <t>2876_G_5</t>
  </si>
  <si>
    <t>Walleye Power LLC</t>
  </si>
  <si>
    <t>ArcLight Capital Partners LLC</t>
  </si>
  <si>
    <t>2878_G_1</t>
  </si>
  <si>
    <t>Dover OH (City of)</t>
  </si>
  <si>
    <t>Orrville OH (City of)</t>
  </si>
  <si>
    <t>EAST OHIO GAS COMP DOMINION EAST OH</t>
  </si>
  <si>
    <t>Painesville Electric Light Dept</t>
  </si>
  <si>
    <t>2952_G_4</t>
  </si>
  <si>
    <t>ENABLE OKLAHOMA INTRASTATE TRANS LLC</t>
  </si>
  <si>
    <t>LNC3 + OFA</t>
  </si>
  <si>
    <t>2952_G_5</t>
  </si>
  <si>
    <t>2952_G_6</t>
  </si>
  <si>
    <t>NRG Texas LLC</t>
  </si>
  <si>
    <t>298_G_1</t>
  </si>
  <si>
    <t>TX</t>
  </si>
  <si>
    <t>ATMOS ENERGY CORPORATION</t>
  </si>
  <si>
    <t>298_G_2</t>
  </si>
  <si>
    <t>3_G_4</t>
  </si>
  <si>
    <t>BAY GAS STORAGE</t>
  </si>
  <si>
    <t>Breton Wilderness</t>
  </si>
  <si>
    <t>Homer City Generation LP</t>
  </si>
  <si>
    <t>General Electric Co</t>
  </si>
  <si>
    <t>3122_G_1</t>
  </si>
  <si>
    <t>3122_G_2</t>
  </si>
  <si>
    <t>3122_G_3</t>
  </si>
  <si>
    <t>CF + NH3</t>
  </si>
  <si>
    <t>Seward Generation LLC</t>
  </si>
  <si>
    <t>Generation Holdings LP</t>
  </si>
  <si>
    <t>3130_G_FB1</t>
  </si>
  <si>
    <t>Brunner Island LLC</t>
  </si>
  <si>
    <t>Riverstone Holdings LLC</t>
  </si>
  <si>
    <t>3140_G_1</t>
  </si>
  <si>
    <t>Shenandoah NP</t>
  </si>
  <si>
    <t>3399_G_1</t>
  </si>
  <si>
    <t>TN</t>
  </si>
  <si>
    <t>1000+</t>
  </si>
  <si>
    <t>3403_G_1</t>
  </si>
  <si>
    <t>COLUMBIA GULF TRANSMISSION</t>
  </si>
  <si>
    <t>COLUMBIA GAS DIST CO</t>
  </si>
  <si>
    <t>3403_G_2</t>
  </si>
  <si>
    <t>3403_G_3</t>
  </si>
  <si>
    <t>3403_G_4</t>
  </si>
  <si>
    <t>3470_G_5</t>
  </si>
  <si>
    <t>KINDER MORGAN TEJAS PIPELINE LLC</t>
  </si>
  <si>
    <t>3470_G_6</t>
  </si>
  <si>
    <t>3470_G_7</t>
  </si>
  <si>
    <t>LNC3 + NH3</t>
  </si>
  <si>
    <t>3470_G_8</t>
  </si>
  <si>
    <t>Appalachian Power Co</t>
  </si>
  <si>
    <t>3935_G_1</t>
  </si>
  <si>
    <t>3935_G_2</t>
  </si>
  <si>
    <t>3935_G_3</t>
  </si>
  <si>
    <t>Monongahela Power Co</t>
  </si>
  <si>
    <t>FirstEnergy Corp</t>
  </si>
  <si>
    <t>3943_G_1</t>
  </si>
  <si>
    <t>90% below 2005 by 2045</t>
  </si>
  <si>
    <t>3943_G_2</t>
  </si>
  <si>
    <t>3944_G_1</t>
  </si>
  <si>
    <t>HOPE GAS INC</t>
  </si>
  <si>
    <t>3944_G_2</t>
  </si>
  <si>
    <t>3944_G_3</t>
  </si>
  <si>
    <t>3948_G_1</t>
  </si>
  <si>
    <t>3948_G_2</t>
  </si>
  <si>
    <t>Virginia Electric &amp; Power Co</t>
  </si>
  <si>
    <t>Dominion Energy Inc</t>
  </si>
  <si>
    <t>3954_G_1</t>
  </si>
  <si>
    <t>Net-zero by 2050</t>
  </si>
  <si>
    <t>3954_G_2</t>
  </si>
  <si>
    <t>3954_G_3</t>
  </si>
  <si>
    <t>LNC2 + LNC1</t>
  </si>
  <si>
    <t>Wisconsin Public Service Corp</t>
  </si>
  <si>
    <t>WEC Energy Group Inc</t>
  </si>
  <si>
    <t>4078_G_3</t>
  </si>
  <si>
    <t>WI</t>
  </si>
  <si>
    <t>WISCONSIN PUB SVC CORP</t>
  </si>
  <si>
    <t>Isle Royale NP</t>
  </si>
  <si>
    <t>4078_G_4</t>
  </si>
  <si>
    <t>Manitowoc Public Utilities</t>
  </si>
  <si>
    <t>4125_G_9</t>
  </si>
  <si>
    <t>Seney Wilderness</t>
  </si>
  <si>
    <t>Dairyland Power Coop</t>
  </si>
  <si>
    <t>4271_G_1</t>
  </si>
  <si>
    <t>Public Service Co of Colorado</t>
  </si>
  <si>
    <t>Xcel Energy Inc</t>
  </si>
  <si>
    <t>470_G_3</t>
  </si>
  <si>
    <t>PUB SERVICE CO OF COLORADO</t>
  </si>
  <si>
    <t>80% below 2005 by 2030; carbon-free aspiration by 2050</t>
  </si>
  <si>
    <t>Great Sand Dunes Wilderness-nps</t>
  </si>
  <si>
    <t>NORTHERN INDIANA PUBLIC SERVICE CO</t>
  </si>
  <si>
    <t>Phillips 66 Co</t>
  </si>
  <si>
    <t>50388_G_GEN1</t>
  </si>
  <si>
    <t>Point Reyes NS/Phillip Burton Wilderness 1</t>
  </si>
  <si>
    <t>Pixelle Specialty Solutions LLC</t>
  </si>
  <si>
    <t>COLUMBIA GAS OF PENNSYLVANIA</t>
  </si>
  <si>
    <t>Rausch Creek Generation LLC</t>
  </si>
  <si>
    <t>Olympus Holdings LLC</t>
  </si>
  <si>
    <t>Panther Creek Power Operating LLC</t>
  </si>
  <si>
    <t>50776_G_GEN1</t>
  </si>
  <si>
    <t>Tes Filer City Station LP</t>
  </si>
  <si>
    <t>CMS Energy Corp</t>
  </si>
  <si>
    <t>50835_G_GEN1</t>
  </si>
  <si>
    <t>DTE GAS COMPANY</t>
  </si>
  <si>
    <t>net-zero by 2040</t>
  </si>
  <si>
    <t>Northampton Generating Co LP</t>
  </si>
  <si>
    <t>Archaea Energy Inc</t>
  </si>
  <si>
    <t>50888_G_GEN1</t>
  </si>
  <si>
    <t>Westvaco Corp</t>
  </si>
  <si>
    <t>Verso Paper Corp</t>
  </si>
  <si>
    <t>VA</t>
  </si>
  <si>
    <t>COLUMBIA GAS OF VIRGINIA</t>
  </si>
  <si>
    <t>James River Face Wilderness</t>
  </si>
  <si>
    <t>NorthWestern Corp</t>
  </si>
  <si>
    <t>50931_G_GEN1</t>
  </si>
  <si>
    <t>North Absaroka Wilderness</t>
  </si>
  <si>
    <t>CF + FU + LA</t>
  </si>
  <si>
    <t>American Consumers Inc</t>
  </si>
  <si>
    <t>50951_G_GEN1</t>
  </si>
  <si>
    <t>UT</t>
  </si>
  <si>
    <t>Arches NP</t>
  </si>
  <si>
    <t>CF + LA</t>
  </si>
  <si>
    <t>Scrubgrass Generating Co LP</t>
  </si>
  <si>
    <t>Ares Management LP</t>
  </si>
  <si>
    <t>50974_G_GEN1</t>
  </si>
  <si>
    <t>Corn Products International Inc</t>
  </si>
  <si>
    <t>Corn Products Intl Inc</t>
  </si>
  <si>
    <t>IL</t>
  </si>
  <si>
    <t>NICOR GAS</t>
  </si>
  <si>
    <t>other</t>
  </si>
  <si>
    <t>FR</t>
  </si>
  <si>
    <t>Schuylkill Energy Resource Inc</t>
  </si>
  <si>
    <t>54634_G_SNCP</t>
  </si>
  <si>
    <t>CF + other</t>
  </si>
  <si>
    <t>Choctaw Generating LP</t>
  </si>
  <si>
    <t>PurEnergy LLC</t>
  </si>
  <si>
    <t>55076_G_RHGF</t>
  </si>
  <si>
    <t>MS</t>
  </si>
  <si>
    <t>Commercial</t>
  </si>
  <si>
    <t>WEIR NAT GAS SYS</t>
  </si>
  <si>
    <t>Black Hills Power Inc</t>
  </si>
  <si>
    <t>Black Hills Corp</t>
  </si>
  <si>
    <t>55479_G_1</t>
  </si>
  <si>
    <t>WY</t>
  </si>
  <si>
    <t>Wind Cave National Park</t>
  </si>
  <si>
    <t>LA + LNB + NH3</t>
  </si>
  <si>
    <t>Rocky Mountain Power LLC (ND)</t>
  </si>
  <si>
    <t>BDW (Montana) LLC</t>
  </si>
  <si>
    <t>55749_G_UNT1</t>
  </si>
  <si>
    <t>MONTANA DAKOTA UTILITIES CO</t>
  </si>
  <si>
    <t>ESPC + WESP</t>
  </si>
  <si>
    <t>Prairie State Generating Co LLC</t>
  </si>
  <si>
    <t>American Municipal Power Inc</t>
  </si>
  <si>
    <t>55856_G_PC1</t>
  </si>
  <si>
    <t>Ameren Illinois</t>
  </si>
  <si>
    <t>55856_G_PC2</t>
  </si>
  <si>
    <t>WESP + B</t>
  </si>
  <si>
    <t>Wisconsin Electric Power Co</t>
  </si>
  <si>
    <t>56068_G_1</t>
  </si>
  <si>
    <t>ANR PIPELINE COMPANY</t>
  </si>
  <si>
    <t>56068_G_2</t>
  </si>
  <si>
    <t>Newmont Nevada Energy Investments</t>
  </si>
  <si>
    <t>Barrick Gold Corp</t>
  </si>
  <si>
    <t>56224_G_1</t>
  </si>
  <si>
    <t>NV</t>
  </si>
  <si>
    <t>Jarbridge Wilderness</t>
  </si>
  <si>
    <t>Cheyenne Light Fuel &amp; Power Co</t>
  </si>
  <si>
    <t>56319_G_1</t>
  </si>
  <si>
    <t>Orlando Utilities Commission</t>
  </si>
  <si>
    <t>564_G_2</t>
  </si>
  <si>
    <t>Chassahowitzka Wilderness</t>
  </si>
  <si>
    <t>Plum Point Energy Associates LLC</t>
  </si>
  <si>
    <t>Starwood Capital Group Global LLC</t>
  </si>
  <si>
    <t>56456_G_STG1</t>
  </si>
  <si>
    <t>AR</t>
  </si>
  <si>
    <t>Southwestern Electric Power Co</t>
  </si>
  <si>
    <t>56564_G_1</t>
  </si>
  <si>
    <t>56596_G_5</t>
  </si>
  <si>
    <t>56609_G_1</t>
  </si>
  <si>
    <t>NORTHERN BORDER P L CO</t>
  </si>
  <si>
    <t>Sandy Creek Energy Associates</t>
  </si>
  <si>
    <t>LS Power Group</t>
  </si>
  <si>
    <t>56611_G_S01</t>
  </si>
  <si>
    <t>Wichita Mountains (Charons Garden Unit)</t>
  </si>
  <si>
    <t>Longview Power LLC</t>
  </si>
  <si>
    <t>Genpower Holdings LP</t>
  </si>
  <si>
    <t>56671_G_MKA01</t>
  </si>
  <si>
    <t>Great River Energy</t>
  </si>
  <si>
    <t>56786_G_1</t>
  </si>
  <si>
    <t>WBI ENERGY TRANSMISSION INC</t>
  </si>
  <si>
    <t>56808_G_1</t>
  </si>
  <si>
    <t>LA + NH3</t>
  </si>
  <si>
    <t>57046_G_GEN1</t>
  </si>
  <si>
    <t>Bituminous, Petroleum Coke</t>
  </si>
  <si>
    <t>Roquette America Inc</t>
  </si>
  <si>
    <t>57953_G_ST</t>
  </si>
  <si>
    <t>LIBERTY UTILITIES NENGC CORP</t>
  </si>
  <si>
    <t>Grand Island Utilities</t>
  </si>
  <si>
    <t>59_G_1</t>
  </si>
  <si>
    <t>Hastings Utilities (NE)</t>
  </si>
  <si>
    <t>60_G_1</t>
  </si>
  <si>
    <t>Heartland Consumers Power District</t>
  </si>
  <si>
    <t>60_G_2</t>
  </si>
  <si>
    <t>6002_G_1</t>
  </si>
  <si>
    <t>Alabama Gas Corp</t>
  </si>
  <si>
    <t>6002_G_2</t>
  </si>
  <si>
    <t>6002_G_3</t>
  </si>
  <si>
    <t>6002_G_4</t>
  </si>
  <si>
    <t>Entergy Arkansas LLC</t>
  </si>
  <si>
    <t>6009_G_1</t>
  </si>
  <si>
    <t>6009_G_2</t>
  </si>
  <si>
    <t>Duke Energy Kentucky</t>
  </si>
  <si>
    <t>6018_G_2</t>
  </si>
  <si>
    <t>Tri State Generation &amp; Transmission Association Inc</t>
  </si>
  <si>
    <t>6021_G_3</t>
  </si>
  <si>
    <t>Flat Tops Wilderness</t>
  </si>
  <si>
    <t>6034_G_ST1</t>
  </si>
  <si>
    <t>SEMCO PIPELINE INC</t>
  </si>
  <si>
    <t>6034_G_ST2</t>
  </si>
  <si>
    <t>6041_G_1</t>
  </si>
  <si>
    <t>ESPH + WESP</t>
  </si>
  <si>
    <t>6041_G_2</t>
  </si>
  <si>
    <t>6041_G_3</t>
  </si>
  <si>
    <t>6041_G_4</t>
  </si>
  <si>
    <t>Kansas City Board Public Utilities</t>
  </si>
  <si>
    <t>6064_G_1</t>
  </si>
  <si>
    <t>6065_G_1</t>
  </si>
  <si>
    <t>LNBO + OFA</t>
  </si>
  <si>
    <t>6065_G_2</t>
  </si>
  <si>
    <t>Evergy Kansas Central Inc</t>
  </si>
  <si>
    <t>6068_G_1</t>
  </si>
  <si>
    <t>6068_G_2</t>
  </si>
  <si>
    <t>6068_G_3</t>
  </si>
  <si>
    <t>6071_G_1</t>
  </si>
  <si>
    <t>WEST TEXAS GAS INC</t>
  </si>
  <si>
    <t>6071_G_2</t>
  </si>
  <si>
    <t>WS</t>
  </si>
  <si>
    <t>Talen Montana LLC</t>
  </si>
  <si>
    <t>6076_G_3</t>
  </si>
  <si>
    <t>PB</t>
  </si>
  <si>
    <t>6076_G_4</t>
  </si>
  <si>
    <t>6077_G_1</t>
  </si>
  <si>
    <t>6077_G_2</t>
  </si>
  <si>
    <t>Northern States Power Co (Minnesota)</t>
  </si>
  <si>
    <t>6090_G_3</t>
  </si>
  <si>
    <t>6095_G_1</t>
  </si>
  <si>
    <t>6095_G_2</t>
  </si>
  <si>
    <t>6096_G_1</t>
  </si>
  <si>
    <t>NEBRASKA CITY UTILITIES</t>
  </si>
  <si>
    <t>6096_G_2</t>
  </si>
  <si>
    <t>Otter Tail Power Co</t>
  </si>
  <si>
    <t>Otter Tail Corp</t>
  </si>
  <si>
    <t>6098_G_1</t>
  </si>
  <si>
    <t>SD</t>
  </si>
  <si>
    <t>PacifiCorp</t>
  </si>
  <si>
    <t>6101_G_1</t>
  </si>
  <si>
    <t>Duke Energy Indiana</t>
  </si>
  <si>
    <t>6113_G_1</t>
  </si>
  <si>
    <t>6113_G_2</t>
  </si>
  <si>
    <t>6113_G_3</t>
  </si>
  <si>
    <t>6113_G_4</t>
  </si>
  <si>
    <t>Arkansas Electric Coop Corp</t>
  </si>
  <si>
    <t>6138_G_1</t>
  </si>
  <si>
    <t>6139_G_1</t>
  </si>
  <si>
    <t>F2</t>
  </si>
  <si>
    <t>6139_G_3</t>
  </si>
  <si>
    <t>Luminant</t>
  </si>
  <si>
    <t>Vistra Energy</t>
  </si>
  <si>
    <t>6146_G_1</t>
  </si>
  <si>
    <t>50% below 2010 by2030; 80% below 2010 by 2050</t>
  </si>
  <si>
    <t>6146_G_2</t>
  </si>
  <si>
    <t>6146_G_3</t>
  </si>
  <si>
    <t>6165_G_1</t>
  </si>
  <si>
    <t>Capitol Reef NP</t>
  </si>
  <si>
    <t>6165_G_2</t>
  </si>
  <si>
    <t>B + WS</t>
  </si>
  <si>
    <t>6165_G_3</t>
  </si>
  <si>
    <t>AEP Generating Co</t>
  </si>
  <si>
    <t>6166_G_1</t>
  </si>
  <si>
    <t>6166_G_2</t>
  </si>
  <si>
    <t>Salt River Project</t>
  </si>
  <si>
    <t>6177_G_CO1</t>
  </si>
  <si>
    <t>Petrified Forest NP</t>
  </si>
  <si>
    <t>6177_G_CO2</t>
  </si>
  <si>
    <t>Austin Energy</t>
  </si>
  <si>
    <t>6179_G_1</t>
  </si>
  <si>
    <t>6179_G_2</t>
  </si>
  <si>
    <t>Lower Colorado River Authority</t>
  </si>
  <si>
    <t>6179_G_3</t>
  </si>
  <si>
    <t>Oak Grove Management Co LLC</t>
  </si>
  <si>
    <t>6180_G_OG1</t>
  </si>
  <si>
    <t>ENERGY TRANSFER COMPANY TEXAS PL LTD</t>
  </si>
  <si>
    <t>6180_G_OG2</t>
  </si>
  <si>
    <t>San Miguel Electric Coop Inc</t>
  </si>
  <si>
    <t>6183_G_1</t>
  </si>
  <si>
    <t>Big Bend NP</t>
  </si>
  <si>
    <t>LNC2 + OFA</t>
  </si>
  <si>
    <t>Southwestern Public Service Co</t>
  </si>
  <si>
    <t>6193_G_1</t>
  </si>
  <si>
    <t>ONEOK WES TEX TRANSMISSION LLC</t>
  </si>
  <si>
    <t>6193_G_2</t>
  </si>
  <si>
    <t>6193_G_3</t>
  </si>
  <si>
    <t>6194_G_1</t>
  </si>
  <si>
    <t>Salt Creek Wilderness</t>
  </si>
  <si>
    <t>6194_G_2</t>
  </si>
  <si>
    <t>Springfield MO (City of)</t>
  </si>
  <si>
    <t>6195_G_ST1</t>
  </si>
  <si>
    <t>AA + LNB</t>
  </si>
  <si>
    <t>6195_G_ST2</t>
  </si>
  <si>
    <t>Western Minnesota Municipal Power Agency</t>
  </si>
  <si>
    <t>6204_G_1</t>
  </si>
  <si>
    <t>Rawah Wilderness</t>
  </si>
  <si>
    <t>6204_G_2</t>
  </si>
  <si>
    <t>6204_G_3</t>
  </si>
  <si>
    <t>6248_G_1</t>
  </si>
  <si>
    <t>Rocky Mountain NP</t>
  </si>
  <si>
    <t>6249_G_1</t>
  </si>
  <si>
    <t>6249_G_2</t>
  </si>
  <si>
    <t>6249_G_3</t>
  </si>
  <si>
    <t>6249_G_4</t>
  </si>
  <si>
    <t>6254_G_1</t>
  </si>
  <si>
    <t>Oglethorpe Power Corp</t>
  </si>
  <si>
    <t>6257_G_2</t>
  </si>
  <si>
    <t>GA</t>
  </si>
  <si>
    <t>Cohutta Wilderness</t>
  </si>
  <si>
    <t>6264_G_1</t>
  </si>
  <si>
    <t>Duke Energy Florida</t>
  </si>
  <si>
    <t>628_G_ST4</t>
  </si>
  <si>
    <t>628_G_5</t>
  </si>
  <si>
    <t>Gulf Power Co</t>
  </si>
  <si>
    <t>NextEra Energy Inc</t>
  </si>
  <si>
    <t>GULF SOUTH PIPELINE COMPANY LP</t>
  </si>
  <si>
    <t>Tampa Electric Co</t>
  </si>
  <si>
    <t>TECO Energy Inc</t>
  </si>
  <si>
    <t>645_G_ST4</t>
  </si>
  <si>
    <t>6469_G_1</t>
  </si>
  <si>
    <t>DAKOTA GASIFICATION CO</t>
  </si>
  <si>
    <t>6469_G_2</t>
  </si>
  <si>
    <t>Gainesville Regional Utilities</t>
  </si>
  <si>
    <t>663_G_2</t>
  </si>
  <si>
    <t>GAINESVILLE REGIONAL UTILITIES</t>
  </si>
  <si>
    <t>6641_G_1</t>
  </si>
  <si>
    <t>6641_G_2</t>
  </si>
  <si>
    <t>6664_G_1</t>
  </si>
  <si>
    <t>JEA</t>
  </si>
  <si>
    <t>667_G_1</t>
  </si>
  <si>
    <t>PEOPLES GAS SYS</t>
  </si>
  <si>
    <t>667_G_2</t>
  </si>
  <si>
    <t>Alcoa Power Generating Inc</t>
  </si>
  <si>
    <t>Alcoa Inc</t>
  </si>
  <si>
    <t>6705_G_1</t>
  </si>
  <si>
    <t>SOUTHERN INDIANA GAS AND ELECTRIC</t>
  </si>
  <si>
    <t>6705_G_2</t>
  </si>
  <si>
    <t>6705_G_3</t>
  </si>
  <si>
    <t>LNB + NH3</t>
  </si>
  <si>
    <t>6705_G_4</t>
  </si>
  <si>
    <t>Platte River Power Authority</t>
  </si>
  <si>
    <t>6761_G_1</t>
  </si>
  <si>
    <t>Sikeston Utilities</t>
  </si>
  <si>
    <t>6768_G_1</t>
  </si>
  <si>
    <t>Western Farmers Electric Coop</t>
  </si>
  <si>
    <t>6772_G_1</t>
  </si>
  <si>
    <t>Big Rivers Electric Corp</t>
  </si>
  <si>
    <t>6823_G_1</t>
  </si>
  <si>
    <t>ESPC + B + WS</t>
  </si>
  <si>
    <t>Georgia Power Co</t>
  </si>
  <si>
    <t>703_G_3</t>
  </si>
  <si>
    <t>703_G_4</t>
  </si>
  <si>
    <t>ROFA</t>
  </si>
  <si>
    <t>Major Oak Power LLC</t>
  </si>
  <si>
    <t>Blackstone Group (The)</t>
  </si>
  <si>
    <t>7030_G_1</t>
  </si>
  <si>
    <t>ENTERPRISE TEXAS PIPELINE</t>
  </si>
  <si>
    <t>7030_G_2</t>
  </si>
  <si>
    <t>CPS Energy</t>
  </si>
  <si>
    <t>7097_G_1</t>
  </si>
  <si>
    <t>7097_G_2</t>
  </si>
  <si>
    <t>Dominion Energy South Carolina</t>
  </si>
  <si>
    <t>7210_G_ST1</t>
  </si>
  <si>
    <t>Old Dominion Electric Coop</t>
  </si>
  <si>
    <t>7213_G_1</t>
  </si>
  <si>
    <t>7213_G_2</t>
  </si>
  <si>
    <t>7343_G_4</t>
  </si>
  <si>
    <t>7504_G_2</t>
  </si>
  <si>
    <t>Deseret Power Electric Coop</t>
  </si>
  <si>
    <t>LNCB + OFA</t>
  </si>
  <si>
    <t>8042_G_1</t>
  </si>
  <si>
    <t>PIEDMONT NATURAL GAS</t>
  </si>
  <si>
    <t>8042_G_2</t>
  </si>
  <si>
    <t>8066_G_1</t>
  </si>
  <si>
    <t>Bridger Wilderness</t>
  </si>
  <si>
    <t>8066_G_2</t>
  </si>
  <si>
    <t>8066_G_3</t>
  </si>
  <si>
    <t>8066_G_4</t>
  </si>
  <si>
    <t>8069_G_1</t>
  </si>
  <si>
    <t>8069_G_2</t>
  </si>
  <si>
    <t>Gavin Power LLC</t>
  </si>
  <si>
    <t>8102_G_1</t>
  </si>
  <si>
    <t>8102_G_2</t>
  </si>
  <si>
    <t>Colorado Springs Utilities</t>
  </si>
  <si>
    <t>8219_G_1</t>
  </si>
  <si>
    <t>COLORADO INTERSTATE GAS COMPANY LLC</t>
  </si>
  <si>
    <t>8222_G_1</t>
  </si>
  <si>
    <t>Theodore Roosevelt NP</t>
  </si>
  <si>
    <t>Tucson Electric Power Co</t>
  </si>
  <si>
    <t>Uns Energy Corp</t>
  </si>
  <si>
    <t>8223_G_2</t>
  </si>
  <si>
    <t>Mount Baldy Wilderness</t>
  </si>
  <si>
    <t>8223_G_3</t>
  </si>
  <si>
    <t>8223_G_4</t>
  </si>
  <si>
    <t>Midwest Generations EME LLC</t>
  </si>
  <si>
    <t>879_G_5</t>
  </si>
  <si>
    <t>879_G_6</t>
  </si>
  <si>
    <t>Springfield Water Light &amp; Power Dept</t>
  </si>
  <si>
    <t>963_G_4</t>
  </si>
  <si>
    <t>PANHANDLE EASTERN PIPELINE COMPANY</t>
  </si>
  <si>
    <t>AMEREN ILLINOIS</t>
  </si>
  <si>
    <t>Southern Illinois Power Coop</t>
  </si>
  <si>
    <t>TRUNKLINE GAS COMPANY</t>
  </si>
  <si>
    <t>Indiana Kentucky Electric Corp</t>
  </si>
  <si>
    <t>983_G_1</t>
  </si>
  <si>
    <t>983_G_2</t>
  </si>
  <si>
    <t>983_G_3</t>
  </si>
  <si>
    <t>983_G_4</t>
  </si>
  <si>
    <t>983_G_5</t>
  </si>
  <si>
    <t>983_G_6</t>
  </si>
  <si>
    <t>Indianapolis Power &amp; Light</t>
  </si>
  <si>
    <t>994_G_ST3</t>
  </si>
  <si>
    <t>LNC3 + LNC1</t>
  </si>
  <si>
    <t>994_G_4</t>
  </si>
  <si>
    <t>Seadrift Coke L P</t>
  </si>
  <si>
    <t>Carbide Graphite Group Inc</t>
  </si>
  <si>
    <t>Paulsboro Refining Co LLC</t>
  </si>
  <si>
    <t>PBF Holding Co LLC</t>
  </si>
  <si>
    <t>NJ</t>
  </si>
  <si>
    <t>TEXAS EASTERN TRANSMISSION LP</t>
  </si>
  <si>
    <t>SOUTH JERSEY GAS COMPANY</t>
  </si>
  <si>
    <t>Morgantown Energy Associates</t>
  </si>
  <si>
    <t>na</t>
  </si>
  <si>
    <t>6639_G_1</t>
  </si>
  <si>
    <t>6639_G_2</t>
  </si>
  <si>
    <t>6030_G_1</t>
  </si>
  <si>
    <t>6030_G_2</t>
  </si>
  <si>
    <t>NH3 + other</t>
  </si>
  <si>
    <t>Hoosier Energy R E C, Inc</t>
  </si>
  <si>
    <t>6213_G_1</t>
  </si>
  <si>
    <t>6213_G_2</t>
  </si>
  <si>
    <t>Indian River Power LLC</t>
  </si>
  <si>
    <t>594_G_4</t>
  </si>
  <si>
    <t>DE</t>
  </si>
  <si>
    <t>needs_retire</t>
  </si>
  <si>
    <t>1001_G_1</t>
  </si>
  <si>
    <t>INDIANA GAS COMPANY INC</t>
  </si>
  <si>
    <t>1001_G_2</t>
  </si>
  <si>
    <t>1012_G_2</t>
  </si>
  <si>
    <t>113_G_1</t>
  </si>
  <si>
    <t>113_G_3</t>
  </si>
  <si>
    <t>1241_G_1</t>
  </si>
  <si>
    <t>1250_G_4</t>
  </si>
  <si>
    <t>1250_G_5</t>
  </si>
  <si>
    <t>1355_G_3</t>
  </si>
  <si>
    <t>TENNESSEE GAS PIPELINE COMPANY</t>
  </si>
  <si>
    <t>1364_G_1</t>
  </si>
  <si>
    <t>1364_G_2</t>
  </si>
  <si>
    <t>1554_G_3</t>
  </si>
  <si>
    <t>BGE</t>
  </si>
  <si>
    <t>1710_G_1</t>
  </si>
  <si>
    <t>1710_G_2</t>
  </si>
  <si>
    <t>1710_G_3</t>
  </si>
  <si>
    <t>1832_G_1</t>
  </si>
  <si>
    <t>1915_G_1</t>
  </si>
  <si>
    <t>NORTHERN STATES PWR CO</t>
  </si>
  <si>
    <t>2712_G_1</t>
  </si>
  <si>
    <t>2712_G_2</t>
  </si>
  <si>
    <t>2712_G_3</t>
  </si>
  <si>
    <t>2712_G_4</t>
  </si>
  <si>
    <t>2718_G_1</t>
  </si>
  <si>
    <t>2727_G_1</t>
  </si>
  <si>
    <t>2727_G_2</t>
  </si>
  <si>
    <t>2832_G_7</t>
  </si>
  <si>
    <t>LNB + LNCB + OFA</t>
  </si>
  <si>
    <t>2832_G_8</t>
  </si>
  <si>
    <t>2866_G_5</t>
  </si>
  <si>
    <t>2866_G_6</t>
  </si>
  <si>
    <t>2866_G_7</t>
  </si>
  <si>
    <t>OFA + LNC1</t>
  </si>
  <si>
    <t>2963_G_3</t>
  </si>
  <si>
    <t>3_G_5</t>
  </si>
  <si>
    <t>3118_G_1</t>
  </si>
  <si>
    <t>3118_G_2</t>
  </si>
  <si>
    <t>3136_G_1</t>
  </si>
  <si>
    <t>3136_G_2</t>
  </si>
  <si>
    <t>3149_G_2</t>
  </si>
  <si>
    <t>3297_G_1</t>
  </si>
  <si>
    <t>3297_G_2</t>
  </si>
  <si>
    <t>3298_G_ST1</t>
  </si>
  <si>
    <t>3396_G_1</t>
  </si>
  <si>
    <t>Great Smoky Mountains NP</t>
  </si>
  <si>
    <t>3399_G_2</t>
  </si>
  <si>
    <t>3407_G_1</t>
  </si>
  <si>
    <t>3407_G_2</t>
  </si>
  <si>
    <t>3407_G_3</t>
  </si>
  <si>
    <t>3407_G_4</t>
  </si>
  <si>
    <t>3407_G_5</t>
  </si>
  <si>
    <t>3407_G_6</t>
  </si>
  <si>
    <t>3407_G_7</t>
  </si>
  <si>
    <t>3407_G_8</t>
  </si>
  <si>
    <t>3407_G_9</t>
  </si>
  <si>
    <t>3845_G_2</t>
  </si>
  <si>
    <t>WA</t>
  </si>
  <si>
    <t>Olympic NP</t>
  </si>
  <si>
    <t>STC</t>
  </si>
  <si>
    <t>4041_G_5</t>
  </si>
  <si>
    <t>4041_G_6</t>
  </si>
  <si>
    <t>4041_G_7</t>
  </si>
  <si>
    <t>4041_G_8</t>
  </si>
  <si>
    <t>4158_G_1</t>
  </si>
  <si>
    <t>4158_G_2</t>
  </si>
  <si>
    <t>4158_G_3</t>
  </si>
  <si>
    <t>4158_G_4</t>
  </si>
  <si>
    <t>4162_G_1</t>
  </si>
  <si>
    <t>QUESTAR GAS COMPANY</t>
  </si>
  <si>
    <t>4162_G_2</t>
  </si>
  <si>
    <t>4162_G_3</t>
  </si>
  <si>
    <t>470_G_2</t>
  </si>
  <si>
    <t>525_G_1</t>
  </si>
  <si>
    <t>525_G_2</t>
  </si>
  <si>
    <t>564_G_1</t>
  </si>
  <si>
    <t>LNC3 + other</t>
  </si>
  <si>
    <t>6017_G_1</t>
  </si>
  <si>
    <t>AA + LNB + LNBO</t>
  </si>
  <si>
    <t>ESPH + B + C</t>
  </si>
  <si>
    <t>602_G_1</t>
  </si>
  <si>
    <t>BF + LNB + LNBO</t>
  </si>
  <si>
    <t>602_G_2</t>
  </si>
  <si>
    <t>6021_G_1</t>
  </si>
  <si>
    <t>6021_G_2</t>
  </si>
  <si>
    <t>6052_G_1</t>
  </si>
  <si>
    <t>6052_G_2</t>
  </si>
  <si>
    <t>6055_G_1</t>
  </si>
  <si>
    <t>6055_G_3</t>
  </si>
  <si>
    <t>6073_G_1</t>
  </si>
  <si>
    <t>6073_G_2</t>
  </si>
  <si>
    <t>6090_G_1</t>
  </si>
  <si>
    <t>6113_G_5</t>
  </si>
  <si>
    <t>6137_G_1</t>
  </si>
  <si>
    <t>6137_G_2</t>
  </si>
  <si>
    <t>6155_G_1</t>
  </si>
  <si>
    <t>6155_G_2</t>
  </si>
  <si>
    <t>6178_G_1</t>
  </si>
  <si>
    <t>6181_G_1</t>
  </si>
  <si>
    <t>6181_G_2</t>
  </si>
  <si>
    <t>6190_G_2</t>
  </si>
  <si>
    <t>6250_G_1</t>
  </si>
  <si>
    <t>6257_G_3</t>
  </si>
  <si>
    <t>6481_G_1</t>
  </si>
  <si>
    <t>6481_G_2</t>
  </si>
  <si>
    <t>703_G_1</t>
  </si>
  <si>
    <t>703_G_2</t>
  </si>
  <si>
    <t>8023_G_1</t>
  </si>
  <si>
    <t>8023_G_2</t>
  </si>
  <si>
    <t>8223_G_1</t>
  </si>
  <si>
    <t>876_G_1</t>
  </si>
  <si>
    <t>876_G_2</t>
  </si>
  <si>
    <t>889_G_1</t>
  </si>
  <si>
    <t>889_G_2</t>
  </si>
  <si>
    <t>997_G_12</t>
  </si>
  <si>
    <t>6004_G_1</t>
  </si>
  <si>
    <t>6004_G_2</t>
  </si>
  <si>
    <t>8224_G_2</t>
  </si>
  <si>
    <t>8224_G_1</t>
  </si>
  <si>
    <t>10043_G_GEN1</t>
  </si>
  <si>
    <t>10566_G_GEN1</t>
  </si>
  <si>
    <t>1167_G_7</t>
  </si>
  <si>
    <t>LA + OFA</t>
  </si>
  <si>
    <t>645_G_ST3</t>
  </si>
  <si>
    <t>1573_G_ST1</t>
  </si>
  <si>
    <t>1573_G_ST2</t>
  </si>
  <si>
    <t>2836_G_9</t>
  </si>
  <si>
    <t>COLUMBIA GAS OF OHIO</t>
  </si>
  <si>
    <t>6019_G_ST1</t>
  </si>
  <si>
    <t>DUKE ENERGY OHIO</t>
  </si>
  <si>
    <t>8226_G_1</t>
  </si>
  <si>
    <t>883_G_7</t>
  </si>
  <si>
    <t>883_G_8</t>
  </si>
  <si>
    <t>884_G_4</t>
  </si>
  <si>
    <t>10075_G_GEN1</t>
  </si>
  <si>
    <t>10075_G_GEN2</t>
  </si>
  <si>
    <t>887_G_1</t>
  </si>
  <si>
    <t>887_G_2</t>
  </si>
  <si>
    <t>887_G_3</t>
  </si>
  <si>
    <t>887_G_4</t>
  </si>
  <si>
    <t>887_G_5</t>
  </si>
  <si>
    <t>887_G_6</t>
  </si>
  <si>
    <t>2718_G_2</t>
  </si>
  <si>
    <t>2718_G_4</t>
  </si>
  <si>
    <t>LNB + LNBO + OFA</t>
  </si>
  <si>
    <t>7902_G_1</t>
  </si>
  <si>
    <t>1047_G_4</t>
  </si>
  <si>
    <t>136_G_1</t>
  </si>
  <si>
    <t>3797_G_5</t>
  </si>
  <si>
    <t>3797_G_6</t>
  </si>
  <si>
    <t>4050_G_5</t>
  </si>
  <si>
    <t>492_G_6</t>
  </si>
  <si>
    <t>COLORADO SPRINGS UTILITIES</t>
  </si>
  <si>
    <t>492_G_7</t>
  </si>
  <si>
    <t>6085_G_17</t>
  </si>
  <si>
    <t>6085_G_18</t>
  </si>
  <si>
    <t>6257_G_4</t>
  </si>
  <si>
    <t>856_G_2</t>
  </si>
  <si>
    <t>856_G_3</t>
  </si>
  <si>
    <t>994_G_ST2</t>
  </si>
  <si>
    <t>ESPC + ESPH</t>
  </si>
  <si>
    <t>Transport ($/Tonne)</t>
  </si>
  <si>
    <t>Storage ($/Tonne)</t>
  </si>
  <si>
    <t>Fuel CO2 Content (lb/MMBtu)</t>
  </si>
  <si>
    <t>Parent Emission Rate (Tonne/MWh)</t>
  </si>
  <si>
    <t>Capacity Derated (MW)</t>
  </si>
  <si>
    <t>Heat Rate Derated (Btu/KWh)</t>
  </si>
  <si>
    <t>Assumed CF</t>
  </si>
  <si>
    <t>Generation to the grid (MWh)</t>
  </si>
  <si>
    <t>Fuel Consumption (MMBtu)</t>
  </si>
  <si>
    <t>CO2 Emissions (Tonnes)</t>
  </si>
  <si>
    <t>CO2 Stored(Tonnes)</t>
  </si>
  <si>
    <t>Parent Fuel Consumption (MMBtu)</t>
  </si>
  <si>
    <t>CO2 Emission Rate (Tonne/MWh)</t>
  </si>
  <si>
    <t>Change in Emission Rate (Tonne/MWh)</t>
  </si>
  <si>
    <t>Total Capital Costs ($)</t>
  </si>
  <si>
    <t>Total FOM Costs ($)</t>
  </si>
  <si>
    <t>Total VOM Costs ($)</t>
  </si>
  <si>
    <t>Total Fuel Costs ($)</t>
  </si>
  <si>
    <t>Total Trans+Storage Costs ($)</t>
  </si>
  <si>
    <t>Total 45(q) Costs ($)</t>
  </si>
  <si>
    <t>Total Costs ($)</t>
  </si>
  <si>
    <t>Total Costs ($/MWh)</t>
  </si>
  <si>
    <t>Total Costs ($/Tonne)</t>
  </si>
  <si>
    <t>Total Costs ($/Ton)</t>
  </si>
  <si>
    <t>Total Costs ($/Ton) * Capacity (MW)</t>
  </si>
  <si>
    <t>Online in 2030 and not C2G</t>
  </si>
  <si>
    <t>Summary Table</t>
  </si>
  <si>
    <t>Update shaded cells below to get the universe of units that retires after the given year and is larger than the size cutoff.</t>
  </si>
  <si>
    <t>$/MWh * Cap</t>
  </si>
  <si>
    <t>Levelized Capital Cost ($)</t>
  </si>
  <si>
    <t>California Offshore</t>
  </si>
  <si>
    <t>Pacific Offshore</t>
  </si>
  <si>
    <t>Idaho</t>
  </si>
  <si>
    <t>Oregon</t>
  </si>
  <si>
    <r>
      <t>Table 6-4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Storage Cost Curves in EPA Platform v6 Summer 2021 Reference Case</t>
    </r>
  </si>
  <si>
    <t>Note: The curves for each region are applicable in each model run year 2023 - 2050.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</si>
  <si>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Storage Region</t>
    </r>
  </si>
  <si>
    <t>Step Name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</si>
  <si>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Storage Step Cost
(2019$/Ton)</t>
    </r>
  </si>
  <si>
    <t>Annual Step Bound
(MMTons)</t>
  </si>
  <si>
    <t>Total Storage Capacity
(MMTons)</t>
  </si>
  <si>
    <t>STEP1</t>
  </si>
  <si>
    <t>STEP2</t>
  </si>
  <si>
    <t>STEP3</t>
  </si>
  <si>
    <t>STEP4</t>
  </si>
  <si>
    <t>STEP5</t>
  </si>
  <si>
    <t>STEP6</t>
  </si>
  <si>
    <t>STEP7</t>
  </si>
  <si>
    <t>STEP8</t>
  </si>
  <si>
    <t>STEP9</t>
  </si>
  <si>
    <t>STEP10</t>
  </si>
  <si>
    <t>STEP11</t>
  </si>
  <si>
    <t>STEP12</t>
  </si>
  <si>
    <t>STEP13</t>
  </si>
  <si>
    <t>STEP14</t>
  </si>
  <si>
    <t>STEP15</t>
  </si>
  <si>
    <t>STEP16</t>
  </si>
  <si>
    <t>STEP17</t>
  </si>
  <si>
    <t>STEP18</t>
  </si>
  <si>
    <t>STEP19</t>
  </si>
  <si>
    <t>Louisiana Offshore</t>
  </si>
  <si>
    <t>Texas Offshore</t>
  </si>
  <si>
    <t>Set Capacity Factor</t>
  </si>
  <si>
    <t>FOM</t>
  </si>
  <si>
    <t>VOM</t>
  </si>
  <si>
    <t>Amortization Period</t>
  </si>
  <si>
    <t>Change relative to 15 year amortization</t>
  </si>
  <si>
    <t>Levelized 45(q) subsidy</t>
  </si>
  <si>
    <t>Capacity Weighted Average $/Ton</t>
  </si>
  <si>
    <t>Capacity Weighted Average $/MWh</t>
  </si>
  <si>
    <t>Amortization Period assumed</t>
  </si>
  <si>
    <t>Average Unit Size (MW)</t>
  </si>
  <si>
    <t>Coal Capacity online in 2030 (GW)</t>
  </si>
  <si>
    <t>Trans+Storage adjusted for amortization period ($/Tonne)</t>
  </si>
  <si>
    <t>45(q) $/Tonne adjusted for amortization period</t>
  </si>
  <si>
    <t>PV</t>
  </si>
  <si>
    <t>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</si>
</sst>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0"/>
    <numFmt numFmtId="167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22" applyNumberFormat="0" applyAlignment="0" applyProtection="0"/>
    <xf numFmtId="0" fontId="24" fillId="28" borderId="23" applyNumberFormat="0" applyAlignment="0" applyProtection="0"/>
    <xf numFmtId="0" fontId="25" fillId="28" borderId="22" applyNumberFormat="0" applyAlignment="0" applyProtection="0"/>
    <xf numFmtId="0" fontId="26" fillId="0" borderId="24" applyNumberFormat="0" applyFill="0" applyAlignment="0" applyProtection="0"/>
    <xf numFmtId="0" fontId="2" fillId="29" borderId="25" applyNumberFormat="0" applyAlignment="0" applyProtection="0"/>
    <xf numFmtId="0" fontId="27" fillId="0" borderId="0" applyNumberFormat="0" applyFill="0" applyBorder="0" applyAlignment="0" applyProtection="0"/>
    <xf numFmtId="0" fontId="1" fillId="30" borderId="26" applyNumberFormat="0" applyFont="0" applyAlignment="0" applyProtection="0"/>
    <xf numFmtId="0" fontId="28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2" fontId="4" fillId="6" borderId="0" xfId="0" applyNumberFormat="1" applyFont="1" applyFill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 wrapText="1"/>
    </xf>
    <xf numFmtId="0" fontId="0" fillId="7" borderId="0" xfId="0" applyFill="1"/>
    <xf numFmtId="2" fontId="0" fillId="0" borderId="0" xfId="0" applyNumberFormat="1"/>
    <xf numFmtId="10" fontId="0" fillId="0" borderId="0" xfId="0" applyNumberFormat="1"/>
    <xf numFmtId="1" fontId="6" fillId="9" borderId="0" xfId="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" fontId="0" fillId="0" borderId="0" xfId="0" applyNumberFormat="1"/>
    <xf numFmtId="0" fontId="2" fillId="12" borderId="0" xfId="0" applyFont="1" applyFill="1" applyAlignment="1">
      <alignment vertical="top" wrapText="1"/>
    </xf>
    <xf numFmtId="43" fontId="0" fillId="0" borderId="0" xfId="3" applyFon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10" borderId="0" xfId="0" applyFill="1"/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center" vertical="center" wrapText="1"/>
    </xf>
    <xf numFmtId="1" fontId="0" fillId="13" borderId="7" xfId="0" applyNumberFormat="1" applyFill="1" applyBorder="1" applyAlignment="1">
      <alignment horizontal="center"/>
    </xf>
    <xf numFmtId="3" fontId="4" fillId="5" borderId="0" xfId="0" applyNumberFormat="1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2" fontId="5" fillId="14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3" fontId="4" fillId="8" borderId="0" xfId="0" applyNumberFormat="1" applyFont="1" applyFill="1" applyAlignment="1">
      <alignment horizontal="center" vertical="center" wrapText="1"/>
    </xf>
    <xf numFmtId="9" fontId="4" fillId="8" borderId="0" xfId="1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1" fontId="4" fillId="8" borderId="0" xfId="0" applyNumberFormat="1" applyFont="1" applyFill="1" applyAlignment="1">
      <alignment horizontal="center" vertical="center" wrapText="1"/>
    </xf>
    <xf numFmtId="166" fontId="4" fillId="8" borderId="0" xfId="0" applyNumberFormat="1" applyFont="1" applyFill="1" applyAlignment="1">
      <alignment horizontal="center" vertical="center" wrapText="1"/>
    </xf>
    <xf numFmtId="11" fontId="4" fillId="8" borderId="0" xfId="0" applyNumberFormat="1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3" fontId="4" fillId="15" borderId="0" xfId="0" applyNumberFormat="1" applyFont="1" applyFill="1" applyAlignment="1">
      <alignment horizontal="center" vertical="center" wrapText="1"/>
    </xf>
    <xf numFmtId="1" fontId="4" fillId="15" borderId="0" xfId="0" applyNumberFormat="1" applyFont="1" applyFill="1" applyAlignment="1">
      <alignment horizontal="center" vertical="center" wrapText="1"/>
    </xf>
    <xf numFmtId="49" fontId="4" fillId="15" borderId="0" xfId="0" applyNumberFormat="1" applyFont="1" applyFill="1" applyAlignment="1">
      <alignment horizontal="center" vertical="center" wrapText="1"/>
    </xf>
    <xf numFmtId="165" fontId="4" fillId="15" borderId="0" xfId="0" applyNumberFormat="1" applyFont="1" applyFill="1" applyAlignment="1">
      <alignment horizontal="right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2" fontId="4" fillId="17" borderId="0" xfId="0" applyNumberFormat="1" applyFont="1" applyFill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 wrapText="1"/>
    </xf>
    <xf numFmtId="9" fontId="4" fillId="5" borderId="0" xfId="1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2" fontId="4" fillId="10" borderId="0" xfId="0" applyNumberFormat="1" applyFont="1" applyFill="1" applyAlignment="1">
      <alignment horizontal="center" vertical="center" wrapText="1"/>
    </xf>
    <xf numFmtId="0" fontId="10" fillId="18" borderId="0" xfId="0" applyFont="1" applyFill="1" applyAlignment="1">
      <alignment horizontal="center" vertical="center" wrapText="1"/>
    </xf>
    <xf numFmtId="2" fontId="10" fillId="4" borderId="0" xfId="0" applyNumberFormat="1" applyFont="1" applyFill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1" fontId="4" fillId="19" borderId="0" xfId="0" applyNumberFormat="1" applyFont="1" applyFill="1" applyAlignment="1">
      <alignment horizontal="center" vertical="center" wrapText="1"/>
    </xf>
    <xf numFmtId="3" fontId="4" fillId="20" borderId="0" xfId="0" applyNumberFormat="1" applyFont="1" applyFill="1" applyAlignment="1">
      <alignment horizontal="center" vertical="center" wrapText="1"/>
    </xf>
    <xf numFmtId="4" fontId="4" fillId="20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0" fillId="0" borderId="0" xfId="1" applyFont="1"/>
    <xf numFmtId="4" fontId="0" fillId="0" borderId="0" xfId="0" applyNumberFormat="1"/>
    <xf numFmtId="164" fontId="11" fillId="0" borderId="0" xfId="0" applyNumberFormat="1" applyFont="1"/>
    <xf numFmtId="9" fontId="0" fillId="0" borderId="0" xfId="0" applyNumberFormat="1"/>
    <xf numFmtId="0" fontId="3" fillId="2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2" fillId="0" borderId="0" xfId="0" applyFont="1"/>
    <xf numFmtId="0" fontId="0" fillId="0" borderId="9" xfId="0" applyBorder="1"/>
    <xf numFmtId="14" fontId="13" fillId="0" borderId="0" xfId="0" applyNumberFormat="1" applyFont="1"/>
    <xf numFmtId="0" fontId="0" fillId="23" borderId="0" xfId="0" applyFill="1" applyAlignment="1">
      <alignment vertical="center"/>
    </xf>
    <xf numFmtId="0" fontId="8" fillId="23" borderId="0" xfId="0" applyFont="1" applyFill="1" applyAlignment="1">
      <alignment horizontal="center" vertical="center" wrapText="1" shrinkToFit="1"/>
    </xf>
    <xf numFmtId="0" fontId="8" fillId="23" borderId="10" xfId="0" applyFont="1" applyFill="1" applyBorder="1" applyAlignment="1">
      <alignment horizontal="center" vertical="center"/>
    </xf>
    <xf numFmtId="0" fontId="8" fillId="23" borderId="11" xfId="0" applyFont="1" applyFill="1" applyBorder="1" applyAlignment="1">
      <alignment horizontal="center" vertical="center"/>
    </xf>
    <xf numFmtId="0" fontId="8" fillId="23" borderId="11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0" xfId="0" applyFont="1" applyFill="1" applyAlignment="1">
      <alignment vertical="center"/>
    </xf>
    <xf numFmtId="0" fontId="0" fillId="23" borderId="14" xfId="0" applyFill="1" applyBorder="1" applyAlignment="1">
      <alignment horizontal="center" vertical="center"/>
    </xf>
    <xf numFmtId="2" fontId="0" fillId="23" borderId="14" xfId="0" applyNumberFormat="1" applyFill="1" applyBorder="1" applyAlignment="1">
      <alignment horizontal="center" vertical="center"/>
    </xf>
    <xf numFmtId="167" fontId="0" fillId="23" borderId="14" xfId="2" applyNumberFormat="1" applyFont="1" applyFill="1" applyBorder="1" applyAlignment="1">
      <alignment horizontal="center" vertical="center"/>
    </xf>
    <xf numFmtId="167" fontId="0" fillId="23" borderId="15" xfId="2" applyNumberFormat="1" applyFont="1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2" fontId="0" fillId="23" borderId="0" xfId="0" applyNumberFormat="1" applyFill="1" applyAlignment="1">
      <alignment horizontal="center" vertical="center"/>
    </xf>
    <xf numFmtId="167" fontId="0" fillId="23" borderId="0" xfId="2" applyNumberFormat="1" applyFont="1" applyFill="1" applyAlignment="1">
      <alignment horizontal="center" vertical="center"/>
    </xf>
    <xf numFmtId="167" fontId="0" fillId="23" borderId="2" xfId="2" applyNumberFormat="1" applyFont="1" applyFill="1" applyBorder="1" applyAlignment="1">
      <alignment horizontal="center" vertical="center"/>
    </xf>
    <xf numFmtId="0" fontId="0" fillId="23" borderId="17" xfId="0" applyFill="1" applyBorder="1" applyAlignment="1">
      <alignment horizontal="center" vertical="center"/>
    </xf>
    <xf numFmtId="2" fontId="0" fillId="23" borderId="17" xfId="0" applyNumberFormat="1" applyFill="1" applyBorder="1" applyAlignment="1">
      <alignment horizontal="center" vertical="center"/>
    </xf>
    <xf numFmtId="167" fontId="0" fillId="23" borderId="17" xfId="2" applyNumberFormat="1" applyFont="1" applyFill="1" applyBorder="1" applyAlignment="1">
      <alignment horizontal="center" vertical="center"/>
    </xf>
    <xf numFmtId="167" fontId="0" fillId="23" borderId="18" xfId="2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2" fontId="0" fillId="23" borderId="4" xfId="0" applyNumberFormat="1" applyFill="1" applyBorder="1" applyAlignment="1">
      <alignment horizontal="center" vertical="center"/>
    </xf>
    <xf numFmtId="167" fontId="0" fillId="23" borderId="4" xfId="2" applyNumberFormat="1" applyFont="1" applyFill="1" applyBorder="1" applyAlignment="1">
      <alignment horizontal="center" vertical="center"/>
    </xf>
    <xf numFmtId="167" fontId="0" fillId="23" borderId="5" xfId="2" applyNumberFormat="1" applyFont="1" applyFill="1" applyBorder="1" applyAlignment="1">
      <alignment horizontal="center" vertical="center"/>
    </xf>
    <xf numFmtId="0" fontId="0" fillId="22" borderId="0" xfId="0" applyFill="1" applyAlignment="1">
      <alignment vertical="center"/>
    </xf>
    <xf numFmtId="0" fontId="0" fillId="13" borderId="0" xfId="0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9" fontId="0" fillId="0" borderId="0" xfId="1" applyFont="1" applyFill="1" applyAlignment="1">
      <alignment horizontal="center"/>
    </xf>
    <xf numFmtId="9" fontId="9" fillId="8" borderId="9" xfId="0" applyNumberFormat="1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9" fontId="0" fillId="8" borderId="0" xfId="0" applyNumberFormat="1" applyFill="1"/>
    <xf numFmtId="0" fontId="3" fillId="9" borderId="0" xfId="0" applyFont="1" applyFill="1" applyAlignment="1">
      <alignment horizontal="center" vertical="center" wrapText="1"/>
    </xf>
    <xf numFmtId="9" fontId="9" fillId="22" borderId="0" xfId="1" applyFont="1" applyFill="1"/>
    <xf numFmtId="1" fontId="9" fillId="22" borderId="0" xfId="0" applyNumberFormat="1" applyFont="1" applyFill="1"/>
    <xf numFmtId="3" fontId="9" fillId="22" borderId="0" xfId="0" applyNumberFormat="1" applyFont="1" applyFill="1"/>
    <xf numFmtId="2" fontId="9" fillId="22" borderId="0" xfId="0" applyNumberFormat="1" applyFont="1" applyFill="1" applyAlignment="1">
      <alignment horizontal="center"/>
    </xf>
    <xf numFmtId="3" fontId="9" fillId="22" borderId="0" xfId="0" applyNumberFormat="1" applyFont="1" applyFill="1" applyAlignment="1">
      <alignment horizontal="center"/>
    </xf>
    <xf numFmtId="1" fontId="9" fillId="2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9" fillId="8" borderId="0" xfId="0" applyNumberFormat="1" applyFont="1" applyFill="1" applyAlignment="1">
      <alignment horizontal="center"/>
    </xf>
    <xf numFmtId="1" fontId="0" fillId="11" borderId="7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3" fillId="9" borderId="7" xfId="0" applyFont="1" applyFill="1" applyBorder="1" applyAlignment="1">
      <alignment horizontal="center" vertical="center"/>
    </xf>
    <xf numFmtId="2" fontId="0" fillId="55" borderId="0" xfId="0" applyNumberFormat="1" applyFill="1" applyAlignment="1">
      <alignment horizontal="center"/>
    </xf>
    <xf numFmtId="0" fontId="0" fillId="23" borderId="13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3" borderId="16" xfId="0" applyFill="1" applyBorder="1" applyAlignment="1">
      <alignment horizontal="center" vertical="center"/>
    </xf>
    <xf numFmtId="0" fontId="8" fillId="23" borderId="0" xfId="0" applyFont="1" applyFill="1" applyAlignment="1">
      <alignment horizontal="center" vertical="center" wrapText="1" shrinkToFit="1"/>
    </xf>
    <xf numFmtId="0" fontId="7" fillId="23" borderId="0" xfId="0" applyFont="1" applyFill="1" applyAlignment="1">
      <alignment horizontal="center" vertical="center" wrapText="1" shrinkToFit="1"/>
    </xf>
    <xf numFmtId="0" fontId="7" fillId="23" borderId="13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7" fillId="23" borderId="16" xfId="0" applyFont="1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7" fillId="23" borderId="6" xfId="0" applyFont="1" applyFill="1" applyBorder="1" applyAlignment="1">
      <alignment horizontal="left" vertical="center" wrapText="1" shrinkToFit="1"/>
    </xf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3" builtinId="3"/>
    <cellStyle name="Comma 2" xfId="2" xr:uid="{2FA24030-8EB9-4599-BFB6-1DCB2751B6AA}"/>
    <cellStyle name="Currency 2" xfId="46" xr:uid="{F4828B68-4DA0-48AA-91F5-9ED9A0323E6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 xr:uid="{A2A6512A-5138-40D7-B22C-C3D1A7A01CFA}"/>
    <cellStyle name="Normal 5" xfId="48" xr:uid="{B74A50B2-8003-4AD2-8A88-27947FC8EBDC}"/>
    <cellStyle name="Note" xfId="18" builtinId="10" customBuiltin="1"/>
    <cellStyle name="Output" xfId="13" builtinId="21" customBuiltin="1"/>
    <cellStyle name="Percent" xfId="1" builtinId="5"/>
    <cellStyle name="Percent 2" xfId="47" xr:uid="{0DC17C41-9443-472E-AD64-874B344172F4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0D59-70C6-4BCC-B118-92D8BD79F4FB}">
  <dimension ref="A2:G804"/>
  <sheetViews>
    <sheetView zoomScale="70" zoomScaleNormal="70" workbookViewId="0">
      <selection activeCell="B7" sqref="B7"/>
    </sheetView>
  </sheetViews>
  <sheetFormatPr baseColWidth="10" defaultColWidth="9.1640625" defaultRowHeight="15" x14ac:dyDescent="0.2"/>
  <cols>
    <col min="1" max="1" width="9.1640625" style="70"/>
    <col min="2" max="2" width="17.6640625" style="70" bestFit="1" customWidth="1"/>
    <col min="3" max="3" width="19.5" style="81" bestFit="1" customWidth="1"/>
    <col min="4" max="4" width="11.5" style="81" bestFit="1" customWidth="1"/>
    <col min="5" max="5" width="21.6640625" style="81" bestFit="1" customWidth="1"/>
    <col min="6" max="6" width="18.83203125" style="81" customWidth="1"/>
    <col min="7" max="7" width="22.1640625" style="81" bestFit="1" customWidth="1"/>
    <col min="8" max="16384" width="9.1640625" style="70"/>
  </cols>
  <sheetData>
    <row r="2" spans="1:7" ht="12.75" customHeight="1" x14ac:dyDescent="0.2">
      <c r="C2" s="120" t="s">
        <v>2799</v>
      </c>
      <c r="D2" s="120"/>
      <c r="E2" s="120"/>
      <c r="F2" s="120"/>
      <c r="G2" s="120"/>
    </row>
    <row r="3" spans="1:7" ht="12.75" customHeight="1" x14ac:dyDescent="0.2">
      <c r="C3" s="71"/>
      <c r="D3" s="71"/>
      <c r="E3" s="71"/>
      <c r="F3" s="71"/>
      <c r="G3" s="71"/>
    </row>
    <row r="4" spans="1:7" ht="12.75" customHeight="1" x14ac:dyDescent="0.2">
      <c r="C4" s="121" t="s">
        <v>2800</v>
      </c>
      <c r="D4" s="121"/>
      <c r="E4" s="121"/>
      <c r="F4" s="121"/>
      <c r="G4" s="121"/>
    </row>
    <row r="5" spans="1:7" ht="16" thickBot="1" x14ac:dyDescent="0.25">
      <c r="C5" s="71"/>
      <c r="D5" s="71"/>
      <c r="E5" s="71"/>
      <c r="F5" s="71"/>
      <c r="G5" s="71"/>
    </row>
    <row r="6" spans="1:7" s="76" customFormat="1" ht="30" x14ac:dyDescent="0.2">
      <c r="C6" s="72" t="s">
        <v>2801</v>
      </c>
      <c r="D6" s="73" t="s">
        <v>2802</v>
      </c>
      <c r="E6" s="74" t="s">
        <v>2803</v>
      </c>
      <c r="F6" s="74" t="s">
        <v>2804</v>
      </c>
      <c r="G6" s="75" t="s">
        <v>2805</v>
      </c>
    </row>
    <row r="7" spans="1:7" x14ac:dyDescent="0.2">
      <c r="A7" s="70" t="str">
        <f>C7</f>
        <v>Alabama</v>
      </c>
      <c r="B7" s="70" t="str">
        <f>A7&amp;"_"&amp;AND(E7&gt;0,F7&gt;0)</f>
        <v>Alabama_FALSE</v>
      </c>
      <c r="C7" s="117" t="s">
        <v>381</v>
      </c>
      <c r="D7" s="77" t="s">
        <v>2806</v>
      </c>
      <c r="E7" s="78">
        <v>-28.91</v>
      </c>
      <c r="F7" s="79">
        <v>0.52056345820294603</v>
      </c>
      <c r="G7" s="80">
        <v>26.028172910147305</v>
      </c>
    </row>
    <row r="8" spans="1:7" x14ac:dyDescent="0.2">
      <c r="A8" s="70" t="str">
        <f>A7</f>
        <v>Alabama</v>
      </c>
      <c r="B8" s="70" t="str">
        <f t="shared" ref="B8:B25" si="0">A8&amp;"_"&amp;AND(E8&gt;0,F8&gt;0)</f>
        <v>Alabama_FALSE</v>
      </c>
      <c r="C8" s="118"/>
      <c r="D8" s="81" t="s">
        <v>2807</v>
      </c>
      <c r="E8" s="82">
        <v>-24.09</v>
      </c>
      <c r="F8" s="83">
        <v>0</v>
      </c>
      <c r="G8" s="84">
        <v>0</v>
      </c>
    </row>
    <row r="9" spans="1:7" x14ac:dyDescent="0.2">
      <c r="A9" s="70" t="str">
        <f t="shared" ref="A9:A25" si="1">A8</f>
        <v>Alabama</v>
      </c>
      <c r="B9" s="70" t="str">
        <f t="shared" si="0"/>
        <v>Alabama_FALSE</v>
      </c>
      <c r="C9" s="118"/>
      <c r="D9" s="81" t="s">
        <v>2808</v>
      </c>
      <c r="E9" s="82">
        <v>-19.27</v>
      </c>
      <c r="F9" s="83">
        <v>0</v>
      </c>
      <c r="G9" s="84">
        <v>0</v>
      </c>
    </row>
    <row r="10" spans="1:7" x14ac:dyDescent="0.2">
      <c r="A10" s="70" t="str">
        <f t="shared" si="1"/>
        <v>Alabama</v>
      </c>
      <c r="B10" s="70" t="str">
        <f t="shared" si="0"/>
        <v>Alabama_FALSE</v>
      </c>
      <c r="C10" s="118"/>
      <c r="D10" s="81" t="s">
        <v>2809</v>
      </c>
      <c r="E10" s="82">
        <v>-14.46</v>
      </c>
      <c r="F10" s="83">
        <v>0</v>
      </c>
      <c r="G10" s="84">
        <v>0</v>
      </c>
    </row>
    <row r="11" spans="1:7" x14ac:dyDescent="0.2">
      <c r="A11" s="70" t="str">
        <f t="shared" si="1"/>
        <v>Alabama</v>
      </c>
      <c r="B11" s="70" t="str">
        <f t="shared" si="0"/>
        <v>Alabama_FALSE</v>
      </c>
      <c r="C11" s="118"/>
      <c r="D11" s="81" t="s">
        <v>2810</v>
      </c>
      <c r="E11" s="82">
        <v>-9.64</v>
      </c>
      <c r="F11" s="83">
        <v>0</v>
      </c>
      <c r="G11" s="84">
        <v>0</v>
      </c>
    </row>
    <row r="12" spans="1:7" x14ac:dyDescent="0.2">
      <c r="A12" s="70" t="str">
        <f t="shared" si="1"/>
        <v>Alabama</v>
      </c>
      <c r="B12" s="70" t="str">
        <f t="shared" si="0"/>
        <v>Alabama_FALSE</v>
      </c>
      <c r="C12" s="118"/>
      <c r="D12" s="81" t="s">
        <v>2811</v>
      </c>
      <c r="E12" s="82">
        <v>-4.82</v>
      </c>
      <c r="F12" s="83">
        <v>0</v>
      </c>
      <c r="G12" s="84">
        <v>0</v>
      </c>
    </row>
    <row r="13" spans="1:7" x14ac:dyDescent="0.2">
      <c r="A13" s="70" t="str">
        <f t="shared" si="1"/>
        <v>Alabama</v>
      </c>
      <c r="B13" s="70" t="str">
        <f t="shared" si="0"/>
        <v>Alabama_FALSE</v>
      </c>
      <c r="C13" s="118"/>
      <c r="D13" s="81" t="s">
        <v>2812</v>
      </c>
      <c r="E13" s="82">
        <v>0</v>
      </c>
      <c r="F13" s="83">
        <v>0</v>
      </c>
      <c r="G13" s="84">
        <v>0</v>
      </c>
    </row>
    <row r="14" spans="1:7" x14ac:dyDescent="0.2">
      <c r="A14" s="70" t="str">
        <f t="shared" si="1"/>
        <v>Alabama</v>
      </c>
      <c r="B14" s="70" t="str">
        <f t="shared" si="0"/>
        <v>Alabama_TRUE</v>
      </c>
      <c r="C14" s="118"/>
      <c r="D14" s="81" t="s">
        <v>2813</v>
      </c>
      <c r="E14" s="82">
        <v>4.82</v>
      </c>
      <c r="F14" s="83">
        <v>1964.9487238919996</v>
      </c>
      <c r="G14" s="84">
        <v>98247.436194599984</v>
      </c>
    </row>
    <row r="15" spans="1:7" x14ac:dyDescent="0.2">
      <c r="A15" s="70" t="str">
        <f t="shared" si="1"/>
        <v>Alabama</v>
      </c>
      <c r="B15" s="70" t="str">
        <f t="shared" si="0"/>
        <v>Alabama_TRUE</v>
      </c>
      <c r="C15" s="118"/>
      <c r="D15" s="81" t="s">
        <v>2814</v>
      </c>
      <c r="E15" s="82">
        <v>9.64</v>
      </c>
      <c r="F15" s="83">
        <v>2371.6214203035784</v>
      </c>
      <c r="G15" s="84">
        <v>118581.07101517894</v>
      </c>
    </row>
    <row r="16" spans="1:7" x14ac:dyDescent="0.2">
      <c r="A16" s="70" t="str">
        <f t="shared" si="1"/>
        <v>Alabama</v>
      </c>
      <c r="B16" s="70" t="str">
        <f t="shared" si="0"/>
        <v>Alabama_TRUE</v>
      </c>
      <c r="C16" s="118"/>
      <c r="D16" s="81" t="s">
        <v>2815</v>
      </c>
      <c r="E16" s="82">
        <v>14.46</v>
      </c>
      <c r="F16" s="83">
        <v>1829.5090940952</v>
      </c>
      <c r="G16" s="84">
        <v>91475.454704759992</v>
      </c>
    </row>
    <row r="17" spans="1:7" x14ac:dyDescent="0.2">
      <c r="A17" s="70" t="str">
        <f t="shared" si="1"/>
        <v>Alabama</v>
      </c>
      <c r="B17" s="70" t="str">
        <f t="shared" si="0"/>
        <v>Alabama_TRUE</v>
      </c>
      <c r="C17" s="118"/>
      <c r="D17" s="81" t="s">
        <v>2816</v>
      </c>
      <c r="E17" s="82">
        <v>19.27</v>
      </c>
      <c r="F17" s="83">
        <v>0.11111294879999999</v>
      </c>
      <c r="G17" s="84">
        <v>5.5556474399999995</v>
      </c>
    </row>
    <row r="18" spans="1:7" x14ac:dyDescent="0.2">
      <c r="A18" s="70" t="str">
        <f t="shared" si="1"/>
        <v>Alabama</v>
      </c>
      <c r="B18" s="70" t="str">
        <f t="shared" si="0"/>
        <v>Alabama_TRUE</v>
      </c>
      <c r="C18" s="118"/>
      <c r="D18" s="81" t="s">
        <v>2817</v>
      </c>
      <c r="E18" s="82">
        <v>24.09</v>
      </c>
      <c r="F18" s="83">
        <v>0.28126335410526321</v>
      </c>
      <c r="G18" s="84">
        <v>14.063167705263162</v>
      </c>
    </row>
    <row r="19" spans="1:7" x14ac:dyDescent="0.2">
      <c r="A19" s="70" t="str">
        <f t="shared" si="1"/>
        <v>Alabama</v>
      </c>
      <c r="B19" s="70" t="str">
        <f t="shared" si="0"/>
        <v>Alabama_FALSE</v>
      </c>
      <c r="C19" s="118"/>
      <c r="D19" s="81" t="s">
        <v>2818</v>
      </c>
      <c r="E19" s="82">
        <v>28.91</v>
      </c>
      <c r="F19" s="83">
        <v>0</v>
      </c>
      <c r="G19" s="84">
        <v>0</v>
      </c>
    </row>
    <row r="20" spans="1:7" x14ac:dyDescent="0.2">
      <c r="A20" s="70" t="str">
        <f t="shared" si="1"/>
        <v>Alabama</v>
      </c>
      <c r="B20" s="70" t="str">
        <f t="shared" si="0"/>
        <v>Alabama_TRUE</v>
      </c>
      <c r="C20" s="118"/>
      <c r="D20" s="81" t="s">
        <v>2819</v>
      </c>
      <c r="E20" s="82">
        <v>33.729999999999997</v>
      </c>
      <c r="F20" s="83">
        <v>609.89103932399985</v>
      </c>
      <c r="G20" s="84">
        <v>30494.551966199993</v>
      </c>
    </row>
    <row r="21" spans="1:7" x14ac:dyDescent="0.2">
      <c r="A21" s="70" t="str">
        <f t="shared" si="1"/>
        <v>Alabama</v>
      </c>
      <c r="B21" s="70" t="str">
        <f t="shared" si="0"/>
        <v>Alabama_FALSE</v>
      </c>
      <c r="C21" s="118"/>
      <c r="D21" s="81" t="s">
        <v>2820</v>
      </c>
      <c r="E21" s="82">
        <v>38.549999999999997</v>
      </c>
      <c r="F21" s="83">
        <v>0</v>
      </c>
      <c r="G21" s="84">
        <v>0</v>
      </c>
    </row>
    <row r="22" spans="1:7" x14ac:dyDescent="0.2">
      <c r="A22" s="70" t="str">
        <f t="shared" si="1"/>
        <v>Alabama</v>
      </c>
      <c r="B22" s="70" t="str">
        <f t="shared" si="0"/>
        <v>Alabama_FALSE</v>
      </c>
      <c r="C22" s="118"/>
      <c r="D22" s="81" t="s">
        <v>2821</v>
      </c>
      <c r="E22" s="82">
        <v>43.37</v>
      </c>
      <c r="F22" s="83">
        <v>0</v>
      </c>
      <c r="G22" s="84">
        <v>0</v>
      </c>
    </row>
    <row r="23" spans="1:7" x14ac:dyDescent="0.2">
      <c r="A23" s="70" t="str">
        <f t="shared" si="1"/>
        <v>Alabama</v>
      </c>
      <c r="B23" s="70" t="str">
        <f t="shared" si="0"/>
        <v>Alabama_TRUE</v>
      </c>
      <c r="C23" s="118"/>
      <c r="D23" s="81" t="s">
        <v>2822</v>
      </c>
      <c r="E23" s="82">
        <v>48.18</v>
      </c>
      <c r="F23" s="83">
        <v>4.7619835200000002E-2</v>
      </c>
      <c r="G23" s="84">
        <v>2.3809917600000001</v>
      </c>
    </row>
    <row r="24" spans="1:7" x14ac:dyDescent="0.2">
      <c r="A24" s="70" t="str">
        <f t="shared" si="1"/>
        <v>Alabama</v>
      </c>
      <c r="B24" s="70" t="str">
        <f t="shared" si="0"/>
        <v>Alabama_FALSE</v>
      </c>
      <c r="C24" s="118"/>
      <c r="D24" s="81" t="s">
        <v>2823</v>
      </c>
      <c r="E24" s="82">
        <v>53</v>
      </c>
      <c r="F24" s="83">
        <v>0</v>
      </c>
      <c r="G24" s="84">
        <v>0</v>
      </c>
    </row>
    <row r="25" spans="1:7" x14ac:dyDescent="0.2">
      <c r="A25" s="70" t="str">
        <f t="shared" si="1"/>
        <v>Alabama</v>
      </c>
      <c r="B25" s="70" t="str">
        <f t="shared" si="0"/>
        <v>Alabama_TRUE</v>
      </c>
      <c r="C25" s="119"/>
      <c r="D25" s="85" t="s">
        <v>2824</v>
      </c>
      <c r="E25" s="86">
        <v>57.82</v>
      </c>
      <c r="F25" s="87">
        <v>0.24269407237894738</v>
      </c>
      <c r="G25" s="88">
        <v>12.13470361894737</v>
      </c>
    </row>
    <row r="26" spans="1:7" x14ac:dyDescent="0.2">
      <c r="A26" s="93" t="str">
        <f>C26</f>
        <v>Arizona</v>
      </c>
      <c r="B26" s="93" t="str">
        <f>A26&amp;"_"&amp;AND(E26&gt;0,F26&gt;0)</f>
        <v>Arizona_FALSE</v>
      </c>
      <c r="C26" s="117" t="s">
        <v>307</v>
      </c>
      <c r="D26" s="81" t="s">
        <v>2806</v>
      </c>
      <c r="E26" s="82">
        <v>-28.91</v>
      </c>
      <c r="F26" s="83">
        <v>0</v>
      </c>
      <c r="G26" s="84">
        <v>0</v>
      </c>
    </row>
    <row r="27" spans="1:7" x14ac:dyDescent="0.2">
      <c r="A27" s="93" t="str">
        <f>A26</f>
        <v>Arizona</v>
      </c>
      <c r="B27" s="93" t="str">
        <f t="shared" ref="B27:B44" si="2">A27&amp;"_"&amp;AND(E27&gt;0,F27&gt;0)</f>
        <v>Arizona_FALSE</v>
      </c>
      <c r="C27" s="118"/>
      <c r="D27" s="81" t="s">
        <v>2807</v>
      </c>
      <c r="E27" s="82">
        <v>-24.09</v>
      </c>
      <c r="F27" s="83">
        <v>0</v>
      </c>
      <c r="G27" s="84">
        <v>0</v>
      </c>
    </row>
    <row r="28" spans="1:7" x14ac:dyDescent="0.2">
      <c r="A28" s="93" t="str">
        <f t="shared" ref="A28:A44" si="3">A27</f>
        <v>Arizona</v>
      </c>
      <c r="B28" s="93" t="str">
        <f t="shared" si="2"/>
        <v>Arizona_FALSE</v>
      </c>
      <c r="C28" s="118"/>
      <c r="D28" s="81" t="s">
        <v>2808</v>
      </c>
      <c r="E28" s="82">
        <v>-19.27</v>
      </c>
      <c r="F28" s="83">
        <v>0</v>
      </c>
      <c r="G28" s="84">
        <v>0</v>
      </c>
    </row>
    <row r="29" spans="1:7" x14ac:dyDescent="0.2">
      <c r="A29" s="93" t="str">
        <f t="shared" si="3"/>
        <v>Arizona</v>
      </c>
      <c r="B29" s="93" t="str">
        <f t="shared" si="2"/>
        <v>Arizona_FALSE</v>
      </c>
      <c r="C29" s="118"/>
      <c r="D29" s="81" t="s">
        <v>2809</v>
      </c>
      <c r="E29" s="82">
        <v>-14.46</v>
      </c>
      <c r="F29" s="83">
        <v>0</v>
      </c>
      <c r="G29" s="84">
        <v>0</v>
      </c>
    </row>
    <row r="30" spans="1:7" x14ac:dyDescent="0.2">
      <c r="A30" s="93" t="str">
        <f t="shared" si="3"/>
        <v>Arizona</v>
      </c>
      <c r="B30" s="93" t="str">
        <f t="shared" si="2"/>
        <v>Arizona_FALSE</v>
      </c>
      <c r="C30" s="118"/>
      <c r="D30" s="81" t="s">
        <v>2810</v>
      </c>
      <c r="E30" s="82">
        <v>-9.64</v>
      </c>
      <c r="F30" s="83">
        <v>0</v>
      </c>
      <c r="G30" s="84">
        <v>0</v>
      </c>
    </row>
    <row r="31" spans="1:7" x14ac:dyDescent="0.2">
      <c r="A31" s="93" t="str">
        <f t="shared" si="3"/>
        <v>Arizona</v>
      </c>
      <c r="B31" s="93" t="str">
        <f t="shared" si="2"/>
        <v>Arizona_FALSE</v>
      </c>
      <c r="C31" s="118"/>
      <c r="D31" s="81" t="s">
        <v>2811</v>
      </c>
      <c r="E31" s="82">
        <v>-4.82</v>
      </c>
      <c r="F31" s="83">
        <v>0</v>
      </c>
      <c r="G31" s="84">
        <v>0</v>
      </c>
    </row>
    <row r="32" spans="1:7" x14ac:dyDescent="0.2">
      <c r="A32" s="93" t="str">
        <f t="shared" si="3"/>
        <v>Arizona</v>
      </c>
      <c r="B32" s="93" t="str">
        <f t="shared" si="2"/>
        <v>Arizona_FALSE</v>
      </c>
      <c r="C32" s="118"/>
      <c r="D32" s="81" t="s">
        <v>2812</v>
      </c>
      <c r="E32" s="82">
        <v>0</v>
      </c>
      <c r="F32" s="83">
        <v>0</v>
      </c>
      <c r="G32" s="84">
        <v>0</v>
      </c>
    </row>
    <row r="33" spans="1:7" x14ac:dyDescent="0.2">
      <c r="A33" s="93" t="str">
        <f t="shared" si="3"/>
        <v>Arizona</v>
      </c>
      <c r="B33" s="93" t="str">
        <f t="shared" si="2"/>
        <v>Arizona_TRUE</v>
      </c>
      <c r="C33" s="118"/>
      <c r="D33" s="81" t="s">
        <v>2813</v>
      </c>
      <c r="E33" s="82">
        <v>4.82</v>
      </c>
      <c r="F33" s="83">
        <v>2.6852295960000006</v>
      </c>
      <c r="G33" s="84">
        <v>134.26147980000002</v>
      </c>
    </row>
    <row r="34" spans="1:7" x14ac:dyDescent="0.2">
      <c r="A34" s="93" t="str">
        <f t="shared" si="3"/>
        <v>Arizona</v>
      </c>
      <c r="B34" s="93" t="str">
        <f t="shared" si="2"/>
        <v>Arizona_TRUE</v>
      </c>
      <c r="C34" s="118"/>
      <c r="D34" s="81" t="s">
        <v>2814</v>
      </c>
      <c r="E34" s="82">
        <v>9.64</v>
      </c>
      <c r="F34" s="83">
        <v>3.2407943399999999</v>
      </c>
      <c r="G34" s="84">
        <v>162.039717</v>
      </c>
    </row>
    <row r="35" spans="1:7" x14ac:dyDescent="0.2">
      <c r="A35" s="93" t="str">
        <f t="shared" si="3"/>
        <v>Arizona</v>
      </c>
      <c r="B35" s="93" t="str">
        <f t="shared" si="2"/>
        <v>Arizona_TRUE</v>
      </c>
      <c r="C35" s="118"/>
      <c r="D35" s="81" t="s">
        <v>2815</v>
      </c>
      <c r="E35" s="82">
        <v>14.46</v>
      </c>
      <c r="F35" s="83">
        <v>2.5000413480000003</v>
      </c>
      <c r="G35" s="84">
        <v>125.00206740000002</v>
      </c>
    </row>
    <row r="36" spans="1:7" x14ac:dyDescent="0.2">
      <c r="A36" s="93" t="str">
        <f t="shared" si="3"/>
        <v>Arizona</v>
      </c>
      <c r="B36" s="93" t="str">
        <f t="shared" si="2"/>
        <v>Arizona_FALSE</v>
      </c>
      <c r="C36" s="118"/>
      <c r="D36" s="81" t="s">
        <v>2816</v>
      </c>
      <c r="E36" s="82">
        <v>19.27</v>
      </c>
      <c r="F36" s="83">
        <v>0</v>
      </c>
      <c r="G36" s="84">
        <v>0</v>
      </c>
    </row>
    <row r="37" spans="1:7" x14ac:dyDescent="0.2">
      <c r="A37" s="93" t="str">
        <f t="shared" si="3"/>
        <v>Arizona</v>
      </c>
      <c r="B37" s="93" t="str">
        <f t="shared" si="2"/>
        <v>Arizona_FALSE</v>
      </c>
      <c r="C37" s="118"/>
      <c r="D37" s="81" t="s">
        <v>2817</v>
      </c>
      <c r="E37" s="82">
        <v>24.09</v>
      </c>
      <c r="F37" s="83">
        <v>0</v>
      </c>
      <c r="G37" s="84">
        <v>0</v>
      </c>
    </row>
    <row r="38" spans="1:7" x14ac:dyDescent="0.2">
      <c r="A38" s="93" t="str">
        <f t="shared" si="3"/>
        <v>Arizona</v>
      </c>
      <c r="B38" s="93" t="str">
        <f t="shared" si="2"/>
        <v>Arizona_TRUE</v>
      </c>
      <c r="C38" s="118"/>
      <c r="D38" s="81" t="s">
        <v>2818</v>
      </c>
      <c r="E38" s="82">
        <v>28.91</v>
      </c>
      <c r="F38" s="83">
        <v>0.833347116</v>
      </c>
      <c r="G38" s="84">
        <v>41.667355799999996</v>
      </c>
    </row>
    <row r="39" spans="1:7" x14ac:dyDescent="0.2">
      <c r="A39" s="93" t="str">
        <f t="shared" si="3"/>
        <v>Arizona</v>
      </c>
      <c r="B39" s="93" t="str">
        <f t="shared" si="2"/>
        <v>Arizona_FALSE</v>
      </c>
      <c r="C39" s="118"/>
      <c r="D39" s="81" t="s">
        <v>2819</v>
      </c>
      <c r="E39" s="82">
        <v>33.729999999999997</v>
      </c>
      <c r="F39" s="83">
        <v>0</v>
      </c>
      <c r="G39" s="84">
        <v>0</v>
      </c>
    </row>
    <row r="40" spans="1:7" x14ac:dyDescent="0.2">
      <c r="A40" s="93" t="str">
        <f t="shared" si="3"/>
        <v>Arizona</v>
      </c>
      <c r="B40" s="93" t="str">
        <f t="shared" si="2"/>
        <v>Arizona_FALSE</v>
      </c>
      <c r="C40" s="118"/>
      <c r="D40" s="81" t="s">
        <v>2820</v>
      </c>
      <c r="E40" s="82">
        <v>38.549999999999997</v>
      </c>
      <c r="F40" s="83">
        <v>0</v>
      </c>
      <c r="G40" s="84">
        <v>0</v>
      </c>
    </row>
    <row r="41" spans="1:7" x14ac:dyDescent="0.2">
      <c r="A41" s="93" t="str">
        <f t="shared" si="3"/>
        <v>Arizona</v>
      </c>
      <c r="B41" s="93" t="str">
        <f t="shared" si="2"/>
        <v>Arizona_FALSE</v>
      </c>
      <c r="C41" s="118"/>
      <c r="D41" s="81" t="s">
        <v>2821</v>
      </c>
      <c r="E41" s="82">
        <v>43.37</v>
      </c>
      <c r="F41" s="83">
        <v>0</v>
      </c>
      <c r="G41" s="84">
        <v>0</v>
      </c>
    </row>
    <row r="42" spans="1:7" x14ac:dyDescent="0.2">
      <c r="A42" s="93" t="str">
        <f t="shared" si="3"/>
        <v>Arizona</v>
      </c>
      <c r="B42" s="93" t="str">
        <f t="shared" si="2"/>
        <v>Arizona_FALSE</v>
      </c>
      <c r="C42" s="118"/>
      <c r="D42" s="81" t="s">
        <v>2822</v>
      </c>
      <c r="E42" s="82">
        <v>48.18</v>
      </c>
      <c r="F42" s="83">
        <v>0</v>
      </c>
      <c r="G42" s="84">
        <v>0</v>
      </c>
    </row>
    <row r="43" spans="1:7" x14ac:dyDescent="0.2">
      <c r="A43" s="93" t="str">
        <f t="shared" si="3"/>
        <v>Arizona</v>
      </c>
      <c r="B43" s="93" t="str">
        <f t="shared" si="2"/>
        <v>Arizona_FALSE</v>
      </c>
      <c r="C43" s="118"/>
      <c r="D43" s="81" t="s">
        <v>2823</v>
      </c>
      <c r="E43" s="82">
        <v>53</v>
      </c>
      <c r="F43" s="83">
        <v>0</v>
      </c>
      <c r="G43" s="84">
        <v>0</v>
      </c>
    </row>
    <row r="44" spans="1:7" x14ac:dyDescent="0.2">
      <c r="A44" s="93" t="str">
        <f t="shared" si="3"/>
        <v>Arizona</v>
      </c>
      <c r="B44" s="93" t="str">
        <f t="shared" si="2"/>
        <v>Arizona_FALSE</v>
      </c>
      <c r="C44" s="119"/>
      <c r="D44" s="81" t="s">
        <v>2824</v>
      </c>
      <c r="E44" s="82">
        <v>57.82</v>
      </c>
      <c r="F44" s="83">
        <v>0</v>
      </c>
      <c r="G44" s="84">
        <v>0</v>
      </c>
    </row>
    <row r="45" spans="1:7" x14ac:dyDescent="0.2">
      <c r="A45" s="70" t="str">
        <f>C45</f>
        <v>Arkansas</v>
      </c>
      <c r="B45" s="70" t="str">
        <f>A45&amp;"_"&amp;AND(E45&gt;0,F45&gt;0)</f>
        <v>Arkansas_FALSE</v>
      </c>
      <c r="C45" s="117" t="s">
        <v>594</v>
      </c>
      <c r="D45" s="77" t="s">
        <v>2806</v>
      </c>
      <c r="E45" s="78">
        <v>-28.91</v>
      </c>
      <c r="F45" s="79">
        <v>0.72603504007046848</v>
      </c>
      <c r="G45" s="80">
        <v>36.301752003523426</v>
      </c>
    </row>
    <row r="46" spans="1:7" x14ac:dyDescent="0.2">
      <c r="A46" s="70" t="str">
        <f>A45</f>
        <v>Arkansas</v>
      </c>
      <c r="B46" s="70" t="str">
        <f t="shared" ref="B46:B63" si="4">A46&amp;"_"&amp;AND(E46&gt;0,F46&gt;0)</f>
        <v>Arkansas_FALSE</v>
      </c>
      <c r="C46" s="118"/>
      <c r="D46" s="81" t="s">
        <v>2807</v>
      </c>
      <c r="E46" s="82">
        <v>-24.09</v>
      </c>
      <c r="F46" s="83">
        <v>0</v>
      </c>
      <c r="G46" s="84">
        <v>0</v>
      </c>
    </row>
    <row r="47" spans="1:7" x14ac:dyDescent="0.2">
      <c r="A47" s="70" t="str">
        <f t="shared" ref="A47:A63" si="5">A46</f>
        <v>Arkansas</v>
      </c>
      <c r="B47" s="70" t="str">
        <f t="shared" si="4"/>
        <v>Arkansas_FALSE</v>
      </c>
      <c r="C47" s="118"/>
      <c r="D47" s="81" t="s">
        <v>2808</v>
      </c>
      <c r="E47" s="82">
        <v>-19.27</v>
      </c>
      <c r="F47" s="83">
        <v>0</v>
      </c>
      <c r="G47" s="84">
        <v>0</v>
      </c>
    </row>
    <row r="48" spans="1:7" x14ac:dyDescent="0.2">
      <c r="A48" s="70" t="str">
        <f t="shared" si="5"/>
        <v>Arkansas</v>
      </c>
      <c r="B48" s="70" t="str">
        <f t="shared" si="4"/>
        <v>Arkansas_FALSE</v>
      </c>
      <c r="C48" s="118"/>
      <c r="D48" s="81" t="s">
        <v>2809</v>
      </c>
      <c r="E48" s="82">
        <v>-14.46</v>
      </c>
      <c r="F48" s="83">
        <v>0</v>
      </c>
      <c r="G48" s="84">
        <v>0</v>
      </c>
    </row>
    <row r="49" spans="1:7" x14ac:dyDescent="0.2">
      <c r="A49" s="70" t="str">
        <f t="shared" si="5"/>
        <v>Arkansas</v>
      </c>
      <c r="B49" s="70" t="str">
        <f t="shared" si="4"/>
        <v>Arkansas_FALSE</v>
      </c>
      <c r="C49" s="118"/>
      <c r="D49" s="81" t="s">
        <v>2810</v>
      </c>
      <c r="E49" s="82">
        <v>-9.64</v>
      </c>
      <c r="F49" s="83">
        <v>0</v>
      </c>
      <c r="G49" s="84">
        <v>0</v>
      </c>
    </row>
    <row r="50" spans="1:7" x14ac:dyDescent="0.2">
      <c r="A50" s="70" t="str">
        <f t="shared" si="5"/>
        <v>Arkansas</v>
      </c>
      <c r="B50" s="70" t="str">
        <f t="shared" si="4"/>
        <v>Arkansas_FALSE</v>
      </c>
      <c r="C50" s="118"/>
      <c r="D50" s="81" t="s">
        <v>2811</v>
      </c>
      <c r="E50" s="82">
        <v>-4.82</v>
      </c>
      <c r="F50" s="83">
        <v>0</v>
      </c>
      <c r="G50" s="84">
        <v>0</v>
      </c>
    </row>
    <row r="51" spans="1:7" x14ac:dyDescent="0.2">
      <c r="A51" s="70" t="str">
        <f t="shared" si="5"/>
        <v>Arkansas</v>
      </c>
      <c r="B51" s="70" t="str">
        <f t="shared" si="4"/>
        <v>Arkansas_FALSE</v>
      </c>
      <c r="C51" s="118"/>
      <c r="D51" s="81" t="s">
        <v>2812</v>
      </c>
      <c r="E51" s="82">
        <v>0</v>
      </c>
      <c r="F51" s="83">
        <v>0</v>
      </c>
      <c r="G51" s="84">
        <v>0</v>
      </c>
    </row>
    <row r="52" spans="1:7" x14ac:dyDescent="0.2">
      <c r="A52" s="70" t="str">
        <f t="shared" si="5"/>
        <v>Arkansas</v>
      </c>
      <c r="B52" s="70" t="str">
        <f t="shared" si="4"/>
        <v>Arkansas_TRUE</v>
      </c>
      <c r="C52" s="118"/>
      <c r="D52" s="81" t="s">
        <v>2813</v>
      </c>
      <c r="E52" s="82">
        <v>4.82</v>
      </c>
      <c r="F52" s="83">
        <v>135.54016056</v>
      </c>
      <c r="G52" s="84">
        <v>6777.0080280000002</v>
      </c>
    </row>
    <row r="53" spans="1:7" x14ac:dyDescent="0.2">
      <c r="A53" s="70" t="str">
        <f t="shared" si="5"/>
        <v>Arkansas</v>
      </c>
      <c r="B53" s="70" t="str">
        <f t="shared" si="4"/>
        <v>Arkansas_TRUE</v>
      </c>
      <c r="C53" s="118"/>
      <c r="D53" s="81" t="s">
        <v>2814</v>
      </c>
      <c r="E53" s="82">
        <v>9.64</v>
      </c>
      <c r="F53" s="83">
        <v>164.11902364421053</v>
      </c>
      <c r="G53" s="84">
        <v>8205.9511822105269</v>
      </c>
    </row>
    <row r="54" spans="1:7" x14ac:dyDescent="0.2">
      <c r="A54" s="70" t="str">
        <f t="shared" si="5"/>
        <v>Arkansas</v>
      </c>
      <c r="B54" s="70" t="str">
        <f t="shared" si="4"/>
        <v>Arkansas_TRUE</v>
      </c>
      <c r="C54" s="118"/>
      <c r="D54" s="81" t="s">
        <v>2815</v>
      </c>
      <c r="E54" s="82">
        <v>14.46</v>
      </c>
      <c r="F54" s="83">
        <v>126.4981238892</v>
      </c>
      <c r="G54" s="84">
        <v>6324.9061944600007</v>
      </c>
    </row>
    <row r="55" spans="1:7" x14ac:dyDescent="0.2">
      <c r="A55" s="70" t="str">
        <f t="shared" si="5"/>
        <v>Arkansas</v>
      </c>
      <c r="B55" s="70" t="str">
        <f t="shared" si="4"/>
        <v>Arkansas_TRUE</v>
      </c>
      <c r="C55" s="118"/>
      <c r="D55" s="81" t="s">
        <v>2816</v>
      </c>
      <c r="E55" s="82">
        <v>19.27</v>
      </c>
      <c r="F55" s="83">
        <v>0.45834091379999997</v>
      </c>
      <c r="G55" s="84">
        <v>22.917045689999998</v>
      </c>
    </row>
    <row r="56" spans="1:7" x14ac:dyDescent="0.2">
      <c r="A56" s="70" t="str">
        <f t="shared" si="5"/>
        <v>Arkansas</v>
      </c>
      <c r="B56" s="70" t="str">
        <f t="shared" si="4"/>
        <v>Arkansas_TRUE</v>
      </c>
      <c r="C56" s="118"/>
      <c r="D56" s="81" t="s">
        <v>2817</v>
      </c>
      <c r="E56" s="82">
        <v>24.09</v>
      </c>
      <c r="F56" s="83">
        <v>0.43651515600000002</v>
      </c>
      <c r="G56" s="84">
        <v>21.825757800000002</v>
      </c>
    </row>
    <row r="57" spans="1:7" x14ac:dyDescent="0.2">
      <c r="A57" s="70" t="str">
        <f t="shared" si="5"/>
        <v>Arkansas</v>
      </c>
      <c r="B57" s="70" t="str">
        <f t="shared" si="4"/>
        <v>Arkansas_TRUE</v>
      </c>
      <c r="C57" s="118"/>
      <c r="D57" s="81" t="s">
        <v>2818</v>
      </c>
      <c r="E57" s="82">
        <v>28.91</v>
      </c>
      <c r="F57" s="83">
        <v>42.064187759999996</v>
      </c>
      <c r="G57" s="84">
        <v>2103.2093880000002</v>
      </c>
    </row>
    <row r="58" spans="1:7" x14ac:dyDescent="0.2">
      <c r="A58" s="70" t="str">
        <f t="shared" si="5"/>
        <v>Arkansas</v>
      </c>
      <c r="B58" s="70" t="str">
        <f t="shared" si="4"/>
        <v>Arkansas_TRUE</v>
      </c>
      <c r="C58" s="118"/>
      <c r="D58" s="81" t="s">
        <v>2819</v>
      </c>
      <c r="E58" s="82">
        <v>33.729999999999997</v>
      </c>
      <c r="F58" s="83">
        <v>0.32738636700000001</v>
      </c>
      <c r="G58" s="84">
        <v>16.36931835</v>
      </c>
    </row>
    <row r="59" spans="1:7" x14ac:dyDescent="0.2">
      <c r="A59" s="70" t="str">
        <f t="shared" si="5"/>
        <v>Arkansas</v>
      </c>
      <c r="B59" s="70" t="str">
        <f t="shared" si="4"/>
        <v>Arkansas_FALSE</v>
      </c>
      <c r="C59" s="118"/>
      <c r="D59" s="81" t="s">
        <v>2820</v>
      </c>
      <c r="E59" s="82">
        <v>38.549999999999997</v>
      </c>
      <c r="F59" s="83">
        <v>0</v>
      </c>
      <c r="G59" s="84">
        <v>0</v>
      </c>
    </row>
    <row r="60" spans="1:7" x14ac:dyDescent="0.2">
      <c r="A60" s="70" t="str">
        <f t="shared" si="5"/>
        <v>Arkansas</v>
      </c>
      <c r="B60" s="70" t="str">
        <f t="shared" si="4"/>
        <v>Arkansas_FALSE</v>
      </c>
      <c r="C60" s="118"/>
      <c r="D60" s="81" t="s">
        <v>2821</v>
      </c>
      <c r="E60" s="82">
        <v>43.37</v>
      </c>
      <c r="F60" s="83">
        <v>0</v>
      </c>
      <c r="G60" s="84">
        <v>0</v>
      </c>
    </row>
    <row r="61" spans="1:7" x14ac:dyDescent="0.2">
      <c r="A61" s="70" t="str">
        <f t="shared" si="5"/>
        <v>Arkansas</v>
      </c>
      <c r="B61" s="70" t="str">
        <f t="shared" si="4"/>
        <v>Arkansas_TRUE</v>
      </c>
      <c r="C61" s="118"/>
      <c r="D61" s="81" t="s">
        <v>2822</v>
      </c>
      <c r="E61" s="82">
        <v>48.18</v>
      </c>
      <c r="F61" s="83">
        <v>0.1964318202</v>
      </c>
      <c r="G61" s="84">
        <v>9.8215910100000006</v>
      </c>
    </row>
    <row r="62" spans="1:7" x14ac:dyDescent="0.2">
      <c r="A62" s="70" t="str">
        <f t="shared" si="5"/>
        <v>Arkansas</v>
      </c>
      <c r="B62" s="70" t="str">
        <f t="shared" si="4"/>
        <v>Arkansas_FALSE</v>
      </c>
      <c r="C62" s="118"/>
      <c r="D62" s="81" t="s">
        <v>2823</v>
      </c>
      <c r="E62" s="82">
        <v>53</v>
      </c>
      <c r="F62" s="83">
        <v>0</v>
      </c>
      <c r="G62" s="84">
        <v>0</v>
      </c>
    </row>
    <row r="63" spans="1:7" x14ac:dyDescent="0.2">
      <c r="A63" s="70" t="str">
        <f t="shared" si="5"/>
        <v>Arkansas</v>
      </c>
      <c r="B63" s="70" t="str">
        <f t="shared" si="4"/>
        <v>Arkansas_TRUE</v>
      </c>
      <c r="C63" s="119"/>
      <c r="D63" s="85" t="s">
        <v>2824</v>
      </c>
      <c r="E63" s="86">
        <v>57.82</v>
      </c>
      <c r="F63" s="87">
        <v>0.45834091379999997</v>
      </c>
      <c r="G63" s="88">
        <v>22.917045689999998</v>
      </c>
    </row>
    <row r="64" spans="1:7" x14ac:dyDescent="0.2">
      <c r="A64" s="93" t="str">
        <f>C64</f>
        <v>Atlantic Offshore</v>
      </c>
      <c r="B64" s="93" t="str">
        <f>A64&amp;"_"&amp;AND(E64&gt;0,F64&gt;0)</f>
        <v>Atlantic Offshore_FALSE</v>
      </c>
      <c r="C64" s="117" t="s">
        <v>1614</v>
      </c>
      <c r="D64" s="81" t="s">
        <v>2806</v>
      </c>
      <c r="E64" s="82">
        <v>-28.91</v>
      </c>
      <c r="F64" s="83">
        <v>0</v>
      </c>
      <c r="G64" s="84">
        <v>0</v>
      </c>
    </row>
    <row r="65" spans="1:7" x14ac:dyDescent="0.2">
      <c r="A65" s="93" t="str">
        <f>A64</f>
        <v>Atlantic Offshore</v>
      </c>
      <c r="B65" s="93" t="str">
        <f t="shared" ref="B65:B82" si="6">A65&amp;"_"&amp;AND(E65&gt;0,F65&gt;0)</f>
        <v>Atlantic Offshore_FALSE</v>
      </c>
      <c r="C65" s="118"/>
      <c r="D65" s="81" t="s">
        <v>2807</v>
      </c>
      <c r="E65" s="82">
        <v>-24.09</v>
      </c>
      <c r="F65" s="83">
        <v>0</v>
      </c>
      <c r="G65" s="84">
        <v>0</v>
      </c>
    </row>
    <row r="66" spans="1:7" x14ac:dyDescent="0.2">
      <c r="A66" s="93" t="str">
        <f t="shared" ref="A66:A82" si="7">A65</f>
        <v>Atlantic Offshore</v>
      </c>
      <c r="B66" s="93" t="str">
        <f t="shared" si="6"/>
        <v>Atlantic Offshore_FALSE</v>
      </c>
      <c r="C66" s="118"/>
      <c r="D66" s="81" t="s">
        <v>2808</v>
      </c>
      <c r="E66" s="82">
        <v>-19.27</v>
      </c>
      <c r="F66" s="83">
        <v>0</v>
      </c>
      <c r="G66" s="84">
        <v>0</v>
      </c>
    </row>
    <row r="67" spans="1:7" x14ac:dyDescent="0.2">
      <c r="A67" s="93" t="str">
        <f t="shared" si="7"/>
        <v>Atlantic Offshore</v>
      </c>
      <c r="B67" s="93" t="str">
        <f t="shared" si="6"/>
        <v>Atlantic Offshore_FALSE</v>
      </c>
      <c r="C67" s="118"/>
      <c r="D67" s="81" t="s">
        <v>2809</v>
      </c>
      <c r="E67" s="82">
        <v>-14.46</v>
      </c>
      <c r="F67" s="83">
        <v>0</v>
      </c>
      <c r="G67" s="84">
        <v>0</v>
      </c>
    </row>
    <row r="68" spans="1:7" x14ac:dyDescent="0.2">
      <c r="A68" s="93" t="str">
        <f t="shared" si="7"/>
        <v>Atlantic Offshore</v>
      </c>
      <c r="B68" s="93" t="str">
        <f t="shared" si="6"/>
        <v>Atlantic Offshore_FALSE</v>
      </c>
      <c r="C68" s="118"/>
      <c r="D68" s="81" t="s">
        <v>2810</v>
      </c>
      <c r="E68" s="82">
        <v>-9.64</v>
      </c>
      <c r="F68" s="83">
        <v>0</v>
      </c>
      <c r="G68" s="84">
        <v>0</v>
      </c>
    </row>
    <row r="69" spans="1:7" x14ac:dyDescent="0.2">
      <c r="A69" s="93" t="str">
        <f t="shared" si="7"/>
        <v>Atlantic Offshore</v>
      </c>
      <c r="B69" s="93" t="str">
        <f t="shared" si="6"/>
        <v>Atlantic Offshore_FALSE</v>
      </c>
      <c r="C69" s="118"/>
      <c r="D69" s="81" t="s">
        <v>2811</v>
      </c>
      <c r="E69" s="82">
        <v>-4.82</v>
      </c>
      <c r="F69" s="83">
        <v>0</v>
      </c>
      <c r="G69" s="84">
        <v>0</v>
      </c>
    </row>
    <row r="70" spans="1:7" x14ac:dyDescent="0.2">
      <c r="A70" s="93" t="str">
        <f t="shared" si="7"/>
        <v>Atlantic Offshore</v>
      </c>
      <c r="B70" s="93" t="str">
        <f t="shared" si="6"/>
        <v>Atlantic Offshore_FALSE</v>
      </c>
      <c r="C70" s="118"/>
      <c r="D70" s="81" t="s">
        <v>2812</v>
      </c>
      <c r="E70" s="82">
        <v>0</v>
      </c>
      <c r="F70" s="83">
        <v>0</v>
      </c>
      <c r="G70" s="84">
        <v>0</v>
      </c>
    </row>
    <row r="71" spans="1:7" x14ac:dyDescent="0.2">
      <c r="A71" s="93" t="str">
        <f t="shared" si="7"/>
        <v>Atlantic Offshore</v>
      </c>
      <c r="B71" s="93" t="str">
        <f t="shared" si="6"/>
        <v>Atlantic Offshore_FALSE</v>
      </c>
      <c r="C71" s="118"/>
      <c r="D71" s="81" t="s">
        <v>2813</v>
      </c>
      <c r="E71" s="82">
        <v>4.82</v>
      </c>
      <c r="F71" s="83">
        <v>0</v>
      </c>
      <c r="G71" s="84">
        <v>0</v>
      </c>
    </row>
    <row r="72" spans="1:7" x14ac:dyDescent="0.2">
      <c r="A72" s="93" t="str">
        <f t="shared" si="7"/>
        <v>Atlantic Offshore</v>
      </c>
      <c r="B72" s="93" t="str">
        <f t="shared" si="6"/>
        <v>Atlantic Offshore_FALSE</v>
      </c>
      <c r="C72" s="118"/>
      <c r="D72" s="81" t="s">
        <v>2814</v>
      </c>
      <c r="E72" s="82">
        <v>9.64</v>
      </c>
      <c r="F72" s="83">
        <v>0</v>
      </c>
      <c r="G72" s="84">
        <v>0</v>
      </c>
    </row>
    <row r="73" spans="1:7" x14ac:dyDescent="0.2">
      <c r="A73" s="93" t="str">
        <f t="shared" si="7"/>
        <v>Atlantic Offshore</v>
      </c>
      <c r="B73" s="93" t="str">
        <f t="shared" si="6"/>
        <v>Atlantic Offshore_TRUE</v>
      </c>
      <c r="C73" s="118"/>
      <c r="D73" s="81" t="s">
        <v>2815</v>
      </c>
      <c r="E73" s="82">
        <v>14.46</v>
      </c>
      <c r="F73" s="83">
        <v>267.20018640000001</v>
      </c>
      <c r="G73" s="84">
        <v>13360.009320000001</v>
      </c>
    </row>
    <row r="74" spans="1:7" x14ac:dyDescent="0.2">
      <c r="A74" s="93" t="str">
        <f t="shared" si="7"/>
        <v>Atlantic Offshore</v>
      </c>
      <c r="B74" s="93" t="str">
        <f t="shared" si="6"/>
        <v>Atlantic Offshore_FALSE</v>
      </c>
      <c r="C74" s="118"/>
      <c r="D74" s="81" t="s">
        <v>2816</v>
      </c>
      <c r="E74" s="82">
        <v>19.27</v>
      </c>
      <c r="F74" s="83">
        <v>0</v>
      </c>
      <c r="G74" s="84">
        <v>0</v>
      </c>
    </row>
    <row r="75" spans="1:7" x14ac:dyDescent="0.2">
      <c r="A75" s="93" t="str">
        <f t="shared" si="7"/>
        <v>Atlantic Offshore</v>
      </c>
      <c r="B75" s="93" t="str">
        <f t="shared" si="6"/>
        <v>Atlantic Offshore_TRUE</v>
      </c>
      <c r="C75" s="118"/>
      <c r="D75" s="81" t="s">
        <v>2817</v>
      </c>
      <c r="E75" s="82">
        <v>24.09</v>
      </c>
      <c r="F75" s="83">
        <v>1024.2673812</v>
      </c>
      <c r="G75" s="84">
        <v>51213.369060000005</v>
      </c>
    </row>
    <row r="76" spans="1:7" x14ac:dyDescent="0.2">
      <c r="A76" s="93" t="str">
        <f t="shared" si="7"/>
        <v>Atlantic Offshore</v>
      </c>
      <c r="B76" s="93" t="str">
        <f t="shared" si="6"/>
        <v>Atlantic Offshore_FALSE</v>
      </c>
      <c r="C76" s="118"/>
      <c r="D76" s="81" t="s">
        <v>2818</v>
      </c>
      <c r="E76" s="82">
        <v>28.91</v>
      </c>
      <c r="F76" s="83">
        <v>0</v>
      </c>
      <c r="G76" s="84">
        <v>0</v>
      </c>
    </row>
    <row r="77" spans="1:7" x14ac:dyDescent="0.2">
      <c r="A77" s="93" t="str">
        <f t="shared" si="7"/>
        <v>Atlantic Offshore</v>
      </c>
      <c r="B77" s="93" t="str">
        <f t="shared" si="6"/>
        <v>Atlantic Offshore_TRUE</v>
      </c>
      <c r="C77" s="118"/>
      <c r="D77" s="81" t="s">
        <v>2819</v>
      </c>
      <c r="E77" s="82">
        <v>33.729999999999997</v>
      </c>
      <c r="F77" s="83">
        <v>267.20018640000001</v>
      </c>
      <c r="G77" s="84">
        <v>13360.009320000001</v>
      </c>
    </row>
    <row r="78" spans="1:7" x14ac:dyDescent="0.2">
      <c r="A78" s="93" t="str">
        <f t="shared" si="7"/>
        <v>Atlantic Offshore</v>
      </c>
      <c r="B78" s="93" t="str">
        <f t="shared" si="6"/>
        <v>Atlantic Offshore_FALSE</v>
      </c>
      <c r="C78" s="118"/>
      <c r="D78" s="81" t="s">
        <v>2820</v>
      </c>
      <c r="E78" s="82">
        <v>38.549999999999997</v>
      </c>
      <c r="F78" s="83">
        <v>0</v>
      </c>
      <c r="G78" s="84">
        <v>0</v>
      </c>
    </row>
    <row r="79" spans="1:7" x14ac:dyDescent="0.2">
      <c r="A79" s="93" t="str">
        <f t="shared" si="7"/>
        <v>Atlantic Offshore</v>
      </c>
      <c r="B79" s="93" t="str">
        <f t="shared" si="6"/>
        <v>Atlantic Offshore_TRUE</v>
      </c>
      <c r="C79" s="118"/>
      <c r="D79" s="81" t="s">
        <v>2821</v>
      </c>
      <c r="E79" s="82">
        <v>43.37</v>
      </c>
      <c r="F79" s="83">
        <v>890.66728800000021</v>
      </c>
      <c r="G79" s="84">
        <v>44533.364400000013</v>
      </c>
    </row>
    <row r="80" spans="1:7" x14ac:dyDescent="0.2">
      <c r="A80" s="93" t="str">
        <f t="shared" si="7"/>
        <v>Atlantic Offshore</v>
      </c>
      <c r="B80" s="93" t="str">
        <f t="shared" si="6"/>
        <v>Atlantic Offshore_FALSE</v>
      </c>
      <c r="C80" s="118"/>
      <c r="D80" s="81" t="s">
        <v>2822</v>
      </c>
      <c r="E80" s="82">
        <v>48.18</v>
      </c>
      <c r="F80" s="83">
        <v>0</v>
      </c>
      <c r="G80" s="84">
        <v>0</v>
      </c>
    </row>
    <row r="81" spans="1:7" x14ac:dyDescent="0.2">
      <c r="A81" s="93" t="str">
        <f t="shared" si="7"/>
        <v>Atlantic Offshore</v>
      </c>
      <c r="B81" s="93" t="str">
        <f t="shared" si="6"/>
        <v>Atlantic Offshore_FALSE</v>
      </c>
      <c r="C81" s="118"/>
      <c r="D81" s="81" t="s">
        <v>2823</v>
      </c>
      <c r="E81" s="82">
        <v>53</v>
      </c>
      <c r="F81" s="83">
        <v>0</v>
      </c>
      <c r="G81" s="84">
        <v>0</v>
      </c>
    </row>
    <row r="82" spans="1:7" x14ac:dyDescent="0.2">
      <c r="A82" s="93" t="str">
        <f t="shared" si="7"/>
        <v>Atlantic Offshore</v>
      </c>
      <c r="B82" s="93" t="str">
        <f t="shared" si="6"/>
        <v>Atlantic Offshore_TRUE</v>
      </c>
      <c r="C82" s="119"/>
      <c r="D82" s="81" t="s">
        <v>2824</v>
      </c>
      <c r="E82" s="82">
        <v>57.82</v>
      </c>
      <c r="F82" s="83">
        <v>2004.0013980000001</v>
      </c>
      <c r="G82" s="84">
        <v>100200.0699</v>
      </c>
    </row>
    <row r="83" spans="1:7" x14ac:dyDescent="0.2">
      <c r="A83" s="70" t="str">
        <f>C83</f>
        <v>California Offshore</v>
      </c>
      <c r="B83" s="70" t="str">
        <f>A83&amp;"_"&amp;AND(E83&gt;0,F83&gt;0)</f>
        <v>California Offshore_FALSE</v>
      </c>
      <c r="C83" s="122" t="s">
        <v>2795</v>
      </c>
      <c r="D83" s="77" t="s">
        <v>2806</v>
      </c>
      <c r="E83" s="78">
        <v>-28.91</v>
      </c>
      <c r="F83" s="79">
        <v>9.5518148968421048</v>
      </c>
      <c r="G83" s="80">
        <v>477.59074484210527</v>
      </c>
    </row>
    <row r="84" spans="1:7" x14ac:dyDescent="0.2">
      <c r="A84" s="70" t="str">
        <f>A83</f>
        <v>California Offshore</v>
      </c>
      <c r="B84" s="70" t="str">
        <f t="shared" ref="B84:B101" si="8">A84&amp;"_"&amp;AND(E84&gt;0,F84&gt;0)</f>
        <v>California Offshore_FALSE</v>
      </c>
      <c r="C84" s="123"/>
      <c r="D84" s="81" t="s">
        <v>2807</v>
      </c>
      <c r="E84" s="82">
        <v>-24.09</v>
      </c>
      <c r="F84" s="83">
        <v>0</v>
      </c>
      <c r="G84" s="84">
        <v>0</v>
      </c>
    </row>
    <row r="85" spans="1:7" x14ac:dyDescent="0.2">
      <c r="A85" s="70" t="str">
        <f t="shared" ref="A85:A101" si="9">A84</f>
        <v>California Offshore</v>
      </c>
      <c r="B85" s="70" t="str">
        <f t="shared" si="8"/>
        <v>California Offshore_FALSE</v>
      </c>
      <c r="C85" s="123"/>
      <c r="D85" s="81" t="s">
        <v>2808</v>
      </c>
      <c r="E85" s="82">
        <v>-19.27</v>
      </c>
      <c r="F85" s="83">
        <v>0</v>
      </c>
      <c r="G85" s="84">
        <v>0</v>
      </c>
    </row>
    <row r="86" spans="1:7" x14ac:dyDescent="0.2">
      <c r="A86" s="70" t="str">
        <f t="shared" si="9"/>
        <v>California Offshore</v>
      </c>
      <c r="B86" s="70" t="str">
        <f t="shared" si="8"/>
        <v>California Offshore_FALSE</v>
      </c>
      <c r="C86" s="123"/>
      <c r="D86" s="81" t="s">
        <v>2809</v>
      </c>
      <c r="E86" s="82">
        <v>-14.46</v>
      </c>
      <c r="F86" s="83">
        <v>0</v>
      </c>
      <c r="G86" s="84">
        <v>0</v>
      </c>
    </row>
    <row r="87" spans="1:7" x14ac:dyDescent="0.2">
      <c r="A87" s="70" t="str">
        <f t="shared" si="9"/>
        <v>California Offshore</v>
      </c>
      <c r="B87" s="70" t="str">
        <f t="shared" si="8"/>
        <v>California Offshore_FALSE</v>
      </c>
      <c r="C87" s="123"/>
      <c r="D87" s="81" t="s">
        <v>2810</v>
      </c>
      <c r="E87" s="82">
        <v>-9.64</v>
      </c>
      <c r="F87" s="83">
        <v>0</v>
      </c>
      <c r="G87" s="84">
        <v>0</v>
      </c>
    </row>
    <row r="88" spans="1:7" x14ac:dyDescent="0.2">
      <c r="A88" s="70" t="str">
        <f t="shared" si="9"/>
        <v>California Offshore</v>
      </c>
      <c r="B88" s="70" t="str">
        <f t="shared" si="8"/>
        <v>California Offshore_FALSE</v>
      </c>
      <c r="C88" s="123"/>
      <c r="D88" s="81" t="s">
        <v>2811</v>
      </c>
      <c r="E88" s="82">
        <v>-4.82</v>
      </c>
      <c r="F88" s="83">
        <v>0</v>
      </c>
      <c r="G88" s="84">
        <v>0</v>
      </c>
    </row>
    <row r="89" spans="1:7" x14ac:dyDescent="0.2">
      <c r="A89" s="70" t="str">
        <f t="shared" si="9"/>
        <v>California Offshore</v>
      </c>
      <c r="B89" s="70" t="str">
        <f t="shared" si="8"/>
        <v>California Offshore_FALSE</v>
      </c>
      <c r="C89" s="123"/>
      <c r="D89" s="81" t="s">
        <v>2812</v>
      </c>
      <c r="E89" s="82">
        <v>0</v>
      </c>
      <c r="F89" s="83">
        <v>0</v>
      </c>
      <c r="G89" s="84">
        <v>0</v>
      </c>
    </row>
    <row r="90" spans="1:7" x14ac:dyDescent="0.2">
      <c r="A90" s="70" t="str">
        <f t="shared" si="9"/>
        <v>California Offshore</v>
      </c>
      <c r="B90" s="70" t="str">
        <f t="shared" si="8"/>
        <v>California Offshore_TRUE</v>
      </c>
      <c r="C90" s="123"/>
      <c r="D90" s="81" t="s">
        <v>2813</v>
      </c>
      <c r="E90" s="82">
        <v>4.82</v>
      </c>
      <c r="F90" s="83">
        <v>685.56933078347379</v>
      </c>
      <c r="G90" s="84">
        <v>34278.466539173685</v>
      </c>
    </row>
    <row r="91" spans="1:7" x14ac:dyDescent="0.2">
      <c r="A91" s="70" t="str">
        <f t="shared" si="9"/>
        <v>California Offshore</v>
      </c>
      <c r="B91" s="70" t="str">
        <f t="shared" si="8"/>
        <v>California Offshore_TRUE</v>
      </c>
      <c r="C91" s="123"/>
      <c r="D91" s="81" t="s">
        <v>2814</v>
      </c>
      <c r="E91" s="82">
        <v>9.64</v>
      </c>
      <c r="F91" s="83">
        <v>1398.7554972300002</v>
      </c>
      <c r="G91" s="84">
        <v>69937.774861500016</v>
      </c>
    </row>
    <row r="92" spans="1:7" x14ac:dyDescent="0.2">
      <c r="A92" s="70" t="str">
        <f t="shared" si="9"/>
        <v>California Offshore</v>
      </c>
      <c r="B92" s="70" t="str">
        <f t="shared" si="8"/>
        <v>California Offshore_TRUE</v>
      </c>
      <c r="C92" s="123"/>
      <c r="D92" s="81" t="s">
        <v>2815</v>
      </c>
      <c r="E92" s="82">
        <v>14.46</v>
      </c>
      <c r="F92" s="83">
        <v>502.36120464423163</v>
      </c>
      <c r="G92" s="84">
        <v>25118.060232211585</v>
      </c>
    </row>
    <row r="93" spans="1:7" x14ac:dyDescent="0.2">
      <c r="A93" s="70" t="str">
        <f t="shared" si="9"/>
        <v>California Offshore</v>
      </c>
      <c r="B93" s="70" t="str">
        <f t="shared" si="8"/>
        <v>California Offshore_TRUE</v>
      </c>
      <c r="C93" s="123"/>
      <c r="D93" s="81" t="s">
        <v>2816</v>
      </c>
      <c r="E93" s="82">
        <v>19.27</v>
      </c>
      <c r="F93" s="83">
        <v>16.7224987944</v>
      </c>
      <c r="G93" s="84">
        <v>836.12493972000004</v>
      </c>
    </row>
    <row r="94" spans="1:7" x14ac:dyDescent="0.2">
      <c r="A94" s="70" t="str">
        <f t="shared" si="9"/>
        <v>California Offshore</v>
      </c>
      <c r="B94" s="70" t="str">
        <f t="shared" si="8"/>
        <v>California Offshore_TRUE</v>
      </c>
      <c r="C94" s="123"/>
      <c r="D94" s="81" t="s">
        <v>2817</v>
      </c>
      <c r="E94" s="82">
        <v>24.09</v>
      </c>
      <c r="F94" s="83">
        <v>406.27656064799999</v>
      </c>
      <c r="G94" s="84">
        <v>20313.828032400001</v>
      </c>
    </row>
    <row r="95" spans="1:7" x14ac:dyDescent="0.2">
      <c r="A95" s="70" t="str">
        <f t="shared" si="9"/>
        <v>California Offshore</v>
      </c>
      <c r="B95" s="70" t="str">
        <f t="shared" si="8"/>
        <v>California Offshore_TRUE</v>
      </c>
      <c r="C95" s="123"/>
      <c r="D95" s="81" t="s">
        <v>2818</v>
      </c>
      <c r="E95" s="82">
        <v>28.91</v>
      </c>
      <c r="F95" s="83">
        <v>2.4561809734736837</v>
      </c>
      <c r="G95" s="84">
        <v>122.80904867368419</v>
      </c>
    </row>
    <row r="96" spans="1:7" x14ac:dyDescent="0.2">
      <c r="A96" s="70" t="str">
        <f t="shared" si="9"/>
        <v>California Offshore</v>
      </c>
      <c r="B96" s="70" t="str">
        <f t="shared" si="8"/>
        <v>California Offshore_TRUE</v>
      </c>
      <c r="C96" s="123"/>
      <c r="D96" s="81" t="s">
        <v>2819</v>
      </c>
      <c r="E96" s="82">
        <v>33.729999999999997</v>
      </c>
      <c r="F96" s="83">
        <v>304.70742048599999</v>
      </c>
      <c r="G96" s="84">
        <v>15235.371024300002</v>
      </c>
    </row>
    <row r="97" spans="1:7" x14ac:dyDescent="0.2">
      <c r="A97" s="70" t="str">
        <f t="shared" si="9"/>
        <v>California Offshore</v>
      </c>
      <c r="B97" s="70" t="str">
        <f t="shared" si="8"/>
        <v>California Offshore_FALSE</v>
      </c>
      <c r="C97" s="123"/>
      <c r="D97" s="81" t="s">
        <v>2820</v>
      </c>
      <c r="E97" s="82">
        <v>38.549999999999997</v>
      </c>
      <c r="F97" s="83">
        <v>0</v>
      </c>
      <c r="G97" s="84">
        <v>0</v>
      </c>
    </row>
    <row r="98" spans="1:7" x14ac:dyDescent="0.2">
      <c r="A98" s="70" t="str">
        <f t="shared" si="9"/>
        <v>California Offshore</v>
      </c>
      <c r="B98" s="70" t="str">
        <f t="shared" si="8"/>
        <v>California Offshore_FALSE</v>
      </c>
      <c r="C98" s="123"/>
      <c r="D98" s="81" t="s">
        <v>2821</v>
      </c>
      <c r="E98" s="82">
        <v>43.37</v>
      </c>
      <c r="F98" s="83">
        <v>0</v>
      </c>
      <c r="G98" s="84">
        <v>0</v>
      </c>
    </row>
    <row r="99" spans="1:7" x14ac:dyDescent="0.2">
      <c r="A99" s="70" t="str">
        <f t="shared" si="9"/>
        <v>California Offshore</v>
      </c>
      <c r="B99" s="70" t="str">
        <f t="shared" si="8"/>
        <v>California Offshore_TRUE</v>
      </c>
      <c r="C99" s="123"/>
      <c r="D99" s="81" t="s">
        <v>2822</v>
      </c>
      <c r="E99" s="82">
        <v>48.18</v>
      </c>
      <c r="F99" s="83">
        <v>7.1667851976000003</v>
      </c>
      <c r="G99" s="84">
        <v>358.33925987999999</v>
      </c>
    </row>
    <row r="100" spans="1:7" x14ac:dyDescent="0.2">
      <c r="A100" s="70" t="str">
        <f t="shared" si="9"/>
        <v>California Offshore</v>
      </c>
      <c r="B100" s="70" t="str">
        <f t="shared" si="8"/>
        <v>California Offshore_FALSE</v>
      </c>
      <c r="C100" s="123"/>
      <c r="D100" s="81" t="s">
        <v>2823</v>
      </c>
      <c r="E100" s="82">
        <v>53</v>
      </c>
      <c r="F100" s="83">
        <v>0</v>
      </c>
      <c r="G100" s="84">
        <v>0</v>
      </c>
    </row>
    <row r="101" spans="1:7" x14ac:dyDescent="0.2">
      <c r="A101" s="70" t="str">
        <f t="shared" si="9"/>
        <v>California Offshore</v>
      </c>
      <c r="B101" s="70" t="str">
        <f t="shared" si="8"/>
        <v>California Offshore_TRUE</v>
      </c>
      <c r="C101" s="124"/>
      <c r="D101" s="85" t="s">
        <v>2824</v>
      </c>
      <c r="E101" s="86">
        <v>57.82</v>
      </c>
      <c r="F101" s="87">
        <v>16.7224987944</v>
      </c>
      <c r="G101" s="88">
        <v>836.12493972000004</v>
      </c>
    </row>
    <row r="102" spans="1:7" x14ac:dyDescent="0.2">
      <c r="A102" s="93" t="str">
        <f>C102</f>
        <v>Colorado</v>
      </c>
      <c r="B102" s="93" t="str">
        <f>A102&amp;"_"&amp;AND(E102&gt;0,F102&gt;0)</f>
        <v>Colorado_FALSE</v>
      </c>
      <c r="C102" s="117" t="s">
        <v>136</v>
      </c>
      <c r="D102" s="81" t="s">
        <v>2806</v>
      </c>
      <c r="E102" s="82">
        <v>-28.91</v>
      </c>
      <c r="F102" s="83">
        <v>1.5513576915789475</v>
      </c>
      <c r="G102" s="84">
        <v>77.567884578947371</v>
      </c>
    </row>
    <row r="103" spans="1:7" x14ac:dyDescent="0.2">
      <c r="A103" s="93" t="str">
        <f>A102</f>
        <v>Colorado</v>
      </c>
      <c r="B103" s="93" t="str">
        <f t="shared" ref="B103:B120" si="10">A103&amp;"_"&amp;AND(E103&gt;0,F103&gt;0)</f>
        <v>Colorado_FALSE</v>
      </c>
      <c r="C103" s="118"/>
      <c r="D103" s="81" t="s">
        <v>2807</v>
      </c>
      <c r="E103" s="82">
        <v>-24.09</v>
      </c>
      <c r="F103" s="83">
        <v>0</v>
      </c>
      <c r="G103" s="84">
        <v>0</v>
      </c>
    </row>
    <row r="104" spans="1:7" x14ac:dyDescent="0.2">
      <c r="A104" s="93" t="str">
        <f t="shared" ref="A104:A120" si="11">A103</f>
        <v>Colorado</v>
      </c>
      <c r="B104" s="93" t="str">
        <f t="shared" si="10"/>
        <v>Colorado_FALSE</v>
      </c>
      <c r="C104" s="118"/>
      <c r="D104" s="81" t="s">
        <v>2808</v>
      </c>
      <c r="E104" s="82">
        <v>-19.27</v>
      </c>
      <c r="F104" s="83">
        <v>0</v>
      </c>
      <c r="G104" s="84">
        <v>0</v>
      </c>
    </row>
    <row r="105" spans="1:7" x14ac:dyDescent="0.2">
      <c r="A105" s="93" t="str">
        <f t="shared" si="11"/>
        <v>Colorado</v>
      </c>
      <c r="B105" s="93" t="str">
        <f t="shared" si="10"/>
        <v>Colorado_FALSE</v>
      </c>
      <c r="C105" s="118"/>
      <c r="D105" s="81" t="s">
        <v>2809</v>
      </c>
      <c r="E105" s="82">
        <v>-14.46</v>
      </c>
      <c r="F105" s="83">
        <v>0</v>
      </c>
      <c r="G105" s="84">
        <v>0</v>
      </c>
    </row>
    <row r="106" spans="1:7" x14ac:dyDescent="0.2">
      <c r="A106" s="93" t="str">
        <f t="shared" si="11"/>
        <v>Colorado</v>
      </c>
      <c r="B106" s="93" t="str">
        <f t="shared" si="10"/>
        <v>Colorado_FALSE</v>
      </c>
      <c r="C106" s="118"/>
      <c r="D106" s="81" t="s">
        <v>2810</v>
      </c>
      <c r="E106" s="82">
        <v>-9.64</v>
      </c>
      <c r="F106" s="83">
        <v>0</v>
      </c>
      <c r="G106" s="84">
        <v>0</v>
      </c>
    </row>
    <row r="107" spans="1:7" x14ac:dyDescent="0.2">
      <c r="A107" s="93" t="str">
        <f t="shared" si="11"/>
        <v>Colorado</v>
      </c>
      <c r="B107" s="93" t="str">
        <f t="shared" si="10"/>
        <v>Colorado_FALSE</v>
      </c>
      <c r="C107" s="118"/>
      <c r="D107" s="81" t="s">
        <v>2811</v>
      </c>
      <c r="E107" s="82">
        <v>-4.82</v>
      </c>
      <c r="F107" s="83">
        <v>0</v>
      </c>
      <c r="G107" s="84">
        <v>0</v>
      </c>
    </row>
    <row r="108" spans="1:7" x14ac:dyDescent="0.2">
      <c r="A108" s="93" t="str">
        <f t="shared" si="11"/>
        <v>Colorado</v>
      </c>
      <c r="B108" s="93" t="str">
        <f t="shared" si="10"/>
        <v>Colorado_FALSE</v>
      </c>
      <c r="C108" s="118"/>
      <c r="D108" s="81" t="s">
        <v>2812</v>
      </c>
      <c r="E108" s="82">
        <v>0</v>
      </c>
      <c r="F108" s="83">
        <v>0</v>
      </c>
      <c r="G108" s="84">
        <v>0</v>
      </c>
    </row>
    <row r="109" spans="1:7" x14ac:dyDescent="0.2">
      <c r="A109" s="93" t="str">
        <f t="shared" si="11"/>
        <v>Colorado</v>
      </c>
      <c r="B109" s="93" t="str">
        <f t="shared" si="10"/>
        <v>Colorado_TRUE</v>
      </c>
      <c r="C109" s="118"/>
      <c r="D109" s="81" t="s">
        <v>2813</v>
      </c>
      <c r="E109" s="82">
        <v>4.82</v>
      </c>
      <c r="F109" s="83">
        <v>173.42879425200002</v>
      </c>
      <c r="G109" s="84">
        <v>8671.4397126000022</v>
      </c>
    </row>
    <row r="110" spans="1:7" x14ac:dyDescent="0.2">
      <c r="A110" s="93" t="str">
        <f t="shared" si="11"/>
        <v>Colorado</v>
      </c>
      <c r="B110" s="93" t="str">
        <f t="shared" si="10"/>
        <v>Colorado_TRUE</v>
      </c>
      <c r="C110" s="118"/>
      <c r="D110" s="81" t="s">
        <v>2814</v>
      </c>
      <c r="E110" s="82">
        <v>9.64</v>
      </c>
      <c r="F110" s="83">
        <v>1416.7340736072633</v>
      </c>
      <c r="G110" s="84">
        <v>70836.703680363164</v>
      </c>
    </row>
    <row r="111" spans="1:7" x14ac:dyDescent="0.2">
      <c r="A111" s="93" t="str">
        <f t="shared" si="11"/>
        <v>Colorado</v>
      </c>
      <c r="B111" s="93" t="str">
        <f t="shared" si="10"/>
        <v>Colorado_TRUE</v>
      </c>
      <c r="C111" s="118"/>
      <c r="D111" s="81" t="s">
        <v>2815</v>
      </c>
      <c r="E111" s="82">
        <v>14.46</v>
      </c>
      <c r="F111" s="83">
        <v>266.77601712720002</v>
      </c>
      <c r="G111" s="84">
        <v>13338.800856360001</v>
      </c>
    </row>
    <row r="112" spans="1:7" x14ac:dyDescent="0.2">
      <c r="A112" s="93" t="str">
        <f t="shared" si="11"/>
        <v>Colorado</v>
      </c>
      <c r="B112" s="93" t="str">
        <f t="shared" si="10"/>
        <v>Colorado_TRUE</v>
      </c>
      <c r="C112" s="118"/>
      <c r="D112" s="81" t="s">
        <v>2816</v>
      </c>
      <c r="E112" s="82">
        <v>19.27</v>
      </c>
      <c r="F112" s="83">
        <v>444.05311831948427</v>
      </c>
      <c r="G112" s="84">
        <v>22202.655915974214</v>
      </c>
    </row>
    <row r="113" spans="1:7" x14ac:dyDescent="0.2">
      <c r="A113" s="93" t="str">
        <f t="shared" si="11"/>
        <v>Colorado</v>
      </c>
      <c r="B113" s="93" t="str">
        <f t="shared" si="10"/>
        <v>Colorado_TRUE</v>
      </c>
      <c r="C113" s="118"/>
      <c r="D113" s="81" t="s">
        <v>2817</v>
      </c>
      <c r="E113" s="82">
        <v>24.09</v>
      </c>
      <c r="F113" s="83">
        <v>356.33305386000001</v>
      </c>
      <c r="G113" s="84">
        <v>17816.652693</v>
      </c>
    </row>
    <row r="114" spans="1:7" x14ac:dyDescent="0.2">
      <c r="A114" s="93" t="str">
        <f t="shared" si="11"/>
        <v>Colorado</v>
      </c>
      <c r="B114" s="93" t="str">
        <f t="shared" si="10"/>
        <v>Colorado_FALSE</v>
      </c>
      <c r="C114" s="118"/>
      <c r="D114" s="81" t="s">
        <v>2818</v>
      </c>
      <c r="E114" s="82">
        <v>28.91</v>
      </c>
      <c r="F114" s="83">
        <v>0</v>
      </c>
      <c r="G114" s="84">
        <v>0</v>
      </c>
    </row>
    <row r="115" spans="1:7" x14ac:dyDescent="0.2">
      <c r="A115" s="93" t="str">
        <f t="shared" si="11"/>
        <v>Colorado</v>
      </c>
      <c r="B115" s="93" t="str">
        <f t="shared" si="10"/>
        <v>Colorado_TRUE</v>
      </c>
      <c r="C115" s="118"/>
      <c r="D115" s="81" t="s">
        <v>2819</v>
      </c>
      <c r="E115" s="82">
        <v>33.729999999999997</v>
      </c>
      <c r="F115" s="83">
        <v>7.5055195662631577</v>
      </c>
      <c r="G115" s="84">
        <v>375.27597831315791</v>
      </c>
    </row>
    <row r="116" spans="1:7" x14ac:dyDescent="0.2">
      <c r="A116" s="93" t="str">
        <f t="shared" si="11"/>
        <v>Colorado</v>
      </c>
      <c r="B116" s="93" t="str">
        <f t="shared" si="10"/>
        <v>Colorado_FALSE</v>
      </c>
      <c r="C116" s="118"/>
      <c r="D116" s="81" t="s">
        <v>2820</v>
      </c>
      <c r="E116" s="82">
        <v>38.549999999999997</v>
      </c>
      <c r="F116" s="83">
        <v>0</v>
      </c>
      <c r="G116" s="84">
        <v>0</v>
      </c>
    </row>
    <row r="117" spans="1:7" x14ac:dyDescent="0.2">
      <c r="A117" s="93" t="str">
        <f t="shared" si="11"/>
        <v>Colorado</v>
      </c>
      <c r="B117" s="93" t="str">
        <f t="shared" si="10"/>
        <v>Colorado_TRUE</v>
      </c>
      <c r="C117" s="118"/>
      <c r="D117" s="81" t="s">
        <v>2821</v>
      </c>
      <c r="E117" s="82">
        <v>43.37</v>
      </c>
      <c r="F117" s="83">
        <v>260.14319137800004</v>
      </c>
      <c r="G117" s="84">
        <v>13007.159568900002</v>
      </c>
    </row>
    <row r="118" spans="1:7" x14ac:dyDescent="0.2">
      <c r="A118" s="93" t="str">
        <f t="shared" si="11"/>
        <v>Colorado</v>
      </c>
      <c r="B118" s="93" t="str">
        <f t="shared" si="10"/>
        <v>Colorado_TRUE</v>
      </c>
      <c r="C118" s="118"/>
      <c r="D118" s="81" t="s">
        <v>2822</v>
      </c>
      <c r="E118" s="82">
        <v>48.18</v>
      </c>
      <c r="F118" s="83">
        <v>4.2639594102</v>
      </c>
      <c r="G118" s="84">
        <v>213.19797051</v>
      </c>
    </row>
    <row r="119" spans="1:7" x14ac:dyDescent="0.2">
      <c r="A119" s="93" t="str">
        <f t="shared" si="11"/>
        <v>Colorado</v>
      </c>
      <c r="B119" s="93" t="str">
        <f t="shared" si="10"/>
        <v>Colorado_FALSE</v>
      </c>
      <c r="C119" s="118"/>
      <c r="D119" s="81" t="s">
        <v>2823</v>
      </c>
      <c r="E119" s="82">
        <v>53</v>
      </c>
      <c r="F119" s="83">
        <v>0</v>
      </c>
      <c r="G119" s="84">
        <v>0</v>
      </c>
    </row>
    <row r="120" spans="1:7" x14ac:dyDescent="0.2">
      <c r="A120" s="93" t="str">
        <f t="shared" si="11"/>
        <v>Colorado</v>
      </c>
      <c r="B120" s="93" t="str">
        <f t="shared" si="10"/>
        <v>Colorado_TRUE</v>
      </c>
      <c r="C120" s="119"/>
      <c r="D120" s="81" t="s">
        <v>2824</v>
      </c>
      <c r="E120" s="82">
        <v>57.82</v>
      </c>
      <c r="F120" s="83">
        <v>9.9492386237999995</v>
      </c>
      <c r="G120" s="84">
        <v>497.46193118999997</v>
      </c>
    </row>
    <row r="121" spans="1:7" x14ac:dyDescent="0.2">
      <c r="A121" s="70" t="str">
        <f>C121</f>
        <v>Delaware</v>
      </c>
      <c r="B121" s="70" t="str">
        <f>A121&amp;"_"&amp;AND(E121&gt;0,F121&gt;0)</f>
        <v>Delaware_FALSE</v>
      </c>
      <c r="C121" s="117" t="s">
        <v>907</v>
      </c>
      <c r="D121" s="77" t="s">
        <v>2806</v>
      </c>
      <c r="E121" s="78">
        <v>-28.91</v>
      </c>
      <c r="F121" s="79">
        <v>0</v>
      </c>
      <c r="G121" s="80">
        <v>0</v>
      </c>
    </row>
    <row r="122" spans="1:7" x14ac:dyDescent="0.2">
      <c r="A122" s="70" t="str">
        <f>A121</f>
        <v>Delaware</v>
      </c>
      <c r="B122" s="70" t="str">
        <f t="shared" ref="B122:B139" si="12">A122&amp;"_"&amp;AND(E122&gt;0,F122&gt;0)</f>
        <v>Delaware_FALSE</v>
      </c>
      <c r="C122" s="118"/>
      <c r="D122" s="81" t="s">
        <v>2807</v>
      </c>
      <c r="E122" s="82">
        <v>-24.09</v>
      </c>
      <c r="F122" s="83">
        <v>0</v>
      </c>
      <c r="G122" s="84">
        <v>0</v>
      </c>
    </row>
    <row r="123" spans="1:7" x14ac:dyDescent="0.2">
      <c r="A123" s="70" t="str">
        <f t="shared" ref="A123:A139" si="13">A122</f>
        <v>Delaware</v>
      </c>
      <c r="B123" s="70" t="str">
        <f t="shared" si="12"/>
        <v>Delaware_FALSE</v>
      </c>
      <c r="C123" s="118"/>
      <c r="D123" s="81" t="s">
        <v>2808</v>
      </c>
      <c r="E123" s="82">
        <v>-19.27</v>
      </c>
      <c r="F123" s="83">
        <v>0</v>
      </c>
      <c r="G123" s="84">
        <v>0</v>
      </c>
    </row>
    <row r="124" spans="1:7" x14ac:dyDescent="0.2">
      <c r="A124" s="70" t="str">
        <f t="shared" si="13"/>
        <v>Delaware</v>
      </c>
      <c r="B124" s="70" t="str">
        <f t="shared" si="12"/>
        <v>Delaware_FALSE</v>
      </c>
      <c r="C124" s="118"/>
      <c r="D124" s="81" t="s">
        <v>2809</v>
      </c>
      <c r="E124" s="82">
        <v>-14.46</v>
      </c>
      <c r="F124" s="83">
        <v>0</v>
      </c>
      <c r="G124" s="84">
        <v>0</v>
      </c>
    </row>
    <row r="125" spans="1:7" x14ac:dyDescent="0.2">
      <c r="A125" s="70" t="str">
        <f t="shared" si="13"/>
        <v>Delaware</v>
      </c>
      <c r="B125" s="70" t="str">
        <f t="shared" si="12"/>
        <v>Delaware_FALSE</v>
      </c>
      <c r="C125" s="118"/>
      <c r="D125" s="81" t="s">
        <v>2810</v>
      </c>
      <c r="E125" s="82">
        <v>-9.64</v>
      </c>
      <c r="F125" s="83">
        <v>0</v>
      </c>
      <c r="G125" s="84">
        <v>0</v>
      </c>
    </row>
    <row r="126" spans="1:7" x14ac:dyDescent="0.2">
      <c r="A126" s="70" t="str">
        <f t="shared" si="13"/>
        <v>Delaware</v>
      </c>
      <c r="B126" s="70" t="str">
        <f t="shared" si="12"/>
        <v>Delaware_FALSE</v>
      </c>
      <c r="C126" s="118"/>
      <c r="D126" s="81" t="s">
        <v>2811</v>
      </c>
      <c r="E126" s="82">
        <v>-4.82</v>
      </c>
      <c r="F126" s="83">
        <v>0</v>
      </c>
      <c r="G126" s="84">
        <v>0</v>
      </c>
    </row>
    <row r="127" spans="1:7" x14ac:dyDescent="0.2">
      <c r="A127" s="70" t="str">
        <f t="shared" si="13"/>
        <v>Delaware</v>
      </c>
      <c r="B127" s="70" t="str">
        <f t="shared" si="12"/>
        <v>Delaware_FALSE</v>
      </c>
      <c r="C127" s="118"/>
      <c r="D127" s="81" t="s">
        <v>2812</v>
      </c>
      <c r="E127" s="82">
        <v>0</v>
      </c>
      <c r="F127" s="83">
        <v>0</v>
      </c>
      <c r="G127" s="84">
        <v>0</v>
      </c>
    </row>
    <row r="128" spans="1:7" x14ac:dyDescent="0.2">
      <c r="A128" s="70" t="str">
        <f t="shared" si="13"/>
        <v>Delaware</v>
      </c>
      <c r="B128" s="70" t="str">
        <f t="shared" si="12"/>
        <v>Delaware_TRUE</v>
      </c>
      <c r="C128" s="118"/>
      <c r="D128" s="81" t="s">
        <v>2813</v>
      </c>
      <c r="E128" s="82">
        <v>4.82</v>
      </c>
      <c r="F128" s="83">
        <v>0.25573615200000005</v>
      </c>
      <c r="G128" s="84">
        <v>12.786807600000001</v>
      </c>
    </row>
    <row r="129" spans="1:7" x14ac:dyDescent="0.2">
      <c r="A129" s="70" t="str">
        <f t="shared" si="13"/>
        <v>Delaware</v>
      </c>
      <c r="B129" s="70" t="str">
        <f t="shared" si="12"/>
        <v>Delaware_TRUE</v>
      </c>
      <c r="C129" s="118"/>
      <c r="D129" s="81" t="s">
        <v>2814</v>
      </c>
      <c r="E129" s="82">
        <v>9.64</v>
      </c>
      <c r="F129" s="83">
        <v>0.30864707999999996</v>
      </c>
      <c r="G129" s="84">
        <v>15.432353999999998</v>
      </c>
    </row>
    <row r="130" spans="1:7" x14ac:dyDescent="0.2">
      <c r="A130" s="70" t="str">
        <f t="shared" si="13"/>
        <v>Delaware</v>
      </c>
      <c r="B130" s="70" t="str">
        <f t="shared" si="12"/>
        <v>Delaware_TRUE</v>
      </c>
      <c r="C130" s="118"/>
      <c r="D130" s="81" t="s">
        <v>2815</v>
      </c>
      <c r="E130" s="82">
        <v>14.46</v>
      </c>
      <c r="F130" s="83">
        <v>0.23809917600000002</v>
      </c>
      <c r="G130" s="84">
        <v>11.904958800000001</v>
      </c>
    </row>
    <row r="131" spans="1:7" x14ac:dyDescent="0.2">
      <c r="A131" s="70" t="str">
        <f t="shared" si="13"/>
        <v>Delaware</v>
      </c>
      <c r="B131" s="70" t="str">
        <f t="shared" si="12"/>
        <v>Delaware_FALSE</v>
      </c>
      <c r="C131" s="118"/>
      <c r="D131" s="81" t="s">
        <v>2816</v>
      </c>
      <c r="E131" s="82">
        <v>19.27</v>
      </c>
      <c r="F131" s="83">
        <v>0</v>
      </c>
      <c r="G131" s="84">
        <v>0</v>
      </c>
    </row>
    <row r="132" spans="1:7" x14ac:dyDescent="0.2">
      <c r="A132" s="70" t="str">
        <f t="shared" si="13"/>
        <v>Delaware</v>
      </c>
      <c r="B132" s="70" t="str">
        <f t="shared" si="12"/>
        <v>Delaware_FALSE</v>
      </c>
      <c r="C132" s="118"/>
      <c r="D132" s="81" t="s">
        <v>2817</v>
      </c>
      <c r="E132" s="82">
        <v>24.09</v>
      </c>
      <c r="F132" s="83">
        <v>0</v>
      </c>
      <c r="G132" s="84">
        <v>0</v>
      </c>
    </row>
    <row r="133" spans="1:7" x14ac:dyDescent="0.2">
      <c r="A133" s="70" t="str">
        <f t="shared" si="13"/>
        <v>Delaware</v>
      </c>
      <c r="B133" s="70" t="str">
        <f t="shared" si="12"/>
        <v>Delaware_TRUE</v>
      </c>
      <c r="C133" s="118"/>
      <c r="D133" s="81" t="s">
        <v>2818</v>
      </c>
      <c r="E133" s="82">
        <v>28.91</v>
      </c>
      <c r="F133" s="83">
        <v>7.9366392000000008E-2</v>
      </c>
      <c r="G133" s="84">
        <v>3.9683196000000001</v>
      </c>
    </row>
    <row r="134" spans="1:7" x14ac:dyDescent="0.2">
      <c r="A134" s="70" t="str">
        <f t="shared" si="13"/>
        <v>Delaware</v>
      </c>
      <c r="B134" s="70" t="str">
        <f t="shared" si="12"/>
        <v>Delaware_FALSE</v>
      </c>
      <c r="C134" s="118"/>
      <c r="D134" s="81" t="s">
        <v>2819</v>
      </c>
      <c r="E134" s="82">
        <v>33.729999999999997</v>
      </c>
      <c r="F134" s="83">
        <v>0</v>
      </c>
      <c r="G134" s="84">
        <v>0</v>
      </c>
    </row>
    <row r="135" spans="1:7" x14ac:dyDescent="0.2">
      <c r="A135" s="70" t="str">
        <f t="shared" si="13"/>
        <v>Delaware</v>
      </c>
      <c r="B135" s="70" t="str">
        <f t="shared" si="12"/>
        <v>Delaware_FALSE</v>
      </c>
      <c r="C135" s="118"/>
      <c r="D135" s="81" t="s">
        <v>2820</v>
      </c>
      <c r="E135" s="82">
        <v>38.549999999999997</v>
      </c>
      <c r="F135" s="83">
        <v>0</v>
      </c>
      <c r="G135" s="84">
        <v>0</v>
      </c>
    </row>
    <row r="136" spans="1:7" x14ac:dyDescent="0.2">
      <c r="A136" s="70" t="str">
        <f t="shared" si="13"/>
        <v>Delaware</v>
      </c>
      <c r="B136" s="70" t="str">
        <f t="shared" si="12"/>
        <v>Delaware_FALSE</v>
      </c>
      <c r="C136" s="118"/>
      <c r="D136" s="81" t="s">
        <v>2821</v>
      </c>
      <c r="E136" s="82">
        <v>43.37</v>
      </c>
      <c r="F136" s="83">
        <v>0</v>
      </c>
      <c r="G136" s="84">
        <v>0</v>
      </c>
    </row>
    <row r="137" spans="1:7" x14ac:dyDescent="0.2">
      <c r="A137" s="70" t="str">
        <f t="shared" si="13"/>
        <v>Delaware</v>
      </c>
      <c r="B137" s="70" t="str">
        <f t="shared" si="12"/>
        <v>Delaware_FALSE</v>
      </c>
      <c r="C137" s="118"/>
      <c r="D137" s="81" t="s">
        <v>2822</v>
      </c>
      <c r="E137" s="82">
        <v>48.18</v>
      </c>
      <c r="F137" s="83">
        <v>0</v>
      </c>
      <c r="G137" s="84">
        <v>0</v>
      </c>
    </row>
    <row r="138" spans="1:7" x14ac:dyDescent="0.2">
      <c r="A138" s="70" t="str">
        <f t="shared" si="13"/>
        <v>Delaware</v>
      </c>
      <c r="B138" s="70" t="str">
        <f t="shared" si="12"/>
        <v>Delaware_FALSE</v>
      </c>
      <c r="C138" s="118"/>
      <c r="D138" s="81" t="s">
        <v>2823</v>
      </c>
      <c r="E138" s="82">
        <v>53</v>
      </c>
      <c r="F138" s="83">
        <v>0</v>
      </c>
      <c r="G138" s="84">
        <v>0</v>
      </c>
    </row>
    <row r="139" spans="1:7" x14ac:dyDescent="0.2">
      <c r="A139" s="70" t="str">
        <f t="shared" si="13"/>
        <v>Delaware</v>
      </c>
      <c r="B139" s="70" t="str">
        <f t="shared" si="12"/>
        <v>Delaware_FALSE</v>
      </c>
      <c r="C139" s="119"/>
      <c r="D139" s="85" t="s">
        <v>2824</v>
      </c>
      <c r="E139" s="86">
        <v>57.82</v>
      </c>
      <c r="F139" s="87">
        <v>0</v>
      </c>
      <c r="G139" s="88">
        <v>0</v>
      </c>
    </row>
    <row r="140" spans="1:7" x14ac:dyDescent="0.2">
      <c r="A140" s="93" t="str">
        <f>C140</f>
        <v>Florida</v>
      </c>
      <c r="B140" s="93" t="str">
        <f>A140&amp;"_"&amp;AND(E140&gt;0,F140&gt;0)</f>
        <v>Florida_FALSE</v>
      </c>
      <c r="C140" s="117" t="s">
        <v>275</v>
      </c>
      <c r="D140" s="81" t="s">
        <v>2806</v>
      </c>
      <c r="E140" s="82">
        <v>-28.91</v>
      </c>
      <c r="F140" s="83">
        <v>1.1827292840897952</v>
      </c>
      <c r="G140" s="84">
        <v>59.136464204489762</v>
      </c>
    </row>
    <row r="141" spans="1:7" x14ac:dyDescent="0.2">
      <c r="A141" s="93" t="str">
        <f>A140</f>
        <v>Florida</v>
      </c>
      <c r="B141" s="93" t="str">
        <f t="shared" ref="B141:B158" si="14">A141&amp;"_"&amp;AND(E141&gt;0,F141&gt;0)</f>
        <v>Florida_FALSE</v>
      </c>
      <c r="C141" s="118"/>
      <c r="D141" s="81" t="s">
        <v>2807</v>
      </c>
      <c r="E141" s="82">
        <v>-24.09</v>
      </c>
      <c r="F141" s="83">
        <v>0</v>
      </c>
      <c r="G141" s="84">
        <v>0</v>
      </c>
    </row>
    <row r="142" spans="1:7" x14ac:dyDescent="0.2">
      <c r="A142" s="93" t="str">
        <f t="shared" ref="A142:A158" si="15">A141</f>
        <v>Florida</v>
      </c>
      <c r="B142" s="93" t="str">
        <f t="shared" si="14"/>
        <v>Florida_FALSE</v>
      </c>
      <c r="C142" s="118"/>
      <c r="D142" s="81" t="s">
        <v>2808</v>
      </c>
      <c r="E142" s="82">
        <v>-19.27</v>
      </c>
      <c r="F142" s="83">
        <v>0</v>
      </c>
      <c r="G142" s="84">
        <v>0</v>
      </c>
    </row>
    <row r="143" spans="1:7" x14ac:dyDescent="0.2">
      <c r="A143" s="93" t="str">
        <f t="shared" si="15"/>
        <v>Florida</v>
      </c>
      <c r="B143" s="93" t="str">
        <f t="shared" si="14"/>
        <v>Florida_FALSE</v>
      </c>
      <c r="C143" s="118"/>
      <c r="D143" s="81" t="s">
        <v>2809</v>
      </c>
      <c r="E143" s="82">
        <v>-14.46</v>
      </c>
      <c r="F143" s="83">
        <v>0</v>
      </c>
      <c r="G143" s="84">
        <v>0</v>
      </c>
    </row>
    <row r="144" spans="1:7" x14ac:dyDescent="0.2">
      <c r="A144" s="93" t="str">
        <f t="shared" si="15"/>
        <v>Florida</v>
      </c>
      <c r="B144" s="93" t="str">
        <f t="shared" si="14"/>
        <v>Florida_FALSE</v>
      </c>
      <c r="C144" s="118"/>
      <c r="D144" s="81" t="s">
        <v>2810</v>
      </c>
      <c r="E144" s="82">
        <v>-9.64</v>
      </c>
      <c r="F144" s="83">
        <v>0</v>
      </c>
      <c r="G144" s="84">
        <v>0</v>
      </c>
    </row>
    <row r="145" spans="1:7" x14ac:dyDescent="0.2">
      <c r="A145" s="93" t="str">
        <f t="shared" si="15"/>
        <v>Florida</v>
      </c>
      <c r="B145" s="93" t="str">
        <f t="shared" si="14"/>
        <v>Florida_FALSE</v>
      </c>
      <c r="C145" s="118"/>
      <c r="D145" s="81" t="s">
        <v>2811</v>
      </c>
      <c r="E145" s="82">
        <v>-4.82</v>
      </c>
      <c r="F145" s="83">
        <v>0</v>
      </c>
      <c r="G145" s="84">
        <v>0</v>
      </c>
    </row>
    <row r="146" spans="1:7" x14ac:dyDescent="0.2">
      <c r="A146" s="93" t="str">
        <f t="shared" si="15"/>
        <v>Florida</v>
      </c>
      <c r="B146" s="93" t="str">
        <f t="shared" si="14"/>
        <v>Florida_FALSE</v>
      </c>
      <c r="C146" s="118"/>
      <c r="D146" s="81" t="s">
        <v>2812</v>
      </c>
      <c r="E146" s="82">
        <v>0</v>
      </c>
      <c r="F146" s="83">
        <v>0</v>
      </c>
      <c r="G146" s="84">
        <v>0</v>
      </c>
    </row>
    <row r="147" spans="1:7" x14ac:dyDescent="0.2">
      <c r="A147" s="93" t="str">
        <f t="shared" si="15"/>
        <v>Florida</v>
      </c>
      <c r="B147" s="93" t="str">
        <f t="shared" si="14"/>
        <v>Florida_TRUE</v>
      </c>
      <c r="C147" s="118"/>
      <c r="D147" s="81" t="s">
        <v>2813</v>
      </c>
      <c r="E147" s="82">
        <v>4.82</v>
      </c>
      <c r="F147" s="83">
        <v>1575.6543665099998</v>
      </c>
      <c r="G147" s="84">
        <v>78782.718325499984</v>
      </c>
    </row>
    <row r="148" spans="1:7" x14ac:dyDescent="0.2">
      <c r="A148" s="93" t="str">
        <f t="shared" si="15"/>
        <v>Florida</v>
      </c>
      <c r="B148" s="93" t="str">
        <f t="shared" si="14"/>
        <v>Florida_TRUE</v>
      </c>
      <c r="C148" s="118"/>
      <c r="D148" s="81" t="s">
        <v>2814</v>
      </c>
      <c r="E148" s="82">
        <v>9.64</v>
      </c>
      <c r="F148" s="83">
        <v>1413.51544152</v>
      </c>
      <c r="G148" s="84">
        <v>70675.772076000008</v>
      </c>
    </row>
    <row r="149" spans="1:7" x14ac:dyDescent="0.2">
      <c r="A149" s="93" t="str">
        <f t="shared" si="15"/>
        <v>Florida</v>
      </c>
      <c r="B149" s="93" t="str">
        <f t="shared" si="14"/>
        <v>Florida_TRUE</v>
      </c>
      <c r="C149" s="118"/>
      <c r="D149" s="81" t="s">
        <v>2815</v>
      </c>
      <c r="E149" s="82">
        <v>14.46</v>
      </c>
      <c r="F149" s="83">
        <v>1956.0773249639994</v>
      </c>
      <c r="G149" s="84">
        <v>97803.866248199978</v>
      </c>
    </row>
    <row r="150" spans="1:7" x14ac:dyDescent="0.2">
      <c r="A150" s="93" t="str">
        <f t="shared" si="15"/>
        <v>Florida</v>
      </c>
      <c r="B150" s="93" t="str">
        <f t="shared" si="14"/>
        <v>Florida_TRUE</v>
      </c>
      <c r="C150" s="118"/>
      <c r="D150" s="81" t="s">
        <v>2816</v>
      </c>
      <c r="E150" s="82">
        <v>19.27</v>
      </c>
      <c r="F150" s="83">
        <v>0.138891186</v>
      </c>
      <c r="G150" s="84">
        <v>6.9445592999999999</v>
      </c>
    </row>
    <row r="151" spans="1:7" x14ac:dyDescent="0.2">
      <c r="A151" s="93" t="str">
        <f t="shared" si="15"/>
        <v>Florida</v>
      </c>
      <c r="B151" s="93" t="str">
        <f t="shared" si="14"/>
        <v>Florida_TRUE</v>
      </c>
      <c r="C151" s="118"/>
      <c r="D151" s="81" t="s">
        <v>2817</v>
      </c>
      <c r="E151" s="82">
        <v>24.09</v>
      </c>
      <c r="F151" s="83">
        <v>0.13227732</v>
      </c>
      <c r="G151" s="84">
        <v>6.6138659999999998</v>
      </c>
    </row>
    <row r="152" spans="1:7" x14ac:dyDescent="0.2">
      <c r="A152" s="93" t="str">
        <f t="shared" si="15"/>
        <v>Florida</v>
      </c>
      <c r="B152" s="93" t="str">
        <f t="shared" si="14"/>
        <v>Florida_FALSE</v>
      </c>
      <c r="C152" s="118"/>
      <c r="D152" s="81" t="s">
        <v>2818</v>
      </c>
      <c r="E152" s="82">
        <v>28.91</v>
      </c>
      <c r="F152" s="83">
        <v>0</v>
      </c>
      <c r="G152" s="84">
        <v>0</v>
      </c>
    </row>
    <row r="153" spans="1:7" x14ac:dyDescent="0.2">
      <c r="A153" s="93" t="str">
        <f t="shared" si="15"/>
        <v>Florida</v>
      </c>
      <c r="B153" s="93" t="str">
        <f t="shared" si="14"/>
        <v>Florida_TRUE</v>
      </c>
      <c r="C153" s="118"/>
      <c r="D153" s="81" t="s">
        <v>2819</v>
      </c>
      <c r="E153" s="82">
        <v>33.729999999999997</v>
      </c>
      <c r="F153" s="83">
        <v>489.0953907</v>
      </c>
      <c r="G153" s="84">
        <v>24454.769534999999</v>
      </c>
    </row>
    <row r="154" spans="1:7" x14ac:dyDescent="0.2">
      <c r="A154" s="93" t="str">
        <f t="shared" si="15"/>
        <v>Florida</v>
      </c>
      <c r="B154" s="93" t="str">
        <f t="shared" si="14"/>
        <v>Florida_FALSE</v>
      </c>
      <c r="C154" s="118"/>
      <c r="D154" s="81" t="s">
        <v>2820</v>
      </c>
      <c r="E154" s="82">
        <v>38.549999999999997</v>
      </c>
      <c r="F154" s="83">
        <v>0</v>
      </c>
      <c r="G154" s="84">
        <v>0</v>
      </c>
    </row>
    <row r="155" spans="1:7" x14ac:dyDescent="0.2">
      <c r="A155" s="93" t="str">
        <f t="shared" si="15"/>
        <v>Florida</v>
      </c>
      <c r="B155" s="93" t="str">
        <f t="shared" si="14"/>
        <v>Florida_FALSE</v>
      </c>
      <c r="C155" s="118"/>
      <c r="D155" s="81" t="s">
        <v>2821</v>
      </c>
      <c r="E155" s="82">
        <v>43.37</v>
      </c>
      <c r="F155" s="83">
        <v>0</v>
      </c>
      <c r="G155" s="84">
        <v>0</v>
      </c>
    </row>
    <row r="156" spans="1:7" x14ac:dyDescent="0.2">
      <c r="A156" s="93" t="str">
        <f t="shared" si="15"/>
        <v>Florida</v>
      </c>
      <c r="B156" s="93" t="str">
        <f t="shared" si="14"/>
        <v>Florida_TRUE</v>
      </c>
      <c r="C156" s="118"/>
      <c r="D156" s="81" t="s">
        <v>2822</v>
      </c>
      <c r="E156" s="82">
        <v>48.18</v>
      </c>
      <c r="F156" s="83">
        <v>5.9524793999999992E-2</v>
      </c>
      <c r="G156" s="84">
        <v>2.9762396999999998</v>
      </c>
    </row>
    <row r="157" spans="1:7" x14ac:dyDescent="0.2">
      <c r="A157" s="93" t="str">
        <f t="shared" si="15"/>
        <v>Florida</v>
      </c>
      <c r="B157" s="93" t="str">
        <f t="shared" si="14"/>
        <v>Florida_FALSE</v>
      </c>
      <c r="C157" s="118"/>
      <c r="D157" s="81" t="s">
        <v>2823</v>
      </c>
      <c r="E157" s="82">
        <v>53</v>
      </c>
      <c r="F157" s="83">
        <v>0</v>
      </c>
      <c r="G157" s="84">
        <v>0</v>
      </c>
    </row>
    <row r="158" spans="1:7" x14ac:dyDescent="0.2">
      <c r="A158" s="93" t="str">
        <f t="shared" si="15"/>
        <v>Florida</v>
      </c>
      <c r="B158" s="93" t="str">
        <f t="shared" si="14"/>
        <v>Florida_TRUE</v>
      </c>
      <c r="C158" s="119"/>
      <c r="D158" s="81" t="s">
        <v>2824</v>
      </c>
      <c r="E158" s="82">
        <v>57.82</v>
      </c>
      <c r="F158" s="83">
        <v>0.138891186</v>
      </c>
      <c r="G158" s="84">
        <v>6.9445592999999999</v>
      </c>
    </row>
    <row r="159" spans="1:7" x14ac:dyDescent="0.2">
      <c r="A159" s="70" t="str">
        <f>C159</f>
        <v>Georgia</v>
      </c>
      <c r="B159" s="70" t="str">
        <f>A159&amp;"_"&amp;AND(E159&gt;0,F159&gt;0)</f>
        <v>Georgia_FALSE</v>
      </c>
      <c r="C159" s="117" t="s">
        <v>759</v>
      </c>
      <c r="D159" s="77" t="s">
        <v>2806</v>
      </c>
      <c r="E159" s="78">
        <v>-28.91</v>
      </c>
      <c r="F159" s="79">
        <v>0</v>
      </c>
      <c r="G159" s="80">
        <v>0</v>
      </c>
    </row>
    <row r="160" spans="1:7" x14ac:dyDescent="0.2">
      <c r="A160" s="70" t="str">
        <f>A159</f>
        <v>Georgia</v>
      </c>
      <c r="B160" s="70" t="str">
        <f t="shared" ref="B160:B177" si="16">A160&amp;"_"&amp;AND(E160&gt;0,F160&gt;0)</f>
        <v>Georgia_FALSE</v>
      </c>
      <c r="C160" s="118"/>
      <c r="D160" s="81" t="s">
        <v>2807</v>
      </c>
      <c r="E160" s="82">
        <v>-24.09</v>
      </c>
      <c r="F160" s="83">
        <v>0</v>
      </c>
      <c r="G160" s="84">
        <v>0</v>
      </c>
    </row>
    <row r="161" spans="1:7" x14ac:dyDescent="0.2">
      <c r="A161" s="70" t="str">
        <f t="shared" ref="A161:A177" si="17">A160</f>
        <v>Georgia</v>
      </c>
      <c r="B161" s="70" t="str">
        <f t="shared" si="16"/>
        <v>Georgia_FALSE</v>
      </c>
      <c r="C161" s="118"/>
      <c r="D161" s="81" t="s">
        <v>2808</v>
      </c>
      <c r="E161" s="82">
        <v>-19.27</v>
      </c>
      <c r="F161" s="83">
        <v>0</v>
      </c>
      <c r="G161" s="84">
        <v>0</v>
      </c>
    </row>
    <row r="162" spans="1:7" x14ac:dyDescent="0.2">
      <c r="A162" s="70" t="str">
        <f t="shared" si="17"/>
        <v>Georgia</v>
      </c>
      <c r="B162" s="70" t="str">
        <f t="shared" si="16"/>
        <v>Georgia_FALSE</v>
      </c>
      <c r="C162" s="118"/>
      <c r="D162" s="81" t="s">
        <v>2809</v>
      </c>
      <c r="E162" s="82">
        <v>-14.46</v>
      </c>
      <c r="F162" s="83">
        <v>0</v>
      </c>
      <c r="G162" s="84">
        <v>0</v>
      </c>
    </row>
    <row r="163" spans="1:7" x14ac:dyDescent="0.2">
      <c r="A163" s="70" t="str">
        <f t="shared" si="17"/>
        <v>Georgia</v>
      </c>
      <c r="B163" s="70" t="str">
        <f t="shared" si="16"/>
        <v>Georgia_FALSE</v>
      </c>
      <c r="C163" s="118"/>
      <c r="D163" s="81" t="s">
        <v>2810</v>
      </c>
      <c r="E163" s="82">
        <v>-9.64</v>
      </c>
      <c r="F163" s="83">
        <v>0</v>
      </c>
      <c r="G163" s="84">
        <v>0</v>
      </c>
    </row>
    <row r="164" spans="1:7" x14ac:dyDescent="0.2">
      <c r="A164" s="70" t="str">
        <f t="shared" si="17"/>
        <v>Georgia</v>
      </c>
      <c r="B164" s="70" t="str">
        <f t="shared" si="16"/>
        <v>Georgia_FALSE</v>
      </c>
      <c r="C164" s="118"/>
      <c r="D164" s="81" t="s">
        <v>2811</v>
      </c>
      <c r="E164" s="82">
        <v>-4.82</v>
      </c>
      <c r="F164" s="83">
        <v>0</v>
      </c>
      <c r="G164" s="84">
        <v>0</v>
      </c>
    </row>
    <row r="165" spans="1:7" x14ac:dyDescent="0.2">
      <c r="A165" s="70" t="str">
        <f t="shared" si="17"/>
        <v>Georgia</v>
      </c>
      <c r="B165" s="70" t="str">
        <f t="shared" si="16"/>
        <v>Georgia_FALSE</v>
      </c>
      <c r="C165" s="118"/>
      <c r="D165" s="81" t="s">
        <v>2812</v>
      </c>
      <c r="E165" s="82">
        <v>0</v>
      </c>
      <c r="F165" s="83">
        <v>0</v>
      </c>
      <c r="G165" s="84">
        <v>0</v>
      </c>
    </row>
    <row r="166" spans="1:7" x14ac:dyDescent="0.2">
      <c r="A166" s="70" t="str">
        <f t="shared" si="17"/>
        <v>Georgia</v>
      </c>
      <c r="B166" s="70" t="str">
        <f t="shared" si="16"/>
        <v>Georgia_TRUE</v>
      </c>
      <c r="C166" s="118"/>
      <c r="D166" s="81" t="s">
        <v>2813</v>
      </c>
      <c r="E166" s="82">
        <v>4.82</v>
      </c>
      <c r="F166" s="83">
        <v>1803.0501026999998</v>
      </c>
      <c r="G166" s="84">
        <v>90152.505134999985</v>
      </c>
    </row>
    <row r="167" spans="1:7" x14ac:dyDescent="0.2">
      <c r="A167" s="70" t="str">
        <f t="shared" si="17"/>
        <v>Georgia</v>
      </c>
      <c r="B167" s="70" t="str">
        <f t="shared" si="16"/>
        <v>Georgia_TRUE</v>
      </c>
      <c r="C167" s="118"/>
      <c r="D167" s="81" t="s">
        <v>2814</v>
      </c>
      <c r="E167" s="82">
        <v>9.64</v>
      </c>
      <c r="F167" s="83">
        <v>1180.1782490400001</v>
      </c>
      <c r="G167" s="84">
        <v>59008.912452000004</v>
      </c>
    </row>
    <row r="168" spans="1:7" x14ac:dyDescent="0.2">
      <c r="A168" s="70" t="str">
        <f t="shared" si="17"/>
        <v>Georgia</v>
      </c>
      <c r="B168" s="70" t="str">
        <f t="shared" si="16"/>
        <v>Georgia_FALSE</v>
      </c>
      <c r="C168" s="118"/>
      <c r="D168" s="81" t="s">
        <v>2815</v>
      </c>
      <c r="E168" s="82">
        <v>14.46</v>
      </c>
      <c r="F168" s="83">
        <v>0</v>
      </c>
      <c r="G168" s="84">
        <v>0</v>
      </c>
    </row>
    <row r="169" spans="1:7" x14ac:dyDescent="0.2">
      <c r="A169" s="70" t="str">
        <f t="shared" si="17"/>
        <v>Georgia</v>
      </c>
      <c r="B169" s="70" t="str">
        <f t="shared" si="16"/>
        <v>Georgia_TRUE</v>
      </c>
      <c r="C169" s="118"/>
      <c r="D169" s="81" t="s">
        <v>2816</v>
      </c>
      <c r="E169" s="82">
        <v>19.27</v>
      </c>
      <c r="F169" s="83">
        <v>295.04456226000002</v>
      </c>
      <c r="G169" s="84">
        <v>14752.228113000001</v>
      </c>
    </row>
    <row r="170" spans="1:7" x14ac:dyDescent="0.2">
      <c r="A170" s="70" t="str">
        <f t="shared" si="17"/>
        <v>Georgia</v>
      </c>
      <c r="B170" s="70" t="str">
        <f t="shared" si="16"/>
        <v>Georgia_FALSE</v>
      </c>
      <c r="C170" s="118"/>
      <c r="D170" s="81" t="s">
        <v>2817</v>
      </c>
      <c r="E170" s="82">
        <v>24.09</v>
      </c>
      <c r="F170" s="83">
        <v>0</v>
      </c>
      <c r="G170" s="84">
        <v>0</v>
      </c>
    </row>
    <row r="171" spans="1:7" x14ac:dyDescent="0.2">
      <c r="A171" s="70" t="str">
        <f t="shared" si="17"/>
        <v>Georgia</v>
      </c>
      <c r="B171" s="70" t="str">
        <f t="shared" si="16"/>
        <v>Georgia_FALSE</v>
      </c>
      <c r="C171" s="118"/>
      <c r="D171" s="81" t="s">
        <v>2818</v>
      </c>
      <c r="E171" s="82">
        <v>28.91</v>
      </c>
      <c r="F171" s="83">
        <v>0</v>
      </c>
      <c r="G171" s="84">
        <v>0</v>
      </c>
    </row>
    <row r="172" spans="1:7" x14ac:dyDescent="0.2">
      <c r="A172" s="70" t="str">
        <f t="shared" si="17"/>
        <v>Georgia</v>
      </c>
      <c r="B172" s="70" t="str">
        <f t="shared" si="16"/>
        <v>Georgia_FALSE</v>
      </c>
      <c r="C172" s="118"/>
      <c r="D172" s="81" t="s">
        <v>2819</v>
      </c>
      <c r="E172" s="82">
        <v>33.729999999999997</v>
      </c>
      <c r="F172" s="83">
        <v>0</v>
      </c>
      <c r="G172" s="84">
        <v>0</v>
      </c>
    </row>
    <row r="173" spans="1:7" x14ac:dyDescent="0.2">
      <c r="A173" s="70" t="str">
        <f t="shared" si="17"/>
        <v>Georgia</v>
      </c>
      <c r="B173" s="70" t="str">
        <f t="shared" si="16"/>
        <v>Georgia_FALSE</v>
      </c>
      <c r="C173" s="118"/>
      <c r="D173" s="81" t="s">
        <v>2820</v>
      </c>
      <c r="E173" s="82">
        <v>38.549999999999997</v>
      </c>
      <c r="F173" s="83">
        <v>0</v>
      </c>
      <c r="G173" s="84">
        <v>0</v>
      </c>
    </row>
    <row r="174" spans="1:7" x14ac:dyDescent="0.2">
      <c r="A174" s="70" t="str">
        <f t="shared" si="17"/>
        <v>Georgia</v>
      </c>
      <c r="B174" s="70" t="str">
        <f t="shared" si="16"/>
        <v>Georgia_FALSE</v>
      </c>
      <c r="C174" s="118"/>
      <c r="D174" s="81" t="s">
        <v>2821</v>
      </c>
      <c r="E174" s="82">
        <v>43.37</v>
      </c>
      <c r="F174" s="83">
        <v>0</v>
      </c>
      <c r="G174" s="84">
        <v>0</v>
      </c>
    </row>
    <row r="175" spans="1:7" x14ac:dyDescent="0.2">
      <c r="A175" s="70" t="str">
        <f t="shared" si="17"/>
        <v>Georgia</v>
      </c>
      <c r="B175" s="70" t="str">
        <f t="shared" si="16"/>
        <v>Georgia_FALSE</v>
      </c>
      <c r="C175" s="118"/>
      <c r="D175" s="81" t="s">
        <v>2822</v>
      </c>
      <c r="E175" s="82">
        <v>48.18</v>
      </c>
      <c r="F175" s="83">
        <v>0</v>
      </c>
      <c r="G175" s="84">
        <v>0</v>
      </c>
    </row>
    <row r="176" spans="1:7" x14ac:dyDescent="0.2">
      <c r="A176" s="70" t="str">
        <f t="shared" si="17"/>
        <v>Georgia</v>
      </c>
      <c r="B176" s="70" t="str">
        <f t="shared" si="16"/>
        <v>Georgia_FALSE</v>
      </c>
      <c r="C176" s="118"/>
      <c r="D176" s="81" t="s">
        <v>2823</v>
      </c>
      <c r="E176" s="82">
        <v>53</v>
      </c>
      <c r="F176" s="83">
        <v>0</v>
      </c>
      <c r="G176" s="84">
        <v>0</v>
      </c>
    </row>
    <row r="177" spans="1:7" x14ac:dyDescent="0.2">
      <c r="A177" s="70" t="str">
        <f t="shared" si="17"/>
        <v>Georgia</v>
      </c>
      <c r="B177" s="70" t="str">
        <f t="shared" si="16"/>
        <v>Georgia_FALSE</v>
      </c>
      <c r="C177" s="119"/>
      <c r="D177" s="85" t="s">
        <v>2824</v>
      </c>
      <c r="E177" s="86">
        <v>57.82</v>
      </c>
      <c r="F177" s="87">
        <v>0</v>
      </c>
      <c r="G177" s="88">
        <v>0</v>
      </c>
    </row>
    <row r="178" spans="1:7" x14ac:dyDescent="0.2">
      <c r="A178" s="93" t="str">
        <f>C178</f>
        <v>Idaho</v>
      </c>
      <c r="B178" s="93" t="str">
        <f>A178&amp;"_"&amp;AND(E178&gt;0,F178&gt;0)</f>
        <v>Idaho_FALSE</v>
      </c>
      <c r="C178" s="117" t="s">
        <v>2797</v>
      </c>
      <c r="D178" s="81" t="s">
        <v>2806</v>
      </c>
      <c r="E178" s="82">
        <v>-28.91</v>
      </c>
      <c r="F178" s="83">
        <v>0</v>
      </c>
      <c r="G178" s="84">
        <v>0</v>
      </c>
    </row>
    <row r="179" spans="1:7" x14ac:dyDescent="0.2">
      <c r="A179" s="93" t="str">
        <f>A178</f>
        <v>Idaho</v>
      </c>
      <c r="B179" s="93" t="str">
        <f t="shared" ref="B179:B196" si="18">A179&amp;"_"&amp;AND(E179&gt;0,F179&gt;0)</f>
        <v>Idaho_FALSE</v>
      </c>
      <c r="C179" s="118"/>
      <c r="D179" s="81" t="s">
        <v>2807</v>
      </c>
      <c r="E179" s="82">
        <v>-24.09</v>
      </c>
      <c r="F179" s="83">
        <v>0</v>
      </c>
      <c r="G179" s="84">
        <v>0</v>
      </c>
    </row>
    <row r="180" spans="1:7" x14ac:dyDescent="0.2">
      <c r="A180" s="93" t="str">
        <f t="shared" ref="A180:A196" si="19">A179</f>
        <v>Idaho</v>
      </c>
      <c r="B180" s="93" t="str">
        <f t="shared" si="18"/>
        <v>Idaho_FALSE</v>
      </c>
      <c r="C180" s="118"/>
      <c r="D180" s="81" t="s">
        <v>2808</v>
      </c>
      <c r="E180" s="82">
        <v>-19.27</v>
      </c>
      <c r="F180" s="83">
        <v>0</v>
      </c>
      <c r="G180" s="84">
        <v>0</v>
      </c>
    </row>
    <row r="181" spans="1:7" x14ac:dyDescent="0.2">
      <c r="A181" s="93" t="str">
        <f t="shared" si="19"/>
        <v>Idaho</v>
      </c>
      <c r="B181" s="93" t="str">
        <f t="shared" si="18"/>
        <v>Idaho_FALSE</v>
      </c>
      <c r="C181" s="118"/>
      <c r="D181" s="81" t="s">
        <v>2809</v>
      </c>
      <c r="E181" s="82">
        <v>-14.46</v>
      </c>
      <c r="F181" s="83">
        <v>0</v>
      </c>
      <c r="G181" s="84">
        <v>0</v>
      </c>
    </row>
    <row r="182" spans="1:7" x14ac:dyDescent="0.2">
      <c r="A182" s="93" t="str">
        <f t="shared" si="19"/>
        <v>Idaho</v>
      </c>
      <c r="B182" s="93" t="str">
        <f t="shared" si="18"/>
        <v>Idaho_FALSE</v>
      </c>
      <c r="C182" s="118"/>
      <c r="D182" s="81" t="s">
        <v>2810</v>
      </c>
      <c r="E182" s="82">
        <v>-9.64</v>
      </c>
      <c r="F182" s="83">
        <v>0</v>
      </c>
      <c r="G182" s="84">
        <v>0</v>
      </c>
    </row>
    <row r="183" spans="1:7" x14ac:dyDescent="0.2">
      <c r="A183" s="93" t="str">
        <f t="shared" si="19"/>
        <v>Idaho</v>
      </c>
      <c r="B183" s="93" t="str">
        <f t="shared" si="18"/>
        <v>Idaho_FALSE</v>
      </c>
      <c r="C183" s="118"/>
      <c r="D183" s="81" t="s">
        <v>2811</v>
      </c>
      <c r="E183" s="82">
        <v>-4.82</v>
      </c>
      <c r="F183" s="83">
        <v>0</v>
      </c>
      <c r="G183" s="84">
        <v>0</v>
      </c>
    </row>
    <row r="184" spans="1:7" x14ac:dyDescent="0.2">
      <c r="A184" s="93" t="str">
        <f t="shared" si="19"/>
        <v>Idaho</v>
      </c>
      <c r="B184" s="93" t="str">
        <f t="shared" si="18"/>
        <v>Idaho_FALSE</v>
      </c>
      <c r="C184" s="118"/>
      <c r="D184" s="81" t="s">
        <v>2812</v>
      </c>
      <c r="E184" s="82">
        <v>0</v>
      </c>
      <c r="F184" s="83">
        <v>0</v>
      </c>
      <c r="G184" s="84">
        <v>0</v>
      </c>
    </row>
    <row r="185" spans="1:7" x14ac:dyDescent="0.2">
      <c r="A185" s="93" t="str">
        <f t="shared" si="19"/>
        <v>Idaho</v>
      </c>
      <c r="B185" s="93" t="str">
        <f t="shared" si="18"/>
        <v>Idaho_TRUE</v>
      </c>
      <c r="C185" s="118"/>
      <c r="D185" s="81" t="s">
        <v>2813</v>
      </c>
      <c r="E185" s="82">
        <v>4.82</v>
      </c>
      <c r="F185" s="83">
        <v>0.9590105699999999</v>
      </c>
      <c r="G185" s="84">
        <v>47.950528500000004</v>
      </c>
    </row>
    <row r="186" spans="1:7" x14ac:dyDescent="0.2">
      <c r="A186" s="93" t="str">
        <f t="shared" si="19"/>
        <v>Idaho</v>
      </c>
      <c r="B186" s="93" t="str">
        <f t="shared" si="18"/>
        <v>Idaho_TRUE</v>
      </c>
      <c r="C186" s="118"/>
      <c r="D186" s="81" t="s">
        <v>2814</v>
      </c>
      <c r="E186" s="82">
        <v>9.64</v>
      </c>
      <c r="F186" s="83">
        <v>1.1574265500000001</v>
      </c>
      <c r="G186" s="84">
        <v>57.8713275</v>
      </c>
    </row>
    <row r="187" spans="1:7" x14ac:dyDescent="0.2">
      <c r="A187" s="93" t="str">
        <f t="shared" si="19"/>
        <v>Idaho</v>
      </c>
      <c r="B187" s="93" t="str">
        <f t="shared" si="18"/>
        <v>Idaho_TRUE</v>
      </c>
      <c r="C187" s="118"/>
      <c r="D187" s="81" t="s">
        <v>2815</v>
      </c>
      <c r="E187" s="82">
        <v>14.46</v>
      </c>
      <c r="F187" s="83">
        <v>0.89287190999999988</v>
      </c>
      <c r="G187" s="84">
        <v>44.643595499999996</v>
      </c>
    </row>
    <row r="188" spans="1:7" x14ac:dyDescent="0.2">
      <c r="A188" s="93" t="str">
        <f t="shared" si="19"/>
        <v>Idaho</v>
      </c>
      <c r="B188" s="93" t="str">
        <f t="shared" si="18"/>
        <v>Idaho_FALSE</v>
      </c>
      <c r="C188" s="118"/>
      <c r="D188" s="81" t="s">
        <v>2816</v>
      </c>
      <c r="E188" s="82">
        <v>19.27</v>
      </c>
      <c r="F188" s="83">
        <v>0</v>
      </c>
      <c r="G188" s="84">
        <v>0</v>
      </c>
    </row>
    <row r="189" spans="1:7" x14ac:dyDescent="0.2">
      <c r="A189" s="93" t="str">
        <f t="shared" si="19"/>
        <v>Idaho</v>
      </c>
      <c r="B189" s="93" t="str">
        <f t="shared" si="18"/>
        <v>Idaho_FALSE</v>
      </c>
      <c r="C189" s="118"/>
      <c r="D189" s="81" t="s">
        <v>2817</v>
      </c>
      <c r="E189" s="82">
        <v>24.09</v>
      </c>
      <c r="F189" s="83">
        <v>0</v>
      </c>
      <c r="G189" s="84">
        <v>0</v>
      </c>
    </row>
    <row r="190" spans="1:7" x14ac:dyDescent="0.2">
      <c r="A190" s="93" t="str">
        <f t="shared" si="19"/>
        <v>Idaho</v>
      </c>
      <c r="B190" s="93" t="str">
        <f t="shared" si="18"/>
        <v>Idaho_TRUE</v>
      </c>
      <c r="C190" s="118"/>
      <c r="D190" s="81" t="s">
        <v>2818</v>
      </c>
      <c r="E190" s="82">
        <v>28.91</v>
      </c>
      <c r="F190" s="83">
        <v>0.29762397000000002</v>
      </c>
      <c r="G190" s="84">
        <v>14.8811985</v>
      </c>
    </row>
    <row r="191" spans="1:7" x14ac:dyDescent="0.2">
      <c r="A191" s="93" t="str">
        <f t="shared" si="19"/>
        <v>Idaho</v>
      </c>
      <c r="B191" s="93" t="str">
        <f t="shared" si="18"/>
        <v>Idaho_FALSE</v>
      </c>
      <c r="C191" s="118"/>
      <c r="D191" s="81" t="s">
        <v>2819</v>
      </c>
      <c r="E191" s="82">
        <v>33.729999999999997</v>
      </c>
      <c r="F191" s="83">
        <v>0</v>
      </c>
      <c r="G191" s="84">
        <v>0</v>
      </c>
    </row>
    <row r="192" spans="1:7" x14ac:dyDescent="0.2">
      <c r="A192" s="93" t="str">
        <f t="shared" si="19"/>
        <v>Idaho</v>
      </c>
      <c r="B192" s="93" t="str">
        <f t="shared" si="18"/>
        <v>Idaho_FALSE</v>
      </c>
      <c r="C192" s="118"/>
      <c r="D192" s="81" t="s">
        <v>2820</v>
      </c>
      <c r="E192" s="82">
        <v>38.549999999999997</v>
      </c>
      <c r="F192" s="83">
        <v>0</v>
      </c>
      <c r="G192" s="84">
        <v>0</v>
      </c>
    </row>
    <row r="193" spans="1:7" x14ac:dyDescent="0.2">
      <c r="A193" s="93" t="str">
        <f t="shared" si="19"/>
        <v>Idaho</v>
      </c>
      <c r="B193" s="93" t="str">
        <f t="shared" si="18"/>
        <v>Idaho_FALSE</v>
      </c>
      <c r="C193" s="118"/>
      <c r="D193" s="81" t="s">
        <v>2821</v>
      </c>
      <c r="E193" s="82">
        <v>43.37</v>
      </c>
      <c r="F193" s="83">
        <v>0</v>
      </c>
      <c r="G193" s="84">
        <v>0</v>
      </c>
    </row>
    <row r="194" spans="1:7" x14ac:dyDescent="0.2">
      <c r="A194" s="93" t="str">
        <f t="shared" si="19"/>
        <v>Idaho</v>
      </c>
      <c r="B194" s="93" t="str">
        <f t="shared" si="18"/>
        <v>Idaho_FALSE</v>
      </c>
      <c r="C194" s="118"/>
      <c r="D194" s="81" t="s">
        <v>2822</v>
      </c>
      <c r="E194" s="82">
        <v>48.18</v>
      </c>
      <c r="F194" s="83">
        <v>0</v>
      </c>
      <c r="G194" s="84">
        <v>0</v>
      </c>
    </row>
    <row r="195" spans="1:7" x14ac:dyDescent="0.2">
      <c r="A195" s="93" t="str">
        <f t="shared" si="19"/>
        <v>Idaho</v>
      </c>
      <c r="B195" s="93" t="str">
        <f t="shared" si="18"/>
        <v>Idaho_FALSE</v>
      </c>
      <c r="C195" s="118"/>
      <c r="D195" s="81" t="s">
        <v>2823</v>
      </c>
      <c r="E195" s="82">
        <v>53</v>
      </c>
      <c r="F195" s="83">
        <v>0</v>
      </c>
      <c r="G195" s="84">
        <v>0</v>
      </c>
    </row>
    <row r="196" spans="1:7" x14ac:dyDescent="0.2">
      <c r="A196" s="93" t="str">
        <f t="shared" si="19"/>
        <v>Idaho</v>
      </c>
      <c r="B196" s="93" t="str">
        <f t="shared" si="18"/>
        <v>Idaho_FALSE</v>
      </c>
      <c r="C196" s="119"/>
      <c r="D196" s="81" t="s">
        <v>2824</v>
      </c>
      <c r="E196" s="82">
        <v>57.82</v>
      </c>
      <c r="F196" s="83">
        <v>0</v>
      </c>
      <c r="G196" s="84">
        <v>0</v>
      </c>
    </row>
    <row r="197" spans="1:7" x14ac:dyDescent="0.2">
      <c r="A197" s="70" t="str">
        <f>C197</f>
        <v>Illinois</v>
      </c>
      <c r="B197" s="70" t="str">
        <f>A197&amp;"_"&amp;AND(E197&gt;0,F197&gt;0)</f>
        <v>Illinois_FALSE</v>
      </c>
      <c r="C197" s="117" t="s">
        <v>95</v>
      </c>
      <c r="D197" s="77" t="s">
        <v>2806</v>
      </c>
      <c r="E197" s="78">
        <v>-28.91</v>
      </c>
      <c r="F197" s="79">
        <v>0.77161770000000007</v>
      </c>
      <c r="G197" s="80">
        <v>38.580885000000002</v>
      </c>
    </row>
    <row r="198" spans="1:7" x14ac:dyDescent="0.2">
      <c r="A198" s="70" t="str">
        <f>A197</f>
        <v>Illinois</v>
      </c>
      <c r="B198" s="70" t="str">
        <f t="shared" ref="B198:B215" si="20">A198&amp;"_"&amp;AND(E198&gt;0,F198&gt;0)</f>
        <v>Illinois_FALSE</v>
      </c>
      <c r="C198" s="118"/>
      <c r="D198" s="81" t="s">
        <v>2807</v>
      </c>
      <c r="E198" s="82">
        <v>-24.09</v>
      </c>
      <c r="F198" s="83">
        <v>0</v>
      </c>
      <c r="G198" s="84">
        <v>0</v>
      </c>
    </row>
    <row r="199" spans="1:7" x14ac:dyDescent="0.2">
      <c r="A199" s="70" t="str">
        <f t="shared" ref="A199:A215" si="21">A198</f>
        <v>Illinois</v>
      </c>
      <c r="B199" s="70" t="str">
        <f t="shared" si="20"/>
        <v>Illinois_FALSE</v>
      </c>
      <c r="C199" s="118"/>
      <c r="D199" s="81" t="s">
        <v>2808</v>
      </c>
      <c r="E199" s="82">
        <v>-19.27</v>
      </c>
      <c r="F199" s="83">
        <v>0</v>
      </c>
      <c r="G199" s="84">
        <v>0</v>
      </c>
    </row>
    <row r="200" spans="1:7" x14ac:dyDescent="0.2">
      <c r="A200" s="70" t="str">
        <f t="shared" si="21"/>
        <v>Illinois</v>
      </c>
      <c r="B200" s="70" t="str">
        <f t="shared" si="20"/>
        <v>Illinois_FALSE</v>
      </c>
      <c r="C200" s="118"/>
      <c r="D200" s="81" t="s">
        <v>2809</v>
      </c>
      <c r="E200" s="82">
        <v>-14.46</v>
      </c>
      <c r="F200" s="83">
        <v>0</v>
      </c>
      <c r="G200" s="84">
        <v>0</v>
      </c>
    </row>
    <row r="201" spans="1:7" x14ac:dyDescent="0.2">
      <c r="A201" s="70" t="str">
        <f t="shared" si="21"/>
        <v>Illinois</v>
      </c>
      <c r="B201" s="70" t="str">
        <f t="shared" si="20"/>
        <v>Illinois_FALSE</v>
      </c>
      <c r="C201" s="118"/>
      <c r="D201" s="81" t="s">
        <v>2810</v>
      </c>
      <c r="E201" s="82">
        <v>-9.64</v>
      </c>
      <c r="F201" s="83">
        <v>0</v>
      </c>
      <c r="G201" s="84">
        <v>0</v>
      </c>
    </row>
    <row r="202" spans="1:7" x14ac:dyDescent="0.2">
      <c r="A202" s="70" t="str">
        <f t="shared" si="21"/>
        <v>Illinois</v>
      </c>
      <c r="B202" s="70" t="str">
        <f t="shared" si="20"/>
        <v>Illinois_FALSE</v>
      </c>
      <c r="C202" s="118"/>
      <c r="D202" s="81" t="s">
        <v>2811</v>
      </c>
      <c r="E202" s="82">
        <v>-4.82</v>
      </c>
      <c r="F202" s="83">
        <v>0.33069330000000002</v>
      </c>
      <c r="G202" s="84">
        <v>16.534665</v>
      </c>
    </row>
    <row r="203" spans="1:7" x14ac:dyDescent="0.2">
      <c r="A203" s="70" t="str">
        <f t="shared" si="21"/>
        <v>Illinois</v>
      </c>
      <c r="B203" s="70" t="str">
        <f t="shared" si="20"/>
        <v>Illinois_FALSE</v>
      </c>
      <c r="C203" s="118"/>
      <c r="D203" s="81" t="s">
        <v>2812</v>
      </c>
      <c r="E203" s="82">
        <v>0</v>
      </c>
      <c r="F203" s="83">
        <v>0</v>
      </c>
      <c r="G203" s="84">
        <v>0</v>
      </c>
    </row>
    <row r="204" spans="1:7" x14ac:dyDescent="0.2">
      <c r="A204" s="70" t="str">
        <f t="shared" si="21"/>
        <v>Illinois</v>
      </c>
      <c r="B204" s="70" t="str">
        <f t="shared" si="20"/>
        <v>Illinois_TRUE</v>
      </c>
      <c r="C204" s="118"/>
      <c r="D204" s="81" t="s">
        <v>2813</v>
      </c>
      <c r="E204" s="82">
        <v>4.82</v>
      </c>
      <c r="F204" s="83">
        <v>872.3138098500001</v>
      </c>
      <c r="G204" s="84">
        <v>43615.690492499998</v>
      </c>
    </row>
    <row r="205" spans="1:7" x14ac:dyDescent="0.2">
      <c r="A205" s="70" t="str">
        <f t="shared" si="21"/>
        <v>Illinois</v>
      </c>
      <c r="B205" s="70" t="str">
        <f t="shared" si="20"/>
        <v>Illinois_TRUE</v>
      </c>
      <c r="C205" s="118"/>
      <c r="D205" s="81" t="s">
        <v>2814</v>
      </c>
      <c r="E205" s="82">
        <v>9.64</v>
      </c>
      <c r="F205" s="83">
        <v>534.06967950000012</v>
      </c>
      <c r="G205" s="84">
        <v>26703.483974999999</v>
      </c>
    </row>
    <row r="206" spans="1:7" x14ac:dyDescent="0.2">
      <c r="A206" s="70" t="str">
        <f t="shared" si="21"/>
        <v>Illinois</v>
      </c>
      <c r="B206" s="70" t="str">
        <f t="shared" si="20"/>
        <v>Illinois_TRUE</v>
      </c>
      <c r="C206" s="118"/>
      <c r="D206" s="81" t="s">
        <v>2815</v>
      </c>
      <c r="E206" s="82">
        <v>14.46</v>
      </c>
      <c r="F206" s="83">
        <v>213.93651887999999</v>
      </c>
      <c r="G206" s="84">
        <v>10696.825943999998</v>
      </c>
    </row>
    <row r="207" spans="1:7" x14ac:dyDescent="0.2">
      <c r="A207" s="70" t="str">
        <f t="shared" si="21"/>
        <v>Illinois</v>
      </c>
      <c r="B207" s="70" t="str">
        <f t="shared" si="20"/>
        <v>Illinois_TRUE</v>
      </c>
      <c r="C207" s="118"/>
      <c r="D207" s="81" t="s">
        <v>2816</v>
      </c>
      <c r="E207" s="82">
        <v>19.27</v>
      </c>
      <c r="F207" s="83">
        <v>0.46297062</v>
      </c>
      <c r="G207" s="84">
        <v>23.148530999999998</v>
      </c>
    </row>
    <row r="208" spans="1:7" x14ac:dyDescent="0.2">
      <c r="A208" s="70" t="str">
        <f t="shared" si="21"/>
        <v>Illinois</v>
      </c>
      <c r="B208" s="70" t="str">
        <f t="shared" si="20"/>
        <v>Illinois_TRUE</v>
      </c>
      <c r="C208" s="118"/>
      <c r="D208" s="81" t="s">
        <v>2817</v>
      </c>
      <c r="E208" s="82">
        <v>24.09</v>
      </c>
      <c r="F208" s="83">
        <v>160.66182825000001</v>
      </c>
      <c r="G208" s="84">
        <v>8033.0914124999999</v>
      </c>
    </row>
    <row r="209" spans="1:7" x14ac:dyDescent="0.2">
      <c r="A209" s="70" t="str">
        <f t="shared" si="21"/>
        <v>Illinois</v>
      </c>
      <c r="B209" s="70" t="str">
        <f t="shared" si="20"/>
        <v>Illinois_FALSE</v>
      </c>
      <c r="C209" s="118"/>
      <c r="D209" s="81" t="s">
        <v>2818</v>
      </c>
      <c r="E209" s="82">
        <v>28.91</v>
      </c>
      <c r="F209" s="83">
        <v>0</v>
      </c>
      <c r="G209" s="84">
        <v>0</v>
      </c>
    </row>
    <row r="210" spans="1:7" x14ac:dyDescent="0.2">
      <c r="A210" s="70" t="str">
        <f t="shared" si="21"/>
        <v>Illinois</v>
      </c>
      <c r="B210" s="70" t="str">
        <f t="shared" si="20"/>
        <v>Illinois_TRUE</v>
      </c>
      <c r="C210" s="118"/>
      <c r="D210" s="81" t="s">
        <v>2819</v>
      </c>
      <c r="E210" s="82">
        <v>33.729999999999997</v>
      </c>
      <c r="F210" s="83">
        <v>0.33069330000000002</v>
      </c>
      <c r="G210" s="84">
        <v>16.534665</v>
      </c>
    </row>
    <row r="211" spans="1:7" x14ac:dyDescent="0.2">
      <c r="A211" s="70" t="str">
        <f t="shared" si="21"/>
        <v>Illinois</v>
      </c>
      <c r="B211" s="70" t="str">
        <f t="shared" si="20"/>
        <v>Illinois_FALSE</v>
      </c>
      <c r="C211" s="118"/>
      <c r="D211" s="81" t="s">
        <v>2820</v>
      </c>
      <c r="E211" s="82">
        <v>38.549999999999997</v>
      </c>
      <c r="F211" s="83">
        <v>0</v>
      </c>
      <c r="G211" s="84">
        <v>0</v>
      </c>
    </row>
    <row r="212" spans="1:7" x14ac:dyDescent="0.2">
      <c r="A212" s="70" t="str">
        <f t="shared" si="21"/>
        <v>Illinois</v>
      </c>
      <c r="B212" s="70" t="str">
        <f t="shared" si="20"/>
        <v>Illinois_FALSE</v>
      </c>
      <c r="C212" s="118"/>
      <c r="D212" s="81" t="s">
        <v>2821</v>
      </c>
      <c r="E212" s="82">
        <v>43.37</v>
      </c>
      <c r="F212" s="83">
        <v>0</v>
      </c>
      <c r="G212" s="84">
        <v>0</v>
      </c>
    </row>
    <row r="213" spans="1:7" x14ac:dyDescent="0.2">
      <c r="A213" s="70" t="str">
        <f t="shared" si="21"/>
        <v>Illinois</v>
      </c>
      <c r="B213" s="70" t="str">
        <f t="shared" si="20"/>
        <v>Illinois_TRUE</v>
      </c>
      <c r="C213" s="118"/>
      <c r="D213" s="81" t="s">
        <v>2822</v>
      </c>
      <c r="E213" s="82">
        <v>48.18</v>
      </c>
      <c r="F213" s="83">
        <v>0.19841597999999999</v>
      </c>
      <c r="G213" s="84">
        <v>9.9207990000000006</v>
      </c>
    </row>
    <row r="214" spans="1:7" x14ac:dyDescent="0.2">
      <c r="A214" s="70" t="str">
        <f t="shared" si="21"/>
        <v>Illinois</v>
      </c>
      <c r="B214" s="70" t="str">
        <f t="shared" si="20"/>
        <v>Illinois_FALSE</v>
      </c>
      <c r="C214" s="118"/>
      <c r="D214" s="81" t="s">
        <v>2823</v>
      </c>
      <c r="E214" s="82">
        <v>53</v>
      </c>
      <c r="F214" s="83">
        <v>0</v>
      </c>
      <c r="G214" s="84">
        <v>0</v>
      </c>
    </row>
    <row r="215" spans="1:7" x14ac:dyDescent="0.2">
      <c r="A215" s="70" t="str">
        <f t="shared" si="21"/>
        <v>Illinois</v>
      </c>
      <c r="B215" s="70" t="str">
        <f t="shared" si="20"/>
        <v>Illinois_TRUE</v>
      </c>
      <c r="C215" s="119"/>
      <c r="D215" s="85" t="s">
        <v>2824</v>
      </c>
      <c r="E215" s="86">
        <v>57.82</v>
      </c>
      <c r="F215" s="87">
        <v>0.46297062</v>
      </c>
      <c r="G215" s="88">
        <v>23.148530999999998</v>
      </c>
    </row>
    <row r="216" spans="1:7" x14ac:dyDescent="0.2">
      <c r="A216" s="93" t="str">
        <f>C216</f>
        <v>Indiana</v>
      </c>
      <c r="B216" s="93" t="str">
        <f>A216&amp;"_"&amp;AND(E216&gt;0,F216&gt;0)</f>
        <v>Indiana_FALSE</v>
      </c>
      <c r="C216" s="117" t="s">
        <v>43</v>
      </c>
      <c r="D216" s="81" t="s">
        <v>2806</v>
      </c>
      <c r="E216" s="82">
        <v>-28.91</v>
      </c>
      <c r="F216" s="83">
        <v>0.14620124842105264</v>
      </c>
      <c r="G216" s="84">
        <v>7.3100624210526313</v>
      </c>
    </row>
    <row r="217" spans="1:7" x14ac:dyDescent="0.2">
      <c r="A217" s="93" t="str">
        <f>A216</f>
        <v>Indiana</v>
      </c>
      <c r="B217" s="93" t="str">
        <f t="shared" ref="B217:B234" si="22">A217&amp;"_"&amp;AND(E217&gt;0,F217&gt;0)</f>
        <v>Indiana_FALSE</v>
      </c>
      <c r="C217" s="118"/>
      <c r="D217" s="81" t="s">
        <v>2807</v>
      </c>
      <c r="E217" s="82">
        <v>-24.09</v>
      </c>
      <c r="F217" s="83">
        <v>0</v>
      </c>
      <c r="G217" s="84">
        <v>0</v>
      </c>
    </row>
    <row r="218" spans="1:7" x14ac:dyDescent="0.2">
      <c r="A218" s="93" t="str">
        <f t="shared" ref="A218:A234" si="23">A217</f>
        <v>Indiana</v>
      </c>
      <c r="B218" s="93" t="str">
        <f t="shared" si="22"/>
        <v>Indiana_FALSE</v>
      </c>
      <c r="C218" s="118"/>
      <c r="D218" s="81" t="s">
        <v>2808</v>
      </c>
      <c r="E218" s="82">
        <v>-19.27</v>
      </c>
      <c r="F218" s="83">
        <v>0</v>
      </c>
      <c r="G218" s="84">
        <v>0</v>
      </c>
    </row>
    <row r="219" spans="1:7" x14ac:dyDescent="0.2">
      <c r="A219" s="93" t="str">
        <f t="shared" si="23"/>
        <v>Indiana</v>
      </c>
      <c r="B219" s="93" t="str">
        <f t="shared" si="22"/>
        <v>Indiana_FALSE</v>
      </c>
      <c r="C219" s="118"/>
      <c r="D219" s="81" t="s">
        <v>2809</v>
      </c>
      <c r="E219" s="82">
        <v>-14.46</v>
      </c>
      <c r="F219" s="83">
        <v>0</v>
      </c>
      <c r="G219" s="84">
        <v>0</v>
      </c>
    </row>
    <row r="220" spans="1:7" x14ac:dyDescent="0.2">
      <c r="A220" s="93" t="str">
        <f t="shared" si="23"/>
        <v>Indiana</v>
      </c>
      <c r="B220" s="93" t="str">
        <f t="shared" si="22"/>
        <v>Indiana_FALSE</v>
      </c>
      <c r="C220" s="118"/>
      <c r="D220" s="81" t="s">
        <v>2810</v>
      </c>
      <c r="E220" s="82">
        <v>-9.64</v>
      </c>
      <c r="F220" s="83">
        <v>0</v>
      </c>
      <c r="G220" s="84">
        <v>0</v>
      </c>
    </row>
    <row r="221" spans="1:7" x14ac:dyDescent="0.2">
      <c r="A221" s="93" t="str">
        <f t="shared" si="23"/>
        <v>Indiana</v>
      </c>
      <c r="B221" s="93" t="str">
        <f t="shared" si="22"/>
        <v>Indiana_FALSE</v>
      </c>
      <c r="C221" s="118"/>
      <c r="D221" s="81" t="s">
        <v>2811</v>
      </c>
      <c r="E221" s="82">
        <v>-4.82</v>
      </c>
      <c r="F221" s="83">
        <v>6.2657677894736849E-2</v>
      </c>
      <c r="G221" s="84">
        <v>3.132883894736842</v>
      </c>
    </row>
    <row r="222" spans="1:7" x14ac:dyDescent="0.2">
      <c r="A222" s="93" t="str">
        <f t="shared" si="23"/>
        <v>Indiana</v>
      </c>
      <c r="B222" s="93" t="str">
        <f t="shared" si="22"/>
        <v>Indiana_FALSE</v>
      </c>
      <c r="C222" s="118"/>
      <c r="D222" s="81" t="s">
        <v>2812</v>
      </c>
      <c r="E222" s="82">
        <v>0</v>
      </c>
      <c r="F222" s="83">
        <v>0</v>
      </c>
      <c r="G222" s="84">
        <v>0</v>
      </c>
    </row>
    <row r="223" spans="1:7" x14ac:dyDescent="0.2">
      <c r="A223" s="93" t="str">
        <f t="shared" si="23"/>
        <v>Indiana</v>
      </c>
      <c r="B223" s="93" t="str">
        <f t="shared" si="22"/>
        <v>Indiana_TRUE</v>
      </c>
      <c r="C223" s="118"/>
      <c r="D223" s="81" t="s">
        <v>2813</v>
      </c>
      <c r="E223" s="82">
        <v>4.82</v>
      </c>
      <c r="F223" s="83">
        <v>720.21252882600004</v>
      </c>
      <c r="G223" s="84">
        <v>36010.626441300003</v>
      </c>
    </row>
    <row r="224" spans="1:7" x14ac:dyDescent="0.2">
      <c r="A224" s="93" t="str">
        <f t="shared" si="23"/>
        <v>Indiana</v>
      </c>
      <c r="B224" s="93" t="str">
        <f t="shared" si="22"/>
        <v>Indiana_TRUE</v>
      </c>
      <c r="C224" s="118"/>
      <c r="D224" s="81" t="s">
        <v>2814</v>
      </c>
      <c r="E224" s="82">
        <v>9.64</v>
      </c>
      <c r="F224" s="83">
        <v>440.94644622000004</v>
      </c>
      <c r="G224" s="84">
        <v>22047.322311</v>
      </c>
    </row>
    <row r="225" spans="1:7" x14ac:dyDescent="0.2">
      <c r="A225" s="93" t="str">
        <f t="shared" si="23"/>
        <v>Indiana</v>
      </c>
      <c r="B225" s="93" t="str">
        <f t="shared" si="22"/>
        <v>Indiana_TRUE</v>
      </c>
      <c r="C225" s="118"/>
      <c r="D225" s="81" t="s">
        <v>2815</v>
      </c>
      <c r="E225" s="82">
        <v>14.46</v>
      </c>
      <c r="F225" s="83">
        <v>176.44339437479996</v>
      </c>
      <c r="G225" s="84">
        <v>8822.1697187399986</v>
      </c>
    </row>
    <row r="226" spans="1:7" x14ac:dyDescent="0.2">
      <c r="A226" s="93" t="str">
        <f t="shared" si="23"/>
        <v>Indiana</v>
      </c>
      <c r="B226" s="93" t="str">
        <f t="shared" si="22"/>
        <v>Indiana_TRUE</v>
      </c>
      <c r="C226" s="118"/>
      <c r="D226" s="81" t="s">
        <v>2816</v>
      </c>
      <c r="E226" s="82">
        <v>19.27</v>
      </c>
      <c r="F226" s="83">
        <v>9.72238302E-2</v>
      </c>
      <c r="G226" s="84">
        <v>4.8611915100000003</v>
      </c>
    </row>
    <row r="227" spans="1:7" x14ac:dyDescent="0.2">
      <c r="A227" s="93" t="str">
        <f t="shared" si="23"/>
        <v>Indiana</v>
      </c>
      <c r="B227" s="93" t="str">
        <f t="shared" si="22"/>
        <v>Indiana_TRUE</v>
      </c>
      <c r="C227" s="118"/>
      <c r="D227" s="81" t="s">
        <v>2817</v>
      </c>
      <c r="E227" s="82">
        <v>24.09</v>
      </c>
      <c r="F227" s="83">
        <v>132.37652799</v>
      </c>
      <c r="G227" s="84">
        <v>6618.8263995000007</v>
      </c>
    </row>
    <row r="228" spans="1:7" x14ac:dyDescent="0.2">
      <c r="A228" s="93" t="str">
        <f t="shared" si="23"/>
        <v>Indiana</v>
      </c>
      <c r="B228" s="93" t="str">
        <f t="shared" si="22"/>
        <v>Indiana_FALSE</v>
      </c>
      <c r="C228" s="118"/>
      <c r="D228" s="81" t="s">
        <v>2818</v>
      </c>
      <c r="E228" s="82">
        <v>28.91</v>
      </c>
      <c r="F228" s="83">
        <v>0</v>
      </c>
      <c r="G228" s="84">
        <v>0</v>
      </c>
    </row>
    <row r="229" spans="1:7" x14ac:dyDescent="0.2">
      <c r="A229" s="93" t="str">
        <f t="shared" si="23"/>
        <v>Indiana</v>
      </c>
      <c r="B229" s="93" t="str">
        <f t="shared" si="22"/>
        <v>Indiana_TRUE</v>
      </c>
      <c r="C229" s="118"/>
      <c r="D229" s="81" t="s">
        <v>2819</v>
      </c>
      <c r="E229" s="82">
        <v>33.729999999999997</v>
      </c>
      <c r="F229" s="83">
        <v>6.9445593E-2</v>
      </c>
      <c r="G229" s="84">
        <v>3.4722796499999999</v>
      </c>
    </row>
    <row r="230" spans="1:7" x14ac:dyDescent="0.2">
      <c r="A230" s="93" t="str">
        <f t="shared" si="23"/>
        <v>Indiana</v>
      </c>
      <c r="B230" s="93" t="str">
        <f t="shared" si="22"/>
        <v>Indiana_FALSE</v>
      </c>
      <c r="C230" s="118"/>
      <c r="D230" s="81" t="s">
        <v>2820</v>
      </c>
      <c r="E230" s="82">
        <v>38.549999999999997</v>
      </c>
      <c r="F230" s="83">
        <v>0</v>
      </c>
      <c r="G230" s="84">
        <v>0</v>
      </c>
    </row>
    <row r="231" spans="1:7" x14ac:dyDescent="0.2">
      <c r="A231" s="93" t="str">
        <f t="shared" si="23"/>
        <v>Indiana</v>
      </c>
      <c r="B231" s="93" t="str">
        <f t="shared" si="22"/>
        <v>Indiana_FALSE</v>
      </c>
      <c r="C231" s="118"/>
      <c r="D231" s="81" t="s">
        <v>2821</v>
      </c>
      <c r="E231" s="82">
        <v>43.37</v>
      </c>
      <c r="F231" s="83">
        <v>0</v>
      </c>
      <c r="G231" s="84">
        <v>0</v>
      </c>
    </row>
    <row r="232" spans="1:7" x14ac:dyDescent="0.2">
      <c r="A232" s="93" t="str">
        <f t="shared" si="23"/>
        <v>Indiana</v>
      </c>
      <c r="B232" s="93" t="str">
        <f t="shared" si="22"/>
        <v>Indiana_TRUE</v>
      </c>
      <c r="C232" s="118"/>
      <c r="D232" s="81" t="s">
        <v>2822</v>
      </c>
      <c r="E232" s="82">
        <v>48.18</v>
      </c>
      <c r="F232" s="83">
        <v>4.16673558E-2</v>
      </c>
      <c r="G232" s="84">
        <v>2.0833677900000001</v>
      </c>
    </row>
    <row r="233" spans="1:7" x14ac:dyDescent="0.2">
      <c r="A233" s="93" t="str">
        <f t="shared" si="23"/>
        <v>Indiana</v>
      </c>
      <c r="B233" s="93" t="str">
        <f t="shared" si="22"/>
        <v>Indiana_FALSE</v>
      </c>
      <c r="C233" s="118"/>
      <c r="D233" s="81" t="s">
        <v>2823</v>
      </c>
      <c r="E233" s="82">
        <v>53</v>
      </c>
      <c r="F233" s="83">
        <v>0</v>
      </c>
      <c r="G233" s="84">
        <v>0</v>
      </c>
    </row>
    <row r="234" spans="1:7" x14ac:dyDescent="0.2">
      <c r="A234" s="93" t="str">
        <f t="shared" si="23"/>
        <v>Indiana</v>
      </c>
      <c r="B234" s="93" t="str">
        <f t="shared" si="22"/>
        <v>Indiana_TRUE</v>
      </c>
      <c r="C234" s="119"/>
      <c r="D234" s="85" t="s">
        <v>2824</v>
      </c>
      <c r="E234" s="86">
        <v>57.82</v>
      </c>
      <c r="F234" s="87">
        <v>9.72238302E-2</v>
      </c>
      <c r="G234" s="88">
        <v>4.8611915100000003</v>
      </c>
    </row>
    <row r="235" spans="1:7" x14ac:dyDescent="0.2">
      <c r="A235" s="70" t="str">
        <f>C235</f>
        <v>Kansas</v>
      </c>
      <c r="B235" s="70" t="str">
        <f>A235&amp;"_"&amp;AND(E235&gt;0,F235&gt;0)</f>
        <v>Kansas_FALSE</v>
      </c>
      <c r="C235" s="117" t="s">
        <v>236</v>
      </c>
      <c r="D235" s="81" t="s">
        <v>2806</v>
      </c>
      <c r="E235" s="82">
        <v>-28.91</v>
      </c>
      <c r="F235" s="83">
        <v>3.1473879868421055</v>
      </c>
      <c r="G235" s="84">
        <v>157.36939934210528</v>
      </c>
    </row>
    <row r="236" spans="1:7" x14ac:dyDescent="0.2">
      <c r="A236" s="70" t="str">
        <f>A235</f>
        <v>Kansas</v>
      </c>
      <c r="B236" s="70" t="str">
        <f t="shared" ref="B236:B253" si="24">A236&amp;"_"&amp;AND(E236&gt;0,F236&gt;0)</f>
        <v>Kansas_FALSE</v>
      </c>
      <c r="C236" s="118"/>
      <c r="D236" s="81" t="s">
        <v>2807</v>
      </c>
      <c r="E236" s="82">
        <v>-24.09</v>
      </c>
      <c r="F236" s="83">
        <v>0</v>
      </c>
      <c r="G236" s="84">
        <v>0</v>
      </c>
    </row>
    <row r="237" spans="1:7" x14ac:dyDescent="0.2">
      <c r="A237" s="70" t="str">
        <f t="shared" ref="A237:A253" si="25">A236</f>
        <v>Kansas</v>
      </c>
      <c r="B237" s="70" t="str">
        <f t="shared" si="24"/>
        <v>Kansas_FALSE</v>
      </c>
      <c r="C237" s="118"/>
      <c r="D237" s="81" t="s">
        <v>2808</v>
      </c>
      <c r="E237" s="82">
        <v>-19.27</v>
      </c>
      <c r="F237" s="83">
        <v>0</v>
      </c>
      <c r="G237" s="84">
        <v>0</v>
      </c>
    </row>
    <row r="238" spans="1:7" x14ac:dyDescent="0.2">
      <c r="A238" s="70" t="str">
        <f t="shared" si="25"/>
        <v>Kansas</v>
      </c>
      <c r="B238" s="70" t="str">
        <f t="shared" si="24"/>
        <v>Kansas_FALSE</v>
      </c>
      <c r="C238" s="118"/>
      <c r="D238" s="81" t="s">
        <v>2809</v>
      </c>
      <c r="E238" s="82">
        <v>-14.46</v>
      </c>
      <c r="F238" s="83">
        <v>0</v>
      </c>
      <c r="G238" s="84">
        <v>0</v>
      </c>
    </row>
    <row r="239" spans="1:7" x14ac:dyDescent="0.2">
      <c r="A239" s="70" t="str">
        <f t="shared" si="25"/>
        <v>Kansas</v>
      </c>
      <c r="B239" s="70" t="str">
        <f t="shared" si="24"/>
        <v>Kansas_FALSE</v>
      </c>
      <c r="C239" s="118"/>
      <c r="D239" s="81" t="s">
        <v>2810</v>
      </c>
      <c r="E239" s="82">
        <v>-9.64</v>
      </c>
      <c r="F239" s="83">
        <v>0</v>
      </c>
      <c r="G239" s="84">
        <v>0</v>
      </c>
    </row>
    <row r="240" spans="1:7" x14ac:dyDescent="0.2">
      <c r="A240" s="70" t="str">
        <f t="shared" si="25"/>
        <v>Kansas</v>
      </c>
      <c r="B240" s="70" t="str">
        <f t="shared" si="24"/>
        <v>Kansas_FALSE</v>
      </c>
      <c r="C240" s="118"/>
      <c r="D240" s="81" t="s">
        <v>2811</v>
      </c>
      <c r="E240" s="82">
        <v>-4.82</v>
      </c>
      <c r="F240" s="83">
        <v>0</v>
      </c>
      <c r="G240" s="84">
        <v>0</v>
      </c>
    </row>
    <row r="241" spans="1:7" x14ac:dyDescent="0.2">
      <c r="A241" s="70" t="str">
        <f t="shared" si="25"/>
        <v>Kansas</v>
      </c>
      <c r="B241" s="70" t="str">
        <f t="shared" si="24"/>
        <v>Kansas_FALSE</v>
      </c>
      <c r="C241" s="118"/>
      <c r="D241" s="81" t="s">
        <v>2812</v>
      </c>
      <c r="E241" s="82">
        <v>0</v>
      </c>
      <c r="F241" s="83">
        <v>0</v>
      </c>
      <c r="G241" s="84">
        <v>0</v>
      </c>
    </row>
    <row r="242" spans="1:7" x14ac:dyDescent="0.2">
      <c r="A242" s="70" t="str">
        <f t="shared" si="25"/>
        <v>Kansas</v>
      </c>
      <c r="B242" s="70" t="str">
        <f t="shared" si="24"/>
        <v>Kansas_TRUE</v>
      </c>
      <c r="C242" s="118"/>
      <c r="D242" s="81" t="s">
        <v>2813</v>
      </c>
      <c r="E242" s="82">
        <v>4.82</v>
      </c>
      <c r="F242" s="83">
        <v>371.61108431999997</v>
      </c>
      <c r="G242" s="84">
        <v>18580.554215999997</v>
      </c>
    </row>
    <row r="243" spans="1:7" x14ac:dyDescent="0.2">
      <c r="A243" s="70" t="str">
        <f t="shared" si="25"/>
        <v>Kansas</v>
      </c>
      <c r="B243" s="70" t="str">
        <f t="shared" si="24"/>
        <v>Kansas_TRUE</v>
      </c>
      <c r="C243" s="118"/>
      <c r="D243" s="81" t="s">
        <v>2814</v>
      </c>
      <c r="E243" s="82">
        <v>9.64</v>
      </c>
      <c r="F243" s="83">
        <v>323.82035610517897</v>
      </c>
      <c r="G243" s="84">
        <v>16191.017805258949</v>
      </c>
    </row>
    <row r="244" spans="1:7" x14ac:dyDescent="0.2">
      <c r="A244" s="70" t="str">
        <f t="shared" si="25"/>
        <v>Kansas</v>
      </c>
      <c r="B244" s="70" t="str">
        <f t="shared" si="24"/>
        <v>Kansas_TRUE</v>
      </c>
      <c r="C244" s="118"/>
      <c r="D244" s="81" t="s">
        <v>2815</v>
      </c>
      <c r="E244" s="82">
        <v>14.46</v>
      </c>
      <c r="F244" s="83">
        <v>1.1137750343999997</v>
      </c>
      <c r="G244" s="84">
        <v>55.688751719999999</v>
      </c>
    </row>
    <row r="245" spans="1:7" x14ac:dyDescent="0.2">
      <c r="A245" s="70" t="str">
        <f t="shared" si="25"/>
        <v>Kansas</v>
      </c>
      <c r="B245" s="70" t="str">
        <f t="shared" si="24"/>
        <v>Kansas_TRUE</v>
      </c>
      <c r="C245" s="118"/>
      <c r="D245" s="81" t="s">
        <v>2816</v>
      </c>
      <c r="E245" s="82">
        <v>19.27</v>
      </c>
      <c r="F245" s="83">
        <v>9.2814586199999987</v>
      </c>
      <c r="G245" s="84">
        <v>464.07293099999998</v>
      </c>
    </row>
    <row r="246" spans="1:7" x14ac:dyDescent="0.2">
      <c r="A246" s="70" t="str">
        <f t="shared" si="25"/>
        <v>Kansas</v>
      </c>
      <c r="B246" s="70" t="str">
        <f t="shared" si="24"/>
        <v>Kansas_TRUE</v>
      </c>
      <c r="C246" s="118"/>
      <c r="D246" s="81" t="s">
        <v>2817</v>
      </c>
      <c r="E246" s="82">
        <v>24.09</v>
      </c>
      <c r="F246" s="83">
        <v>68.255097120000002</v>
      </c>
      <c r="G246" s="84">
        <v>3412.7548559999996</v>
      </c>
    </row>
    <row r="247" spans="1:7" x14ac:dyDescent="0.2">
      <c r="A247" s="70" t="str">
        <f t="shared" si="25"/>
        <v>Kansas</v>
      </c>
      <c r="B247" s="70" t="str">
        <f t="shared" si="24"/>
        <v>Kansas_FALSE</v>
      </c>
      <c r="C247" s="118"/>
      <c r="D247" s="81" t="s">
        <v>2818</v>
      </c>
      <c r="E247" s="82">
        <v>28.91</v>
      </c>
      <c r="F247" s="83">
        <v>0</v>
      </c>
      <c r="G247" s="84">
        <v>0</v>
      </c>
    </row>
    <row r="248" spans="1:7" x14ac:dyDescent="0.2">
      <c r="A248" s="70" t="str">
        <f t="shared" si="25"/>
        <v>Kansas</v>
      </c>
      <c r="B248" s="70" t="str">
        <f t="shared" si="24"/>
        <v>Kansas_FALSE</v>
      </c>
      <c r="C248" s="118"/>
      <c r="D248" s="81" t="s">
        <v>2819</v>
      </c>
      <c r="E248" s="82">
        <v>33.729999999999997</v>
      </c>
      <c r="F248" s="83">
        <v>0</v>
      </c>
      <c r="G248" s="84">
        <v>0</v>
      </c>
    </row>
    <row r="249" spans="1:7" x14ac:dyDescent="0.2">
      <c r="A249" s="70" t="str">
        <f t="shared" si="25"/>
        <v>Kansas</v>
      </c>
      <c r="B249" s="70" t="str">
        <f t="shared" si="24"/>
        <v>Kansas_FALSE</v>
      </c>
      <c r="C249" s="118"/>
      <c r="D249" s="81" t="s">
        <v>2820</v>
      </c>
      <c r="E249" s="82">
        <v>38.549999999999997</v>
      </c>
      <c r="F249" s="83">
        <v>0</v>
      </c>
      <c r="G249" s="84">
        <v>0</v>
      </c>
    </row>
    <row r="250" spans="1:7" x14ac:dyDescent="0.2">
      <c r="A250" s="70" t="str">
        <f t="shared" si="25"/>
        <v>Kansas</v>
      </c>
      <c r="B250" s="70" t="str">
        <f t="shared" si="24"/>
        <v>Kansas_TRUE</v>
      </c>
      <c r="C250" s="118"/>
      <c r="D250" s="81" t="s">
        <v>2821</v>
      </c>
      <c r="E250" s="82">
        <v>43.37</v>
      </c>
      <c r="F250" s="83">
        <v>3.8982126203999998</v>
      </c>
      <c r="G250" s="84">
        <v>194.91063101999998</v>
      </c>
    </row>
    <row r="251" spans="1:7" x14ac:dyDescent="0.2">
      <c r="A251" s="70" t="str">
        <f t="shared" si="25"/>
        <v>Kansas</v>
      </c>
      <c r="B251" s="70" t="str">
        <f t="shared" si="24"/>
        <v>Kansas_TRUE</v>
      </c>
      <c r="C251" s="118"/>
      <c r="D251" s="81" t="s">
        <v>2822</v>
      </c>
      <c r="E251" s="82">
        <v>48.18</v>
      </c>
      <c r="F251" s="83">
        <v>1.6706625516000002</v>
      </c>
      <c r="G251" s="84">
        <v>83.533127579999999</v>
      </c>
    </row>
    <row r="252" spans="1:7" x14ac:dyDescent="0.2">
      <c r="A252" s="70" t="str">
        <f t="shared" si="25"/>
        <v>Kansas</v>
      </c>
      <c r="B252" s="70" t="str">
        <f t="shared" si="24"/>
        <v>Kansas_FALSE</v>
      </c>
      <c r="C252" s="118"/>
      <c r="D252" s="81" t="s">
        <v>2823</v>
      </c>
      <c r="E252" s="82">
        <v>53</v>
      </c>
      <c r="F252" s="83">
        <v>0</v>
      </c>
      <c r="G252" s="84">
        <v>0</v>
      </c>
    </row>
    <row r="253" spans="1:7" x14ac:dyDescent="0.2">
      <c r="A253" s="70" t="str">
        <f t="shared" si="25"/>
        <v>Kansas</v>
      </c>
      <c r="B253" s="70" t="str">
        <f t="shared" si="24"/>
        <v>Kansas_FALSE</v>
      </c>
      <c r="C253" s="119"/>
      <c r="D253" s="81" t="s">
        <v>2824</v>
      </c>
      <c r="E253" s="82">
        <v>57.82</v>
      </c>
      <c r="F253" s="83">
        <v>0</v>
      </c>
      <c r="G253" s="84">
        <v>0</v>
      </c>
    </row>
    <row r="254" spans="1:7" x14ac:dyDescent="0.2">
      <c r="A254" s="93" t="str">
        <f>C254</f>
        <v>Kentucky</v>
      </c>
      <c r="B254" s="93" t="str">
        <f>A254&amp;"_"&amp;AND(E254&gt;0,F254&gt;0)</f>
        <v>Kentucky_FALSE</v>
      </c>
      <c r="C254" s="117" t="s">
        <v>100</v>
      </c>
      <c r="D254" s="77" t="s">
        <v>2806</v>
      </c>
      <c r="E254" s="78">
        <v>-28.91</v>
      </c>
      <c r="F254" s="79">
        <v>7.3100624210526322E-2</v>
      </c>
      <c r="G254" s="80">
        <v>3.6550312105263156</v>
      </c>
    </row>
    <row r="255" spans="1:7" x14ac:dyDescent="0.2">
      <c r="A255" s="93" t="str">
        <f>A254</f>
        <v>Kentucky</v>
      </c>
      <c r="B255" s="93" t="str">
        <f t="shared" ref="B255:B272" si="26">A255&amp;"_"&amp;AND(E255&gt;0,F255&gt;0)</f>
        <v>Kentucky_FALSE</v>
      </c>
      <c r="C255" s="118"/>
      <c r="D255" s="81" t="s">
        <v>2807</v>
      </c>
      <c r="E255" s="82">
        <v>-24.09</v>
      </c>
      <c r="F255" s="83">
        <v>0</v>
      </c>
      <c r="G255" s="84">
        <v>0</v>
      </c>
    </row>
    <row r="256" spans="1:7" x14ac:dyDescent="0.2">
      <c r="A256" s="93" t="str">
        <f t="shared" ref="A256:A272" si="27">A255</f>
        <v>Kentucky</v>
      </c>
      <c r="B256" s="93" t="str">
        <f t="shared" si="26"/>
        <v>Kentucky_FALSE</v>
      </c>
      <c r="C256" s="118"/>
      <c r="D256" s="81" t="s">
        <v>2808</v>
      </c>
      <c r="E256" s="82">
        <v>-19.27</v>
      </c>
      <c r="F256" s="83">
        <v>0</v>
      </c>
      <c r="G256" s="84">
        <v>0</v>
      </c>
    </row>
    <row r="257" spans="1:7" x14ac:dyDescent="0.2">
      <c r="A257" s="93" t="str">
        <f t="shared" si="27"/>
        <v>Kentucky</v>
      </c>
      <c r="B257" s="93" t="str">
        <f t="shared" si="26"/>
        <v>Kentucky_FALSE</v>
      </c>
      <c r="C257" s="118"/>
      <c r="D257" s="81" t="s">
        <v>2809</v>
      </c>
      <c r="E257" s="82">
        <v>-14.46</v>
      </c>
      <c r="F257" s="83">
        <v>0</v>
      </c>
      <c r="G257" s="84">
        <v>0</v>
      </c>
    </row>
    <row r="258" spans="1:7" x14ac:dyDescent="0.2">
      <c r="A258" s="93" t="str">
        <f t="shared" si="27"/>
        <v>Kentucky</v>
      </c>
      <c r="B258" s="93" t="str">
        <f t="shared" si="26"/>
        <v>Kentucky_FALSE</v>
      </c>
      <c r="C258" s="118"/>
      <c r="D258" s="81" t="s">
        <v>2810</v>
      </c>
      <c r="E258" s="82">
        <v>-9.64</v>
      </c>
      <c r="F258" s="83">
        <v>0</v>
      </c>
      <c r="G258" s="84">
        <v>0</v>
      </c>
    </row>
    <row r="259" spans="1:7" x14ac:dyDescent="0.2">
      <c r="A259" s="93" t="str">
        <f t="shared" si="27"/>
        <v>Kentucky</v>
      </c>
      <c r="B259" s="93" t="str">
        <f t="shared" si="26"/>
        <v>Kentucky_FALSE</v>
      </c>
      <c r="C259" s="118"/>
      <c r="D259" s="81" t="s">
        <v>2811</v>
      </c>
      <c r="E259" s="82">
        <v>-4.82</v>
      </c>
      <c r="F259" s="83">
        <v>0</v>
      </c>
      <c r="G259" s="84">
        <v>0</v>
      </c>
    </row>
    <row r="260" spans="1:7" x14ac:dyDescent="0.2">
      <c r="A260" s="93" t="str">
        <f t="shared" si="27"/>
        <v>Kentucky</v>
      </c>
      <c r="B260" s="93" t="str">
        <f t="shared" si="26"/>
        <v>Kentucky_FALSE</v>
      </c>
      <c r="C260" s="118"/>
      <c r="D260" s="81" t="s">
        <v>2812</v>
      </c>
      <c r="E260" s="82">
        <v>0</v>
      </c>
      <c r="F260" s="83">
        <v>0</v>
      </c>
      <c r="G260" s="84">
        <v>0</v>
      </c>
    </row>
    <row r="261" spans="1:7" x14ac:dyDescent="0.2">
      <c r="A261" s="93" t="str">
        <f t="shared" si="27"/>
        <v>Kentucky</v>
      </c>
      <c r="B261" s="93" t="str">
        <f t="shared" si="26"/>
        <v>Kentucky_TRUE</v>
      </c>
      <c r="C261" s="118"/>
      <c r="D261" s="81" t="s">
        <v>2813</v>
      </c>
      <c r="E261" s="82">
        <v>4.82</v>
      </c>
      <c r="F261" s="83">
        <v>143.30483924400005</v>
      </c>
      <c r="G261" s="84">
        <v>7165.2419622000025</v>
      </c>
    </row>
    <row r="262" spans="1:7" x14ac:dyDescent="0.2">
      <c r="A262" s="93" t="str">
        <f t="shared" si="27"/>
        <v>Kentucky</v>
      </c>
      <c r="B262" s="93" t="str">
        <f t="shared" si="26"/>
        <v>Kentucky_TRUE</v>
      </c>
      <c r="C262" s="118"/>
      <c r="D262" s="81" t="s">
        <v>2814</v>
      </c>
      <c r="E262" s="82">
        <v>9.64</v>
      </c>
      <c r="F262" s="83">
        <v>419.67845778600002</v>
      </c>
      <c r="G262" s="84">
        <v>20983.9228893</v>
      </c>
    </row>
    <row r="263" spans="1:7" x14ac:dyDescent="0.2">
      <c r="A263" s="93" t="str">
        <f t="shared" si="27"/>
        <v>Kentucky</v>
      </c>
      <c r="B263" s="93" t="str">
        <f t="shared" si="26"/>
        <v>Kentucky_TRUE</v>
      </c>
      <c r="C263" s="118"/>
      <c r="D263" s="81" t="s">
        <v>2815</v>
      </c>
      <c r="E263" s="82">
        <v>14.46</v>
      </c>
      <c r="F263" s="83">
        <v>245.66543870400002</v>
      </c>
      <c r="G263" s="84">
        <v>12283.2719352</v>
      </c>
    </row>
    <row r="264" spans="1:7" x14ac:dyDescent="0.2">
      <c r="A264" s="93" t="str">
        <f t="shared" si="27"/>
        <v>Kentucky</v>
      </c>
      <c r="B264" s="93" t="str">
        <f t="shared" si="26"/>
        <v>Kentucky_TRUE</v>
      </c>
      <c r="C264" s="118"/>
      <c r="D264" s="81" t="s">
        <v>2816</v>
      </c>
      <c r="E264" s="82">
        <v>19.27</v>
      </c>
      <c r="F264" s="83">
        <v>128.22506231816843</v>
      </c>
      <c r="G264" s="84">
        <v>6411.2531159084219</v>
      </c>
    </row>
    <row r="265" spans="1:7" x14ac:dyDescent="0.2">
      <c r="A265" s="93" t="str">
        <f t="shared" si="27"/>
        <v>Kentucky</v>
      </c>
      <c r="B265" s="93" t="str">
        <f t="shared" si="26"/>
        <v>Kentucky_TRUE</v>
      </c>
      <c r="C265" s="118"/>
      <c r="D265" s="81" t="s">
        <v>2817</v>
      </c>
      <c r="E265" s="82">
        <v>24.09</v>
      </c>
      <c r="F265" s="83">
        <v>2.3468085157263157</v>
      </c>
      <c r="G265" s="84">
        <v>117.34042578631581</v>
      </c>
    </row>
    <row r="266" spans="1:7" x14ac:dyDescent="0.2">
      <c r="A266" s="93" t="str">
        <f t="shared" si="27"/>
        <v>Kentucky</v>
      </c>
      <c r="B266" s="93" t="str">
        <f t="shared" si="26"/>
        <v>Kentucky_FALSE</v>
      </c>
      <c r="C266" s="118"/>
      <c r="D266" s="81" t="s">
        <v>2818</v>
      </c>
      <c r="E266" s="82">
        <v>28.91</v>
      </c>
      <c r="F266" s="83">
        <v>0</v>
      </c>
      <c r="G266" s="84">
        <v>0</v>
      </c>
    </row>
    <row r="267" spans="1:7" x14ac:dyDescent="0.2">
      <c r="A267" s="93" t="str">
        <f t="shared" si="27"/>
        <v>Kentucky</v>
      </c>
      <c r="B267" s="93" t="str">
        <f t="shared" si="26"/>
        <v>Kentucky_TRUE</v>
      </c>
      <c r="C267" s="118"/>
      <c r="D267" s="81" t="s">
        <v>2819</v>
      </c>
      <c r="E267" s="82">
        <v>33.729999999999997</v>
      </c>
      <c r="F267" s="83">
        <v>97.881909867000005</v>
      </c>
      <c r="G267" s="84">
        <v>4894.0954933499997</v>
      </c>
    </row>
    <row r="268" spans="1:7" x14ac:dyDescent="0.2">
      <c r="A268" s="93" t="str">
        <f t="shared" si="27"/>
        <v>Kentucky</v>
      </c>
      <c r="B268" s="93" t="str">
        <f t="shared" si="26"/>
        <v>Kentucky_TRUE</v>
      </c>
      <c r="C268" s="118"/>
      <c r="D268" s="81" t="s">
        <v>2820</v>
      </c>
      <c r="E268" s="82">
        <v>38.549999999999997</v>
      </c>
      <c r="F268" s="83">
        <v>13.433864157000002</v>
      </c>
      <c r="G268" s="84">
        <v>671.69320785000002</v>
      </c>
    </row>
    <row r="269" spans="1:7" x14ac:dyDescent="0.2">
      <c r="A269" s="93" t="str">
        <f t="shared" si="27"/>
        <v>Kentucky</v>
      </c>
      <c r="B269" s="93" t="str">
        <f t="shared" si="26"/>
        <v>Kentucky_FALSE</v>
      </c>
      <c r="C269" s="118"/>
      <c r="D269" s="81" t="s">
        <v>2821</v>
      </c>
      <c r="E269" s="82">
        <v>43.37</v>
      </c>
      <c r="F269" s="83">
        <v>0</v>
      </c>
      <c r="G269" s="84">
        <v>0</v>
      </c>
    </row>
    <row r="270" spans="1:7" x14ac:dyDescent="0.2">
      <c r="A270" s="93" t="str">
        <f t="shared" si="27"/>
        <v>Kentucky</v>
      </c>
      <c r="B270" s="93" t="str">
        <f t="shared" si="26"/>
        <v>Kentucky_FALSE</v>
      </c>
      <c r="C270" s="118"/>
      <c r="D270" s="81" t="s">
        <v>2822</v>
      </c>
      <c r="E270" s="82">
        <v>48.18</v>
      </c>
      <c r="F270" s="83">
        <v>0</v>
      </c>
      <c r="G270" s="84">
        <v>0</v>
      </c>
    </row>
    <row r="271" spans="1:7" x14ac:dyDescent="0.2">
      <c r="A271" s="93" t="str">
        <f t="shared" si="27"/>
        <v>Kentucky</v>
      </c>
      <c r="B271" s="93" t="str">
        <f t="shared" si="26"/>
        <v>Kentucky_FALSE</v>
      </c>
      <c r="C271" s="118"/>
      <c r="D271" s="81" t="s">
        <v>2823</v>
      </c>
      <c r="E271" s="82">
        <v>53</v>
      </c>
      <c r="F271" s="83">
        <v>0</v>
      </c>
      <c r="G271" s="84">
        <v>0</v>
      </c>
    </row>
    <row r="272" spans="1:7" x14ac:dyDescent="0.2">
      <c r="A272" s="93" t="str">
        <f t="shared" si="27"/>
        <v>Kentucky</v>
      </c>
      <c r="B272" s="93" t="str">
        <f t="shared" si="26"/>
        <v>Kentucky_TRUE</v>
      </c>
      <c r="C272" s="119"/>
      <c r="D272" s="85" t="s">
        <v>2824</v>
      </c>
      <c r="E272" s="86">
        <v>57.82</v>
      </c>
      <c r="F272" s="87">
        <v>11.514740706</v>
      </c>
      <c r="G272" s="88">
        <v>575.7370353</v>
      </c>
    </row>
    <row r="273" spans="1:7" x14ac:dyDescent="0.2">
      <c r="A273" s="70" t="str">
        <f>C273</f>
        <v>Louisiana Offshore</v>
      </c>
      <c r="B273" s="70" t="str">
        <f>A273&amp;"_"&amp;AND(E273&gt;0,F273&gt;0)</f>
        <v>Louisiana Offshore_FALSE</v>
      </c>
      <c r="C273" s="117" t="s">
        <v>2825</v>
      </c>
      <c r="D273" s="81" t="s">
        <v>2806</v>
      </c>
      <c r="E273" s="82">
        <v>-28.91</v>
      </c>
      <c r="F273" s="83">
        <v>3.821371622574278</v>
      </c>
      <c r="G273" s="84">
        <v>191.0685811287139</v>
      </c>
    </row>
    <row r="274" spans="1:7" x14ac:dyDescent="0.2">
      <c r="A274" s="70" t="str">
        <f>A273</f>
        <v>Louisiana Offshore</v>
      </c>
      <c r="B274" s="70" t="str">
        <f t="shared" ref="B274:B291" si="28">A274&amp;"_"&amp;AND(E274&gt;0,F274&gt;0)</f>
        <v>Louisiana Offshore_FALSE</v>
      </c>
      <c r="C274" s="118"/>
      <c r="D274" s="81" t="s">
        <v>2807</v>
      </c>
      <c r="E274" s="82">
        <v>-24.09</v>
      </c>
      <c r="F274" s="83">
        <v>0</v>
      </c>
      <c r="G274" s="84">
        <v>0</v>
      </c>
    </row>
    <row r="275" spans="1:7" x14ac:dyDescent="0.2">
      <c r="A275" s="70" t="str">
        <f t="shared" ref="A275:A291" si="29">A274</f>
        <v>Louisiana Offshore</v>
      </c>
      <c r="B275" s="70" t="str">
        <f t="shared" si="28"/>
        <v>Louisiana Offshore_FALSE</v>
      </c>
      <c r="C275" s="118"/>
      <c r="D275" s="81" t="s">
        <v>2808</v>
      </c>
      <c r="E275" s="82">
        <v>-19.27</v>
      </c>
      <c r="F275" s="83">
        <v>0</v>
      </c>
      <c r="G275" s="84">
        <v>0</v>
      </c>
    </row>
    <row r="276" spans="1:7" x14ac:dyDescent="0.2">
      <c r="A276" s="70" t="str">
        <f t="shared" si="29"/>
        <v>Louisiana Offshore</v>
      </c>
      <c r="B276" s="70" t="str">
        <f t="shared" si="28"/>
        <v>Louisiana Offshore_FALSE</v>
      </c>
      <c r="C276" s="118"/>
      <c r="D276" s="81" t="s">
        <v>2809</v>
      </c>
      <c r="E276" s="82">
        <v>-14.46</v>
      </c>
      <c r="F276" s="83">
        <v>0</v>
      </c>
      <c r="G276" s="84">
        <v>0</v>
      </c>
    </row>
    <row r="277" spans="1:7" x14ac:dyDescent="0.2">
      <c r="A277" s="70" t="str">
        <f t="shared" si="29"/>
        <v>Louisiana Offshore</v>
      </c>
      <c r="B277" s="70" t="str">
        <f t="shared" si="28"/>
        <v>Louisiana Offshore_FALSE</v>
      </c>
      <c r="C277" s="118"/>
      <c r="D277" s="81" t="s">
        <v>2810</v>
      </c>
      <c r="E277" s="82">
        <v>-9.64</v>
      </c>
      <c r="F277" s="83">
        <v>0</v>
      </c>
      <c r="G277" s="84">
        <v>0</v>
      </c>
    </row>
    <row r="278" spans="1:7" x14ac:dyDescent="0.2">
      <c r="A278" s="70" t="str">
        <f t="shared" si="29"/>
        <v>Louisiana Offshore</v>
      </c>
      <c r="B278" s="70" t="str">
        <f t="shared" si="28"/>
        <v>Louisiana Offshore_FALSE</v>
      </c>
      <c r="C278" s="118"/>
      <c r="D278" s="81" t="s">
        <v>2811</v>
      </c>
      <c r="E278" s="82">
        <v>-4.82</v>
      </c>
      <c r="F278" s="83">
        <v>2.8660287169307086</v>
      </c>
      <c r="G278" s="84">
        <v>143.30143584653541</v>
      </c>
    </row>
    <row r="279" spans="1:7" x14ac:dyDescent="0.2">
      <c r="A279" s="70" t="str">
        <f t="shared" si="29"/>
        <v>Louisiana Offshore</v>
      </c>
      <c r="B279" s="70" t="str">
        <f t="shared" si="28"/>
        <v>Louisiana Offshore_FALSE</v>
      </c>
      <c r="C279" s="118"/>
      <c r="D279" s="81" t="s">
        <v>2812</v>
      </c>
      <c r="E279" s="82">
        <v>0</v>
      </c>
      <c r="F279" s="83">
        <v>0</v>
      </c>
      <c r="G279" s="84">
        <v>0</v>
      </c>
    </row>
    <row r="280" spans="1:7" x14ac:dyDescent="0.2">
      <c r="A280" s="70" t="str">
        <f t="shared" si="29"/>
        <v>Louisiana Offshore</v>
      </c>
      <c r="B280" s="70" t="str">
        <f t="shared" si="28"/>
        <v>Louisiana Offshore_FALSE</v>
      </c>
      <c r="C280" s="118"/>
      <c r="D280" s="81" t="s">
        <v>2813</v>
      </c>
      <c r="E280" s="82">
        <v>4.82</v>
      </c>
      <c r="F280" s="83">
        <v>0</v>
      </c>
      <c r="G280" s="84">
        <v>0</v>
      </c>
    </row>
    <row r="281" spans="1:7" x14ac:dyDescent="0.2">
      <c r="A281" s="70" t="str">
        <f t="shared" si="29"/>
        <v>Louisiana Offshore</v>
      </c>
      <c r="B281" s="70" t="str">
        <f t="shared" si="28"/>
        <v>Louisiana Offshore_TRUE</v>
      </c>
      <c r="C281" s="118"/>
      <c r="D281" s="81" t="s">
        <v>2814</v>
      </c>
      <c r="E281" s="82">
        <v>9.64</v>
      </c>
      <c r="F281" s="83">
        <v>1646.6878675136841</v>
      </c>
      <c r="G281" s="84">
        <v>82334.393375684202</v>
      </c>
    </row>
    <row r="282" spans="1:7" x14ac:dyDescent="0.2">
      <c r="A282" s="70" t="str">
        <f t="shared" si="29"/>
        <v>Louisiana Offshore</v>
      </c>
      <c r="B282" s="70" t="str">
        <f t="shared" si="28"/>
        <v>Louisiana Offshore_FALSE</v>
      </c>
      <c r="C282" s="118"/>
      <c r="D282" s="81" t="s">
        <v>2815</v>
      </c>
      <c r="E282" s="82">
        <v>14.46</v>
      </c>
      <c r="F282" s="83">
        <v>0</v>
      </c>
      <c r="G282" s="84">
        <v>0</v>
      </c>
    </row>
    <row r="283" spans="1:7" x14ac:dyDescent="0.2">
      <c r="A283" s="70" t="str">
        <f t="shared" si="29"/>
        <v>Louisiana Offshore</v>
      </c>
      <c r="B283" s="70" t="str">
        <f t="shared" si="28"/>
        <v>Louisiana Offshore_TRUE</v>
      </c>
      <c r="C283" s="118"/>
      <c r="D283" s="81" t="s">
        <v>2816</v>
      </c>
      <c r="E283" s="82">
        <v>19.27</v>
      </c>
      <c r="F283" s="83">
        <v>6287.5819440000014</v>
      </c>
      <c r="G283" s="84">
        <v>314379.09720000008</v>
      </c>
    </row>
    <row r="284" spans="1:7" x14ac:dyDescent="0.2">
      <c r="A284" s="70" t="str">
        <f t="shared" si="29"/>
        <v>Louisiana Offshore</v>
      </c>
      <c r="B284" s="70" t="str">
        <f t="shared" si="28"/>
        <v>Louisiana Offshore_FALSE</v>
      </c>
      <c r="C284" s="118"/>
      <c r="D284" s="81" t="s">
        <v>2817</v>
      </c>
      <c r="E284" s="82">
        <v>24.09</v>
      </c>
      <c r="F284" s="83">
        <v>0</v>
      </c>
      <c r="G284" s="84">
        <v>0</v>
      </c>
    </row>
    <row r="285" spans="1:7" x14ac:dyDescent="0.2">
      <c r="A285" s="70" t="str">
        <f t="shared" si="29"/>
        <v>Louisiana Offshore</v>
      </c>
      <c r="B285" s="70" t="str">
        <f t="shared" si="28"/>
        <v>Louisiana Offshore_TRUE</v>
      </c>
      <c r="C285" s="118"/>
      <c r="D285" s="81" t="s">
        <v>2818</v>
      </c>
      <c r="E285" s="82">
        <v>28.91</v>
      </c>
      <c r="F285" s="83">
        <v>1640.2387679999997</v>
      </c>
      <c r="G285" s="84">
        <v>82011.938399999985</v>
      </c>
    </row>
    <row r="286" spans="1:7" x14ac:dyDescent="0.2">
      <c r="A286" s="70" t="str">
        <f t="shared" si="29"/>
        <v>Louisiana Offshore</v>
      </c>
      <c r="B286" s="70" t="str">
        <f t="shared" si="28"/>
        <v>Louisiana Offshore_TRUE</v>
      </c>
      <c r="C286" s="118"/>
      <c r="D286" s="81" t="s">
        <v>2819</v>
      </c>
      <c r="E286" s="82">
        <v>33.729999999999997</v>
      </c>
      <c r="F286" s="83">
        <v>5484.2617796400009</v>
      </c>
      <c r="G286" s="84">
        <v>274213.08898200002</v>
      </c>
    </row>
    <row r="287" spans="1:7" x14ac:dyDescent="0.2">
      <c r="A287" s="70" t="str">
        <f t="shared" si="29"/>
        <v>Louisiana Offshore</v>
      </c>
      <c r="B287" s="70" t="str">
        <f t="shared" si="28"/>
        <v>Louisiana Offshore_FALSE</v>
      </c>
      <c r="C287" s="118"/>
      <c r="D287" s="81" t="s">
        <v>2820</v>
      </c>
      <c r="E287" s="82">
        <v>38.549999999999997</v>
      </c>
      <c r="F287" s="83">
        <v>0</v>
      </c>
      <c r="G287" s="84">
        <v>0</v>
      </c>
    </row>
    <row r="288" spans="1:7" x14ac:dyDescent="0.2">
      <c r="A288" s="70" t="str">
        <f t="shared" si="29"/>
        <v>Louisiana Offshore</v>
      </c>
      <c r="B288" s="70" t="str">
        <f t="shared" si="28"/>
        <v>Louisiana Offshore_FALSE</v>
      </c>
      <c r="C288" s="118"/>
      <c r="D288" s="81" t="s">
        <v>2821</v>
      </c>
      <c r="E288" s="82">
        <v>43.37</v>
      </c>
      <c r="F288" s="83">
        <v>0</v>
      </c>
      <c r="G288" s="84">
        <v>0</v>
      </c>
    </row>
    <row r="289" spans="1:7" x14ac:dyDescent="0.2">
      <c r="A289" s="70" t="str">
        <f t="shared" si="29"/>
        <v>Louisiana Offshore</v>
      </c>
      <c r="B289" s="70" t="str">
        <f t="shared" si="28"/>
        <v>Louisiana Offshore_TRUE</v>
      </c>
      <c r="C289" s="118"/>
      <c r="D289" s="81" t="s">
        <v>2822</v>
      </c>
      <c r="E289" s="82">
        <v>48.18</v>
      </c>
      <c r="F289" s="83">
        <v>4105.4337446352629</v>
      </c>
      <c r="G289" s="84">
        <v>205271.68723176318</v>
      </c>
    </row>
    <row r="290" spans="1:7" x14ac:dyDescent="0.2">
      <c r="A290" s="70" t="str">
        <f t="shared" si="29"/>
        <v>Louisiana Offshore</v>
      </c>
      <c r="B290" s="70" t="str">
        <f t="shared" si="28"/>
        <v>Louisiana Offshore_TRUE</v>
      </c>
      <c r="C290" s="118"/>
      <c r="D290" s="81" t="s">
        <v>2823</v>
      </c>
      <c r="E290" s="82">
        <v>53</v>
      </c>
      <c r="F290" s="83">
        <v>22.398959520000005</v>
      </c>
      <c r="G290" s="84">
        <v>1119.9479760000004</v>
      </c>
    </row>
    <row r="291" spans="1:7" x14ac:dyDescent="0.2">
      <c r="A291" s="70" t="str">
        <f t="shared" si="29"/>
        <v>Louisiana Offshore</v>
      </c>
      <c r="B291" s="70" t="str">
        <f t="shared" si="28"/>
        <v>Louisiana Offshore_TRUE</v>
      </c>
      <c r="C291" s="119"/>
      <c r="D291" s="81" t="s">
        <v>2824</v>
      </c>
      <c r="E291" s="82">
        <v>57.82</v>
      </c>
      <c r="F291" s="83">
        <v>8451.6563041105273</v>
      </c>
      <c r="G291" s="84">
        <v>422582.81520552636</v>
      </c>
    </row>
    <row r="292" spans="1:7" x14ac:dyDescent="0.2">
      <c r="A292" s="93" t="str">
        <f>C292</f>
        <v>Louisiana Onshore</v>
      </c>
      <c r="B292" s="93" t="str">
        <f>A292&amp;"_"&amp;AND(E292&gt;0,F292&gt;0)</f>
        <v>Louisiana Onshore_FALSE</v>
      </c>
      <c r="C292" s="117" t="s">
        <v>1615</v>
      </c>
      <c r="D292" s="77" t="s">
        <v>2806</v>
      </c>
      <c r="E292" s="78">
        <v>-28.91</v>
      </c>
      <c r="F292" s="79">
        <v>10.951006570780459</v>
      </c>
      <c r="G292" s="80">
        <v>547.55032853902298</v>
      </c>
    </row>
    <row r="293" spans="1:7" x14ac:dyDescent="0.2">
      <c r="A293" s="93" t="str">
        <f>A292</f>
        <v>Louisiana Onshore</v>
      </c>
      <c r="B293" s="93" t="str">
        <f t="shared" ref="B293:B310" si="30">A293&amp;"_"&amp;AND(E293&gt;0,F293&gt;0)</f>
        <v>Louisiana Onshore_FALSE</v>
      </c>
      <c r="C293" s="118"/>
      <c r="D293" s="81" t="s">
        <v>2807</v>
      </c>
      <c r="E293" s="82">
        <v>-24.09</v>
      </c>
      <c r="F293" s="83">
        <v>0</v>
      </c>
      <c r="G293" s="84">
        <v>0</v>
      </c>
    </row>
    <row r="294" spans="1:7" x14ac:dyDescent="0.2">
      <c r="A294" s="93" t="str">
        <f t="shared" ref="A294:A310" si="31">A293</f>
        <v>Louisiana Onshore</v>
      </c>
      <c r="B294" s="93" t="str">
        <f t="shared" si="30"/>
        <v>Louisiana Onshore_FALSE</v>
      </c>
      <c r="C294" s="118"/>
      <c r="D294" s="81" t="s">
        <v>2808</v>
      </c>
      <c r="E294" s="82">
        <v>-19.27</v>
      </c>
      <c r="F294" s="83">
        <v>0</v>
      </c>
      <c r="G294" s="84">
        <v>0</v>
      </c>
    </row>
    <row r="295" spans="1:7" x14ac:dyDescent="0.2">
      <c r="A295" s="93" t="str">
        <f t="shared" si="31"/>
        <v>Louisiana Onshore</v>
      </c>
      <c r="B295" s="93" t="str">
        <f t="shared" si="30"/>
        <v>Louisiana Onshore_FALSE</v>
      </c>
      <c r="C295" s="118"/>
      <c r="D295" s="81" t="s">
        <v>2809</v>
      </c>
      <c r="E295" s="82">
        <v>-14.46</v>
      </c>
      <c r="F295" s="83">
        <v>0</v>
      </c>
      <c r="G295" s="84">
        <v>0</v>
      </c>
    </row>
    <row r="296" spans="1:7" x14ac:dyDescent="0.2">
      <c r="A296" s="93" t="str">
        <f t="shared" si="31"/>
        <v>Louisiana Onshore</v>
      </c>
      <c r="B296" s="93" t="str">
        <f t="shared" si="30"/>
        <v>Louisiana Onshore_FALSE</v>
      </c>
      <c r="C296" s="118"/>
      <c r="D296" s="81" t="s">
        <v>2810</v>
      </c>
      <c r="E296" s="82">
        <v>-9.64</v>
      </c>
      <c r="F296" s="83">
        <v>0</v>
      </c>
      <c r="G296" s="84">
        <v>0</v>
      </c>
    </row>
    <row r="297" spans="1:7" x14ac:dyDescent="0.2">
      <c r="A297" s="93" t="str">
        <f t="shared" si="31"/>
        <v>Louisiana Onshore</v>
      </c>
      <c r="B297" s="93" t="str">
        <f t="shared" si="30"/>
        <v>Louisiana Onshore_FALSE</v>
      </c>
      <c r="C297" s="118"/>
      <c r="D297" s="81" t="s">
        <v>2811</v>
      </c>
      <c r="E297" s="82">
        <v>-4.82</v>
      </c>
      <c r="F297" s="83">
        <v>0</v>
      </c>
      <c r="G297" s="84">
        <v>0</v>
      </c>
    </row>
    <row r="298" spans="1:7" x14ac:dyDescent="0.2">
      <c r="A298" s="93" t="str">
        <f t="shared" si="31"/>
        <v>Louisiana Onshore</v>
      </c>
      <c r="B298" s="93" t="str">
        <f t="shared" si="30"/>
        <v>Louisiana Onshore_FALSE</v>
      </c>
      <c r="C298" s="118"/>
      <c r="D298" s="81" t="s">
        <v>2812</v>
      </c>
      <c r="E298" s="82">
        <v>0</v>
      </c>
      <c r="F298" s="83">
        <v>0</v>
      </c>
      <c r="G298" s="84">
        <v>0</v>
      </c>
    </row>
    <row r="299" spans="1:7" x14ac:dyDescent="0.2">
      <c r="A299" s="93" t="str">
        <f t="shared" si="31"/>
        <v>Louisiana Onshore</v>
      </c>
      <c r="B299" s="93" t="str">
        <f t="shared" si="30"/>
        <v>Louisiana Onshore_TRUE</v>
      </c>
      <c r="C299" s="118"/>
      <c r="D299" s="81" t="s">
        <v>2813</v>
      </c>
      <c r="E299" s="82">
        <v>4.82</v>
      </c>
      <c r="F299" s="83">
        <v>4698.963819966315</v>
      </c>
      <c r="G299" s="84">
        <v>234948.19099831581</v>
      </c>
    </row>
    <row r="300" spans="1:7" x14ac:dyDescent="0.2">
      <c r="A300" s="93" t="str">
        <f t="shared" si="31"/>
        <v>Louisiana Onshore</v>
      </c>
      <c r="B300" s="93" t="str">
        <f t="shared" si="30"/>
        <v>Louisiana Onshore_TRUE</v>
      </c>
      <c r="C300" s="118"/>
      <c r="D300" s="81" t="s">
        <v>2814</v>
      </c>
      <c r="E300" s="82">
        <v>9.64</v>
      </c>
      <c r="F300" s="83">
        <v>5667.9178153499997</v>
      </c>
      <c r="G300" s="84">
        <v>283395.89076749998</v>
      </c>
    </row>
    <row r="301" spans="1:7" x14ac:dyDescent="0.2">
      <c r="A301" s="93" t="str">
        <f t="shared" si="31"/>
        <v>Louisiana Onshore</v>
      </c>
      <c r="B301" s="93" t="str">
        <f t="shared" si="30"/>
        <v>Louisiana Onshore_TRUE</v>
      </c>
      <c r="C301" s="118"/>
      <c r="D301" s="81" t="s">
        <v>2815</v>
      </c>
      <c r="E301" s="82">
        <v>14.46</v>
      </c>
      <c r="F301" s="83">
        <v>4378.1411928239995</v>
      </c>
      <c r="G301" s="84">
        <v>218907.0596412</v>
      </c>
    </row>
    <row r="302" spans="1:7" x14ac:dyDescent="0.2">
      <c r="A302" s="93" t="str">
        <f t="shared" si="31"/>
        <v>Louisiana Onshore</v>
      </c>
      <c r="B302" s="93" t="str">
        <f t="shared" si="30"/>
        <v>Louisiana Onshore_TRUE</v>
      </c>
      <c r="C302" s="118"/>
      <c r="D302" s="81" t="s">
        <v>2816</v>
      </c>
      <c r="E302" s="82">
        <v>19.27</v>
      </c>
      <c r="F302" s="83">
        <v>22.031889957000001</v>
      </c>
      <c r="G302" s="84">
        <v>1101.5944978499999</v>
      </c>
    </row>
    <row r="303" spans="1:7" x14ac:dyDescent="0.2">
      <c r="A303" s="93" t="str">
        <f t="shared" si="31"/>
        <v>Louisiana Onshore</v>
      </c>
      <c r="B303" s="93" t="str">
        <f t="shared" si="30"/>
        <v>Louisiana Onshore_FALSE</v>
      </c>
      <c r="C303" s="118"/>
      <c r="D303" s="81" t="s">
        <v>2817</v>
      </c>
      <c r="E303" s="82">
        <v>24.09</v>
      </c>
      <c r="F303" s="83">
        <v>0</v>
      </c>
      <c r="G303" s="84">
        <v>0</v>
      </c>
    </row>
    <row r="304" spans="1:7" x14ac:dyDescent="0.2">
      <c r="A304" s="93" t="str">
        <f t="shared" si="31"/>
        <v>Louisiana Onshore</v>
      </c>
      <c r="B304" s="93" t="str">
        <f t="shared" si="30"/>
        <v>Louisiana Onshore_TRUE</v>
      </c>
      <c r="C304" s="118"/>
      <c r="D304" s="81" t="s">
        <v>2818</v>
      </c>
      <c r="E304" s="82">
        <v>28.91</v>
      </c>
      <c r="F304" s="83">
        <v>1457.4645810900001</v>
      </c>
      <c r="G304" s="84">
        <v>72873.2290545</v>
      </c>
    </row>
    <row r="305" spans="1:7" x14ac:dyDescent="0.2">
      <c r="A305" s="93" t="str">
        <f t="shared" si="31"/>
        <v>Louisiana Onshore</v>
      </c>
      <c r="B305" s="93" t="str">
        <f t="shared" si="30"/>
        <v>Louisiana Onshore_TRUE</v>
      </c>
      <c r="C305" s="118"/>
      <c r="D305" s="81" t="s">
        <v>2819</v>
      </c>
      <c r="E305" s="82">
        <v>33.729999999999997</v>
      </c>
      <c r="F305" s="83">
        <v>24.905614734000004</v>
      </c>
      <c r="G305" s="84">
        <v>1245.2807366999998</v>
      </c>
    </row>
    <row r="306" spans="1:7" x14ac:dyDescent="0.2">
      <c r="A306" s="93" t="str">
        <f t="shared" si="31"/>
        <v>Louisiana Onshore</v>
      </c>
      <c r="B306" s="93" t="str">
        <f t="shared" si="30"/>
        <v>Louisiana Onshore_TRUE</v>
      </c>
      <c r="C306" s="118"/>
      <c r="D306" s="81" t="s">
        <v>2820</v>
      </c>
      <c r="E306" s="82">
        <v>38.549999999999997</v>
      </c>
      <c r="F306" s="83">
        <v>3.5854115684210526</v>
      </c>
      <c r="G306" s="84">
        <v>179.27057842105265</v>
      </c>
    </row>
    <row r="307" spans="1:7" x14ac:dyDescent="0.2">
      <c r="A307" s="93" t="str">
        <f t="shared" si="31"/>
        <v>Louisiana Onshore</v>
      </c>
      <c r="B307" s="93" t="str">
        <f t="shared" si="30"/>
        <v>Louisiana Onshore_FALSE</v>
      </c>
      <c r="C307" s="118"/>
      <c r="D307" s="81" t="s">
        <v>2821</v>
      </c>
      <c r="E307" s="82">
        <v>43.37</v>
      </c>
      <c r="F307" s="83">
        <v>0</v>
      </c>
      <c r="G307" s="84">
        <v>0</v>
      </c>
    </row>
    <row r="308" spans="1:7" x14ac:dyDescent="0.2">
      <c r="A308" s="93" t="str">
        <f t="shared" si="31"/>
        <v>Louisiana Onshore</v>
      </c>
      <c r="B308" s="93" t="str">
        <f t="shared" si="30"/>
        <v>Louisiana Onshore_TRUE</v>
      </c>
      <c r="C308" s="118"/>
      <c r="D308" s="81" t="s">
        <v>2822</v>
      </c>
      <c r="E308" s="82">
        <v>48.18</v>
      </c>
      <c r="F308" s="83">
        <v>8.6211743310000006</v>
      </c>
      <c r="G308" s="84">
        <v>431.05871654999999</v>
      </c>
    </row>
    <row r="309" spans="1:7" x14ac:dyDescent="0.2">
      <c r="A309" s="93" t="str">
        <f t="shared" si="31"/>
        <v>Louisiana Onshore</v>
      </c>
      <c r="B309" s="93" t="str">
        <f t="shared" si="30"/>
        <v>Louisiana Onshore_FALSE</v>
      </c>
      <c r="C309" s="118"/>
      <c r="D309" s="81" t="s">
        <v>2823</v>
      </c>
      <c r="E309" s="82">
        <v>53</v>
      </c>
      <c r="F309" s="83">
        <v>0</v>
      </c>
      <c r="G309" s="84">
        <v>0</v>
      </c>
    </row>
    <row r="310" spans="1:7" x14ac:dyDescent="0.2">
      <c r="A310" s="93" t="str">
        <f t="shared" si="31"/>
        <v>Louisiana Onshore</v>
      </c>
      <c r="B310" s="93" t="str">
        <f t="shared" si="30"/>
        <v>Louisiana Onshore_TRUE</v>
      </c>
      <c r="C310" s="119"/>
      <c r="D310" s="85" t="s">
        <v>2824</v>
      </c>
      <c r="E310" s="86">
        <v>57.82</v>
      </c>
      <c r="F310" s="87">
        <v>37.173756000315791</v>
      </c>
      <c r="G310" s="88">
        <v>1858.6878000157892</v>
      </c>
    </row>
    <row r="311" spans="1:7" x14ac:dyDescent="0.2">
      <c r="A311" s="70" t="str">
        <f>C311</f>
        <v>Maryland</v>
      </c>
      <c r="B311" s="70" t="str">
        <f>A311&amp;"_"&amp;AND(E311&gt;0,F311&gt;0)</f>
        <v>Maryland_FALSE</v>
      </c>
      <c r="C311" s="117" t="s">
        <v>211</v>
      </c>
      <c r="D311" s="81" t="s">
        <v>2806</v>
      </c>
      <c r="E311" s="82">
        <v>-28.91</v>
      </c>
      <c r="F311" s="83">
        <v>0</v>
      </c>
      <c r="G311" s="84">
        <v>0</v>
      </c>
    </row>
    <row r="312" spans="1:7" x14ac:dyDescent="0.2">
      <c r="A312" s="70" t="str">
        <f>A311</f>
        <v>Maryland</v>
      </c>
      <c r="B312" s="70" t="str">
        <f t="shared" ref="B312:B329" si="32">A312&amp;"_"&amp;AND(E312&gt;0,F312&gt;0)</f>
        <v>Maryland_FALSE</v>
      </c>
      <c r="C312" s="118"/>
      <c r="D312" s="81" t="s">
        <v>2807</v>
      </c>
      <c r="E312" s="82">
        <v>-24.09</v>
      </c>
      <c r="F312" s="83">
        <v>0</v>
      </c>
      <c r="G312" s="84">
        <v>0</v>
      </c>
    </row>
    <row r="313" spans="1:7" x14ac:dyDescent="0.2">
      <c r="A313" s="70" t="str">
        <f t="shared" ref="A313:A329" si="33">A312</f>
        <v>Maryland</v>
      </c>
      <c r="B313" s="70" t="str">
        <f t="shared" si="32"/>
        <v>Maryland_FALSE</v>
      </c>
      <c r="C313" s="118"/>
      <c r="D313" s="81" t="s">
        <v>2808</v>
      </c>
      <c r="E313" s="82">
        <v>-19.27</v>
      </c>
      <c r="F313" s="83">
        <v>0</v>
      </c>
      <c r="G313" s="84">
        <v>0</v>
      </c>
    </row>
    <row r="314" spans="1:7" x14ac:dyDescent="0.2">
      <c r="A314" s="70" t="str">
        <f t="shared" si="33"/>
        <v>Maryland</v>
      </c>
      <c r="B314" s="70" t="str">
        <f t="shared" si="32"/>
        <v>Maryland_FALSE</v>
      </c>
      <c r="C314" s="118"/>
      <c r="D314" s="81" t="s">
        <v>2809</v>
      </c>
      <c r="E314" s="82">
        <v>-14.46</v>
      </c>
      <c r="F314" s="83">
        <v>0</v>
      </c>
      <c r="G314" s="84">
        <v>0</v>
      </c>
    </row>
    <row r="315" spans="1:7" x14ac:dyDescent="0.2">
      <c r="A315" s="70" t="str">
        <f t="shared" si="33"/>
        <v>Maryland</v>
      </c>
      <c r="B315" s="70" t="str">
        <f t="shared" si="32"/>
        <v>Maryland_FALSE</v>
      </c>
      <c r="C315" s="118"/>
      <c r="D315" s="81" t="s">
        <v>2810</v>
      </c>
      <c r="E315" s="82">
        <v>-9.64</v>
      </c>
      <c r="F315" s="83">
        <v>0</v>
      </c>
      <c r="G315" s="84">
        <v>0</v>
      </c>
    </row>
    <row r="316" spans="1:7" x14ac:dyDescent="0.2">
      <c r="A316" s="70" t="str">
        <f t="shared" si="33"/>
        <v>Maryland</v>
      </c>
      <c r="B316" s="70" t="str">
        <f t="shared" si="32"/>
        <v>Maryland_FALSE</v>
      </c>
      <c r="C316" s="118"/>
      <c r="D316" s="81" t="s">
        <v>2811</v>
      </c>
      <c r="E316" s="82">
        <v>-4.82</v>
      </c>
      <c r="F316" s="83">
        <v>0</v>
      </c>
      <c r="G316" s="84">
        <v>0</v>
      </c>
    </row>
    <row r="317" spans="1:7" x14ac:dyDescent="0.2">
      <c r="A317" s="70" t="str">
        <f t="shared" si="33"/>
        <v>Maryland</v>
      </c>
      <c r="B317" s="70" t="str">
        <f t="shared" si="32"/>
        <v>Maryland_FALSE</v>
      </c>
      <c r="C317" s="118"/>
      <c r="D317" s="81" t="s">
        <v>2812</v>
      </c>
      <c r="E317" s="82">
        <v>0</v>
      </c>
      <c r="F317" s="83">
        <v>0</v>
      </c>
      <c r="G317" s="84">
        <v>0</v>
      </c>
    </row>
    <row r="318" spans="1:7" x14ac:dyDescent="0.2">
      <c r="A318" s="70" t="str">
        <f t="shared" si="33"/>
        <v>Maryland</v>
      </c>
      <c r="B318" s="70" t="str">
        <f t="shared" si="32"/>
        <v>Maryland_TRUE</v>
      </c>
      <c r="C318" s="118"/>
      <c r="D318" s="81" t="s">
        <v>2813</v>
      </c>
      <c r="E318" s="82">
        <v>4.82</v>
      </c>
      <c r="F318" s="83">
        <v>20.308977863999999</v>
      </c>
      <c r="G318" s="84">
        <v>1015.4488932</v>
      </c>
    </row>
    <row r="319" spans="1:7" x14ac:dyDescent="0.2">
      <c r="A319" s="70" t="str">
        <f t="shared" si="33"/>
        <v>Maryland</v>
      </c>
      <c r="B319" s="70" t="str">
        <f t="shared" si="32"/>
        <v>Maryland_TRUE</v>
      </c>
      <c r="C319" s="118"/>
      <c r="D319" s="81" t="s">
        <v>2814</v>
      </c>
      <c r="E319" s="82">
        <v>9.64</v>
      </c>
      <c r="F319" s="83">
        <v>6.2170340399999988</v>
      </c>
      <c r="G319" s="84">
        <v>310.85170199999999</v>
      </c>
    </row>
    <row r="320" spans="1:7" x14ac:dyDescent="0.2">
      <c r="A320" s="70" t="str">
        <f t="shared" si="33"/>
        <v>Maryland</v>
      </c>
      <c r="B320" s="70" t="str">
        <f t="shared" si="32"/>
        <v>Maryland_TRUE</v>
      </c>
      <c r="C320" s="118"/>
      <c r="D320" s="81" t="s">
        <v>2815</v>
      </c>
      <c r="E320" s="82">
        <v>14.46</v>
      </c>
      <c r="F320" s="83">
        <v>11.190661272</v>
      </c>
      <c r="G320" s="84">
        <v>559.53306359999999</v>
      </c>
    </row>
    <row r="321" spans="1:7" x14ac:dyDescent="0.2">
      <c r="A321" s="70" t="str">
        <f t="shared" si="33"/>
        <v>Maryland</v>
      </c>
      <c r="B321" s="70" t="str">
        <f t="shared" si="32"/>
        <v>Maryland_FALSE</v>
      </c>
      <c r="C321" s="118"/>
      <c r="D321" s="81" t="s">
        <v>2816</v>
      </c>
      <c r="E321" s="82">
        <v>19.27</v>
      </c>
      <c r="F321" s="83">
        <v>0</v>
      </c>
      <c r="G321" s="84">
        <v>0</v>
      </c>
    </row>
    <row r="322" spans="1:7" x14ac:dyDescent="0.2">
      <c r="A322" s="70" t="str">
        <f t="shared" si="33"/>
        <v>Maryland</v>
      </c>
      <c r="B322" s="70" t="str">
        <f t="shared" si="32"/>
        <v>Maryland_FALSE</v>
      </c>
      <c r="C322" s="118"/>
      <c r="D322" s="81" t="s">
        <v>2817</v>
      </c>
      <c r="E322" s="82">
        <v>24.09</v>
      </c>
      <c r="F322" s="83">
        <v>0</v>
      </c>
      <c r="G322" s="84">
        <v>0</v>
      </c>
    </row>
    <row r="323" spans="1:7" x14ac:dyDescent="0.2">
      <c r="A323" s="70" t="str">
        <f t="shared" si="33"/>
        <v>Maryland</v>
      </c>
      <c r="B323" s="70" t="str">
        <f t="shared" si="32"/>
        <v>Maryland_TRUE</v>
      </c>
      <c r="C323" s="118"/>
      <c r="D323" s="81" t="s">
        <v>2818</v>
      </c>
      <c r="E323" s="82">
        <v>28.91</v>
      </c>
      <c r="F323" s="83">
        <v>3.7302204240000001</v>
      </c>
      <c r="G323" s="84">
        <v>186.51102119999999</v>
      </c>
    </row>
    <row r="324" spans="1:7" x14ac:dyDescent="0.2">
      <c r="A324" s="70" t="str">
        <f t="shared" si="33"/>
        <v>Maryland</v>
      </c>
      <c r="B324" s="70" t="str">
        <f t="shared" si="32"/>
        <v>Maryland_FALSE</v>
      </c>
      <c r="C324" s="118"/>
      <c r="D324" s="81" t="s">
        <v>2819</v>
      </c>
      <c r="E324" s="82">
        <v>33.729999999999997</v>
      </c>
      <c r="F324" s="83">
        <v>0</v>
      </c>
      <c r="G324" s="84">
        <v>0</v>
      </c>
    </row>
    <row r="325" spans="1:7" x14ac:dyDescent="0.2">
      <c r="A325" s="70" t="str">
        <f t="shared" si="33"/>
        <v>Maryland</v>
      </c>
      <c r="B325" s="70" t="str">
        <f t="shared" si="32"/>
        <v>Maryland_FALSE</v>
      </c>
      <c r="C325" s="118"/>
      <c r="D325" s="81" t="s">
        <v>2820</v>
      </c>
      <c r="E325" s="82">
        <v>38.549999999999997</v>
      </c>
      <c r="F325" s="83">
        <v>0</v>
      </c>
      <c r="G325" s="84">
        <v>0</v>
      </c>
    </row>
    <row r="326" spans="1:7" x14ac:dyDescent="0.2">
      <c r="A326" s="70" t="str">
        <f t="shared" si="33"/>
        <v>Maryland</v>
      </c>
      <c r="B326" s="70" t="str">
        <f t="shared" si="32"/>
        <v>Maryland_FALSE</v>
      </c>
      <c r="C326" s="118"/>
      <c r="D326" s="81" t="s">
        <v>2821</v>
      </c>
      <c r="E326" s="82">
        <v>43.37</v>
      </c>
      <c r="F326" s="83">
        <v>0</v>
      </c>
      <c r="G326" s="84">
        <v>0</v>
      </c>
    </row>
    <row r="327" spans="1:7" x14ac:dyDescent="0.2">
      <c r="A327" s="70" t="str">
        <f t="shared" si="33"/>
        <v>Maryland</v>
      </c>
      <c r="B327" s="70" t="str">
        <f t="shared" si="32"/>
        <v>Maryland_FALSE</v>
      </c>
      <c r="C327" s="118"/>
      <c r="D327" s="81" t="s">
        <v>2822</v>
      </c>
      <c r="E327" s="82">
        <v>48.18</v>
      </c>
      <c r="F327" s="83">
        <v>0</v>
      </c>
      <c r="G327" s="84">
        <v>0</v>
      </c>
    </row>
    <row r="328" spans="1:7" x14ac:dyDescent="0.2">
      <c r="A328" s="70" t="str">
        <f t="shared" si="33"/>
        <v>Maryland</v>
      </c>
      <c r="B328" s="70" t="str">
        <f t="shared" si="32"/>
        <v>Maryland_FALSE</v>
      </c>
      <c r="C328" s="118"/>
      <c r="D328" s="81" t="s">
        <v>2823</v>
      </c>
      <c r="E328" s="82">
        <v>53</v>
      </c>
      <c r="F328" s="83">
        <v>0</v>
      </c>
      <c r="G328" s="84">
        <v>0</v>
      </c>
    </row>
    <row r="329" spans="1:7" x14ac:dyDescent="0.2">
      <c r="A329" s="70" t="str">
        <f t="shared" si="33"/>
        <v>Maryland</v>
      </c>
      <c r="B329" s="70" t="str">
        <f t="shared" si="32"/>
        <v>Maryland_FALSE</v>
      </c>
      <c r="C329" s="119"/>
      <c r="D329" s="81" t="s">
        <v>2824</v>
      </c>
      <c r="E329" s="82">
        <v>57.82</v>
      </c>
      <c r="F329" s="83">
        <v>0</v>
      </c>
      <c r="G329" s="84">
        <v>0</v>
      </c>
    </row>
    <row r="330" spans="1:7" x14ac:dyDescent="0.2">
      <c r="A330" s="93" t="str">
        <f>C330</f>
        <v>Michigan</v>
      </c>
      <c r="B330" s="93" t="str">
        <f>A330&amp;"_"&amp;AND(E330&gt;0,F330&gt;0)</f>
        <v>Michigan_FALSE</v>
      </c>
      <c r="C330" s="117" t="s">
        <v>62</v>
      </c>
      <c r="D330" s="77" t="s">
        <v>2806</v>
      </c>
      <c r="E330" s="78">
        <v>-28.91</v>
      </c>
      <c r="F330" s="79">
        <v>0.63353874315789482</v>
      </c>
      <c r="G330" s="80">
        <v>31.676937157894738</v>
      </c>
    </row>
    <row r="331" spans="1:7" x14ac:dyDescent="0.2">
      <c r="A331" s="93" t="str">
        <f>A330</f>
        <v>Michigan</v>
      </c>
      <c r="B331" s="93" t="str">
        <f t="shared" ref="B331:B348" si="34">A331&amp;"_"&amp;AND(E331&gt;0,F331&gt;0)</f>
        <v>Michigan_FALSE</v>
      </c>
      <c r="C331" s="118"/>
      <c r="D331" s="81" t="s">
        <v>2807</v>
      </c>
      <c r="E331" s="82">
        <v>-24.09</v>
      </c>
      <c r="F331" s="83">
        <v>0</v>
      </c>
      <c r="G331" s="84">
        <v>0</v>
      </c>
    </row>
    <row r="332" spans="1:7" x14ac:dyDescent="0.2">
      <c r="A332" s="93" t="str">
        <f t="shared" ref="A332:A348" si="35">A331</f>
        <v>Michigan</v>
      </c>
      <c r="B332" s="93" t="str">
        <f t="shared" si="34"/>
        <v>Michigan_FALSE</v>
      </c>
      <c r="C332" s="118"/>
      <c r="D332" s="81" t="s">
        <v>2808</v>
      </c>
      <c r="E332" s="82">
        <v>-19.27</v>
      </c>
      <c r="F332" s="83">
        <v>0</v>
      </c>
      <c r="G332" s="84">
        <v>0</v>
      </c>
    </row>
    <row r="333" spans="1:7" x14ac:dyDescent="0.2">
      <c r="A333" s="93" t="str">
        <f t="shared" si="35"/>
        <v>Michigan</v>
      </c>
      <c r="B333" s="93" t="str">
        <f t="shared" si="34"/>
        <v>Michigan_FALSE</v>
      </c>
      <c r="C333" s="118"/>
      <c r="D333" s="81" t="s">
        <v>2809</v>
      </c>
      <c r="E333" s="82">
        <v>-14.46</v>
      </c>
      <c r="F333" s="83">
        <v>0</v>
      </c>
      <c r="G333" s="84">
        <v>0</v>
      </c>
    </row>
    <row r="334" spans="1:7" x14ac:dyDescent="0.2">
      <c r="A334" s="93" t="str">
        <f t="shared" si="35"/>
        <v>Michigan</v>
      </c>
      <c r="B334" s="93" t="str">
        <f t="shared" si="34"/>
        <v>Michigan_FALSE</v>
      </c>
      <c r="C334" s="118"/>
      <c r="D334" s="81" t="s">
        <v>2810</v>
      </c>
      <c r="E334" s="82">
        <v>-9.64</v>
      </c>
      <c r="F334" s="83">
        <v>0</v>
      </c>
      <c r="G334" s="84">
        <v>0</v>
      </c>
    </row>
    <row r="335" spans="1:7" x14ac:dyDescent="0.2">
      <c r="A335" s="93" t="str">
        <f t="shared" si="35"/>
        <v>Michigan</v>
      </c>
      <c r="B335" s="93" t="str">
        <f t="shared" si="34"/>
        <v>Michigan_FALSE</v>
      </c>
      <c r="C335" s="118"/>
      <c r="D335" s="81" t="s">
        <v>2811</v>
      </c>
      <c r="E335" s="82">
        <v>-4.82</v>
      </c>
      <c r="F335" s="83">
        <v>0</v>
      </c>
      <c r="G335" s="84">
        <v>0</v>
      </c>
    </row>
    <row r="336" spans="1:7" x14ac:dyDescent="0.2">
      <c r="A336" s="93" t="str">
        <f t="shared" si="35"/>
        <v>Michigan</v>
      </c>
      <c r="B336" s="93" t="str">
        <f t="shared" si="34"/>
        <v>Michigan_FALSE</v>
      </c>
      <c r="C336" s="118"/>
      <c r="D336" s="81" t="s">
        <v>2812</v>
      </c>
      <c r="E336" s="82">
        <v>0</v>
      </c>
      <c r="F336" s="83">
        <v>0</v>
      </c>
      <c r="G336" s="84">
        <v>0</v>
      </c>
    </row>
    <row r="337" spans="1:7" x14ac:dyDescent="0.2">
      <c r="A337" s="93" t="str">
        <f t="shared" si="35"/>
        <v>Michigan</v>
      </c>
      <c r="B337" s="93" t="str">
        <f t="shared" si="34"/>
        <v>Michigan_TRUE</v>
      </c>
      <c r="C337" s="118"/>
      <c r="D337" s="81" t="s">
        <v>2813</v>
      </c>
      <c r="E337" s="82">
        <v>4.82</v>
      </c>
      <c r="F337" s="83">
        <v>291.28347712800007</v>
      </c>
      <c r="G337" s="84">
        <v>14564.173856400002</v>
      </c>
    </row>
    <row r="338" spans="1:7" x14ac:dyDescent="0.2">
      <c r="A338" s="93" t="str">
        <f t="shared" si="35"/>
        <v>Michigan</v>
      </c>
      <c r="B338" s="93" t="str">
        <f t="shared" si="34"/>
        <v>Michigan_TRUE</v>
      </c>
      <c r="C338" s="118"/>
      <c r="D338" s="81" t="s">
        <v>2814</v>
      </c>
      <c r="E338" s="82">
        <v>9.64</v>
      </c>
      <c r="F338" s="83">
        <v>261.15070363199999</v>
      </c>
      <c r="G338" s="84">
        <v>13057.5351816</v>
      </c>
    </row>
    <row r="339" spans="1:7" x14ac:dyDescent="0.2">
      <c r="A339" s="93" t="str">
        <f t="shared" si="35"/>
        <v>Michigan</v>
      </c>
      <c r="B339" s="93" t="str">
        <f t="shared" si="34"/>
        <v>Michigan_TRUE</v>
      </c>
      <c r="C339" s="118"/>
      <c r="D339" s="81" t="s">
        <v>2815</v>
      </c>
      <c r="E339" s="82">
        <v>14.46</v>
      </c>
      <c r="F339" s="83">
        <v>361.82873558160003</v>
      </c>
      <c r="G339" s="84">
        <v>18091.436779080002</v>
      </c>
    </row>
    <row r="340" spans="1:7" x14ac:dyDescent="0.2">
      <c r="A340" s="93" t="str">
        <f t="shared" si="35"/>
        <v>Michigan</v>
      </c>
      <c r="B340" s="93" t="str">
        <f t="shared" si="34"/>
        <v>Michigan_TRUE</v>
      </c>
      <c r="C340" s="118"/>
      <c r="D340" s="81" t="s">
        <v>2816</v>
      </c>
      <c r="E340" s="82">
        <v>19.27</v>
      </c>
      <c r="F340" s="83">
        <v>0.85697138122105276</v>
      </c>
      <c r="G340" s="84">
        <v>42.848569061052636</v>
      </c>
    </row>
    <row r="341" spans="1:7" x14ac:dyDescent="0.2">
      <c r="A341" s="93" t="str">
        <f t="shared" si="35"/>
        <v>Michigan</v>
      </c>
      <c r="B341" s="93" t="str">
        <f t="shared" si="34"/>
        <v>Michigan_TRUE</v>
      </c>
      <c r="C341" s="118"/>
      <c r="D341" s="81" t="s">
        <v>2817</v>
      </c>
      <c r="E341" s="82">
        <v>24.09</v>
      </c>
      <c r="F341" s="83">
        <v>0.23545362959999996</v>
      </c>
      <c r="G341" s="84">
        <v>11.772681479999997</v>
      </c>
    </row>
    <row r="342" spans="1:7" x14ac:dyDescent="0.2">
      <c r="A342" s="93" t="str">
        <f t="shared" si="35"/>
        <v>Michigan</v>
      </c>
      <c r="B342" s="93" t="str">
        <f t="shared" si="34"/>
        <v>Michigan_TRUE</v>
      </c>
      <c r="C342" s="118"/>
      <c r="D342" s="81" t="s">
        <v>2818</v>
      </c>
      <c r="E342" s="82">
        <v>28.91</v>
      </c>
      <c r="F342" s="83">
        <v>0.5886340739999999</v>
      </c>
      <c r="G342" s="84">
        <v>29.4317037</v>
      </c>
    </row>
    <row r="343" spans="1:7" x14ac:dyDescent="0.2">
      <c r="A343" s="93" t="str">
        <f t="shared" si="35"/>
        <v>Michigan</v>
      </c>
      <c r="B343" s="93" t="str">
        <f t="shared" si="34"/>
        <v>Michigan_TRUE</v>
      </c>
      <c r="C343" s="118"/>
      <c r="D343" s="81" t="s">
        <v>2819</v>
      </c>
      <c r="E343" s="82">
        <v>33.729999999999997</v>
      </c>
      <c r="F343" s="83">
        <v>91.183165920000008</v>
      </c>
      <c r="G343" s="84">
        <v>4559.1582960000005</v>
      </c>
    </row>
    <row r="344" spans="1:7" x14ac:dyDescent="0.2">
      <c r="A344" s="93" t="str">
        <f t="shared" si="35"/>
        <v>Michigan</v>
      </c>
      <c r="B344" s="93" t="str">
        <f t="shared" si="34"/>
        <v>Michigan_FALSE</v>
      </c>
      <c r="C344" s="118"/>
      <c r="D344" s="81" t="s">
        <v>2820</v>
      </c>
      <c r="E344" s="82">
        <v>38.549999999999997</v>
      </c>
      <c r="F344" s="83">
        <v>0</v>
      </c>
      <c r="G344" s="84">
        <v>0</v>
      </c>
    </row>
    <row r="345" spans="1:7" x14ac:dyDescent="0.2">
      <c r="A345" s="93" t="str">
        <f t="shared" si="35"/>
        <v>Michigan</v>
      </c>
      <c r="B345" s="93" t="str">
        <f t="shared" si="34"/>
        <v>Michigan_TRUE</v>
      </c>
      <c r="C345" s="118"/>
      <c r="D345" s="81" t="s">
        <v>2821</v>
      </c>
      <c r="E345" s="82">
        <v>43.37</v>
      </c>
      <c r="F345" s="83">
        <v>0.5886340739999999</v>
      </c>
      <c r="G345" s="84">
        <v>29.4317037</v>
      </c>
    </row>
    <row r="346" spans="1:7" x14ac:dyDescent="0.2">
      <c r="A346" s="93" t="str">
        <f t="shared" si="35"/>
        <v>Michigan</v>
      </c>
      <c r="B346" s="93" t="str">
        <f t="shared" si="34"/>
        <v>Michigan_FALSE</v>
      </c>
      <c r="C346" s="118"/>
      <c r="D346" s="81" t="s">
        <v>2822</v>
      </c>
      <c r="E346" s="82">
        <v>48.18</v>
      </c>
      <c r="F346" s="83">
        <v>0</v>
      </c>
      <c r="G346" s="84">
        <v>0</v>
      </c>
    </row>
    <row r="347" spans="1:7" x14ac:dyDescent="0.2">
      <c r="A347" s="93" t="str">
        <f t="shared" si="35"/>
        <v>Michigan</v>
      </c>
      <c r="B347" s="93" t="str">
        <f t="shared" si="34"/>
        <v>Michigan_FALSE</v>
      </c>
      <c r="C347" s="118"/>
      <c r="D347" s="81" t="s">
        <v>2823</v>
      </c>
      <c r="E347" s="82">
        <v>53</v>
      </c>
      <c r="F347" s="83">
        <v>0</v>
      </c>
      <c r="G347" s="84">
        <v>0</v>
      </c>
    </row>
    <row r="348" spans="1:7" x14ac:dyDescent="0.2">
      <c r="A348" s="93" t="str">
        <f t="shared" si="35"/>
        <v>Michigan</v>
      </c>
      <c r="B348" s="93" t="str">
        <f t="shared" si="34"/>
        <v>Michigan_TRUE</v>
      </c>
      <c r="C348" s="119"/>
      <c r="D348" s="85" t="s">
        <v>2824</v>
      </c>
      <c r="E348" s="86">
        <v>57.82</v>
      </c>
      <c r="F348" s="87">
        <v>1.1772681479999998</v>
      </c>
      <c r="G348" s="88">
        <v>58.8634074</v>
      </c>
    </row>
    <row r="349" spans="1:7" x14ac:dyDescent="0.2">
      <c r="A349" s="70" t="str">
        <f>C349</f>
        <v>Mississippi</v>
      </c>
      <c r="B349" s="70" t="str">
        <f>A349&amp;"_"&amp;AND(E349&gt;0,F349&gt;0)</f>
        <v>Mississippi_FALSE</v>
      </c>
      <c r="C349" s="117" t="s">
        <v>563</v>
      </c>
      <c r="D349" s="77" t="s">
        <v>2806</v>
      </c>
      <c r="E349" s="78">
        <v>-28.91</v>
      </c>
      <c r="F349" s="79">
        <v>1.0396533221052633</v>
      </c>
      <c r="G349" s="80">
        <v>51.982666105263164</v>
      </c>
    </row>
    <row r="350" spans="1:7" x14ac:dyDescent="0.2">
      <c r="A350" s="70" t="str">
        <f>A349</f>
        <v>Mississippi</v>
      </c>
      <c r="B350" s="70" t="str">
        <f t="shared" ref="B350:B367" si="36">A350&amp;"_"&amp;AND(E350&gt;0,F350&gt;0)</f>
        <v>Mississippi_FALSE</v>
      </c>
      <c r="C350" s="118"/>
      <c r="D350" s="81" t="s">
        <v>2807</v>
      </c>
      <c r="E350" s="82">
        <v>-24.09</v>
      </c>
      <c r="F350" s="83">
        <v>0</v>
      </c>
      <c r="G350" s="84">
        <v>0</v>
      </c>
    </row>
    <row r="351" spans="1:7" x14ac:dyDescent="0.2">
      <c r="A351" s="70" t="str">
        <f t="shared" ref="A351:A367" si="37">A350</f>
        <v>Mississippi</v>
      </c>
      <c r="B351" s="70" t="str">
        <f t="shared" si="36"/>
        <v>Mississippi_FALSE</v>
      </c>
      <c r="C351" s="118"/>
      <c r="D351" s="81" t="s">
        <v>2808</v>
      </c>
      <c r="E351" s="82">
        <v>-19.27</v>
      </c>
      <c r="F351" s="83">
        <v>0</v>
      </c>
      <c r="G351" s="84">
        <v>0</v>
      </c>
    </row>
    <row r="352" spans="1:7" x14ac:dyDescent="0.2">
      <c r="A352" s="70" t="str">
        <f t="shared" si="37"/>
        <v>Mississippi</v>
      </c>
      <c r="B352" s="70" t="str">
        <f t="shared" si="36"/>
        <v>Mississippi_FALSE</v>
      </c>
      <c r="C352" s="118"/>
      <c r="D352" s="81" t="s">
        <v>2809</v>
      </c>
      <c r="E352" s="82">
        <v>-14.46</v>
      </c>
      <c r="F352" s="83">
        <v>0</v>
      </c>
      <c r="G352" s="84">
        <v>0</v>
      </c>
    </row>
    <row r="353" spans="1:7" x14ac:dyDescent="0.2">
      <c r="A353" s="70" t="str">
        <f t="shared" si="37"/>
        <v>Mississippi</v>
      </c>
      <c r="B353" s="70" t="str">
        <f t="shared" si="36"/>
        <v>Mississippi_FALSE</v>
      </c>
      <c r="C353" s="118"/>
      <c r="D353" s="81" t="s">
        <v>2810</v>
      </c>
      <c r="E353" s="82">
        <v>-9.64</v>
      </c>
      <c r="F353" s="83">
        <v>0</v>
      </c>
      <c r="G353" s="84">
        <v>0</v>
      </c>
    </row>
    <row r="354" spans="1:7" x14ac:dyDescent="0.2">
      <c r="A354" s="70" t="str">
        <f t="shared" si="37"/>
        <v>Mississippi</v>
      </c>
      <c r="B354" s="70" t="str">
        <f t="shared" si="36"/>
        <v>Mississippi_FALSE</v>
      </c>
      <c r="C354" s="118"/>
      <c r="D354" s="81" t="s">
        <v>2811</v>
      </c>
      <c r="E354" s="82">
        <v>-4.82</v>
      </c>
      <c r="F354" s="83">
        <v>0.13366971284210527</v>
      </c>
      <c r="G354" s="84">
        <v>6.6834856421052624</v>
      </c>
    </row>
    <row r="355" spans="1:7" x14ac:dyDescent="0.2">
      <c r="A355" s="70" t="str">
        <f t="shared" si="37"/>
        <v>Mississippi</v>
      </c>
      <c r="B355" s="70" t="str">
        <f t="shared" si="36"/>
        <v>Mississippi_FALSE</v>
      </c>
      <c r="C355" s="118"/>
      <c r="D355" s="81" t="s">
        <v>2812</v>
      </c>
      <c r="E355" s="82">
        <v>0</v>
      </c>
      <c r="F355" s="83">
        <v>0</v>
      </c>
      <c r="G355" s="84">
        <v>0</v>
      </c>
    </row>
    <row r="356" spans="1:7" x14ac:dyDescent="0.2">
      <c r="A356" s="70" t="str">
        <f t="shared" si="37"/>
        <v>Mississippi</v>
      </c>
      <c r="B356" s="70" t="str">
        <f t="shared" si="36"/>
        <v>Mississippi_TRUE</v>
      </c>
      <c r="C356" s="118"/>
      <c r="D356" s="81" t="s">
        <v>2813</v>
      </c>
      <c r="E356" s="82">
        <v>4.82</v>
      </c>
      <c r="F356" s="83">
        <v>2935.5313547700002</v>
      </c>
      <c r="G356" s="84">
        <v>146776.56773850002</v>
      </c>
    </row>
    <row r="357" spans="1:7" x14ac:dyDescent="0.2">
      <c r="A357" s="70" t="str">
        <f t="shared" si="37"/>
        <v>Mississippi</v>
      </c>
      <c r="B357" s="70" t="str">
        <f t="shared" si="36"/>
        <v>Mississippi_TRUE</v>
      </c>
      <c r="C357" s="118"/>
      <c r="D357" s="81" t="s">
        <v>2814</v>
      </c>
      <c r="E357" s="82">
        <v>9.64</v>
      </c>
      <c r="F357" s="83">
        <v>3543.239122117579</v>
      </c>
      <c r="G357" s="84">
        <v>177161.95610587895</v>
      </c>
    </row>
    <row r="358" spans="1:7" x14ac:dyDescent="0.2">
      <c r="A358" s="70" t="str">
        <f t="shared" si="37"/>
        <v>Mississippi</v>
      </c>
      <c r="B358" s="70" t="str">
        <f t="shared" si="36"/>
        <v>Mississippi_TRUE</v>
      </c>
      <c r="C358" s="118"/>
      <c r="D358" s="81" t="s">
        <v>2815</v>
      </c>
      <c r="E358" s="82">
        <v>14.46</v>
      </c>
      <c r="F358" s="83">
        <v>2733.4975900679997</v>
      </c>
      <c r="G358" s="84">
        <v>136674.87950340001</v>
      </c>
    </row>
    <row r="359" spans="1:7" x14ac:dyDescent="0.2">
      <c r="A359" s="70" t="str">
        <f t="shared" si="37"/>
        <v>Mississippi</v>
      </c>
      <c r="B359" s="70" t="str">
        <f t="shared" si="36"/>
        <v>Mississippi_TRUE</v>
      </c>
      <c r="C359" s="118"/>
      <c r="D359" s="81" t="s">
        <v>2816</v>
      </c>
      <c r="E359" s="82">
        <v>19.27</v>
      </c>
      <c r="F359" s="83">
        <v>1.597248639</v>
      </c>
      <c r="G359" s="84">
        <v>79.862431950000001</v>
      </c>
    </row>
    <row r="360" spans="1:7" x14ac:dyDescent="0.2">
      <c r="A360" s="70" t="str">
        <f t="shared" si="37"/>
        <v>Mississippi</v>
      </c>
      <c r="B360" s="70" t="str">
        <f t="shared" si="36"/>
        <v>Mississippi_FALSE</v>
      </c>
      <c r="C360" s="118"/>
      <c r="D360" s="81" t="s">
        <v>2817</v>
      </c>
      <c r="E360" s="82">
        <v>24.09</v>
      </c>
      <c r="F360" s="83">
        <v>0</v>
      </c>
      <c r="G360" s="84">
        <v>0</v>
      </c>
    </row>
    <row r="361" spans="1:7" x14ac:dyDescent="0.2">
      <c r="A361" s="70" t="str">
        <f t="shared" si="37"/>
        <v>Mississippi</v>
      </c>
      <c r="B361" s="70" t="str">
        <f t="shared" si="36"/>
        <v>Mississippi_FALSE</v>
      </c>
      <c r="C361" s="118"/>
      <c r="D361" s="81" t="s">
        <v>2818</v>
      </c>
      <c r="E361" s="82">
        <v>28.91</v>
      </c>
      <c r="F361" s="83">
        <v>0</v>
      </c>
      <c r="G361" s="84">
        <v>0</v>
      </c>
    </row>
    <row r="362" spans="1:7" x14ac:dyDescent="0.2">
      <c r="A362" s="70" t="str">
        <f t="shared" si="37"/>
        <v>Mississippi</v>
      </c>
      <c r="B362" s="70" t="str">
        <f t="shared" si="36"/>
        <v>Mississippi_TRUE</v>
      </c>
      <c r="C362" s="118"/>
      <c r="D362" s="81" t="s">
        <v>2819</v>
      </c>
      <c r="E362" s="82">
        <v>33.729999999999997</v>
      </c>
      <c r="F362" s="83">
        <v>913.09989701368409</v>
      </c>
      <c r="G362" s="84">
        <v>45654.994850684205</v>
      </c>
    </row>
    <row r="363" spans="1:7" x14ac:dyDescent="0.2">
      <c r="A363" s="70" t="str">
        <f t="shared" si="37"/>
        <v>Mississippi</v>
      </c>
      <c r="B363" s="70" t="str">
        <f t="shared" si="36"/>
        <v>Mississippi_FALSE</v>
      </c>
      <c r="C363" s="118"/>
      <c r="D363" s="81" t="s">
        <v>2820</v>
      </c>
      <c r="E363" s="82">
        <v>38.549999999999997</v>
      </c>
      <c r="F363" s="83">
        <v>0</v>
      </c>
      <c r="G363" s="84">
        <v>0</v>
      </c>
    </row>
    <row r="364" spans="1:7" x14ac:dyDescent="0.2">
      <c r="A364" s="70" t="str">
        <f t="shared" si="37"/>
        <v>Mississippi</v>
      </c>
      <c r="B364" s="70" t="str">
        <f t="shared" si="36"/>
        <v>Mississippi_FALSE</v>
      </c>
      <c r="C364" s="118"/>
      <c r="D364" s="81" t="s">
        <v>2821</v>
      </c>
      <c r="E364" s="82">
        <v>43.37</v>
      </c>
      <c r="F364" s="83">
        <v>0</v>
      </c>
      <c r="G364" s="84">
        <v>0</v>
      </c>
    </row>
    <row r="365" spans="1:7" x14ac:dyDescent="0.2">
      <c r="A365" s="70" t="str">
        <f t="shared" si="37"/>
        <v>Mississippi</v>
      </c>
      <c r="B365" s="70" t="str">
        <f t="shared" si="36"/>
        <v>Mississippi_TRUE</v>
      </c>
      <c r="C365" s="118"/>
      <c r="D365" s="81" t="s">
        <v>2822</v>
      </c>
      <c r="E365" s="82">
        <v>48.18</v>
      </c>
      <c r="F365" s="83">
        <v>0.62501033700000008</v>
      </c>
      <c r="G365" s="84">
        <v>31.250516850000004</v>
      </c>
    </row>
    <row r="366" spans="1:7" x14ac:dyDescent="0.2">
      <c r="A366" s="70" t="str">
        <f t="shared" si="37"/>
        <v>Mississippi</v>
      </c>
      <c r="B366" s="70" t="str">
        <f t="shared" si="36"/>
        <v>Mississippi_FALSE</v>
      </c>
      <c r="C366" s="118"/>
      <c r="D366" s="81" t="s">
        <v>2823</v>
      </c>
      <c r="E366" s="82">
        <v>53</v>
      </c>
      <c r="F366" s="83">
        <v>0</v>
      </c>
      <c r="G366" s="84">
        <v>0</v>
      </c>
    </row>
    <row r="367" spans="1:7" x14ac:dyDescent="0.2">
      <c r="A367" s="70" t="str">
        <f t="shared" si="37"/>
        <v>Mississippi</v>
      </c>
      <c r="B367" s="70" t="str">
        <f t="shared" si="36"/>
        <v>Mississippi_TRUE</v>
      </c>
      <c r="C367" s="119"/>
      <c r="D367" s="85" t="s">
        <v>2824</v>
      </c>
      <c r="E367" s="86">
        <v>57.82</v>
      </c>
      <c r="F367" s="87">
        <v>2.5000413480000003</v>
      </c>
      <c r="G367" s="88">
        <v>125.00206740000002</v>
      </c>
    </row>
    <row r="368" spans="1:7" x14ac:dyDescent="0.2">
      <c r="A368" s="93" t="str">
        <f>C368</f>
        <v>Missouri</v>
      </c>
      <c r="B368" s="93" t="str">
        <f>A368&amp;"_"&amp;AND(E368&gt;0,F368&gt;0)</f>
        <v>Missouri_FALSE</v>
      </c>
      <c r="C368" s="117" t="s">
        <v>327</v>
      </c>
      <c r="D368" s="81" t="s">
        <v>2806</v>
      </c>
      <c r="E368" s="82">
        <v>-28.91</v>
      </c>
      <c r="F368" s="83">
        <v>0</v>
      </c>
      <c r="G368" s="84">
        <v>0</v>
      </c>
    </row>
    <row r="369" spans="1:7" x14ac:dyDescent="0.2">
      <c r="A369" s="93" t="str">
        <f>A368</f>
        <v>Missouri</v>
      </c>
      <c r="B369" s="93" t="str">
        <f t="shared" ref="B369:B386" si="38">A369&amp;"_"&amp;AND(E369&gt;0,F369&gt;0)</f>
        <v>Missouri_FALSE</v>
      </c>
      <c r="C369" s="118"/>
      <c r="D369" s="81" t="s">
        <v>2807</v>
      </c>
      <c r="E369" s="82">
        <v>-24.09</v>
      </c>
      <c r="F369" s="83">
        <v>0</v>
      </c>
      <c r="G369" s="84">
        <v>0</v>
      </c>
    </row>
    <row r="370" spans="1:7" x14ac:dyDescent="0.2">
      <c r="A370" s="93" t="str">
        <f t="shared" ref="A370:A386" si="39">A369</f>
        <v>Missouri</v>
      </c>
      <c r="B370" s="93" t="str">
        <f t="shared" si="38"/>
        <v>Missouri_FALSE</v>
      </c>
      <c r="C370" s="118"/>
      <c r="D370" s="81" t="s">
        <v>2808</v>
      </c>
      <c r="E370" s="82">
        <v>-19.27</v>
      </c>
      <c r="F370" s="83">
        <v>0</v>
      </c>
      <c r="G370" s="84">
        <v>0</v>
      </c>
    </row>
    <row r="371" spans="1:7" x14ac:dyDescent="0.2">
      <c r="A371" s="93" t="str">
        <f t="shared" si="39"/>
        <v>Missouri</v>
      </c>
      <c r="B371" s="93" t="str">
        <f t="shared" si="38"/>
        <v>Missouri_FALSE</v>
      </c>
      <c r="C371" s="118"/>
      <c r="D371" s="81" t="s">
        <v>2809</v>
      </c>
      <c r="E371" s="82">
        <v>-14.46</v>
      </c>
      <c r="F371" s="83">
        <v>0</v>
      </c>
      <c r="G371" s="84">
        <v>0</v>
      </c>
    </row>
    <row r="372" spans="1:7" x14ac:dyDescent="0.2">
      <c r="A372" s="93" t="str">
        <f t="shared" si="39"/>
        <v>Missouri</v>
      </c>
      <c r="B372" s="93" t="str">
        <f t="shared" si="38"/>
        <v>Missouri_FALSE</v>
      </c>
      <c r="C372" s="118"/>
      <c r="D372" s="81" t="s">
        <v>2810</v>
      </c>
      <c r="E372" s="82">
        <v>-9.64</v>
      </c>
      <c r="F372" s="83">
        <v>0</v>
      </c>
      <c r="G372" s="84">
        <v>0</v>
      </c>
    </row>
    <row r="373" spans="1:7" x14ac:dyDescent="0.2">
      <c r="A373" s="93" t="str">
        <f t="shared" si="39"/>
        <v>Missouri</v>
      </c>
      <c r="B373" s="93" t="str">
        <f t="shared" si="38"/>
        <v>Missouri_FALSE</v>
      </c>
      <c r="C373" s="118"/>
      <c r="D373" s="81" t="s">
        <v>2811</v>
      </c>
      <c r="E373" s="82">
        <v>-4.82</v>
      </c>
      <c r="F373" s="83">
        <v>0</v>
      </c>
      <c r="G373" s="84">
        <v>0</v>
      </c>
    </row>
    <row r="374" spans="1:7" x14ac:dyDescent="0.2">
      <c r="A374" s="93" t="str">
        <f t="shared" si="39"/>
        <v>Missouri</v>
      </c>
      <c r="B374" s="93" t="str">
        <f t="shared" si="38"/>
        <v>Missouri_FALSE</v>
      </c>
      <c r="C374" s="118"/>
      <c r="D374" s="81" t="s">
        <v>2812</v>
      </c>
      <c r="E374" s="82">
        <v>0</v>
      </c>
      <c r="F374" s="83">
        <v>0</v>
      </c>
      <c r="G374" s="84">
        <v>0</v>
      </c>
    </row>
    <row r="375" spans="1:7" x14ac:dyDescent="0.2">
      <c r="A375" s="93" t="str">
        <f t="shared" si="39"/>
        <v>Missouri</v>
      </c>
      <c r="B375" s="93" t="str">
        <f t="shared" si="38"/>
        <v>Missouri_TRUE</v>
      </c>
      <c r="C375" s="118"/>
      <c r="D375" s="81" t="s">
        <v>2813</v>
      </c>
      <c r="E375" s="82">
        <v>4.82</v>
      </c>
      <c r="F375" s="83">
        <v>0.63934037999999993</v>
      </c>
      <c r="G375" s="84">
        <v>31.967019000000001</v>
      </c>
    </row>
    <row r="376" spans="1:7" x14ac:dyDescent="0.2">
      <c r="A376" s="93" t="str">
        <f t="shared" si="39"/>
        <v>Missouri</v>
      </c>
      <c r="B376" s="93" t="str">
        <f t="shared" si="38"/>
        <v>Missouri_TRUE</v>
      </c>
      <c r="C376" s="118"/>
      <c r="D376" s="81" t="s">
        <v>2814</v>
      </c>
      <c r="E376" s="82">
        <v>9.64</v>
      </c>
      <c r="F376" s="83">
        <v>0.77161770000000007</v>
      </c>
      <c r="G376" s="84">
        <v>38.580885000000002</v>
      </c>
    </row>
    <row r="377" spans="1:7" x14ac:dyDescent="0.2">
      <c r="A377" s="93" t="str">
        <f t="shared" si="39"/>
        <v>Missouri</v>
      </c>
      <c r="B377" s="93" t="str">
        <f t="shared" si="38"/>
        <v>Missouri_TRUE</v>
      </c>
      <c r="C377" s="118"/>
      <c r="D377" s="81" t="s">
        <v>2815</v>
      </c>
      <c r="E377" s="82">
        <v>14.46</v>
      </c>
      <c r="F377" s="83">
        <v>0.59524794000000003</v>
      </c>
      <c r="G377" s="84">
        <v>29.762397</v>
      </c>
    </row>
    <row r="378" spans="1:7" x14ac:dyDescent="0.2">
      <c r="A378" s="93" t="str">
        <f t="shared" si="39"/>
        <v>Missouri</v>
      </c>
      <c r="B378" s="93" t="str">
        <f t="shared" si="38"/>
        <v>Missouri_FALSE</v>
      </c>
      <c r="C378" s="118"/>
      <c r="D378" s="81" t="s">
        <v>2816</v>
      </c>
      <c r="E378" s="82">
        <v>19.27</v>
      </c>
      <c r="F378" s="83">
        <v>0</v>
      </c>
      <c r="G378" s="84">
        <v>0</v>
      </c>
    </row>
    <row r="379" spans="1:7" x14ac:dyDescent="0.2">
      <c r="A379" s="93" t="str">
        <f t="shared" si="39"/>
        <v>Missouri</v>
      </c>
      <c r="B379" s="93" t="str">
        <f t="shared" si="38"/>
        <v>Missouri_FALSE</v>
      </c>
      <c r="C379" s="118"/>
      <c r="D379" s="81" t="s">
        <v>2817</v>
      </c>
      <c r="E379" s="82">
        <v>24.09</v>
      </c>
      <c r="F379" s="83">
        <v>0</v>
      </c>
      <c r="G379" s="84">
        <v>0</v>
      </c>
    </row>
    <row r="380" spans="1:7" x14ac:dyDescent="0.2">
      <c r="A380" s="93" t="str">
        <f t="shared" si="39"/>
        <v>Missouri</v>
      </c>
      <c r="B380" s="93" t="str">
        <f t="shared" si="38"/>
        <v>Missouri_TRUE</v>
      </c>
      <c r="C380" s="118"/>
      <c r="D380" s="81" t="s">
        <v>2818</v>
      </c>
      <c r="E380" s="82">
        <v>28.91</v>
      </c>
      <c r="F380" s="83">
        <v>0.19841597999999999</v>
      </c>
      <c r="G380" s="84">
        <v>9.9207990000000006</v>
      </c>
    </row>
    <row r="381" spans="1:7" x14ac:dyDescent="0.2">
      <c r="A381" s="93" t="str">
        <f t="shared" si="39"/>
        <v>Missouri</v>
      </c>
      <c r="B381" s="93" t="str">
        <f t="shared" si="38"/>
        <v>Missouri_FALSE</v>
      </c>
      <c r="C381" s="118"/>
      <c r="D381" s="81" t="s">
        <v>2819</v>
      </c>
      <c r="E381" s="82">
        <v>33.729999999999997</v>
      </c>
      <c r="F381" s="83">
        <v>0</v>
      </c>
      <c r="G381" s="84">
        <v>0</v>
      </c>
    </row>
    <row r="382" spans="1:7" x14ac:dyDescent="0.2">
      <c r="A382" s="93" t="str">
        <f t="shared" si="39"/>
        <v>Missouri</v>
      </c>
      <c r="B382" s="93" t="str">
        <f t="shared" si="38"/>
        <v>Missouri_FALSE</v>
      </c>
      <c r="C382" s="118"/>
      <c r="D382" s="81" t="s">
        <v>2820</v>
      </c>
      <c r="E382" s="82">
        <v>38.549999999999997</v>
      </c>
      <c r="F382" s="83">
        <v>0</v>
      </c>
      <c r="G382" s="84">
        <v>0</v>
      </c>
    </row>
    <row r="383" spans="1:7" x14ac:dyDescent="0.2">
      <c r="A383" s="93" t="str">
        <f t="shared" si="39"/>
        <v>Missouri</v>
      </c>
      <c r="B383" s="93" t="str">
        <f t="shared" si="38"/>
        <v>Missouri_FALSE</v>
      </c>
      <c r="C383" s="118"/>
      <c r="D383" s="81" t="s">
        <v>2821</v>
      </c>
      <c r="E383" s="82">
        <v>43.37</v>
      </c>
      <c r="F383" s="83">
        <v>0</v>
      </c>
      <c r="G383" s="84">
        <v>0</v>
      </c>
    </row>
    <row r="384" spans="1:7" x14ac:dyDescent="0.2">
      <c r="A384" s="93" t="str">
        <f t="shared" si="39"/>
        <v>Missouri</v>
      </c>
      <c r="B384" s="93" t="str">
        <f t="shared" si="38"/>
        <v>Missouri_FALSE</v>
      </c>
      <c r="C384" s="118"/>
      <c r="D384" s="81" t="s">
        <v>2822</v>
      </c>
      <c r="E384" s="82">
        <v>48.18</v>
      </c>
      <c r="F384" s="83">
        <v>0</v>
      </c>
      <c r="G384" s="84">
        <v>0</v>
      </c>
    </row>
    <row r="385" spans="1:7" x14ac:dyDescent="0.2">
      <c r="A385" s="93" t="str">
        <f t="shared" si="39"/>
        <v>Missouri</v>
      </c>
      <c r="B385" s="93" t="str">
        <f t="shared" si="38"/>
        <v>Missouri_FALSE</v>
      </c>
      <c r="C385" s="118"/>
      <c r="D385" s="81" t="s">
        <v>2823</v>
      </c>
      <c r="E385" s="82">
        <v>53</v>
      </c>
      <c r="F385" s="83">
        <v>0</v>
      </c>
      <c r="G385" s="84">
        <v>0</v>
      </c>
    </row>
    <row r="386" spans="1:7" x14ac:dyDescent="0.2">
      <c r="A386" s="93" t="str">
        <f t="shared" si="39"/>
        <v>Missouri</v>
      </c>
      <c r="B386" s="93" t="str">
        <f t="shared" si="38"/>
        <v>Missouri_FALSE</v>
      </c>
      <c r="C386" s="119"/>
      <c r="D386" s="81" t="s">
        <v>2824</v>
      </c>
      <c r="E386" s="82">
        <v>57.82</v>
      </c>
      <c r="F386" s="83">
        <v>0</v>
      </c>
      <c r="G386" s="84">
        <v>0</v>
      </c>
    </row>
    <row r="387" spans="1:7" x14ac:dyDescent="0.2">
      <c r="A387" s="70" t="str">
        <f>C387</f>
        <v>Montana</v>
      </c>
      <c r="B387" s="70" t="str">
        <f>A387&amp;"_"&amp;AND(E387&gt;0,F387&gt;0)</f>
        <v>Montana_FALSE</v>
      </c>
      <c r="C387" s="117" t="s">
        <v>103</v>
      </c>
      <c r="D387" s="77" t="s">
        <v>2806</v>
      </c>
      <c r="E387" s="78">
        <v>-28.91</v>
      </c>
      <c r="F387" s="79">
        <v>1.9380690069365678</v>
      </c>
      <c r="G387" s="80">
        <v>96.903450346828393</v>
      </c>
    </row>
    <row r="388" spans="1:7" x14ac:dyDescent="0.2">
      <c r="A388" s="70" t="str">
        <f>A387</f>
        <v>Montana</v>
      </c>
      <c r="B388" s="70" t="str">
        <f t="shared" ref="B388:B405" si="40">A388&amp;"_"&amp;AND(E388&gt;0,F388&gt;0)</f>
        <v>Montana_FALSE</v>
      </c>
      <c r="C388" s="118"/>
      <c r="D388" s="81" t="s">
        <v>2807</v>
      </c>
      <c r="E388" s="82">
        <v>-24.09</v>
      </c>
      <c r="F388" s="83">
        <v>0</v>
      </c>
      <c r="G388" s="84">
        <v>0</v>
      </c>
    </row>
    <row r="389" spans="1:7" x14ac:dyDescent="0.2">
      <c r="A389" s="70" t="str">
        <f t="shared" ref="A389:A405" si="41">A388</f>
        <v>Montana</v>
      </c>
      <c r="B389" s="70" t="str">
        <f t="shared" si="40"/>
        <v>Montana_FALSE</v>
      </c>
      <c r="C389" s="118"/>
      <c r="D389" s="81" t="s">
        <v>2808</v>
      </c>
      <c r="E389" s="82">
        <v>-19.27</v>
      </c>
      <c r="F389" s="83">
        <v>0</v>
      </c>
      <c r="G389" s="84">
        <v>0</v>
      </c>
    </row>
    <row r="390" spans="1:7" x14ac:dyDescent="0.2">
      <c r="A390" s="70" t="str">
        <f t="shared" si="41"/>
        <v>Montana</v>
      </c>
      <c r="B390" s="70" t="str">
        <f t="shared" si="40"/>
        <v>Montana_FALSE</v>
      </c>
      <c r="C390" s="118"/>
      <c r="D390" s="81" t="s">
        <v>2809</v>
      </c>
      <c r="E390" s="82">
        <v>-14.46</v>
      </c>
      <c r="F390" s="83">
        <v>0</v>
      </c>
      <c r="G390" s="84">
        <v>0</v>
      </c>
    </row>
    <row r="391" spans="1:7" x14ac:dyDescent="0.2">
      <c r="A391" s="70" t="str">
        <f t="shared" si="41"/>
        <v>Montana</v>
      </c>
      <c r="B391" s="70" t="str">
        <f t="shared" si="40"/>
        <v>Montana_FALSE</v>
      </c>
      <c r="C391" s="118"/>
      <c r="D391" s="81" t="s">
        <v>2810</v>
      </c>
      <c r="E391" s="82">
        <v>-9.64</v>
      </c>
      <c r="F391" s="83">
        <v>0</v>
      </c>
      <c r="G391" s="84">
        <v>0</v>
      </c>
    </row>
    <row r="392" spans="1:7" x14ac:dyDescent="0.2">
      <c r="A392" s="70" t="str">
        <f t="shared" si="41"/>
        <v>Montana</v>
      </c>
      <c r="B392" s="70" t="str">
        <f t="shared" si="40"/>
        <v>Montana_FALSE</v>
      </c>
      <c r="C392" s="118"/>
      <c r="D392" s="81" t="s">
        <v>2811</v>
      </c>
      <c r="E392" s="82">
        <v>-4.82</v>
      </c>
      <c r="F392" s="83">
        <v>0</v>
      </c>
      <c r="G392" s="84">
        <v>0</v>
      </c>
    </row>
    <row r="393" spans="1:7" x14ac:dyDescent="0.2">
      <c r="A393" s="70" t="str">
        <f t="shared" si="41"/>
        <v>Montana</v>
      </c>
      <c r="B393" s="70" t="str">
        <f t="shared" si="40"/>
        <v>Montana_FALSE</v>
      </c>
      <c r="C393" s="118"/>
      <c r="D393" s="81" t="s">
        <v>2812</v>
      </c>
      <c r="E393" s="82">
        <v>0</v>
      </c>
      <c r="F393" s="83">
        <v>0</v>
      </c>
      <c r="G393" s="84">
        <v>0</v>
      </c>
    </row>
    <row r="394" spans="1:7" x14ac:dyDescent="0.2">
      <c r="A394" s="70" t="str">
        <f t="shared" si="41"/>
        <v>Montana</v>
      </c>
      <c r="B394" s="70" t="str">
        <f t="shared" si="40"/>
        <v>Montana_TRUE</v>
      </c>
      <c r="C394" s="118"/>
      <c r="D394" s="81" t="s">
        <v>2813</v>
      </c>
      <c r="E394" s="82">
        <v>4.82</v>
      </c>
      <c r="F394" s="83">
        <v>444.10787416800008</v>
      </c>
      <c r="G394" s="84">
        <v>22205.393708400003</v>
      </c>
    </row>
    <row r="395" spans="1:7" x14ac:dyDescent="0.2">
      <c r="A395" s="70" t="str">
        <f t="shared" si="41"/>
        <v>Montana</v>
      </c>
      <c r="B395" s="70" t="str">
        <f t="shared" si="40"/>
        <v>Montana_TRUE</v>
      </c>
      <c r="C395" s="118"/>
      <c r="D395" s="81" t="s">
        <v>2814</v>
      </c>
      <c r="E395" s="82">
        <v>9.64</v>
      </c>
      <c r="F395" s="83">
        <v>3627.3791009112638</v>
      </c>
      <c r="G395" s="84">
        <v>181368.9550455632</v>
      </c>
    </row>
    <row r="396" spans="1:7" x14ac:dyDescent="0.2">
      <c r="A396" s="70" t="str">
        <f t="shared" si="41"/>
        <v>Montana</v>
      </c>
      <c r="B396" s="70" t="str">
        <f t="shared" si="40"/>
        <v>Montana_TRUE</v>
      </c>
      <c r="C396" s="118"/>
      <c r="D396" s="81" t="s">
        <v>2815</v>
      </c>
      <c r="E396" s="82">
        <v>14.46</v>
      </c>
      <c r="F396" s="83">
        <v>666.33244899480007</v>
      </c>
      <c r="G396" s="84">
        <v>33316.622449739996</v>
      </c>
    </row>
    <row r="397" spans="1:7" x14ac:dyDescent="0.2">
      <c r="A397" s="70" t="str">
        <f t="shared" si="41"/>
        <v>Montana</v>
      </c>
      <c r="B397" s="70" t="str">
        <f t="shared" si="40"/>
        <v>Montana_TRUE</v>
      </c>
      <c r="C397" s="118"/>
      <c r="D397" s="81" t="s">
        <v>2816</v>
      </c>
      <c r="E397" s="82">
        <v>19.27</v>
      </c>
      <c r="F397" s="83">
        <v>1111.5879681530841</v>
      </c>
      <c r="G397" s="84">
        <v>55579.398407654218</v>
      </c>
    </row>
    <row r="398" spans="1:7" x14ac:dyDescent="0.2">
      <c r="A398" s="70" t="str">
        <f t="shared" si="41"/>
        <v>Montana</v>
      </c>
      <c r="B398" s="70" t="str">
        <f t="shared" si="40"/>
        <v>Montana_TRUE</v>
      </c>
      <c r="C398" s="118"/>
      <c r="D398" s="81" t="s">
        <v>2817</v>
      </c>
      <c r="E398" s="82">
        <v>24.09</v>
      </c>
      <c r="F398" s="83">
        <v>888.21574833600016</v>
      </c>
      <c r="G398" s="84">
        <v>44410.787416800005</v>
      </c>
    </row>
    <row r="399" spans="1:7" x14ac:dyDescent="0.2">
      <c r="A399" s="70" t="str">
        <f t="shared" si="41"/>
        <v>Montana</v>
      </c>
      <c r="B399" s="70" t="str">
        <f t="shared" si="40"/>
        <v>Montana_FALSE</v>
      </c>
      <c r="C399" s="118"/>
      <c r="D399" s="81" t="s">
        <v>2818</v>
      </c>
      <c r="E399" s="82">
        <v>28.91</v>
      </c>
      <c r="F399" s="83">
        <v>0</v>
      </c>
      <c r="G399" s="84">
        <v>0</v>
      </c>
    </row>
    <row r="400" spans="1:7" x14ac:dyDescent="0.2">
      <c r="A400" s="70" t="str">
        <f t="shared" si="41"/>
        <v>Montana</v>
      </c>
      <c r="B400" s="70" t="str">
        <f t="shared" si="40"/>
        <v>Montana_TRUE</v>
      </c>
      <c r="C400" s="118"/>
      <c r="D400" s="81" t="s">
        <v>2819</v>
      </c>
      <c r="E400" s="82">
        <v>33.729999999999997</v>
      </c>
      <c r="F400" s="83">
        <v>1.2375587580631582</v>
      </c>
      <c r="G400" s="84">
        <v>61.877937903157893</v>
      </c>
    </row>
    <row r="401" spans="1:7" x14ac:dyDescent="0.2">
      <c r="A401" s="70" t="str">
        <f t="shared" si="41"/>
        <v>Montana</v>
      </c>
      <c r="B401" s="70" t="str">
        <f t="shared" si="40"/>
        <v>Montana_TRUE</v>
      </c>
      <c r="C401" s="118"/>
      <c r="D401" s="81" t="s">
        <v>2820</v>
      </c>
      <c r="E401" s="82">
        <v>38.549999999999997</v>
      </c>
      <c r="F401" s="83">
        <v>666.16181125200001</v>
      </c>
      <c r="G401" s="84">
        <v>33308.090562600002</v>
      </c>
    </row>
    <row r="402" spans="1:7" x14ac:dyDescent="0.2">
      <c r="A402" s="70" t="str">
        <f t="shared" si="41"/>
        <v>Montana</v>
      </c>
      <c r="B402" s="70" t="str">
        <f t="shared" si="40"/>
        <v>Montana_FALSE</v>
      </c>
      <c r="C402" s="118"/>
      <c r="D402" s="81" t="s">
        <v>2821</v>
      </c>
      <c r="E402" s="82">
        <v>43.37</v>
      </c>
      <c r="F402" s="83">
        <v>0</v>
      </c>
      <c r="G402" s="84">
        <v>0</v>
      </c>
    </row>
    <row r="403" spans="1:7" x14ac:dyDescent="0.2">
      <c r="A403" s="70" t="str">
        <f t="shared" si="41"/>
        <v>Montana</v>
      </c>
      <c r="B403" s="70" t="str">
        <f t="shared" si="40"/>
        <v>Montana_TRUE</v>
      </c>
      <c r="C403" s="118"/>
      <c r="D403" s="81" t="s">
        <v>2822</v>
      </c>
      <c r="E403" s="82">
        <v>48.18</v>
      </c>
      <c r="F403" s="83">
        <v>0.25595661420000004</v>
      </c>
      <c r="G403" s="84">
        <v>12.797830710000001</v>
      </c>
    </row>
    <row r="404" spans="1:7" x14ac:dyDescent="0.2">
      <c r="A404" s="70" t="str">
        <f t="shared" si="41"/>
        <v>Montana</v>
      </c>
      <c r="B404" s="70" t="str">
        <f t="shared" si="40"/>
        <v>Montana_FALSE</v>
      </c>
      <c r="C404" s="118"/>
      <c r="D404" s="81" t="s">
        <v>2823</v>
      </c>
      <c r="E404" s="82">
        <v>53</v>
      </c>
      <c r="F404" s="83">
        <v>0</v>
      </c>
      <c r="G404" s="84">
        <v>0</v>
      </c>
    </row>
    <row r="405" spans="1:7" x14ac:dyDescent="0.2">
      <c r="A405" s="70" t="str">
        <f t="shared" si="41"/>
        <v>Montana</v>
      </c>
      <c r="B405" s="70" t="str">
        <f t="shared" si="40"/>
        <v>Montana_TRUE</v>
      </c>
      <c r="C405" s="119"/>
      <c r="D405" s="85" t="s">
        <v>2824</v>
      </c>
      <c r="E405" s="86">
        <v>57.82</v>
      </c>
      <c r="F405" s="87">
        <v>1.0238264568000002</v>
      </c>
      <c r="G405" s="88">
        <v>51.191322840000005</v>
      </c>
    </row>
    <row r="406" spans="1:7" x14ac:dyDescent="0.2">
      <c r="A406" s="93" t="str">
        <f>C406</f>
        <v>Nebraska</v>
      </c>
      <c r="B406" s="93" t="str">
        <f>A406&amp;"_"&amp;AND(E406&gt;0,F406&gt;0)</f>
        <v>Nebraska_FALSE</v>
      </c>
      <c r="C406" s="117" t="s">
        <v>355</v>
      </c>
      <c r="D406" s="81" t="s">
        <v>2806</v>
      </c>
      <c r="E406" s="82">
        <v>-28.91</v>
      </c>
      <c r="F406" s="83">
        <v>0.1380789568421053</v>
      </c>
      <c r="G406" s="84">
        <v>6.9039478421052651</v>
      </c>
    </row>
    <row r="407" spans="1:7" x14ac:dyDescent="0.2">
      <c r="A407" s="93" t="str">
        <f>A406</f>
        <v>Nebraska</v>
      </c>
      <c r="B407" s="93" t="str">
        <f t="shared" ref="B407:B424" si="42">A407&amp;"_"&amp;AND(E407&gt;0,F407&gt;0)</f>
        <v>Nebraska_FALSE</v>
      </c>
      <c r="C407" s="118"/>
      <c r="D407" s="81" t="s">
        <v>2807</v>
      </c>
      <c r="E407" s="82">
        <v>-24.09</v>
      </c>
      <c r="F407" s="83">
        <v>0</v>
      </c>
      <c r="G407" s="84">
        <v>0</v>
      </c>
    </row>
    <row r="408" spans="1:7" x14ac:dyDescent="0.2">
      <c r="A408" s="93" t="str">
        <f t="shared" ref="A408:A424" si="43">A407</f>
        <v>Nebraska</v>
      </c>
      <c r="B408" s="93" t="str">
        <f t="shared" si="42"/>
        <v>Nebraska_FALSE</v>
      </c>
      <c r="C408" s="118"/>
      <c r="D408" s="81" t="s">
        <v>2808</v>
      </c>
      <c r="E408" s="82">
        <v>-19.27</v>
      </c>
      <c r="F408" s="83">
        <v>0</v>
      </c>
      <c r="G408" s="84">
        <v>0</v>
      </c>
    </row>
    <row r="409" spans="1:7" x14ac:dyDescent="0.2">
      <c r="A409" s="93" t="str">
        <f t="shared" si="43"/>
        <v>Nebraska</v>
      </c>
      <c r="B409" s="93" t="str">
        <f t="shared" si="42"/>
        <v>Nebraska_FALSE</v>
      </c>
      <c r="C409" s="118"/>
      <c r="D409" s="81" t="s">
        <v>2809</v>
      </c>
      <c r="E409" s="82">
        <v>-14.46</v>
      </c>
      <c r="F409" s="83">
        <v>0</v>
      </c>
      <c r="G409" s="84">
        <v>0</v>
      </c>
    </row>
    <row r="410" spans="1:7" x14ac:dyDescent="0.2">
      <c r="A410" s="93" t="str">
        <f t="shared" si="43"/>
        <v>Nebraska</v>
      </c>
      <c r="B410" s="93" t="str">
        <f t="shared" si="42"/>
        <v>Nebraska_FALSE</v>
      </c>
      <c r="C410" s="118"/>
      <c r="D410" s="81" t="s">
        <v>2810</v>
      </c>
      <c r="E410" s="82">
        <v>-9.64</v>
      </c>
      <c r="F410" s="83">
        <v>0</v>
      </c>
      <c r="G410" s="84">
        <v>0</v>
      </c>
    </row>
    <row r="411" spans="1:7" x14ac:dyDescent="0.2">
      <c r="A411" s="93" t="str">
        <f t="shared" si="43"/>
        <v>Nebraska</v>
      </c>
      <c r="B411" s="93" t="str">
        <f t="shared" si="42"/>
        <v>Nebraska_FALSE</v>
      </c>
      <c r="C411" s="118"/>
      <c r="D411" s="81" t="s">
        <v>2811</v>
      </c>
      <c r="E411" s="82">
        <v>-4.82</v>
      </c>
      <c r="F411" s="83">
        <v>0</v>
      </c>
      <c r="G411" s="84">
        <v>0</v>
      </c>
    </row>
    <row r="412" spans="1:7" x14ac:dyDescent="0.2">
      <c r="A412" s="93" t="str">
        <f t="shared" si="43"/>
        <v>Nebraska</v>
      </c>
      <c r="B412" s="93" t="str">
        <f t="shared" si="42"/>
        <v>Nebraska_FALSE</v>
      </c>
      <c r="C412" s="118"/>
      <c r="D412" s="81" t="s">
        <v>2812</v>
      </c>
      <c r="E412" s="82">
        <v>0</v>
      </c>
      <c r="F412" s="83">
        <v>0</v>
      </c>
      <c r="G412" s="84">
        <v>0</v>
      </c>
    </row>
    <row r="413" spans="1:7" x14ac:dyDescent="0.2">
      <c r="A413" s="93" t="str">
        <f t="shared" si="43"/>
        <v>Nebraska</v>
      </c>
      <c r="B413" s="93" t="str">
        <f t="shared" si="42"/>
        <v>Nebraska_FALSE</v>
      </c>
      <c r="C413" s="118"/>
      <c r="D413" s="81" t="s">
        <v>2813</v>
      </c>
      <c r="E413" s="82">
        <v>4.82</v>
      </c>
      <c r="F413" s="83">
        <v>0</v>
      </c>
      <c r="G413" s="84">
        <v>0</v>
      </c>
    </row>
    <row r="414" spans="1:7" x14ac:dyDescent="0.2">
      <c r="A414" s="93" t="str">
        <f t="shared" si="43"/>
        <v>Nebraska</v>
      </c>
      <c r="B414" s="93" t="str">
        <f t="shared" si="42"/>
        <v>Nebraska_TRUE</v>
      </c>
      <c r="C414" s="118"/>
      <c r="D414" s="81" t="s">
        <v>2814</v>
      </c>
      <c r="E414" s="82">
        <v>9.64</v>
      </c>
      <c r="F414" s="83">
        <v>348.36705837757893</v>
      </c>
      <c r="G414" s="84">
        <v>17418.352918878947</v>
      </c>
    </row>
    <row r="415" spans="1:7" x14ac:dyDescent="0.2">
      <c r="A415" s="93" t="str">
        <f t="shared" si="43"/>
        <v>Nebraska</v>
      </c>
      <c r="B415" s="93" t="str">
        <f t="shared" si="42"/>
        <v>Nebraska_TRUE</v>
      </c>
      <c r="C415" s="118"/>
      <c r="D415" s="81" t="s">
        <v>2815</v>
      </c>
      <c r="E415" s="82">
        <v>14.46</v>
      </c>
      <c r="F415" s="83">
        <v>240.20855832960001</v>
      </c>
      <c r="G415" s="84">
        <v>12010.427916480001</v>
      </c>
    </row>
    <row r="416" spans="1:7" x14ac:dyDescent="0.2">
      <c r="A416" s="93" t="str">
        <f t="shared" si="43"/>
        <v>Nebraska</v>
      </c>
      <c r="B416" s="93" t="str">
        <f t="shared" si="42"/>
        <v>Nebraska_TRUE</v>
      </c>
      <c r="C416" s="118"/>
      <c r="D416" s="81" t="s">
        <v>2816</v>
      </c>
      <c r="E416" s="82">
        <v>19.27</v>
      </c>
      <c r="F416" s="83">
        <v>72.107012678399997</v>
      </c>
      <c r="G416" s="84">
        <v>3605.3506339199998</v>
      </c>
    </row>
    <row r="417" spans="1:7" x14ac:dyDescent="0.2">
      <c r="A417" s="93" t="str">
        <f t="shared" si="43"/>
        <v>Nebraska</v>
      </c>
      <c r="B417" s="93" t="str">
        <f t="shared" si="42"/>
        <v>Nebraska_TRUE</v>
      </c>
      <c r="C417" s="118"/>
      <c r="D417" s="81" t="s">
        <v>2817</v>
      </c>
      <c r="E417" s="82">
        <v>24.09</v>
      </c>
      <c r="F417" s="83">
        <v>108.13009523399998</v>
      </c>
      <c r="G417" s="84">
        <v>5406.5047616999991</v>
      </c>
    </row>
    <row r="418" spans="1:7" x14ac:dyDescent="0.2">
      <c r="A418" s="93" t="str">
        <f t="shared" si="43"/>
        <v>Nebraska</v>
      </c>
      <c r="B418" s="93" t="str">
        <f t="shared" si="42"/>
        <v>Nebraska_TRUE</v>
      </c>
      <c r="C418" s="118"/>
      <c r="D418" s="81" t="s">
        <v>2818</v>
      </c>
      <c r="E418" s="82">
        <v>28.91</v>
      </c>
      <c r="F418" s="83">
        <v>324.23155291799998</v>
      </c>
      <c r="G418" s="84">
        <v>16211.577645899999</v>
      </c>
    </row>
    <row r="419" spans="1:7" x14ac:dyDescent="0.2">
      <c r="A419" s="93" t="str">
        <f t="shared" si="43"/>
        <v>Nebraska</v>
      </c>
      <c r="B419" s="93" t="str">
        <f t="shared" si="42"/>
        <v>Nebraska_TRUE</v>
      </c>
      <c r="C419" s="118"/>
      <c r="D419" s="81" t="s">
        <v>2819</v>
      </c>
      <c r="E419" s="82">
        <v>33.729999999999997</v>
      </c>
      <c r="F419" s="83">
        <v>3.9683196000000004E-2</v>
      </c>
      <c r="G419" s="84">
        <v>1.9841598</v>
      </c>
    </row>
    <row r="420" spans="1:7" x14ac:dyDescent="0.2">
      <c r="A420" s="93" t="str">
        <f t="shared" si="43"/>
        <v>Nebraska</v>
      </c>
      <c r="B420" s="93" t="str">
        <f t="shared" si="42"/>
        <v>Nebraska_FALSE</v>
      </c>
      <c r="C420" s="118"/>
      <c r="D420" s="81" t="s">
        <v>2820</v>
      </c>
      <c r="E420" s="82">
        <v>38.549999999999997</v>
      </c>
      <c r="F420" s="83">
        <v>0</v>
      </c>
      <c r="G420" s="84">
        <v>0</v>
      </c>
    </row>
    <row r="421" spans="1:7" x14ac:dyDescent="0.2">
      <c r="A421" s="93" t="str">
        <f t="shared" si="43"/>
        <v>Nebraska</v>
      </c>
      <c r="B421" s="93" t="str">
        <f t="shared" si="42"/>
        <v>Nebraska_FALSE</v>
      </c>
      <c r="C421" s="118"/>
      <c r="D421" s="81" t="s">
        <v>2821</v>
      </c>
      <c r="E421" s="82">
        <v>43.37</v>
      </c>
      <c r="F421" s="83">
        <v>0</v>
      </c>
      <c r="G421" s="84">
        <v>0</v>
      </c>
    </row>
    <row r="422" spans="1:7" x14ac:dyDescent="0.2">
      <c r="A422" s="93" t="str">
        <f t="shared" si="43"/>
        <v>Nebraska</v>
      </c>
      <c r="B422" s="93" t="str">
        <f t="shared" si="42"/>
        <v>Nebraska_TRUE</v>
      </c>
      <c r="C422" s="118"/>
      <c r="D422" s="81" t="s">
        <v>2822</v>
      </c>
      <c r="E422" s="82">
        <v>48.18</v>
      </c>
      <c r="F422" s="83">
        <v>2.3809917600000001E-2</v>
      </c>
      <c r="G422" s="84">
        <v>1.1904958800000001</v>
      </c>
    </row>
    <row r="423" spans="1:7" x14ac:dyDescent="0.2">
      <c r="A423" s="93" t="str">
        <f t="shared" si="43"/>
        <v>Nebraska</v>
      </c>
      <c r="B423" s="93" t="str">
        <f t="shared" si="42"/>
        <v>Nebraska_FALSE</v>
      </c>
      <c r="C423" s="118"/>
      <c r="D423" s="81" t="s">
        <v>2823</v>
      </c>
      <c r="E423" s="82">
        <v>53</v>
      </c>
      <c r="F423" s="83">
        <v>0</v>
      </c>
      <c r="G423" s="84">
        <v>0</v>
      </c>
    </row>
    <row r="424" spans="1:7" x14ac:dyDescent="0.2">
      <c r="A424" s="93" t="str">
        <f t="shared" si="43"/>
        <v>Nebraska</v>
      </c>
      <c r="B424" s="93" t="str">
        <f t="shared" si="42"/>
        <v>Nebraska_TRUE</v>
      </c>
      <c r="C424" s="119"/>
      <c r="D424" s="85" t="s">
        <v>2824</v>
      </c>
      <c r="E424" s="86">
        <v>57.82</v>
      </c>
      <c r="F424" s="87">
        <v>108.13274078039998</v>
      </c>
      <c r="G424" s="88">
        <v>5406.6370390199991</v>
      </c>
    </row>
    <row r="425" spans="1:7" x14ac:dyDescent="0.2">
      <c r="A425" s="70" t="str">
        <f>C425</f>
        <v>New Mexico</v>
      </c>
      <c r="B425" s="70" t="str">
        <f>A425&amp;"_"&amp;AND(E425&gt;0,F425&gt;0)</f>
        <v>New Mexico_FALSE</v>
      </c>
      <c r="C425" s="117" t="s">
        <v>68</v>
      </c>
      <c r="D425" s="81" t="s">
        <v>2806</v>
      </c>
      <c r="E425" s="82">
        <v>-28.91</v>
      </c>
      <c r="F425" s="83">
        <v>6.9821898374423679</v>
      </c>
      <c r="G425" s="84">
        <v>349.10949187211838</v>
      </c>
    </row>
    <row r="426" spans="1:7" x14ac:dyDescent="0.2">
      <c r="A426" s="70" t="str">
        <f>A425</f>
        <v>New Mexico</v>
      </c>
      <c r="B426" s="70" t="str">
        <f t="shared" ref="B426:B443" si="44">A426&amp;"_"&amp;AND(E426&gt;0,F426&gt;0)</f>
        <v>New Mexico_FALSE</v>
      </c>
      <c r="C426" s="118"/>
      <c r="D426" s="81" t="s">
        <v>2807</v>
      </c>
      <c r="E426" s="82">
        <v>-24.09</v>
      </c>
      <c r="F426" s="83">
        <v>0</v>
      </c>
      <c r="G426" s="84">
        <v>0</v>
      </c>
    </row>
    <row r="427" spans="1:7" x14ac:dyDescent="0.2">
      <c r="A427" s="70" t="str">
        <f t="shared" ref="A427:A443" si="45">A426</f>
        <v>New Mexico</v>
      </c>
      <c r="B427" s="70" t="str">
        <f t="shared" si="44"/>
        <v>New Mexico_FALSE</v>
      </c>
      <c r="C427" s="118"/>
      <c r="D427" s="81" t="s">
        <v>2808</v>
      </c>
      <c r="E427" s="82">
        <v>-19.27</v>
      </c>
      <c r="F427" s="83">
        <v>0</v>
      </c>
      <c r="G427" s="84">
        <v>0</v>
      </c>
    </row>
    <row r="428" spans="1:7" x14ac:dyDescent="0.2">
      <c r="A428" s="70" t="str">
        <f t="shared" si="45"/>
        <v>New Mexico</v>
      </c>
      <c r="B428" s="70" t="str">
        <f t="shared" si="44"/>
        <v>New Mexico_FALSE</v>
      </c>
      <c r="C428" s="118"/>
      <c r="D428" s="81" t="s">
        <v>2809</v>
      </c>
      <c r="E428" s="82">
        <v>-14.46</v>
      </c>
      <c r="F428" s="83">
        <v>0</v>
      </c>
      <c r="G428" s="84">
        <v>0</v>
      </c>
    </row>
    <row r="429" spans="1:7" x14ac:dyDescent="0.2">
      <c r="A429" s="70" t="str">
        <f t="shared" si="45"/>
        <v>New Mexico</v>
      </c>
      <c r="B429" s="70" t="str">
        <f t="shared" si="44"/>
        <v>New Mexico_FALSE</v>
      </c>
      <c r="C429" s="118"/>
      <c r="D429" s="81" t="s">
        <v>2810</v>
      </c>
      <c r="E429" s="82">
        <v>-9.64</v>
      </c>
      <c r="F429" s="83">
        <v>0</v>
      </c>
      <c r="G429" s="84">
        <v>0</v>
      </c>
    </row>
    <row r="430" spans="1:7" x14ac:dyDescent="0.2">
      <c r="A430" s="70" t="str">
        <f t="shared" si="45"/>
        <v>New Mexico</v>
      </c>
      <c r="B430" s="70" t="str">
        <f t="shared" si="44"/>
        <v>New Mexico_FALSE</v>
      </c>
      <c r="C430" s="118"/>
      <c r="D430" s="81" t="s">
        <v>2811</v>
      </c>
      <c r="E430" s="82">
        <v>-4.82</v>
      </c>
      <c r="F430" s="83">
        <v>0</v>
      </c>
      <c r="G430" s="84">
        <v>0</v>
      </c>
    </row>
    <row r="431" spans="1:7" x14ac:dyDescent="0.2">
      <c r="A431" s="70" t="str">
        <f t="shared" si="45"/>
        <v>New Mexico</v>
      </c>
      <c r="B431" s="70" t="str">
        <f t="shared" si="44"/>
        <v>New Mexico_FALSE</v>
      </c>
      <c r="C431" s="118"/>
      <c r="D431" s="81" t="s">
        <v>2812</v>
      </c>
      <c r="E431" s="82">
        <v>0</v>
      </c>
      <c r="F431" s="83">
        <v>0</v>
      </c>
      <c r="G431" s="84">
        <v>0</v>
      </c>
    </row>
    <row r="432" spans="1:7" x14ac:dyDescent="0.2">
      <c r="A432" s="70" t="str">
        <f t="shared" si="45"/>
        <v>New Mexico</v>
      </c>
      <c r="B432" s="70" t="str">
        <f t="shared" si="44"/>
        <v>New Mexico_TRUE</v>
      </c>
      <c r="C432" s="118"/>
      <c r="D432" s="81" t="s">
        <v>2813</v>
      </c>
      <c r="E432" s="82">
        <v>4.82</v>
      </c>
      <c r="F432" s="83">
        <v>826.60317730200006</v>
      </c>
      <c r="G432" s="84">
        <v>41330.158865100006</v>
      </c>
    </row>
    <row r="433" spans="1:7" x14ac:dyDescent="0.2">
      <c r="A433" s="70" t="str">
        <f t="shared" si="45"/>
        <v>New Mexico</v>
      </c>
      <c r="B433" s="70" t="str">
        <f t="shared" si="44"/>
        <v>New Mexico_TRUE</v>
      </c>
      <c r="C433" s="118"/>
      <c r="D433" s="81" t="s">
        <v>2814</v>
      </c>
      <c r="E433" s="82">
        <v>9.64</v>
      </c>
      <c r="F433" s="83">
        <v>742.88660196505271</v>
      </c>
      <c r="G433" s="84">
        <v>37144.330098252634</v>
      </c>
    </row>
    <row r="434" spans="1:7" x14ac:dyDescent="0.2">
      <c r="A434" s="70" t="str">
        <f t="shared" si="45"/>
        <v>New Mexico</v>
      </c>
      <c r="B434" s="70" t="str">
        <f t="shared" si="44"/>
        <v>New Mexico_TRUE</v>
      </c>
      <c r="C434" s="118"/>
      <c r="D434" s="81" t="s">
        <v>2815</v>
      </c>
      <c r="E434" s="82">
        <v>14.46</v>
      </c>
      <c r="F434" s="83">
        <v>1053.3075440328</v>
      </c>
      <c r="G434" s="84">
        <v>52665.377201639996</v>
      </c>
    </row>
    <row r="435" spans="1:7" x14ac:dyDescent="0.2">
      <c r="A435" s="70" t="str">
        <f t="shared" si="45"/>
        <v>New Mexico</v>
      </c>
      <c r="B435" s="70" t="str">
        <f t="shared" si="44"/>
        <v>New Mexico_TRUE</v>
      </c>
      <c r="C435" s="118"/>
      <c r="D435" s="81" t="s">
        <v>2816</v>
      </c>
      <c r="E435" s="82">
        <v>19.27</v>
      </c>
      <c r="F435" s="83">
        <v>43.16132369993683</v>
      </c>
      <c r="G435" s="84">
        <v>2158.0661849968419</v>
      </c>
    </row>
    <row r="436" spans="1:7" x14ac:dyDescent="0.2">
      <c r="A436" s="70" t="str">
        <f t="shared" si="45"/>
        <v>New Mexico</v>
      </c>
      <c r="B436" s="70" t="str">
        <f t="shared" si="44"/>
        <v>New Mexico_TRUE</v>
      </c>
      <c r="C436" s="118"/>
      <c r="D436" s="81" t="s">
        <v>2817</v>
      </c>
      <c r="E436" s="82">
        <v>24.09</v>
      </c>
      <c r="F436" s="83">
        <v>38.827802663999996</v>
      </c>
      <c r="G436" s="84">
        <v>1941.3901331999998</v>
      </c>
    </row>
    <row r="437" spans="1:7" x14ac:dyDescent="0.2">
      <c r="A437" s="70" t="str">
        <f t="shared" si="45"/>
        <v>New Mexico</v>
      </c>
      <c r="B437" s="70" t="str">
        <f t="shared" si="44"/>
        <v>New Mexico_FALSE</v>
      </c>
      <c r="C437" s="118"/>
      <c r="D437" s="81" t="s">
        <v>2818</v>
      </c>
      <c r="E437" s="82">
        <v>28.91</v>
      </c>
      <c r="F437" s="83">
        <v>0</v>
      </c>
      <c r="G437" s="84">
        <v>0</v>
      </c>
    </row>
    <row r="438" spans="1:7" x14ac:dyDescent="0.2">
      <c r="A438" s="70" t="str">
        <f t="shared" si="45"/>
        <v>New Mexico</v>
      </c>
      <c r="B438" s="70" t="str">
        <f t="shared" si="44"/>
        <v>New Mexico_TRUE</v>
      </c>
      <c r="C438" s="118"/>
      <c r="D438" s="81" t="s">
        <v>2819</v>
      </c>
      <c r="E438" s="82">
        <v>33.729999999999997</v>
      </c>
      <c r="F438" s="83">
        <v>287.44697071705264</v>
      </c>
      <c r="G438" s="84">
        <v>14372.34853585263</v>
      </c>
    </row>
    <row r="439" spans="1:7" x14ac:dyDescent="0.2">
      <c r="A439" s="70" t="str">
        <f t="shared" si="45"/>
        <v>New Mexico</v>
      </c>
      <c r="B439" s="70" t="str">
        <f t="shared" si="44"/>
        <v>New Mexico_FALSE</v>
      </c>
      <c r="C439" s="118"/>
      <c r="D439" s="81" t="s">
        <v>2820</v>
      </c>
      <c r="E439" s="82">
        <v>38.549999999999997</v>
      </c>
      <c r="F439" s="83">
        <v>0</v>
      </c>
      <c r="G439" s="84">
        <v>0</v>
      </c>
    </row>
    <row r="440" spans="1:7" x14ac:dyDescent="0.2">
      <c r="A440" s="70" t="str">
        <f t="shared" si="45"/>
        <v>New Mexico</v>
      </c>
      <c r="B440" s="70" t="str">
        <f t="shared" si="44"/>
        <v>New Mexico_FALSE</v>
      </c>
      <c r="C440" s="118"/>
      <c r="D440" s="81" t="s">
        <v>2821</v>
      </c>
      <c r="E440" s="82">
        <v>43.37</v>
      </c>
      <c r="F440" s="83">
        <v>0</v>
      </c>
      <c r="G440" s="84">
        <v>0</v>
      </c>
    </row>
    <row r="441" spans="1:7" x14ac:dyDescent="0.2">
      <c r="A441" s="70" t="str">
        <f t="shared" si="45"/>
        <v>New Mexico</v>
      </c>
      <c r="B441" s="70" t="str">
        <f t="shared" si="44"/>
        <v>New Mexico_TRUE</v>
      </c>
      <c r="C441" s="118"/>
      <c r="D441" s="81" t="s">
        <v>2822</v>
      </c>
      <c r="E441" s="82">
        <v>48.18</v>
      </c>
      <c r="F441" s="83">
        <v>17.472511198799999</v>
      </c>
      <c r="G441" s="84">
        <v>873.62555994000002</v>
      </c>
    </row>
    <row r="442" spans="1:7" x14ac:dyDescent="0.2">
      <c r="A442" s="70" t="str">
        <f t="shared" si="45"/>
        <v>New Mexico</v>
      </c>
      <c r="B442" s="70" t="str">
        <f t="shared" si="44"/>
        <v>New Mexico_FALSE</v>
      </c>
      <c r="C442" s="118"/>
      <c r="D442" s="81" t="s">
        <v>2823</v>
      </c>
      <c r="E442" s="82">
        <v>53</v>
      </c>
      <c r="F442" s="83">
        <v>0</v>
      </c>
      <c r="G442" s="84">
        <v>0</v>
      </c>
    </row>
    <row r="443" spans="1:7" x14ac:dyDescent="0.2">
      <c r="A443" s="70" t="str">
        <f t="shared" si="45"/>
        <v>New Mexico</v>
      </c>
      <c r="B443" s="70" t="str">
        <f t="shared" si="44"/>
        <v>New Mexico_TRUE</v>
      </c>
      <c r="C443" s="119"/>
      <c r="D443" s="81" t="s">
        <v>2824</v>
      </c>
      <c r="E443" s="82">
        <v>57.82</v>
      </c>
      <c r="F443" s="83">
        <v>40.769192797199999</v>
      </c>
      <c r="G443" s="84">
        <v>2038.4596398599999</v>
      </c>
    </row>
    <row r="444" spans="1:7" x14ac:dyDescent="0.2">
      <c r="A444" s="93" t="str">
        <f>C444</f>
        <v>New York</v>
      </c>
      <c r="B444" s="93" t="str">
        <f>A444&amp;"_"&amp;AND(E444&gt;0,F444&gt;0)</f>
        <v>New York_FALSE</v>
      </c>
      <c r="C444" s="117" t="s">
        <v>137</v>
      </c>
      <c r="D444" s="77" t="s">
        <v>2806</v>
      </c>
      <c r="E444" s="78">
        <v>-28.91</v>
      </c>
      <c r="F444" s="79">
        <v>0</v>
      </c>
      <c r="G444" s="80">
        <v>0</v>
      </c>
    </row>
    <row r="445" spans="1:7" x14ac:dyDescent="0.2">
      <c r="A445" s="93" t="str">
        <f>A444</f>
        <v>New York</v>
      </c>
      <c r="B445" s="93" t="str">
        <f t="shared" ref="B445:B462" si="46">A445&amp;"_"&amp;AND(E445&gt;0,F445&gt;0)</f>
        <v>New York_FALSE</v>
      </c>
      <c r="C445" s="118"/>
      <c r="D445" s="81" t="s">
        <v>2807</v>
      </c>
      <c r="E445" s="82">
        <v>-24.09</v>
      </c>
      <c r="F445" s="83">
        <v>0</v>
      </c>
      <c r="G445" s="84">
        <v>0</v>
      </c>
    </row>
    <row r="446" spans="1:7" x14ac:dyDescent="0.2">
      <c r="A446" s="93" t="str">
        <f t="shared" ref="A446:A462" si="47">A445</f>
        <v>New York</v>
      </c>
      <c r="B446" s="93" t="str">
        <f t="shared" si="46"/>
        <v>New York_FALSE</v>
      </c>
      <c r="C446" s="118"/>
      <c r="D446" s="81" t="s">
        <v>2808</v>
      </c>
      <c r="E446" s="82">
        <v>-19.27</v>
      </c>
      <c r="F446" s="83">
        <v>0</v>
      </c>
      <c r="G446" s="84">
        <v>0</v>
      </c>
    </row>
    <row r="447" spans="1:7" x14ac:dyDescent="0.2">
      <c r="A447" s="93" t="str">
        <f t="shared" si="47"/>
        <v>New York</v>
      </c>
      <c r="B447" s="93" t="str">
        <f t="shared" si="46"/>
        <v>New York_FALSE</v>
      </c>
      <c r="C447" s="118"/>
      <c r="D447" s="81" t="s">
        <v>2809</v>
      </c>
      <c r="E447" s="82">
        <v>-14.46</v>
      </c>
      <c r="F447" s="83">
        <v>0</v>
      </c>
      <c r="G447" s="84">
        <v>0</v>
      </c>
    </row>
    <row r="448" spans="1:7" x14ac:dyDescent="0.2">
      <c r="A448" s="93" t="str">
        <f t="shared" si="47"/>
        <v>New York</v>
      </c>
      <c r="B448" s="93" t="str">
        <f t="shared" si="46"/>
        <v>New York_FALSE</v>
      </c>
      <c r="C448" s="118"/>
      <c r="D448" s="81" t="s">
        <v>2810</v>
      </c>
      <c r="E448" s="82">
        <v>-9.64</v>
      </c>
      <c r="F448" s="83">
        <v>0</v>
      </c>
      <c r="G448" s="84">
        <v>0</v>
      </c>
    </row>
    <row r="449" spans="1:7" x14ac:dyDescent="0.2">
      <c r="A449" s="93" t="str">
        <f t="shared" si="47"/>
        <v>New York</v>
      </c>
      <c r="B449" s="93" t="str">
        <f t="shared" si="46"/>
        <v>New York_FALSE</v>
      </c>
      <c r="C449" s="118"/>
      <c r="D449" s="81" t="s">
        <v>2811</v>
      </c>
      <c r="E449" s="82">
        <v>-4.82</v>
      </c>
      <c r="F449" s="83">
        <v>0</v>
      </c>
      <c r="G449" s="84">
        <v>0</v>
      </c>
    </row>
    <row r="450" spans="1:7" x14ac:dyDescent="0.2">
      <c r="A450" s="93" t="str">
        <f t="shared" si="47"/>
        <v>New York</v>
      </c>
      <c r="B450" s="93" t="str">
        <f t="shared" si="46"/>
        <v>New York_FALSE</v>
      </c>
      <c r="C450" s="118"/>
      <c r="D450" s="81" t="s">
        <v>2812</v>
      </c>
      <c r="E450" s="82">
        <v>0</v>
      </c>
      <c r="F450" s="83">
        <v>0</v>
      </c>
      <c r="G450" s="84">
        <v>0</v>
      </c>
    </row>
    <row r="451" spans="1:7" x14ac:dyDescent="0.2">
      <c r="A451" s="93" t="str">
        <f t="shared" si="47"/>
        <v>New York</v>
      </c>
      <c r="B451" s="93" t="str">
        <f t="shared" si="46"/>
        <v>New York_TRUE</v>
      </c>
      <c r="C451" s="118"/>
      <c r="D451" s="81" t="s">
        <v>2813</v>
      </c>
      <c r="E451" s="82">
        <v>4.82</v>
      </c>
      <c r="F451" s="83">
        <v>52.988089770000002</v>
      </c>
      <c r="G451" s="84">
        <v>2649.4044885000003</v>
      </c>
    </row>
    <row r="452" spans="1:7" x14ac:dyDescent="0.2">
      <c r="A452" s="93" t="str">
        <f t="shared" si="47"/>
        <v>New York</v>
      </c>
      <c r="B452" s="93" t="str">
        <f t="shared" si="46"/>
        <v>New York_TRUE</v>
      </c>
      <c r="C452" s="118"/>
      <c r="D452" s="81" t="s">
        <v>2814</v>
      </c>
      <c r="E452" s="82">
        <v>9.64</v>
      </c>
      <c r="F452" s="83">
        <v>23.368993199999998</v>
      </c>
      <c r="G452" s="84">
        <v>1168.44966</v>
      </c>
    </row>
    <row r="453" spans="1:7" x14ac:dyDescent="0.2">
      <c r="A453" s="93" t="str">
        <f t="shared" si="47"/>
        <v>New York</v>
      </c>
      <c r="B453" s="93" t="str">
        <f t="shared" si="46"/>
        <v>New York_TRUE</v>
      </c>
      <c r="C453" s="118"/>
      <c r="D453" s="81" t="s">
        <v>2815</v>
      </c>
      <c r="E453" s="82">
        <v>14.46</v>
      </c>
      <c r="F453" s="83">
        <v>20.337637950000005</v>
      </c>
      <c r="G453" s="84">
        <v>1016.8818975</v>
      </c>
    </row>
    <row r="454" spans="1:7" x14ac:dyDescent="0.2">
      <c r="A454" s="93" t="str">
        <f t="shared" si="47"/>
        <v>New York</v>
      </c>
      <c r="B454" s="93" t="str">
        <f t="shared" si="46"/>
        <v>New York_TRUE</v>
      </c>
      <c r="C454" s="118"/>
      <c r="D454" s="81" t="s">
        <v>2816</v>
      </c>
      <c r="E454" s="82">
        <v>19.27</v>
      </c>
      <c r="F454" s="83">
        <v>0.8818488000000001</v>
      </c>
      <c r="G454" s="84">
        <v>44.092440000000003</v>
      </c>
    </row>
    <row r="455" spans="1:7" x14ac:dyDescent="0.2">
      <c r="A455" s="93" t="str">
        <f t="shared" si="47"/>
        <v>New York</v>
      </c>
      <c r="B455" s="93" t="str">
        <f t="shared" si="46"/>
        <v>New York_FALSE</v>
      </c>
      <c r="C455" s="118"/>
      <c r="D455" s="81" t="s">
        <v>2817</v>
      </c>
      <c r="E455" s="82">
        <v>24.09</v>
      </c>
      <c r="F455" s="83">
        <v>0</v>
      </c>
      <c r="G455" s="84">
        <v>0</v>
      </c>
    </row>
    <row r="456" spans="1:7" x14ac:dyDescent="0.2">
      <c r="A456" s="93" t="str">
        <f t="shared" si="47"/>
        <v>New York</v>
      </c>
      <c r="B456" s="93" t="str">
        <f t="shared" si="46"/>
        <v>New York_FALSE</v>
      </c>
      <c r="C456" s="118"/>
      <c r="D456" s="81" t="s">
        <v>2818</v>
      </c>
      <c r="E456" s="82">
        <v>28.91</v>
      </c>
      <c r="F456" s="83">
        <v>0</v>
      </c>
      <c r="G456" s="84">
        <v>0</v>
      </c>
    </row>
    <row r="457" spans="1:7" x14ac:dyDescent="0.2">
      <c r="A457" s="93" t="str">
        <f t="shared" si="47"/>
        <v>New York</v>
      </c>
      <c r="B457" s="93" t="str">
        <f t="shared" si="46"/>
        <v>New York_FALSE</v>
      </c>
      <c r="C457" s="118"/>
      <c r="D457" s="81" t="s">
        <v>2819</v>
      </c>
      <c r="E457" s="82">
        <v>33.729999999999997</v>
      </c>
      <c r="F457" s="83">
        <v>0</v>
      </c>
      <c r="G457" s="84">
        <v>0</v>
      </c>
    </row>
    <row r="458" spans="1:7" x14ac:dyDescent="0.2">
      <c r="A458" s="93" t="str">
        <f t="shared" si="47"/>
        <v>New York</v>
      </c>
      <c r="B458" s="93" t="str">
        <f t="shared" si="46"/>
        <v>New York_FALSE</v>
      </c>
      <c r="C458" s="118"/>
      <c r="D458" s="81" t="s">
        <v>2820</v>
      </c>
      <c r="E458" s="82">
        <v>38.549999999999997</v>
      </c>
      <c r="F458" s="83">
        <v>0</v>
      </c>
      <c r="G458" s="84">
        <v>0</v>
      </c>
    </row>
    <row r="459" spans="1:7" x14ac:dyDescent="0.2">
      <c r="A459" s="93" t="str">
        <f t="shared" si="47"/>
        <v>New York</v>
      </c>
      <c r="B459" s="93" t="str">
        <f t="shared" si="46"/>
        <v>New York_TRUE</v>
      </c>
      <c r="C459" s="118"/>
      <c r="D459" s="81" t="s">
        <v>2821</v>
      </c>
      <c r="E459" s="82">
        <v>43.37</v>
      </c>
      <c r="F459" s="83">
        <v>0.370376496</v>
      </c>
      <c r="G459" s="84">
        <v>18.518824800000001</v>
      </c>
    </row>
    <row r="460" spans="1:7" x14ac:dyDescent="0.2">
      <c r="A460" s="93" t="str">
        <f t="shared" si="47"/>
        <v>New York</v>
      </c>
      <c r="B460" s="93" t="str">
        <f t="shared" si="46"/>
        <v>New York_TRUE</v>
      </c>
      <c r="C460" s="118"/>
      <c r="D460" s="81" t="s">
        <v>2822</v>
      </c>
      <c r="E460" s="82">
        <v>48.18</v>
      </c>
      <c r="F460" s="83">
        <v>0.15873278400000002</v>
      </c>
      <c r="G460" s="84">
        <v>7.9366392000000001</v>
      </c>
    </row>
    <row r="461" spans="1:7" x14ac:dyDescent="0.2">
      <c r="A461" s="93" t="str">
        <f t="shared" si="47"/>
        <v>New York</v>
      </c>
      <c r="B461" s="93" t="str">
        <f t="shared" si="46"/>
        <v>New York_FALSE</v>
      </c>
      <c r="C461" s="118"/>
      <c r="D461" s="81" t="s">
        <v>2823</v>
      </c>
      <c r="E461" s="82">
        <v>53</v>
      </c>
      <c r="F461" s="83">
        <v>0</v>
      </c>
      <c r="G461" s="84">
        <v>0</v>
      </c>
    </row>
    <row r="462" spans="1:7" x14ac:dyDescent="0.2">
      <c r="A462" s="93" t="str">
        <f t="shared" si="47"/>
        <v>New York</v>
      </c>
      <c r="B462" s="93" t="str">
        <f t="shared" si="46"/>
        <v>New York_FALSE</v>
      </c>
      <c r="C462" s="119"/>
      <c r="D462" s="85" t="s">
        <v>2824</v>
      </c>
      <c r="E462" s="86">
        <v>57.82</v>
      </c>
      <c r="F462" s="87">
        <v>0</v>
      </c>
      <c r="G462" s="88">
        <v>0</v>
      </c>
    </row>
    <row r="463" spans="1:7" x14ac:dyDescent="0.2">
      <c r="A463" s="70" t="str">
        <f>C463</f>
        <v>North Carolina</v>
      </c>
      <c r="B463" s="70" t="str">
        <f>A463&amp;"_"&amp;AND(E463&gt;0,F463&gt;0)</f>
        <v>North Carolina_FALSE</v>
      </c>
      <c r="C463" s="117" t="s">
        <v>385</v>
      </c>
      <c r="D463" s="81" t="s">
        <v>2806</v>
      </c>
      <c r="E463" s="82">
        <v>-28.91</v>
      </c>
      <c r="F463" s="83">
        <v>0</v>
      </c>
      <c r="G463" s="84">
        <v>0</v>
      </c>
    </row>
    <row r="464" spans="1:7" x14ac:dyDescent="0.2">
      <c r="A464" s="70" t="str">
        <f>A463</f>
        <v>North Carolina</v>
      </c>
      <c r="B464" s="70" t="str">
        <f t="shared" ref="B464:B481" si="48">A464&amp;"_"&amp;AND(E464&gt;0,F464&gt;0)</f>
        <v>North Carolina_FALSE</v>
      </c>
      <c r="C464" s="118"/>
      <c r="D464" s="81" t="s">
        <v>2807</v>
      </c>
      <c r="E464" s="82">
        <v>-24.09</v>
      </c>
      <c r="F464" s="83">
        <v>0</v>
      </c>
      <c r="G464" s="84">
        <v>0</v>
      </c>
    </row>
    <row r="465" spans="1:7" x14ac:dyDescent="0.2">
      <c r="A465" s="70" t="str">
        <f t="shared" ref="A465:A481" si="49">A464</f>
        <v>North Carolina</v>
      </c>
      <c r="B465" s="70" t="str">
        <f t="shared" si="48"/>
        <v>North Carolina_FALSE</v>
      </c>
      <c r="C465" s="118"/>
      <c r="D465" s="81" t="s">
        <v>2808</v>
      </c>
      <c r="E465" s="82">
        <v>-19.27</v>
      </c>
      <c r="F465" s="83">
        <v>0</v>
      </c>
      <c r="G465" s="84">
        <v>0</v>
      </c>
    </row>
    <row r="466" spans="1:7" x14ac:dyDescent="0.2">
      <c r="A466" s="70" t="str">
        <f t="shared" si="49"/>
        <v>North Carolina</v>
      </c>
      <c r="B466" s="70" t="str">
        <f t="shared" si="48"/>
        <v>North Carolina_FALSE</v>
      </c>
      <c r="C466" s="118"/>
      <c r="D466" s="81" t="s">
        <v>2809</v>
      </c>
      <c r="E466" s="82">
        <v>-14.46</v>
      </c>
      <c r="F466" s="83">
        <v>0</v>
      </c>
      <c r="G466" s="84">
        <v>0</v>
      </c>
    </row>
    <row r="467" spans="1:7" x14ac:dyDescent="0.2">
      <c r="A467" s="70" t="str">
        <f t="shared" si="49"/>
        <v>North Carolina</v>
      </c>
      <c r="B467" s="70" t="str">
        <f t="shared" si="48"/>
        <v>North Carolina_FALSE</v>
      </c>
      <c r="C467" s="118"/>
      <c r="D467" s="81" t="s">
        <v>2810</v>
      </c>
      <c r="E467" s="82">
        <v>-9.64</v>
      </c>
      <c r="F467" s="83">
        <v>0</v>
      </c>
      <c r="G467" s="84">
        <v>0</v>
      </c>
    </row>
    <row r="468" spans="1:7" x14ac:dyDescent="0.2">
      <c r="A468" s="70" t="str">
        <f t="shared" si="49"/>
        <v>North Carolina</v>
      </c>
      <c r="B468" s="70" t="str">
        <f t="shared" si="48"/>
        <v>North Carolina_FALSE</v>
      </c>
      <c r="C468" s="118"/>
      <c r="D468" s="81" t="s">
        <v>2811</v>
      </c>
      <c r="E468" s="82">
        <v>-4.82</v>
      </c>
      <c r="F468" s="83">
        <v>0</v>
      </c>
      <c r="G468" s="84">
        <v>0</v>
      </c>
    </row>
    <row r="469" spans="1:7" x14ac:dyDescent="0.2">
      <c r="A469" s="70" t="str">
        <f t="shared" si="49"/>
        <v>North Carolina</v>
      </c>
      <c r="B469" s="70" t="str">
        <f t="shared" si="48"/>
        <v>North Carolina_FALSE</v>
      </c>
      <c r="C469" s="118"/>
      <c r="D469" s="81" t="s">
        <v>2812</v>
      </c>
      <c r="E469" s="82">
        <v>0</v>
      </c>
      <c r="F469" s="83">
        <v>0</v>
      </c>
      <c r="G469" s="84">
        <v>0</v>
      </c>
    </row>
    <row r="470" spans="1:7" x14ac:dyDescent="0.2">
      <c r="A470" s="70" t="str">
        <f t="shared" si="49"/>
        <v>North Carolina</v>
      </c>
      <c r="B470" s="70" t="str">
        <f t="shared" si="48"/>
        <v>North Carolina_TRUE</v>
      </c>
      <c r="C470" s="118"/>
      <c r="D470" s="81" t="s">
        <v>2813</v>
      </c>
      <c r="E470" s="82">
        <v>4.82</v>
      </c>
      <c r="F470" s="83">
        <v>41.621058738000002</v>
      </c>
      <c r="G470" s="84">
        <v>2081.0529369000001</v>
      </c>
    </row>
    <row r="471" spans="1:7" x14ac:dyDescent="0.2">
      <c r="A471" s="70" t="str">
        <f t="shared" si="49"/>
        <v>North Carolina</v>
      </c>
      <c r="B471" s="70" t="str">
        <f t="shared" si="48"/>
        <v>North Carolina_TRUE</v>
      </c>
      <c r="C471" s="118"/>
      <c r="D471" s="81" t="s">
        <v>2814</v>
      </c>
      <c r="E471" s="82">
        <v>9.64</v>
      </c>
      <c r="F471" s="83">
        <v>50.232312270000008</v>
      </c>
      <c r="G471" s="84">
        <v>2511.6156135000001</v>
      </c>
    </row>
    <row r="472" spans="1:7" x14ac:dyDescent="0.2">
      <c r="A472" s="70" t="str">
        <f t="shared" si="49"/>
        <v>North Carolina</v>
      </c>
      <c r="B472" s="70" t="str">
        <f t="shared" si="48"/>
        <v>North Carolina_TRUE</v>
      </c>
      <c r="C472" s="118"/>
      <c r="D472" s="81" t="s">
        <v>2815</v>
      </c>
      <c r="E472" s="82">
        <v>14.46</v>
      </c>
      <c r="F472" s="83">
        <v>38.750640894</v>
      </c>
      <c r="G472" s="84">
        <v>1937.5320446999999</v>
      </c>
    </row>
    <row r="473" spans="1:7" x14ac:dyDescent="0.2">
      <c r="A473" s="70" t="str">
        <f t="shared" si="49"/>
        <v>North Carolina</v>
      </c>
      <c r="B473" s="70" t="str">
        <f t="shared" si="48"/>
        <v>North Carolina_FALSE</v>
      </c>
      <c r="C473" s="118"/>
      <c r="D473" s="81" t="s">
        <v>2816</v>
      </c>
      <c r="E473" s="82">
        <v>19.27</v>
      </c>
      <c r="F473" s="83">
        <v>0</v>
      </c>
      <c r="G473" s="84">
        <v>0</v>
      </c>
    </row>
    <row r="474" spans="1:7" x14ac:dyDescent="0.2">
      <c r="A474" s="70" t="str">
        <f t="shared" si="49"/>
        <v>North Carolina</v>
      </c>
      <c r="B474" s="70" t="str">
        <f t="shared" si="48"/>
        <v>North Carolina_FALSE</v>
      </c>
      <c r="C474" s="118"/>
      <c r="D474" s="81" t="s">
        <v>2817</v>
      </c>
      <c r="E474" s="82">
        <v>24.09</v>
      </c>
      <c r="F474" s="83">
        <v>0</v>
      </c>
      <c r="G474" s="84">
        <v>0</v>
      </c>
    </row>
    <row r="475" spans="1:7" x14ac:dyDescent="0.2">
      <c r="A475" s="70" t="str">
        <f t="shared" si="49"/>
        <v>North Carolina</v>
      </c>
      <c r="B475" s="70" t="str">
        <f t="shared" si="48"/>
        <v>North Carolina_TRUE</v>
      </c>
      <c r="C475" s="118"/>
      <c r="D475" s="81" t="s">
        <v>2818</v>
      </c>
      <c r="E475" s="82">
        <v>28.91</v>
      </c>
      <c r="F475" s="83">
        <v>12.916880298000001</v>
      </c>
      <c r="G475" s="84">
        <v>645.84401490000005</v>
      </c>
    </row>
    <row r="476" spans="1:7" x14ac:dyDescent="0.2">
      <c r="A476" s="70" t="str">
        <f t="shared" si="49"/>
        <v>North Carolina</v>
      </c>
      <c r="B476" s="70" t="str">
        <f t="shared" si="48"/>
        <v>North Carolina_FALSE</v>
      </c>
      <c r="C476" s="118"/>
      <c r="D476" s="81" t="s">
        <v>2819</v>
      </c>
      <c r="E476" s="82">
        <v>33.729999999999997</v>
      </c>
      <c r="F476" s="83">
        <v>0</v>
      </c>
      <c r="G476" s="84">
        <v>0</v>
      </c>
    </row>
    <row r="477" spans="1:7" x14ac:dyDescent="0.2">
      <c r="A477" s="70" t="str">
        <f t="shared" si="49"/>
        <v>North Carolina</v>
      </c>
      <c r="B477" s="70" t="str">
        <f t="shared" si="48"/>
        <v>North Carolina_FALSE</v>
      </c>
      <c r="C477" s="118"/>
      <c r="D477" s="81" t="s">
        <v>2820</v>
      </c>
      <c r="E477" s="82">
        <v>38.549999999999997</v>
      </c>
      <c r="F477" s="83">
        <v>0</v>
      </c>
      <c r="G477" s="84">
        <v>0</v>
      </c>
    </row>
    <row r="478" spans="1:7" x14ac:dyDescent="0.2">
      <c r="A478" s="70" t="str">
        <f t="shared" si="49"/>
        <v>North Carolina</v>
      </c>
      <c r="B478" s="70" t="str">
        <f t="shared" si="48"/>
        <v>North Carolina_FALSE</v>
      </c>
      <c r="C478" s="118"/>
      <c r="D478" s="81" t="s">
        <v>2821</v>
      </c>
      <c r="E478" s="82">
        <v>43.37</v>
      </c>
      <c r="F478" s="83">
        <v>0</v>
      </c>
      <c r="G478" s="84">
        <v>0</v>
      </c>
    </row>
    <row r="479" spans="1:7" x14ac:dyDescent="0.2">
      <c r="A479" s="70" t="str">
        <f t="shared" si="49"/>
        <v>North Carolina</v>
      </c>
      <c r="B479" s="70" t="str">
        <f t="shared" si="48"/>
        <v>North Carolina_FALSE</v>
      </c>
      <c r="C479" s="118"/>
      <c r="D479" s="81" t="s">
        <v>2822</v>
      </c>
      <c r="E479" s="82">
        <v>48.18</v>
      </c>
      <c r="F479" s="83">
        <v>0</v>
      </c>
      <c r="G479" s="84">
        <v>0</v>
      </c>
    </row>
    <row r="480" spans="1:7" x14ac:dyDescent="0.2">
      <c r="A480" s="70" t="str">
        <f t="shared" si="49"/>
        <v>North Carolina</v>
      </c>
      <c r="B480" s="70" t="str">
        <f t="shared" si="48"/>
        <v>North Carolina_FALSE</v>
      </c>
      <c r="C480" s="118"/>
      <c r="D480" s="81" t="s">
        <v>2823</v>
      </c>
      <c r="E480" s="82">
        <v>53</v>
      </c>
      <c r="F480" s="83">
        <v>0</v>
      </c>
      <c r="G480" s="84">
        <v>0</v>
      </c>
    </row>
    <row r="481" spans="1:7" x14ac:dyDescent="0.2">
      <c r="A481" s="70" t="str">
        <f t="shared" si="49"/>
        <v>North Carolina</v>
      </c>
      <c r="B481" s="70" t="str">
        <f t="shared" si="48"/>
        <v>North Carolina_FALSE</v>
      </c>
      <c r="C481" s="119"/>
      <c r="D481" s="81" t="s">
        <v>2824</v>
      </c>
      <c r="E481" s="82">
        <v>57.82</v>
      </c>
      <c r="F481" s="83">
        <v>0</v>
      </c>
      <c r="G481" s="84">
        <v>0</v>
      </c>
    </row>
    <row r="482" spans="1:7" x14ac:dyDescent="0.2">
      <c r="A482" s="93" t="str">
        <f>C482</f>
        <v>North Dakota</v>
      </c>
      <c r="B482" s="93" t="str">
        <f>A482&amp;"_"&amp;AND(E482&gt;0,F482&gt;0)</f>
        <v>North Dakota_FALSE</v>
      </c>
      <c r="C482" s="117" t="s">
        <v>398</v>
      </c>
      <c r="D482" s="77" t="s">
        <v>2806</v>
      </c>
      <c r="E482" s="78">
        <v>-28.91</v>
      </c>
      <c r="F482" s="79">
        <v>2.6529364263596888</v>
      </c>
      <c r="G482" s="80">
        <v>132.64682131798443</v>
      </c>
    </row>
    <row r="483" spans="1:7" x14ac:dyDescent="0.2">
      <c r="A483" s="93" t="str">
        <f>A482</f>
        <v>North Dakota</v>
      </c>
      <c r="B483" s="93" t="str">
        <f t="shared" ref="B483:B500" si="50">A483&amp;"_"&amp;AND(E483&gt;0,F483&gt;0)</f>
        <v>North Dakota_FALSE</v>
      </c>
      <c r="C483" s="118"/>
      <c r="D483" s="81" t="s">
        <v>2807</v>
      </c>
      <c r="E483" s="82">
        <v>-24.09</v>
      </c>
      <c r="F483" s="83">
        <v>0</v>
      </c>
      <c r="G483" s="84">
        <v>0</v>
      </c>
    </row>
    <row r="484" spans="1:7" x14ac:dyDescent="0.2">
      <c r="A484" s="93" t="str">
        <f t="shared" ref="A484:A500" si="51">A483</f>
        <v>North Dakota</v>
      </c>
      <c r="B484" s="93" t="str">
        <f t="shared" si="50"/>
        <v>North Dakota_FALSE</v>
      </c>
      <c r="C484" s="118"/>
      <c r="D484" s="81" t="s">
        <v>2808</v>
      </c>
      <c r="E484" s="82">
        <v>-19.27</v>
      </c>
      <c r="F484" s="83">
        <v>0</v>
      </c>
      <c r="G484" s="84">
        <v>0</v>
      </c>
    </row>
    <row r="485" spans="1:7" x14ac:dyDescent="0.2">
      <c r="A485" s="93" t="str">
        <f t="shared" si="51"/>
        <v>North Dakota</v>
      </c>
      <c r="B485" s="93" t="str">
        <f t="shared" si="50"/>
        <v>North Dakota_FALSE</v>
      </c>
      <c r="C485" s="118"/>
      <c r="D485" s="81" t="s">
        <v>2809</v>
      </c>
      <c r="E485" s="82">
        <v>-14.46</v>
      </c>
      <c r="F485" s="83">
        <v>0</v>
      </c>
      <c r="G485" s="84">
        <v>0</v>
      </c>
    </row>
    <row r="486" spans="1:7" x14ac:dyDescent="0.2">
      <c r="A486" s="93" t="str">
        <f t="shared" si="51"/>
        <v>North Dakota</v>
      </c>
      <c r="B486" s="93" t="str">
        <f t="shared" si="50"/>
        <v>North Dakota_FALSE</v>
      </c>
      <c r="C486" s="118"/>
      <c r="D486" s="81" t="s">
        <v>2810</v>
      </c>
      <c r="E486" s="82">
        <v>-9.64</v>
      </c>
      <c r="F486" s="83">
        <v>0</v>
      </c>
      <c r="G486" s="84">
        <v>0</v>
      </c>
    </row>
    <row r="487" spans="1:7" x14ac:dyDescent="0.2">
      <c r="A487" s="93" t="str">
        <f t="shared" si="51"/>
        <v>North Dakota</v>
      </c>
      <c r="B487" s="93" t="str">
        <f t="shared" si="50"/>
        <v>North Dakota_FALSE</v>
      </c>
      <c r="C487" s="118"/>
      <c r="D487" s="81" t="s">
        <v>2811</v>
      </c>
      <c r="E487" s="82">
        <v>-4.82</v>
      </c>
      <c r="F487" s="83">
        <v>0</v>
      </c>
      <c r="G487" s="84">
        <v>0</v>
      </c>
    </row>
    <row r="488" spans="1:7" x14ac:dyDescent="0.2">
      <c r="A488" s="93" t="str">
        <f t="shared" si="51"/>
        <v>North Dakota</v>
      </c>
      <c r="B488" s="93" t="str">
        <f t="shared" si="50"/>
        <v>North Dakota_FALSE</v>
      </c>
      <c r="C488" s="118"/>
      <c r="D488" s="81" t="s">
        <v>2812</v>
      </c>
      <c r="E488" s="82">
        <v>0</v>
      </c>
      <c r="F488" s="83">
        <v>0</v>
      </c>
      <c r="G488" s="84">
        <v>0</v>
      </c>
    </row>
    <row r="489" spans="1:7" x14ac:dyDescent="0.2">
      <c r="A489" s="93" t="str">
        <f t="shared" si="51"/>
        <v>North Dakota</v>
      </c>
      <c r="B489" s="93" t="str">
        <f t="shared" si="50"/>
        <v>North Dakota_TRUE</v>
      </c>
      <c r="C489" s="118"/>
      <c r="D489" s="81" t="s">
        <v>2813</v>
      </c>
      <c r="E489" s="82">
        <v>4.82</v>
      </c>
      <c r="F489" s="83">
        <v>872.69961869999986</v>
      </c>
      <c r="G489" s="84">
        <v>43634.980934999992</v>
      </c>
    </row>
    <row r="490" spans="1:7" x14ac:dyDescent="0.2">
      <c r="A490" s="93" t="str">
        <f t="shared" si="51"/>
        <v>North Dakota</v>
      </c>
      <c r="B490" s="93" t="str">
        <f t="shared" si="50"/>
        <v>North Dakota_TRUE</v>
      </c>
      <c r="C490" s="118"/>
      <c r="D490" s="81" t="s">
        <v>2814</v>
      </c>
      <c r="E490" s="82">
        <v>9.64</v>
      </c>
      <c r="F490" s="83">
        <v>1505.2831803682104</v>
      </c>
      <c r="G490" s="84">
        <v>75264.15901841053</v>
      </c>
    </row>
    <row r="491" spans="1:7" x14ac:dyDescent="0.2">
      <c r="A491" s="93" t="str">
        <f t="shared" si="51"/>
        <v>North Dakota</v>
      </c>
      <c r="B491" s="93" t="str">
        <f t="shared" si="50"/>
        <v>North Dakota_TRUE</v>
      </c>
      <c r="C491" s="118"/>
      <c r="D491" s="81" t="s">
        <v>2815</v>
      </c>
      <c r="E491" s="82">
        <v>14.46</v>
      </c>
      <c r="F491" s="83">
        <v>0.7844045075999998</v>
      </c>
      <c r="G491" s="84">
        <v>39.220225379999995</v>
      </c>
    </row>
    <row r="492" spans="1:7" x14ac:dyDescent="0.2">
      <c r="A492" s="93" t="str">
        <f t="shared" si="51"/>
        <v>North Dakota</v>
      </c>
      <c r="B492" s="93" t="str">
        <f t="shared" si="50"/>
        <v>North Dakota_TRUE</v>
      </c>
      <c r="C492" s="118"/>
      <c r="D492" s="81" t="s">
        <v>2816</v>
      </c>
      <c r="E492" s="82">
        <v>19.27</v>
      </c>
      <c r="F492" s="83">
        <v>364.96218803674736</v>
      </c>
      <c r="G492" s="84">
        <v>18248.10940183737</v>
      </c>
    </row>
    <row r="493" spans="1:7" x14ac:dyDescent="0.2">
      <c r="A493" s="93" t="str">
        <f t="shared" si="51"/>
        <v>North Dakota</v>
      </c>
      <c r="B493" s="93" t="str">
        <f t="shared" si="50"/>
        <v>North Dakota_TRUE</v>
      </c>
      <c r="C493" s="118"/>
      <c r="D493" s="81" t="s">
        <v>2817</v>
      </c>
      <c r="E493" s="82">
        <v>24.09</v>
      </c>
      <c r="F493" s="83">
        <v>270.83781269999997</v>
      </c>
      <c r="G493" s="84">
        <v>13541.890635</v>
      </c>
    </row>
    <row r="494" spans="1:7" x14ac:dyDescent="0.2">
      <c r="A494" s="93" t="str">
        <f t="shared" si="51"/>
        <v>North Dakota</v>
      </c>
      <c r="B494" s="93" t="str">
        <f t="shared" si="50"/>
        <v>North Dakota_FALSE</v>
      </c>
      <c r="C494" s="118"/>
      <c r="D494" s="81" t="s">
        <v>2818</v>
      </c>
      <c r="E494" s="82">
        <v>28.91</v>
      </c>
      <c r="F494" s="83">
        <v>0</v>
      </c>
      <c r="G494" s="84">
        <v>0</v>
      </c>
    </row>
    <row r="495" spans="1:7" x14ac:dyDescent="0.2">
      <c r="A495" s="93" t="str">
        <f t="shared" si="51"/>
        <v>North Dakota</v>
      </c>
      <c r="B495" s="93" t="str">
        <f t="shared" si="50"/>
        <v>North Dakota_TRUE</v>
      </c>
      <c r="C495" s="118"/>
      <c r="D495" s="81" t="s">
        <v>2819</v>
      </c>
      <c r="E495" s="82">
        <v>33.729999999999997</v>
      </c>
      <c r="F495" s="83">
        <v>4.0277515678105269</v>
      </c>
      <c r="G495" s="84">
        <v>201.3875783905263</v>
      </c>
    </row>
    <row r="496" spans="1:7" x14ac:dyDescent="0.2">
      <c r="A496" s="93" t="str">
        <f t="shared" si="51"/>
        <v>North Dakota</v>
      </c>
      <c r="B496" s="93" t="str">
        <f t="shared" si="50"/>
        <v>North Dakota_FALSE</v>
      </c>
      <c r="C496" s="118"/>
      <c r="D496" s="81" t="s">
        <v>2820</v>
      </c>
      <c r="E496" s="82">
        <v>38.549999999999997</v>
      </c>
      <c r="F496" s="83">
        <v>0</v>
      </c>
      <c r="G496" s="84">
        <v>0</v>
      </c>
    </row>
    <row r="497" spans="1:7" x14ac:dyDescent="0.2">
      <c r="A497" s="93" t="str">
        <f t="shared" si="51"/>
        <v>North Dakota</v>
      </c>
      <c r="B497" s="93" t="str">
        <f t="shared" si="50"/>
        <v>North Dakota_FALSE</v>
      </c>
      <c r="C497" s="118"/>
      <c r="D497" s="81" t="s">
        <v>2821</v>
      </c>
      <c r="E497" s="82">
        <v>43.37</v>
      </c>
      <c r="F497" s="83">
        <v>0</v>
      </c>
      <c r="G497" s="84">
        <v>0</v>
      </c>
    </row>
    <row r="498" spans="1:7" x14ac:dyDescent="0.2">
      <c r="A498" s="93" t="str">
        <f t="shared" si="51"/>
        <v>North Dakota</v>
      </c>
      <c r="B498" s="93" t="str">
        <f t="shared" si="50"/>
        <v>North Dakota_TRUE</v>
      </c>
      <c r="C498" s="118"/>
      <c r="D498" s="81" t="s">
        <v>2822</v>
      </c>
      <c r="E498" s="82">
        <v>48.18</v>
      </c>
      <c r="F498" s="83">
        <v>1.1766067614</v>
      </c>
      <c r="G498" s="84">
        <v>58.830338069999989</v>
      </c>
    </row>
    <row r="499" spans="1:7" x14ac:dyDescent="0.2">
      <c r="A499" s="93" t="str">
        <f t="shared" si="51"/>
        <v>North Dakota</v>
      </c>
      <c r="B499" s="93" t="str">
        <f t="shared" si="50"/>
        <v>North Dakota_FALSE</v>
      </c>
      <c r="C499" s="118"/>
      <c r="D499" s="81" t="s">
        <v>2823</v>
      </c>
      <c r="E499" s="82">
        <v>53</v>
      </c>
      <c r="F499" s="83">
        <v>0</v>
      </c>
      <c r="G499" s="84">
        <v>0</v>
      </c>
    </row>
    <row r="500" spans="1:7" x14ac:dyDescent="0.2">
      <c r="A500" s="93" t="str">
        <f t="shared" si="51"/>
        <v>North Dakota</v>
      </c>
      <c r="B500" s="93" t="str">
        <f t="shared" si="50"/>
        <v>North Dakota_TRUE</v>
      </c>
      <c r="C500" s="119"/>
      <c r="D500" s="85" t="s">
        <v>2824</v>
      </c>
      <c r="E500" s="86">
        <v>57.82</v>
      </c>
      <c r="F500" s="87">
        <v>4.7064270455999999</v>
      </c>
      <c r="G500" s="88">
        <v>235.32135227999996</v>
      </c>
    </row>
    <row r="501" spans="1:7" x14ac:dyDescent="0.2">
      <c r="A501" s="70" t="str">
        <f>C501</f>
        <v>Ohio</v>
      </c>
      <c r="B501" s="70" t="str">
        <f>A501&amp;"_"&amp;AND(E501&gt;0,F501&gt;0)</f>
        <v>Ohio_FALSE</v>
      </c>
      <c r="C501" s="117" t="s">
        <v>134</v>
      </c>
      <c r="D501" s="81" t="s">
        <v>2806</v>
      </c>
      <c r="E501" s="82">
        <v>-28.91</v>
      </c>
      <c r="F501" s="83">
        <v>0</v>
      </c>
      <c r="G501" s="84">
        <v>0</v>
      </c>
    </row>
    <row r="502" spans="1:7" x14ac:dyDescent="0.2">
      <c r="A502" s="70" t="str">
        <f>A501</f>
        <v>Ohio</v>
      </c>
      <c r="B502" s="70" t="str">
        <f t="shared" ref="B502:B519" si="52">A502&amp;"_"&amp;AND(E502&gt;0,F502&gt;0)</f>
        <v>Ohio_FALSE</v>
      </c>
      <c r="C502" s="118"/>
      <c r="D502" s="81" t="s">
        <v>2807</v>
      </c>
      <c r="E502" s="82">
        <v>-24.09</v>
      </c>
      <c r="F502" s="83">
        <v>0</v>
      </c>
      <c r="G502" s="84">
        <v>0</v>
      </c>
    </row>
    <row r="503" spans="1:7" x14ac:dyDescent="0.2">
      <c r="A503" s="70" t="str">
        <f t="shared" ref="A503:A519" si="53">A502</f>
        <v>Ohio</v>
      </c>
      <c r="B503" s="70" t="str">
        <f t="shared" si="52"/>
        <v>Ohio_FALSE</v>
      </c>
      <c r="C503" s="118"/>
      <c r="D503" s="81" t="s">
        <v>2808</v>
      </c>
      <c r="E503" s="82">
        <v>-19.27</v>
      </c>
      <c r="F503" s="83">
        <v>0</v>
      </c>
      <c r="G503" s="84">
        <v>0</v>
      </c>
    </row>
    <row r="504" spans="1:7" x14ac:dyDescent="0.2">
      <c r="A504" s="70" t="str">
        <f t="shared" si="53"/>
        <v>Ohio</v>
      </c>
      <c r="B504" s="70" t="str">
        <f t="shared" si="52"/>
        <v>Ohio_FALSE</v>
      </c>
      <c r="C504" s="118"/>
      <c r="D504" s="81" t="s">
        <v>2809</v>
      </c>
      <c r="E504" s="82">
        <v>-14.46</v>
      </c>
      <c r="F504" s="83">
        <v>0</v>
      </c>
      <c r="G504" s="84">
        <v>0</v>
      </c>
    </row>
    <row r="505" spans="1:7" x14ac:dyDescent="0.2">
      <c r="A505" s="70" t="str">
        <f t="shared" si="53"/>
        <v>Ohio</v>
      </c>
      <c r="B505" s="70" t="str">
        <f t="shared" si="52"/>
        <v>Ohio_FALSE</v>
      </c>
      <c r="C505" s="118"/>
      <c r="D505" s="81" t="s">
        <v>2810</v>
      </c>
      <c r="E505" s="82">
        <v>-9.64</v>
      </c>
      <c r="F505" s="83">
        <v>0</v>
      </c>
      <c r="G505" s="84">
        <v>0</v>
      </c>
    </row>
    <row r="506" spans="1:7" x14ac:dyDescent="0.2">
      <c r="A506" s="70" t="str">
        <f t="shared" si="53"/>
        <v>Ohio</v>
      </c>
      <c r="B506" s="70" t="str">
        <f t="shared" si="52"/>
        <v>Ohio_FALSE</v>
      </c>
      <c r="C506" s="118"/>
      <c r="D506" s="81" t="s">
        <v>2811</v>
      </c>
      <c r="E506" s="82">
        <v>-4.82</v>
      </c>
      <c r="F506" s="83">
        <v>0</v>
      </c>
      <c r="G506" s="84">
        <v>0</v>
      </c>
    </row>
    <row r="507" spans="1:7" x14ac:dyDescent="0.2">
      <c r="A507" s="70" t="str">
        <f t="shared" si="53"/>
        <v>Ohio</v>
      </c>
      <c r="B507" s="70" t="str">
        <f t="shared" si="52"/>
        <v>Ohio_FALSE</v>
      </c>
      <c r="C507" s="118"/>
      <c r="D507" s="81" t="s">
        <v>2812</v>
      </c>
      <c r="E507" s="82">
        <v>0</v>
      </c>
      <c r="F507" s="83">
        <v>0</v>
      </c>
      <c r="G507" s="84">
        <v>0</v>
      </c>
    </row>
    <row r="508" spans="1:7" x14ac:dyDescent="0.2">
      <c r="A508" s="70" t="str">
        <f t="shared" si="53"/>
        <v>Ohio</v>
      </c>
      <c r="B508" s="70" t="str">
        <f t="shared" si="52"/>
        <v>Ohio_TRUE</v>
      </c>
      <c r="C508" s="118"/>
      <c r="D508" s="81" t="s">
        <v>2813</v>
      </c>
      <c r="E508" s="82">
        <v>4.82</v>
      </c>
      <c r="F508" s="83">
        <v>30.586925628000007</v>
      </c>
      <c r="G508" s="84">
        <v>1529.3462814000002</v>
      </c>
    </row>
    <row r="509" spans="1:7" x14ac:dyDescent="0.2">
      <c r="A509" s="70" t="str">
        <f t="shared" si="53"/>
        <v>Ohio</v>
      </c>
      <c r="B509" s="70" t="str">
        <f t="shared" si="52"/>
        <v>Ohio_TRUE</v>
      </c>
      <c r="C509" s="118"/>
      <c r="D509" s="81" t="s">
        <v>2814</v>
      </c>
      <c r="E509" s="82">
        <v>9.64</v>
      </c>
      <c r="F509" s="83">
        <v>89.575996482000008</v>
      </c>
      <c r="G509" s="84">
        <v>4478.7998241000005</v>
      </c>
    </row>
    <row r="510" spans="1:7" x14ac:dyDescent="0.2">
      <c r="A510" s="70" t="str">
        <f t="shared" si="53"/>
        <v>Ohio</v>
      </c>
      <c r="B510" s="70" t="str">
        <f t="shared" si="52"/>
        <v>Ohio_TRUE</v>
      </c>
      <c r="C510" s="118"/>
      <c r="D510" s="81" t="s">
        <v>2815</v>
      </c>
      <c r="E510" s="82">
        <v>14.46</v>
      </c>
      <c r="F510" s="83">
        <v>19.663023618</v>
      </c>
      <c r="G510" s="84">
        <v>983.15118089999999</v>
      </c>
    </row>
    <row r="511" spans="1:7" x14ac:dyDescent="0.2">
      <c r="A511" s="70" t="str">
        <f t="shared" si="53"/>
        <v>Ohio</v>
      </c>
      <c r="B511" s="70" t="str">
        <f t="shared" si="52"/>
        <v>Ohio_TRUE</v>
      </c>
      <c r="C511" s="118"/>
      <c r="D511" s="81" t="s">
        <v>2816</v>
      </c>
      <c r="E511" s="82">
        <v>19.27</v>
      </c>
      <c r="F511" s="83">
        <v>62.322459318000007</v>
      </c>
      <c r="G511" s="84">
        <v>3116.1229659000001</v>
      </c>
    </row>
    <row r="512" spans="1:7" x14ac:dyDescent="0.2">
      <c r="A512" s="70" t="str">
        <f t="shared" si="53"/>
        <v>Ohio</v>
      </c>
      <c r="B512" s="70" t="str">
        <f t="shared" si="52"/>
        <v>Ohio_TRUE</v>
      </c>
      <c r="C512" s="118"/>
      <c r="D512" s="81" t="s">
        <v>2817</v>
      </c>
      <c r="E512" s="82">
        <v>24.09</v>
      </c>
      <c r="F512" s="83">
        <v>1.4285950559999998</v>
      </c>
      <c r="G512" s="84">
        <v>71.429752800000003</v>
      </c>
    </row>
    <row r="513" spans="1:7" x14ac:dyDescent="0.2">
      <c r="A513" s="70" t="str">
        <f t="shared" si="53"/>
        <v>Ohio</v>
      </c>
      <c r="B513" s="70" t="str">
        <f t="shared" si="52"/>
        <v>Ohio_FALSE</v>
      </c>
      <c r="C513" s="118"/>
      <c r="D513" s="81" t="s">
        <v>2818</v>
      </c>
      <c r="E513" s="82">
        <v>28.91</v>
      </c>
      <c r="F513" s="83">
        <v>0</v>
      </c>
      <c r="G513" s="84">
        <v>0</v>
      </c>
    </row>
    <row r="514" spans="1:7" x14ac:dyDescent="0.2">
      <c r="A514" s="70" t="str">
        <f t="shared" si="53"/>
        <v>Ohio</v>
      </c>
      <c r="B514" s="70" t="str">
        <f t="shared" si="52"/>
        <v>Ohio_TRUE</v>
      </c>
      <c r="C514" s="118"/>
      <c r="D514" s="81" t="s">
        <v>2819</v>
      </c>
      <c r="E514" s="82">
        <v>33.729999999999997</v>
      </c>
      <c r="F514" s="83">
        <v>3.5714876400000004</v>
      </c>
      <c r="G514" s="84">
        <v>178.57438200000001</v>
      </c>
    </row>
    <row r="515" spans="1:7" x14ac:dyDescent="0.2">
      <c r="A515" s="70" t="str">
        <f t="shared" si="53"/>
        <v>Ohio</v>
      </c>
      <c r="B515" s="70" t="str">
        <f t="shared" si="52"/>
        <v>Ohio_TRUE</v>
      </c>
      <c r="C515" s="118"/>
      <c r="D515" s="81" t="s">
        <v>2820</v>
      </c>
      <c r="E515" s="82">
        <v>38.549999999999997</v>
      </c>
      <c r="F515" s="83">
        <v>27.996494778000002</v>
      </c>
      <c r="G515" s="84">
        <v>1399.8247389000001</v>
      </c>
    </row>
    <row r="516" spans="1:7" x14ac:dyDescent="0.2">
      <c r="A516" s="70" t="str">
        <f t="shared" si="53"/>
        <v>Ohio</v>
      </c>
      <c r="B516" s="70" t="str">
        <f t="shared" si="52"/>
        <v>Ohio_FALSE</v>
      </c>
      <c r="C516" s="118"/>
      <c r="D516" s="81" t="s">
        <v>2821</v>
      </c>
      <c r="E516" s="82">
        <v>43.37</v>
      </c>
      <c r="F516" s="83">
        <v>0</v>
      </c>
      <c r="G516" s="84">
        <v>0</v>
      </c>
    </row>
    <row r="517" spans="1:7" x14ac:dyDescent="0.2">
      <c r="A517" s="70" t="str">
        <f t="shared" si="53"/>
        <v>Ohio</v>
      </c>
      <c r="B517" s="70" t="str">
        <f t="shared" si="52"/>
        <v>Ohio_FALSE</v>
      </c>
      <c r="C517" s="118"/>
      <c r="D517" s="81" t="s">
        <v>2822</v>
      </c>
      <c r="E517" s="82">
        <v>48.18</v>
      </c>
      <c r="F517" s="83">
        <v>0</v>
      </c>
      <c r="G517" s="84">
        <v>0</v>
      </c>
    </row>
    <row r="518" spans="1:7" x14ac:dyDescent="0.2">
      <c r="A518" s="70" t="str">
        <f t="shared" si="53"/>
        <v>Ohio</v>
      </c>
      <c r="B518" s="70" t="str">
        <f t="shared" si="52"/>
        <v>Ohio_FALSE</v>
      </c>
      <c r="C518" s="118"/>
      <c r="D518" s="81" t="s">
        <v>2823</v>
      </c>
      <c r="E518" s="82">
        <v>53</v>
      </c>
      <c r="F518" s="83">
        <v>0</v>
      </c>
      <c r="G518" s="84">
        <v>0</v>
      </c>
    </row>
    <row r="519" spans="1:7" x14ac:dyDescent="0.2">
      <c r="A519" s="70" t="str">
        <f t="shared" si="53"/>
        <v>Ohio</v>
      </c>
      <c r="B519" s="70" t="str">
        <f t="shared" si="52"/>
        <v>Ohio_TRUE</v>
      </c>
      <c r="C519" s="119"/>
      <c r="D519" s="81" t="s">
        <v>2824</v>
      </c>
      <c r="E519" s="82">
        <v>57.82</v>
      </c>
      <c r="F519" s="83">
        <v>7.1429752800000008</v>
      </c>
      <c r="G519" s="84">
        <v>357.14876400000003</v>
      </c>
    </row>
    <row r="520" spans="1:7" x14ac:dyDescent="0.2">
      <c r="A520" s="93" t="str">
        <f>C520</f>
        <v>Oklahoma</v>
      </c>
      <c r="B520" s="93" t="str">
        <f>A520&amp;"_"&amp;AND(E520&gt;0,F520&gt;0)</f>
        <v>Oklahoma_FALSE</v>
      </c>
      <c r="C520" s="117" t="s">
        <v>200</v>
      </c>
      <c r="D520" s="77" t="s">
        <v>2806</v>
      </c>
      <c r="E520" s="78">
        <v>-28.91</v>
      </c>
      <c r="F520" s="79">
        <v>12.500344160923927</v>
      </c>
      <c r="G520" s="80">
        <v>625.01720804619629</v>
      </c>
    </row>
    <row r="521" spans="1:7" x14ac:dyDescent="0.2">
      <c r="A521" s="93" t="str">
        <f>A520</f>
        <v>Oklahoma</v>
      </c>
      <c r="B521" s="93" t="str">
        <f t="shared" ref="B521:B538" si="54">A521&amp;"_"&amp;AND(E521&gt;0,F521&gt;0)</f>
        <v>Oklahoma_FALSE</v>
      </c>
      <c r="C521" s="118"/>
      <c r="D521" s="81" t="s">
        <v>2807</v>
      </c>
      <c r="E521" s="82">
        <v>-24.09</v>
      </c>
      <c r="F521" s="83">
        <v>0</v>
      </c>
      <c r="G521" s="84">
        <v>0</v>
      </c>
    </row>
    <row r="522" spans="1:7" x14ac:dyDescent="0.2">
      <c r="A522" s="93" t="str">
        <f t="shared" ref="A522:A538" si="55">A521</f>
        <v>Oklahoma</v>
      </c>
      <c r="B522" s="93" t="str">
        <f t="shared" si="54"/>
        <v>Oklahoma_FALSE</v>
      </c>
      <c r="C522" s="118"/>
      <c r="D522" s="81" t="s">
        <v>2808</v>
      </c>
      <c r="E522" s="82">
        <v>-19.27</v>
      </c>
      <c r="F522" s="83">
        <v>0</v>
      </c>
      <c r="G522" s="84">
        <v>0</v>
      </c>
    </row>
    <row r="523" spans="1:7" x14ac:dyDescent="0.2">
      <c r="A523" s="93" t="str">
        <f t="shared" si="55"/>
        <v>Oklahoma</v>
      </c>
      <c r="B523" s="93" t="str">
        <f t="shared" si="54"/>
        <v>Oklahoma_FALSE</v>
      </c>
      <c r="C523" s="118"/>
      <c r="D523" s="81" t="s">
        <v>2809</v>
      </c>
      <c r="E523" s="82">
        <v>-14.46</v>
      </c>
      <c r="F523" s="83">
        <v>0</v>
      </c>
      <c r="G523" s="84">
        <v>0</v>
      </c>
    </row>
    <row r="524" spans="1:7" x14ac:dyDescent="0.2">
      <c r="A524" s="93" t="str">
        <f t="shared" si="55"/>
        <v>Oklahoma</v>
      </c>
      <c r="B524" s="93" t="str">
        <f t="shared" si="54"/>
        <v>Oklahoma_FALSE</v>
      </c>
      <c r="C524" s="118"/>
      <c r="D524" s="81" t="s">
        <v>2810</v>
      </c>
      <c r="E524" s="82">
        <v>-9.64</v>
      </c>
      <c r="F524" s="83">
        <v>0</v>
      </c>
      <c r="G524" s="84">
        <v>0</v>
      </c>
    </row>
    <row r="525" spans="1:7" x14ac:dyDescent="0.2">
      <c r="A525" s="93" t="str">
        <f t="shared" si="55"/>
        <v>Oklahoma</v>
      </c>
      <c r="B525" s="93" t="str">
        <f t="shared" si="54"/>
        <v>Oklahoma_FALSE</v>
      </c>
      <c r="C525" s="118"/>
      <c r="D525" s="81" t="s">
        <v>2811</v>
      </c>
      <c r="E525" s="82">
        <v>-4.82</v>
      </c>
      <c r="F525" s="83">
        <v>1.6071871064045047</v>
      </c>
      <c r="G525" s="84">
        <v>80.359355320225234</v>
      </c>
    </row>
    <row r="526" spans="1:7" x14ac:dyDescent="0.2">
      <c r="A526" s="93" t="str">
        <f t="shared" si="55"/>
        <v>Oklahoma</v>
      </c>
      <c r="B526" s="93" t="str">
        <f t="shared" si="54"/>
        <v>Oklahoma_FALSE</v>
      </c>
      <c r="C526" s="118"/>
      <c r="D526" s="81" t="s">
        <v>2812</v>
      </c>
      <c r="E526" s="82">
        <v>0</v>
      </c>
      <c r="F526" s="83">
        <v>0</v>
      </c>
      <c r="G526" s="84">
        <v>0</v>
      </c>
    </row>
    <row r="527" spans="1:7" x14ac:dyDescent="0.2">
      <c r="A527" s="93" t="str">
        <f t="shared" si="55"/>
        <v>Oklahoma</v>
      </c>
      <c r="B527" s="93" t="str">
        <f t="shared" si="54"/>
        <v>Oklahoma_TRUE</v>
      </c>
      <c r="C527" s="118"/>
      <c r="D527" s="81" t="s">
        <v>2813</v>
      </c>
      <c r="E527" s="82">
        <v>4.82</v>
      </c>
      <c r="F527" s="83">
        <v>834.13532638136871</v>
      </c>
      <c r="G527" s="84">
        <v>41706.766319068432</v>
      </c>
    </row>
    <row r="528" spans="1:7" x14ac:dyDescent="0.2">
      <c r="A528" s="93" t="str">
        <f t="shared" si="55"/>
        <v>Oklahoma</v>
      </c>
      <c r="B528" s="93" t="str">
        <f t="shared" si="54"/>
        <v>Oklahoma_TRUE</v>
      </c>
      <c r="C528" s="118"/>
      <c r="D528" s="81" t="s">
        <v>2814</v>
      </c>
      <c r="E528" s="82">
        <v>9.64</v>
      </c>
      <c r="F528" s="83">
        <v>508.40787942000003</v>
      </c>
      <c r="G528" s="84">
        <v>25420.393971000001</v>
      </c>
    </row>
    <row r="529" spans="1:7" x14ac:dyDescent="0.2">
      <c r="A529" s="93" t="str">
        <f t="shared" si="55"/>
        <v>Oklahoma</v>
      </c>
      <c r="B529" s="93" t="str">
        <f t="shared" si="54"/>
        <v>Oklahoma_TRUE</v>
      </c>
      <c r="C529" s="118"/>
      <c r="D529" s="81" t="s">
        <v>2815</v>
      </c>
      <c r="E529" s="82">
        <v>14.46</v>
      </c>
      <c r="F529" s="83">
        <v>207.31559808960003</v>
      </c>
      <c r="G529" s="84">
        <v>10365.779904480003</v>
      </c>
    </row>
    <row r="530" spans="1:7" x14ac:dyDescent="0.2">
      <c r="A530" s="93" t="str">
        <f t="shared" si="55"/>
        <v>Oklahoma</v>
      </c>
      <c r="B530" s="93" t="str">
        <f t="shared" si="54"/>
        <v>Oklahoma_TRUE</v>
      </c>
      <c r="C530" s="118"/>
      <c r="D530" s="81" t="s">
        <v>2816</v>
      </c>
      <c r="E530" s="82">
        <v>19.27</v>
      </c>
      <c r="F530" s="83">
        <v>17.952886729326316</v>
      </c>
      <c r="G530" s="84">
        <v>897.64433646631585</v>
      </c>
    </row>
    <row r="531" spans="1:7" x14ac:dyDescent="0.2">
      <c r="A531" s="93" t="str">
        <f t="shared" si="55"/>
        <v>Oklahoma</v>
      </c>
      <c r="B531" s="93" t="str">
        <f t="shared" si="54"/>
        <v>Oklahoma_TRUE</v>
      </c>
      <c r="C531" s="118"/>
      <c r="D531" s="81" t="s">
        <v>2817</v>
      </c>
      <c r="E531" s="82">
        <v>24.09</v>
      </c>
      <c r="F531" s="83">
        <v>152.52236382600003</v>
      </c>
      <c r="G531" s="84">
        <v>7626.1181913</v>
      </c>
    </row>
    <row r="532" spans="1:7" x14ac:dyDescent="0.2">
      <c r="A532" s="93" t="str">
        <f t="shared" si="55"/>
        <v>Oklahoma</v>
      </c>
      <c r="B532" s="93" t="str">
        <f t="shared" si="54"/>
        <v>Oklahoma_FALSE</v>
      </c>
      <c r="C532" s="118"/>
      <c r="D532" s="81" t="s">
        <v>2818</v>
      </c>
      <c r="E532" s="82">
        <v>28.91</v>
      </c>
      <c r="F532" s="83">
        <v>0</v>
      </c>
      <c r="G532" s="84">
        <v>0</v>
      </c>
    </row>
    <row r="533" spans="1:7" x14ac:dyDescent="0.2">
      <c r="A533" s="93" t="str">
        <f t="shared" si="55"/>
        <v>Oklahoma</v>
      </c>
      <c r="B533" s="93" t="str">
        <f t="shared" si="54"/>
        <v>Oklahoma_TRUE</v>
      </c>
      <c r="C533" s="118"/>
      <c r="D533" s="81" t="s">
        <v>2819</v>
      </c>
      <c r="E533" s="82">
        <v>33.729999999999997</v>
      </c>
      <c r="F533" s="83">
        <v>17.1272673936</v>
      </c>
      <c r="G533" s="84">
        <v>856.36336968000001</v>
      </c>
    </row>
    <row r="534" spans="1:7" x14ac:dyDescent="0.2">
      <c r="A534" s="93" t="str">
        <f t="shared" si="55"/>
        <v>Oklahoma</v>
      </c>
      <c r="B534" s="93" t="str">
        <f t="shared" si="54"/>
        <v>Oklahoma_FALSE</v>
      </c>
      <c r="C534" s="118"/>
      <c r="D534" s="81" t="s">
        <v>2820</v>
      </c>
      <c r="E534" s="82">
        <v>38.549999999999997</v>
      </c>
      <c r="F534" s="83">
        <v>0</v>
      </c>
      <c r="G534" s="84">
        <v>0</v>
      </c>
    </row>
    <row r="535" spans="1:7" x14ac:dyDescent="0.2">
      <c r="A535" s="93" t="str">
        <f t="shared" si="55"/>
        <v>Oklahoma</v>
      </c>
      <c r="B535" s="93" t="str">
        <f t="shared" si="54"/>
        <v>Oklahoma_FALSE</v>
      </c>
      <c r="C535" s="118"/>
      <c r="D535" s="81" t="s">
        <v>2821</v>
      </c>
      <c r="E535" s="82">
        <v>43.37</v>
      </c>
      <c r="F535" s="83">
        <v>0</v>
      </c>
      <c r="G535" s="84">
        <v>0</v>
      </c>
    </row>
    <row r="536" spans="1:7" x14ac:dyDescent="0.2">
      <c r="A536" s="93" t="str">
        <f t="shared" si="55"/>
        <v>Oklahoma</v>
      </c>
      <c r="B536" s="93" t="str">
        <f t="shared" si="54"/>
        <v>Oklahoma_TRUE</v>
      </c>
      <c r="C536" s="118"/>
      <c r="D536" s="81" t="s">
        <v>2822</v>
      </c>
      <c r="E536" s="82">
        <v>48.18</v>
      </c>
      <c r="F536" s="83">
        <v>5.9286694824000001</v>
      </c>
      <c r="G536" s="84">
        <v>296.43347412000003</v>
      </c>
    </row>
    <row r="537" spans="1:7" x14ac:dyDescent="0.2">
      <c r="A537" s="93" t="str">
        <f t="shared" si="55"/>
        <v>Oklahoma</v>
      </c>
      <c r="B537" s="93" t="str">
        <f t="shared" si="54"/>
        <v>Oklahoma_FALSE</v>
      </c>
      <c r="C537" s="118"/>
      <c r="D537" s="81" t="s">
        <v>2823</v>
      </c>
      <c r="E537" s="82">
        <v>53</v>
      </c>
      <c r="F537" s="83">
        <v>0</v>
      </c>
      <c r="G537" s="84">
        <v>0</v>
      </c>
    </row>
    <row r="538" spans="1:7" x14ac:dyDescent="0.2">
      <c r="A538" s="93" t="str">
        <f t="shared" si="55"/>
        <v>Oklahoma</v>
      </c>
      <c r="B538" s="93" t="str">
        <f t="shared" si="54"/>
        <v>Oklahoma_TRUE</v>
      </c>
      <c r="C538" s="119"/>
      <c r="D538" s="85" t="s">
        <v>2824</v>
      </c>
      <c r="E538" s="86">
        <v>57.82</v>
      </c>
      <c r="F538" s="87">
        <v>23.714677929600001</v>
      </c>
      <c r="G538" s="88">
        <v>1185.7338964800001</v>
      </c>
    </row>
    <row r="539" spans="1:7" x14ac:dyDescent="0.2">
      <c r="A539" s="70" t="str">
        <f>C539</f>
        <v>Oregon</v>
      </c>
      <c r="B539" s="70" t="str">
        <f>A539&amp;"_"&amp;AND(E539&gt;0,F539&gt;0)</f>
        <v>Oregon_FALSE</v>
      </c>
      <c r="C539" s="117" t="s">
        <v>2798</v>
      </c>
      <c r="D539" s="81" t="s">
        <v>2806</v>
      </c>
      <c r="E539" s="82">
        <v>-28.91</v>
      </c>
      <c r="F539" s="83">
        <v>0</v>
      </c>
      <c r="G539" s="84">
        <v>0</v>
      </c>
    </row>
    <row r="540" spans="1:7" x14ac:dyDescent="0.2">
      <c r="A540" s="70" t="str">
        <f>A539</f>
        <v>Oregon</v>
      </c>
      <c r="B540" s="70" t="str">
        <f t="shared" ref="B540:B557" si="56">A540&amp;"_"&amp;AND(E540&gt;0,F540&gt;0)</f>
        <v>Oregon_FALSE</v>
      </c>
      <c r="C540" s="118"/>
      <c r="D540" s="81" t="s">
        <v>2807</v>
      </c>
      <c r="E540" s="82">
        <v>-24.09</v>
      </c>
      <c r="F540" s="83">
        <v>0</v>
      </c>
      <c r="G540" s="84">
        <v>0</v>
      </c>
    </row>
    <row r="541" spans="1:7" x14ac:dyDescent="0.2">
      <c r="A541" s="70" t="str">
        <f t="shared" ref="A541:A557" si="57">A540</f>
        <v>Oregon</v>
      </c>
      <c r="B541" s="70" t="str">
        <f t="shared" si="56"/>
        <v>Oregon_FALSE</v>
      </c>
      <c r="C541" s="118"/>
      <c r="D541" s="81" t="s">
        <v>2808</v>
      </c>
      <c r="E541" s="82">
        <v>-19.27</v>
      </c>
      <c r="F541" s="83">
        <v>0</v>
      </c>
      <c r="G541" s="84">
        <v>0</v>
      </c>
    </row>
    <row r="542" spans="1:7" x14ac:dyDescent="0.2">
      <c r="A542" s="70" t="str">
        <f t="shared" si="57"/>
        <v>Oregon</v>
      </c>
      <c r="B542" s="70" t="str">
        <f t="shared" si="56"/>
        <v>Oregon_FALSE</v>
      </c>
      <c r="C542" s="118"/>
      <c r="D542" s="81" t="s">
        <v>2809</v>
      </c>
      <c r="E542" s="82">
        <v>-14.46</v>
      </c>
      <c r="F542" s="83">
        <v>0</v>
      </c>
      <c r="G542" s="84">
        <v>0</v>
      </c>
    </row>
    <row r="543" spans="1:7" x14ac:dyDescent="0.2">
      <c r="A543" s="70" t="str">
        <f t="shared" si="57"/>
        <v>Oregon</v>
      </c>
      <c r="B543" s="70" t="str">
        <f t="shared" si="56"/>
        <v>Oregon_FALSE</v>
      </c>
      <c r="C543" s="118"/>
      <c r="D543" s="81" t="s">
        <v>2810</v>
      </c>
      <c r="E543" s="82">
        <v>-9.64</v>
      </c>
      <c r="F543" s="83">
        <v>0</v>
      </c>
      <c r="G543" s="84">
        <v>0</v>
      </c>
    </row>
    <row r="544" spans="1:7" x14ac:dyDescent="0.2">
      <c r="A544" s="70" t="str">
        <f t="shared" si="57"/>
        <v>Oregon</v>
      </c>
      <c r="B544" s="70" t="str">
        <f t="shared" si="56"/>
        <v>Oregon_FALSE</v>
      </c>
      <c r="C544" s="118"/>
      <c r="D544" s="81" t="s">
        <v>2811</v>
      </c>
      <c r="E544" s="82">
        <v>-4.82</v>
      </c>
      <c r="F544" s="83">
        <v>0</v>
      </c>
      <c r="G544" s="84">
        <v>0</v>
      </c>
    </row>
    <row r="545" spans="1:7" x14ac:dyDescent="0.2">
      <c r="A545" s="70" t="str">
        <f t="shared" si="57"/>
        <v>Oregon</v>
      </c>
      <c r="B545" s="70" t="str">
        <f t="shared" si="56"/>
        <v>Oregon_FALSE</v>
      </c>
      <c r="C545" s="118"/>
      <c r="D545" s="81" t="s">
        <v>2812</v>
      </c>
      <c r="E545" s="82">
        <v>0</v>
      </c>
      <c r="F545" s="83">
        <v>0</v>
      </c>
      <c r="G545" s="84">
        <v>0</v>
      </c>
    </row>
    <row r="546" spans="1:7" x14ac:dyDescent="0.2">
      <c r="A546" s="70" t="str">
        <f t="shared" si="57"/>
        <v>Oregon</v>
      </c>
      <c r="B546" s="70" t="str">
        <f t="shared" si="56"/>
        <v>Oregon_TRUE</v>
      </c>
      <c r="C546" s="118"/>
      <c r="D546" s="81" t="s">
        <v>2813</v>
      </c>
      <c r="E546" s="82">
        <v>4.82</v>
      </c>
      <c r="F546" s="83">
        <v>211.94133596999998</v>
      </c>
      <c r="G546" s="84">
        <v>10597.066798499998</v>
      </c>
    </row>
    <row r="547" spans="1:7" x14ac:dyDescent="0.2">
      <c r="A547" s="70" t="str">
        <f t="shared" si="57"/>
        <v>Oregon</v>
      </c>
      <c r="B547" s="70" t="str">
        <f t="shared" si="56"/>
        <v>Oregon_TRUE</v>
      </c>
      <c r="C547" s="118"/>
      <c r="D547" s="81" t="s">
        <v>2814</v>
      </c>
      <c r="E547" s="82">
        <v>9.64</v>
      </c>
      <c r="F547" s="83">
        <v>255.79126754999999</v>
      </c>
      <c r="G547" s="84">
        <v>12789.563377500001</v>
      </c>
    </row>
    <row r="548" spans="1:7" x14ac:dyDescent="0.2">
      <c r="A548" s="70" t="str">
        <f t="shared" si="57"/>
        <v>Oregon</v>
      </c>
      <c r="B548" s="70" t="str">
        <f t="shared" si="56"/>
        <v>Oregon_TRUE</v>
      </c>
      <c r="C548" s="118"/>
      <c r="D548" s="81" t="s">
        <v>2815</v>
      </c>
      <c r="E548" s="82">
        <v>14.46</v>
      </c>
      <c r="F548" s="83">
        <v>197.32469210999997</v>
      </c>
      <c r="G548" s="84">
        <v>9866.234605499998</v>
      </c>
    </row>
    <row r="549" spans="1:7" x14ac:dyDescent="0.2">
      <c r="A549" s="70" t="str">
        <f t="shared" si="57"/>
        <v>Oregon</v>
      </c>
      <c r="B549" s="70" t="str">
        <f t="shared" si="56"/>
        <v>Oregon_FALSE</v>
      </c>
      <c r="C549" s="118"/>
      <c r="D549" s="81" t="s">
        <v>2816</v>
      </c>
      <c r="E549" s="82">
        <v>19.27</v>
      </c>
      <c r="F549" s="83">
        <v>0</v>
      </c>
      <c r="G549" s="84">
        <v>0</v>
      </c>
    </row>
    <row r="550" spans="1:7" x14ac:dyDescent="0.2">
      <c r="A550" s="70" t="str">
        <f t="shared" si="57"/>
        <v>Oregon</v>
      </c>
      <c r="B550" s="70" t="str">
        <f t="shared" si="56"/>
        <v>Oregon_FALSE</v>
      </c>
      <c r="C550" s="118"/>
      <c r="D550" s="81" t="s">
        <v>2817</v>
      </c>
      <c r="E550" s="82">
        <v>24.09</v>
      </c>
      <c r="F550" s="83">
        <v>0</v>
      </c>
      <c r="G550" s="84">
        <v>0</v>
      </c>
    </row>
    <row r="551" spans="1:7" x14ac:dyDescent="0.2">
      <c r="A551" s="70" t="str">
        <f t="shared" si="57"/>
        <v>Oregon</v>
      </c>
      <c r="B551" s="70" t="str">
        <f t="shared" si="56"/>
        <v>Oregon_TRUE</v>
      </c>
      <c r="C551" s="118"/>
      <c r="D551" s="81" t="s">
        <v>2818</v>
      </c>
      <c r="E551" s="82">
        <v>28.91</v>
      </c>
      <c r="F551" s="83">
        <v>65.774897369999991</v>
      </c>
      <c r="G551" s="84">
        <v>3288.7448684999999</v>
      </c>
    </row>
    <row r="552" spans="1:7" x14ac:dyDescent="0.2">
      <c r="A552" s="70" t="str">
        <f t="shared" si="57"/>
        <v>Oregon</v>
      </c>
      <c r="B552" s="70" t="str">
        <f t="shared" si="56"/>
        <v>Oregon_FALSE</v>
      </c>
      <c r="C552" s="118"/>
      <c r="D552" s="81" t="s">
        <v>2819</v>
      </c>
      <c r="E552" s="82">
        <v>33.729999999999997</v>
      </c>
      <c r="F552" s="83">
        <v>0</v>
      </c>
      <c r="G552" s="84">
        <v>0</v>
      </c>
    </row>
    <row r="553" spans="1:7" x14ac:dyDescent="0.2">
      <c r="A553" s="70" t="str">
        <f t="shared" si="57"/>
        <v>Oregon</v>
      </c>
      <c r="B553" s="70" t="str">
        <f t="shared" si="56"/>
        <v>Oregon_FALSE</v>
      </c>
      <c r="C553" s="118"/>
      <c r="D553" s="81" t="s">
        <v>2820</v>
      </c>
      <c r="E553" s="82">
        <v>38.549999999999997</v>
      </c>
      <c r="F553" s="83">
        <v>0</v>
      </c>
      <c r="G553" s="84">
        <v>0</v>
      </c>
    </row>
    <row r="554" spans="1:7" x14ac:dyDescent="0.2">
      <c r="A554" s="70" t="str">
        <f t="shared" si="57"/>
        <v>Oregon</v>
      </c>
      <c r="B554" s="70" t="str">
        <f t="shared" si="56"/>
        <v>Oregon_FALSE</v>
      </c>
      <c r="C554" s="118"/>
      <c r="D554" s="81" t="s">
        <v>2821</v>
      </c>
      <c r="E554" s="82">
        <v>43.37</v>
      </c>
      <c r="F554" s="83">
        <v>0</v>
      </c>
      <c r="G554" s="84">
        <v>0</v>
      </c>
    </row>
    <row r="555" spans="1:7" x14ac:dyDescent="0.2">
      <c r="A555" s="70" t="str">
        <f t="shared" si="57"/>
        <v>Oregon</v>
      </c>
      <c r="B555" s="70" t="str">
        <f t="shared" si="56"/>
        <v>Oregon_FALSE</v>
      </c>
      <c r="C555" s="118"/>
      <c r="D555" s="81" t="s">
        <v>2822</v>
      </c>
      <c r="E555" s="82">
        <v>48.18</v>
      </c>
      <c r="F555" s="83">
        <v>0</v>
      </c>
      <c r="G555" s="84">
        <v>0</v>
      </c>
    </row>
    <row r="556" spans="1:7" x14ac:dyDescent="0.2">
      <c r="A556" s="70" t="str">
        <f t="shared" si="57"/>
        <v>Oregon</v>
      </c>
      <c r="B556" s="70" t="str">
        <f t="shared" si="56"/>
        <v>Oregon_FALSE</v>
      </c>
      <c r="C556" s="118"/>
      <c r="D556" s="81" t="s">
        <v>2823</v>
      </c>
      <c r="E556" s="82">
        <v>53</v>
      </c>
      <c r="F556" s="83">
        <v>0</v>
      </c>
      <c r="G556" s="84">
        <v>0</v>
      </c>
    </row>
    <row r="557" spans="1:7" x14ac:dyDescent="0.2">
      <c r="A557" s="70" t="str">
        <f t="shared" si="57"/>
        <v>Oregon</v>
      </c>
      <c r="B557" s="70" t="str">
        <f t="shared" si="56"/>
        <v>Oregon_FALSE</v>
      </c>
      <c r="C557" s="119"/>
      <c r="D557" s="81" t="s">
        <v>2824</v>
      </c>
      <c r="E557" s="82">
        <v>57.82</v>
      </c>
      <c r="F557" s="83">
        <v>0</v>
      </c>
      <c r="G557" s="84">
        <v>0</v>
      </c>
    </row>
    <row r="558" spans="1:7" x14ac:dyDescent="0.2">
      <c r="A558" s="93" t="str">
        <f>C558</f>
        <v>Pacific Offshore</v>
      </c>
      <c r="B558" s="93" t="str">
        <f>A558&amp;"_"&amp;AND(E558&gt;0,F558&gt;0)</f>
        <v>Pacific Offshore_FALSE</v>
      </c>
      <c r="C558" s="117" t="s">
        <v>2796</v>
      </c>
      <c r="D558" s="77" t="s">
        <v>2806</v>
      </c>
      <c r="E558" s="78">
        <v>-28.91</v>
      </c>
      <c r="F558" s="79">
        <v>0</v>
      </c>
      <c r="G558" s="80">
        <v>0</v>
      </c>
    </row>
    <row r="559" spans="1:7" x14ac:dyDescent="0.2">
      <c r="A559" s="93" t="str">
        <f>A558</f>
        <v>Pacific Offshore</v>
      </c>
      <c r="B559" s="93" t="str">
        <f t="shared" ref="B559:B576" si="58">A559&amp;"_"&amp;AND(E559&gt;0,F559&gt;0)</f>
        <v>Pacific Offshore_FALSE</v>
      </c>
      <c r="C559" s="118"/>
      <c r="D559" s="81" t="s">
        <v>2807</v>
      </c>
      <c r="E559" s="82">
        <v>-24.09</v>
      </c>
      <c r="F559" s="83">
        <v>0</v>
      </c>
      <c r="G559" s="84">
        <v>0</v>
      </c>
    </row>
    <row r="560" spans="1:7" x14ac:dyDescent="0.2">
      <c r="A560" s="93" t="str">
        <f t="shared" ref="A560:A576" si="59">A559</f>
        <v>Pacific Offshore</v>
      </c>
      <c r="B560" s="93" t="str">
        <f t="shared" si="58"/>
        <v>Pacific Offshore_FALSE</v>
      </c>
      <c r="C560" s="118"/>
      <c r="D560" s="81" t="s">
        <v>2808</v>
      </c>
      <c r="E560" s="82">
        <v>-19.27</v>
      </c>
      <c r="F560" s="83">
        <v>0</v>
      </c>
      <c r="G560" s="84">
        <v>0</v>
      </c>
    </row>
    <row r="561" spans="1:7" x14ac:dyDescent="0.2">
      <c r="A561" s="93" t="str">
        <f t="shared" si="59"/>
        <v>Pacific Offshore</v>
      </c>
      <c r="B561" s="93" t="str">
        <f t="shared" si="58"/>
        <v>Pacific Offshore_FALSE</v>
      </c>
      <c r="C561" s="118"/>
      <c r="D561" s="81" t="s">
        <v>2809</v>
      </c>
      <c r="E561" s="82">
        <v>-14.46</v>
      </c>
      <c r="F561" s="83">
        <v>0</v>
      </c>
      <c r="G561" s="84">
        <v>0</v>
      </c>
    </row>
    <row r="562" spans="1:7" x14ac:dyDescent="0.2">
      <c r="A562" s="93" t="str">
        <f t="shared" si="59"/>
        <v>Pacific Offshore</v>
      </c>
      <c r="B562" s="93" t="str">
        <f t="shared" si="58"/>
        <v>Pacific Offshore_FALSE</v>
      </c>
      <c r="C562" s="118"/>
      <c r="D562" s="81" t="s">
        <v>2810</v>
      </c>
      <c r="E562" s="82">
        <v>-9.64</v>
      </c>
      <c r="F562" s="83">
        <v>0</v>
      </c>
      <c r="G562" s="84">
        <v>0</v>
      </c>
    </row>
    <row r="563" spans="1:7" x14ac:dyDescent="0.2">
      <c r="A563" s="93" t="str">
        <f t="shared" si="59"/>
        <v>Pacific Offshore</v>
      </c>
      <c r="B563" s="93" t="str">
        <f t="shared" si="58"/>
        <v>Pacific Offshore_FALSE</v>
      </c>
      <c r="C563" s="118"/>
      <c r="D563" s="81" t="s">
        <v>2811</v>
      </c>
      <c r="E563" s="82">
        <v>-4.82</v>
      </c>
      <c r="F563" s="83">
        <v>0</v>
      </c>
      <c r="G563" s="84">
        <v>0</v>
      </c>
    </row>
    <row r="564" spans="1:7" x14ac:dyDescent="0.2">
      <c r="A564" s="93" t="str">
        <f t="shared" si="59"/>
        <v>Pacific Offshore</v>
      </c>
      <c r="B564" s="93" t="str">
        <f t="shared" si="58"/>
        <v>Pacific Offshore_FALSE</v>
      </c>
      <c r="C564" s="118"/>
      <c r="D564" s="81" t="s">
        <v>2812</v>
      </c>
      <c r="E564" s="82">
        <v>0</v>
      </c>
      <c r="F564" s="83">
        <v>0</v>
      </c>
      <c r="G564" s="84">
        <v>0</v>
      </c>
    </row>
    <row r="565" spans="1:7" x14ac:dyDescent="0.2">
      <c r="A565" s="93" t="str">
        <f t="shared" si="59"/>
        <v>Pacific Offshore</v>
      </c>
      <c r="B565" s="93" t="str">
        <f t="shared" si="58"/>
        <v>Pacific Offshore_FALSE</v>
      </c>
      <c r="C565" s="118"/>
      <c r="D565" s="81" t="s">
        <v>2813</v>
      </c>
      <c r="E565" s="82">
        <v>4.82</v>
      </c>
      <c r="F565" s="83">
        <v>0</v>
      </c>
      <c r="G565" s="84">
        <v>0</v>
      </c>
    </row>
    <row r="566" spans="1:7" x14ac:dyDescent="0.2">
      <c r="A566" s="93" t="str">
        <f t="shared" si="59"/>
        <v>Pacific Offshore</v>
      </c>
      <c r="B566" s="93" t="str">
        <f t="shared" si="58"/>
        <v>Pacific Offshore_FALSE</v>
      </c>
      <c r="C566" s="118"/>
      <c r="D566" s="81" t="s">
        <v>2814</v>
      </c>
      <c r="E566" s="82">
        <v>9.64</v>
      </c>
      <c r="F566" s="83">
        <v>0</v>
      </c>
      <c r="G566" s="84">
        <v>0</v>
      </c>
    </row>
    <row r="567" spans="1:7" x14ac:dyDescent="0.2">
      <c r="A567" s="93" t="str">
        <f t="shared" si="59"/>
        <v>Pacific Offshore</v>
      </c>
      <c r="B567" s="93" t="str">
        <f t="shared" si="58"/>
        <v>Pacific Offshore_TRUE</v>
      </c>
      <c r="C567" s="118"/>
      <c r="D567" s="81" t="s">
        <v>2815</v>
      </c>
      <c r="E567" s="82">
        <v>14.46</v>
      </c>
      <c r="F567" s="83">
        <v>48.94260839999999</v>
      </c>
      <c r="G567" s="84">
        <v>2447.1304199999995</v>
      </c>
    </row>
    <row r="568" spans="1:7" x14ac:dyDescent="0.2">
      <c r="A568" s="93" t="str">
        <f t="shared" si="59"/>
        <v>Pacific Offshore</v>
      </c>
      <c r="B568" s="93" t="str">
        <f t="shared" si="58"/>
        <v>Pacific Offshore_TRUE</v>
      </c>
      <c r="C568" s="118"/>
      <c r="D568" s="81" t="s">
        <v>2816</v>
      </c>
      <c r="E568" s="82">
        <v>19.27</v>
      </c>
      <c r="F568" s="83">
        <v>65.256811200000016</v>
      </c>
      <c r="G568" s="84">
        <v>3262.8405600000006</v>
      </c>
    </row>
    <row r="569" spans="1:7" x14ac:dyDescent="0.2">
      <c r="A569" s="93" t="str">
        <f t="shared" si="59"/>
        <v>Pacific Offshore</v>
      </c>
      <c r="B569" s="93" t="str">
        <f t="shared" si="58"/>
        <v>Pacific Offshore_TRUE</v>
      </c>
      <c r="C569" s="118"/>
      <c r="D569" s="81" t="s">
        <v>2817</v>
      </c>
      <c r="E569" s="82">
        <v>24.09</v>
      </c>
      <c r="F569" s="83">
        <v>122.356521</v>
      </c>
      <c r="G569" s="84">
        <v>6117.8260500000006</v>
      </c>
    </row>
    <row r="570" spans="1:7" x14ac:dyDescent="0.2">
      <c r="A570" s="93" t="str">
        <f t="shared" si="59"/>
        <v>Pacific Offshore</v>
      </c>
      <c r="B570" s="93" t="str">
        <f t="shared" si="58"/>
        <v>Pacific Offshore_TRUE</v>
      </c>
      <c r="C570" s="118"/>
      <c r="D570" s="81" t="s">
        <v>2818</v>
      </c>
      <c r="E570" s="82">
        <v>28.91</v>
      </c>
      <c r="F570" s="83">
        <v>48.94260839999999</v>
      </c>
      <c r="G570" s="84">
        <v>2447.1304199999995</v>
      </c>
    </row>
    <row r="571" spans="1:7" x14ac:dyDescent="0.2">
      <c r="A571" s="93" t="str">
        <f t="shared" si="59"/>
        <v>Pacific Offshore</v>
      </c>
      <c r="B571" s="93" t="str">
        <f t="shared" si="58"/>
        <v>Pacific Offshore_FALSE</v>
      </c>
      <c r="C571" s="118"/>
      <c r="D571" s="81" t="s">
        <v>2819</v>
      </c>
      <c r="E571" s="82">
        <v>33.729999999999997</v>
      </c>
      <c r="F571" s="83">
        <v>0</v>
      </c>
      <c r="G571" s="84">
        <v>0</v>
      </c>
    </row>
    <row r="572" spans="1:7" x14ac:dyDescent="0.2">
      <c r="A572" s="93" t="str">
        <f t="shared" si="59"/>
        <v>Pacific Offshore</v>
      </c>
      <c r="B572" s="93" t="str">
        <f t="shared" si="58"/>
        <v>Pacific Offshore_TRUE</v>
      </c>
      <c r="C572" s="118"/>
      <c r="D572" s="81" t="s">
        <v>2820</v>
      </c>
      <c r="E572" s="82">
        <v>38.549999999999997</v>
      </c>
      <c r="F572" s="83">
        <v>163.14202800000004</v>
      </c>
      <c r="G572" s="84">
        <v>8157.1014000000005</v>
      </c>
    </row>
    <row r="573" spans="1:7" x14ac:dyDescent="0.2">
      <c r="A573" s="93" t="str">
        <f t="shared" si="59"/>
        <v>Pacific Offshore</v>
      </c>
      <c r="B573" s="93" t="str">
        <f t="shared" si="58"/>
        <v>Pacific Offshore_FALSE</v>
      </c>
      <c r="C573" s="118"/>
      <c r="D573" s="81" t="s">
        <v>2821</v>
      </c>
      <c r="E573" s="82">
        <v>43.37</v>
      </c>
      <c r="F573" s="83">
        <v>0</v>
      </c>
      <c r="G573" s="84">
        <v>0</v>
      </c>
    </row>
    <row r="574" spans="1:7" x14ac:dyDescent="0.2">
      <c r="A574" s="93" t="str">
        <f t="shared" si="59"/>
        <v>Pacific Offshore</v>
      </c>
      <c r="B574" s="93" t="str">
        <f t="shared" si="58"/>
        <v>Pacific Offshore_FALSE</v>
      </c>
      <c r="C574" s="118"/>
      <c r="D574" s="81" t="s">
        <v>2822</v>
      </c>
      <c r="E574" s="82">
        <v>48.18</v>
      </c>
      <c r="F574" s="83">
        <v>0</v>
      </c>
      <c r="G574" s="84">
        <v>0</v>
      </c>
    </row>
    <row r="575" spans="1:7" x14ac:dyDescent="0.2">
      <c r="A575" s="93" t="str">
        <f t="shared" si="59"/>
        <v>Pacific Offshore</v>
      </c>
      <c r="B575" s="93" t="str">
        <f t="shared" si="58"/>
        <v>Pacific Offshore_FALSE</v>
      </c>
      <c r="C575" s="118"/>
      <c r="D575" s="81" t="s">
        <v>2823</v>
      </c>
      <c r="E575" s="82">
        <v>53</v>
      </c>
      <c r="F575" s="83">
        <v>0</v>
      </c>
      <c r="G575" s="84">
        <v>0</v>
      </c>
    </row>
    <row r="576" spans="1:7" x14ac:dyDescent="0.2">
      <c r="A576" s="93" t="str">
        <f t="shared" si="59"/>
        <v>Pacific Offshore</v>
      </c>
      <c r="B576" s="93" t="str">
        <f t="shared" si="58"/>
        <v>Pacific Offshore_TRUE</v>
      </c>
      <c r="C576" s="119"/>
      <c r="D576" s="85" t="s">
        <v>2824</v>
      </c>
      <c r="E576" s="86">
        <v>57.82</v>
      </c>
      <c r="F576" s="87">
        <v>368.17187399999995</v>
      </c>
      <c r="G576" s="88">
        <v>18408.593700000001</v>
      </c>
    </row>
    <row r="577" spans="1:7" x14ac:dyDescent="0.2">
      <c r="A577" s="70" t="str">
        <f>C577</f>
        <v>Pennsylvania</v>
      </c>
      <c r="B577" s="70" t="str">
        <f>A577&amp;"_"&amp;AND(E577&gt;0,F577&gt;0)</f>
        <v>Pennsylvania_FALSE</v>
      </c>
      <c r="C577" s="117" t="s">
        <v>72</v>
      </c>
      <c r="D577" s="81" t="s">
        <v>2806</v>
      </c>
      <c r="E577" s="82">
        <v>-28.91</v>
      </c>
      <c r="F577" s="83">
        <v>0</v>
      </c>
      <c r="G577" s="84">
        <v>0</v>
      </c>
    </row>
    <row r="578" spans="1:7" x14ac:dyDescent="0.2">
      <c r="A578" s="70" t="str">
        <f>A577</f>
        <v>Pennsylvania</v>
      </c>
      <c r="B578" s="70" t="str">
        <f t="shared" ref="B578:B595" si="60">A578&amp;"_"&amp;AND(E578&gt;0,F578&gt;0)</f>
        <v>Pennsylvania_FALSE</v>
      </c>
      <c r="C578" s="118"/>
      <c r="D578" s="81" t="s">
        <v>2807</v>
      </c>
      <c r="E578" s="82">
        <v>-24.09</v>
      </c>
      <c r="F578" s="83">
        <v>0</v>
      </c>
      <c r="G578" s="84">
        <v>0</v>
      </c>
    </row>
    <row r="579" spans="1:7" x14ac:dyDescent="0.2">
      <c r="A579" s="70" t="str">
        <f t="shared" ref="A579:A595" si="61">A578</f>
        <v>Pennsylvania</v>
      </c>
      <c r="B579" s="70" t="str">
        <f t="shared" si="60"/>
        <v>Pennsylvania_FALSE</v>
      </c>
      <c r="C579" s="118"/>
      <c r="D579" s="81" t="s">
        <v>2808</v>
      </c>
      <c r="E579" s="82">
        <v>-19.27</v>
      </c>
      <c r="F579" s="83">
        <v>0</v>
      </c>
      <c r="G579" s="84">
        <v>0</v>
      </c>
    </row>
    <row r="580" spans="1:7" x14ac:dyDescent="0.2">
      <c r="A580" s="70" t="str">
        <f t="shared" si="61"/>
        <v>Pennsylvania</v>
      </c>
      <c r="B580" s="70" t="str">
        <f t="shared" si="60"/>
        <v>Pennsylvania_FALSE</v>
      </c>
      <c r="C580" s="118"/>
      <c r="D580" s="81" t="s">
        <v>2809</v>
      </c>
      <c r="E580" s="82">
        <v>-14.46</v>
      </c>
      <c r="F580" s="83">
        <v>0</v>
      </c>
      <c r="G580" s="84">
        <v>0</v>
      </c>
    </row>
    <row r="581" spans="1:7" x14ac:dyDescent="0.2">
      <c r="A581" s="70" t="str">
        <f t="shared" si="61"/>
        <v>Pennsylvania</v>
      </c>
      <c r="B581" s="70" t="str">
        <f t="shared" si="60"/>
        <v>Pennsylvania_FALSE</v>
      </c>
      <c r="C581" s="118"/>
      <c r="D581" s="81" t="s">
        <v>2810</v>
      </c>
      <c r="E581" s="82">
        <v>-9.64</v>
      </c>
      <c r="F581" s="83">
        <v>0</v>
      </c>
      <c r="G581" s="84">
        <v>0</v>
      </c>
    </row>
    <row r="582" spans="1:7" x14ac:dyDescent="0.2">
      <c r="A582" s="70" t="str">
        <f t="shared" si="61"/>
        <v>Pennsylvania</v>
      </c>
      <c r="B582" s="70" t="str">
        <f t="shared" si="60"/>
        <v>Pennsylvania_FALSE</v>
      </c>
      <c r="C582" s="118"/>
      <c r="D582" s="81" t="s">
        <v>2811</v>
      </c>
      <c r="E582" s="82">
        <v>-4.82</v>
      </c>
      <c r="F582" s="83">
        <v>0</v>
      </c>
      <c r="G582" s="84">
        <v>0</v>
      </c>
    </row>
    <row r="583" spans="1:7" x14ac:dyDescent="0.2">
      <c r="A583" s="70" t="str">
        <f t="shared" si="61"/>
        <v>Pennsylvania</v>
      </c>
      <c r="B583" s="70" t="str">
        <f t="shared" si="60"/>
        <v>Pennsylvania_FALSE</v>
      </c>
      <c r="C583" s="118"/>
      <c r="D583" s="81" t="s">
        <v>2812</v>
      </c>
      <c r="E583" s="82">
        <v>0</v>
      </c>
      <c r="F583" s="83">
        <v>0</v>
      </c>
      <c r="G583" s="84">
        <v>0</v>
      </c>
    </row>
    <row r="584" spans="1:7" x14ac:dyDescent="0.2">
      <c r="A584" s="70" t="str">
        <f t="shared" si="61"/>
        <v>Pennsylvania</v>
      </c>
      <c r="B584" s="70" t="str">
        <f t="shared" si="60"/>
        <v>Pennsylvania_FALSE</v>
      </c>
      <c r="C584" s="118"/>
      <c r="D584" s="81" t="s">
        <v>2813</v>
      </c>
      <c r="E584" s="82">
        <v>4.82</v>
      </c>
      <c r="F584" s="83">
        <v>0</v>
      </c>
      <c r="G584" s="84">
        <v>0</v>
      </c>
    </row>
    <row r="585" spans="1:7" x14ac:dyDescent="0.2">
      <c r="A585" s="70" t="str">
        <f t="shared" si="61"/>
        <v>Pennsylvania</v>
      </c>
      <c r="B585" s="70" t="str">
        <f t="shared" si="60"/>
        <v>Pennsylvania_TRUE</v>
      </c>
      <c r="C585" s="118"/>
      <c r="D585" s="81" t="s">
        <v>2814</v>
      </c>
      <c r="E585" s="82">
        <v>9.64</v>
      </c>
      <c r="F585" s="83">
        <v>22.936887288000001</v>
      </c>
      <c r="G585" s="84">
        <v>1146.8443644000001</v>
      </c>
    </row>
    <row r="586" spans="1:7" x14ac:dyDescent="0.2">
      <c r="A586" s="70" t="str">
        <f t="shared" si="61"/>
        <v>Pennsylvania</v>
      </c>
      <c r="B586" s="70" t="str">
        <f t="shared" si="60"/>
        <v>Pennsylvania_TRUE</v>
      </c>
      <c r="C586" s="118"/>
      <c r="D586" s="81" t="s">
        <v>2815</v>
      </c>
      <c r="E586" s="82">
        <v>14.46</v>
      </c>
      <c r="F586" s="83">
        <v>87.924734603999994</v>
      </c>
      <c r="G586" s="84">
        <v>4396.2367302000002</v>
      </c>
    </row>
    <row r="587" spans="1:7" x14ac:dyDescent="0.2">
      <c r="A587" s="70" t="str">
        <f t="shared" si="61"/>
        <v>Pennsylvania</v>
      </c>
      <c r="B587" s="70" t="str">
        <f t="shared" si="60"/>
        <v>Pennsylvania_TRUE</v>
      </c>
      <c r="C587" s="118"/>
      <c r="D587" s="81" t="s">
        <v>2816</v>
      </c>
      <c r="E587" s="82">
        <v>19.27</v>
      </c>
      <c r="F587" s="83">
        <v>4.1358708720000017</v>
      </c>
      <c r="G587" s="84">
        <v>206.79354360000008</v>
      </c>
    </row>
    <row r="588" spans="1:7" x14ac:dyDescent="0.2">
      <c r="A588" s="70" t="str">
        <f t="shared" si="61"/>
        <v>Pennsylvania</v>
      </c>
      <c r="B588" s="70" t="str">
        <f t="shared" si="60"/>
        <v>Pennsylvania_TRUE</v>
      </c>
      <c r="C588" s="118"/>
      <c r="D588" s="81" t="s">
        <v>2817</v>
      </c>
      <c r="E588" s="82">
        <v>24.09</v>
      </c>
      <c r="F588" s="83">
        <v>24.709403376000001</v>
      </c>
      <c r="G588" s="84">
        <v>1235.4701688</v>
      </c>
    </row>
    <row r="589" spans="1:7" x14ac:dyDescent="0.2">
      <c r="A589" s="70" t="str">
        <f t="shared" si="61"/>
        <v>Pennsylvania</v>
      </c>
      <c r="B589" s="70" t="str">
        <f t="shared" si="60"/>
        <v>Pennsylvania_TRUE</v>
      </c>
      <c r="C589" s="118"/>
      <c r="D589" s="81" t="s">
        <v>2818</v>
      </c>
      <c r="E589" s="82">
        <v>28.91</v>
      </c>
      <c r="F589" s="83">
        <v>76.456290960000004</v>
      </c>
      <c r="G589" s="84">
        <v>3822.8145480000003</v>
      </c>
    </row>
    <row r="590" spans="1:7" x14ac:dyDescent="0.2">
      <c r="A590" s="70" t="str">
        <f t="shared" si="61"/>
        <v>Pennsylvania</v>
      </c>
      <c r="B590" s="70" t="str">
        <f t="shared" si="60"/>
        <v>Pennsylvania_TRUE</v>
      </c>
      <c r="C590" s="118"/>
      <c r="D590" s="81" t="s">
        <v>2819</v>
      </c>
      <c r="E590" s="82">
        <v>33.729999999999997</v>
      </c>
      <c r="F590" s="83">
        <v>38.836621151999999</v>
      </c>
      <c r="G590" s="84">
        <v>1941.8310576000001</v>
      </c>
    </row>
    <row r="591" spans="1:7" x14ac:dyDescent="0.2">
      <c r="A591" s="70" t="str">
        <f t="shared" si="61"/>
        <v>Pennsylvania</v>
      </c>
      <c r="B591" s="70" t="str">
        <f t="shared" si="60"/>
        <v>Pennsylvania_TRUE</v>
      </c>
      <c r="C591" s="118"/>
      <c r="D591" s="81" t="s">
        <v>2820</v>
      </c>
      <c r="E591" s="82">
        <v>38.549999999999997</v>
      </c>
      <c r="F591" s="83">
        <v>67.681895400000002</v>
      </c>
      <c r="G591" s="84">
        <v>3384.0947700000002</v>
      </c>
    </row>
    <row r="592" spans="1:7" x14ac:dyDescent="0.2">
      <c r="A592" s="70" t="str">
        <f t="shared" si="61"/>
        <v>Pennsylvania</v>
      </c>
      <c r="B592" s="70" t="str">
        <f t="shared" si="60"/>
        <v>Pennsylvania_FALSE</v>
      </c>
      <c r="C592" s="118"/>
      <c r="D592" s="81" t="s">
        <v>2821</v>
      </c>
      <c r="E592" s="82">
        <v>43.37</v>
      </c>
      <c r="F592" s="83">
        <v>0</v>
      </c>
      <c r="G592" s="84">
        <v>0</v>
      </c>
    </row>
    <row r="593" spans="1:7" x14ac:dyDescent="0.2">
      <c r="A593" s="70" t="str">
        <f t="shared" si="61"/>
        <v>Pennsylvania</v>
      </c>
      <c r="B593" s="70" t="str">
        <f t="shared" si="60"/>
        <v>Pennsylvania_FALSE</v>
      </c>
      <c r="C593" s="118"/>
      <c r="D593" s="81" t="s">
        <v>2822</v>
      </c>
      <c r="E593" s="82">
        <v>48.18</v>
      </c>
      <c r="F593" s="83">
        <v>0</v>
      </c>
      <c r="G593" s="84">
        <v>0</v>
      </c>
    </row>
    <row r="594" spans="1:7" x14ac:dyDescent="0.2">
      <c r="A594" s="70" t="str">
        <f t="shared" si="61"/>
        <v>Pennsylvania</v>
      </c>
      <c r="B594" s="70" t="str">
        <f t="shared" si="60"/>
        <v>Pennsylvania_FALSE</v>
      </c>
      <c r="C594" s="118"/>
      <c r="D594" s="81" t="s">
        <v>2823</v>
      </c>
      <c r="E594" s="82">
        <v>53</v>
      </c>
      <c r="F594" s="83">
        <v>0</v>
      </c>
      <c r="G594" s="84">
        <v>0</v>
      </c>
    </row>
    <row r="595" spans="1:7" x14ac:dyDescent="0.2">
      <c r="A595" s="70" t="str">
        <f t="shared" si="61"/>
        <v>Pennsylvania</v>
      </c>
      <c r="B595" s="70" t="str">
        <f t="shared" si="60"/>
        <v>Pennsylvania_TRUE</v>
      </c>
      <c r="C595" s="119"/>
      <c r="D595" s="81" t="s">
        <v>2824</v>
      </c>
      <c r="E595" s="82">
        <v>57.82</v>
      </c>
      <c r="F595" s="83">
        <v>89.141685948000003</v>
      </c>
      <c r="G595" s="84">
        <v>4457.0842974000007</v>
      </c>
    </row>
    <row r="596" spans="1:7" x14ac:dyDescent="0.2">
      <c r="A596" s="93" t="str">
        <f>C596</f>
        <v>South Carolina</v>
      </c>
      <c r="B596" s="93" t="str">
        <f>A596&amp;"_"&amp;AND(E596&gt;0,F596&gt;0)</f>
        <v>South Carolina_FALSE</v>
      </c>
      <c r="C596" s="117" t="s">
        <v>56</v>
      </c>
      <c r="D596" s="77" t="s">
        <v>2806</v>
      </c>
      <c r="E596" s="78">
        <v>-28.91</v>
      </c>
      <c r="F596" s="79">
        <v>0</v>
      </c>
      <c r="G596" s="80">
        <v>0</v>
      </c>
    </row>
    <row r="597" spans="1:7" x14ac:dyDescent="0.2">
      <c r="A597" s="93" t="str">
        <f>A596</f>
        <v>South Carolina</v>
      </c>
      <c r="B597" s="93" t="str">
        <f t="shared" ref="B597:B614" si="62">A597&amp;"_"&amp;AND(E597&gt;0,F597&gt;0)</f>
        <v>South Carolina_FALSE</v>
      </c>
      <c r="C597" s="118"/>
      <c r="D597" s="81" t="s">
        <v>2807</v>
      </c>
      <c r="E597" s="82">
        <v>-24.09</v>
      </c>
      <c r="F597" s="83">
        <v>0</v>
      </c>
      <c r="G597" s="84">
        <v>0</v>
      </c>
    </row>
    <row r="598" spans="1:7" x14ac:dyDescent="0.2">
      <c r="A598" s="93" t="str">
        <f t="shared" ref="A598:A614" si="63">A597</f>
        <v>South Carolina</v>
      </c>
      <c r="B598" s="93" t="str">
        <f t="shared" si="62"/>
        <v>South Carolina_FALSE</v>
      </c>
      <c r="C598" s="118"/>
      <c r="D598" s="81" t="s">
        <v>2808</v>
      </c>
      <c r="E598" s="82">
        <v>-19.27</v>
      </c>
      <c r="F598" s="83">
        <v>0</v>
      </c>
      <c r="G598" s="84">
        <v>0</v>
      </c>
    </row>
    <row r="599" spans="1:7" x14ac:dyDescent="0.2">
      <c r="A599" s="93" t="str">
        <f t="shared" si="63"/>
        <v>South Carolina</v>
      </c>
      <c r="B599" s="93" t="str">
        <f t="shared" si="62"/>
        <v>South Carolina_FALSE</v>
      </c>
      <c r="C599" s="118"/>
      <c r="D599" s="81" t="s">
        <v>2809</v>
      </c>
      <c r="E599" s="82">
        <v>-14.46</v>
      </c>
      <c r="F599" s="83">
        <v>0</v>
      </c>
      <c r="G599" s="84">
        <v>0</v>
      </c>
    </row>
    <row r="600" spans="1:7" x14ac:dyDescent="0.2">
      <c r="A600" s="93" t="str">
        <f t="shared" si="63"/>
        <v>South Carolina</v>
      </c>
      <c r="B600" s="93" t="str">
        <f t="shared" si="62"/>
        <v>South Carolina_FALSE</v>
      </c>
      <c r="C600" s="118"/>
      <c r="D600" s="81" t="s">
        <v>2810</v>
      </c>
      <c r="E600" s="82">
        <v>-9.64</v>
      </c>
      <c r="F600" s="83">
        <v>0</v>
      </c>
      <c r="G600" s="84">
        <v>0</v>
      </c>
    </row>
    <row r="601" spans="1:7" x14ac:dyDescent="0.2">
      <c r="A601" s="93" t="str">
        <f t="shared" si="63"/>
        <v>South Carolina</v>
      </c>
      <c r="B601" s="93" t="str">
        <f t="shared" si="62"/>
        <v>South Carolina_FALSE</v>
      </c>
      <c r="C601" s="118"/>
      <c r="D601" s="81" t="s">
        <v>2811</v>
      </c>
      <c r="E601" s="82">
        <v>-4.82</v>
      </c>
      <c r="F601" s="83">
        <v>0</v>
      </c>
      <c r="G601" s="84">
        <v>0</v>
      </c>
    </row>
    <row r="602" spans="1:7" x14ac:dyDescent="0.2">
      <c r="A602" s="93" t="str">
        <f t="shared" si="63"/>
        <v>South Carolina</v>
      </c>
      <c r="B602" s="93" t="str">
        <f t="shared" si="62"/>
        <v>South Carolina_FALSE</v>
      </c>
      <c r="C602" s="118"/>
      <c r="D602" s="81" t="s">
        <v>2812</v>
      </c>
      <c r="E602" s="82">
        <v>0</v>
      </c>
      <c r="F602" s="83">
        <v>0</v>
      </c>
      <c r="G602" s="84">
        <v>0</v>
      </c>
    </row>
    <row r="603" spans="1:7" x14ac:dyDescent="0.2">
      <c r="A603" s="93" t="str">
        <f t="shared" si="63"/>
        <v>South Carolina</v>
      </c>
      <c r="B603" s="93" t="str">
        <f t="shared" si="62"/>
        <v>South Carolina_TRUE</v>
      </c>
      <c r="C603" s="118"/>
      <c r="D603" s="81" t="s">
        <v>2813</v>
      </c>
      <c r="E603" s="82">
        <v>4.82</v>
      </c>
      <c r="F603" s="83">
        <v>198.64305606600001</v>
      </c>
      <c r="G603" s="84">
        <v>9932.1528033000013</v>
      </c>
    </row>
    <row r="604" spans="1:7" x14ac:dyDescent="0.2">
      <c r="A604" s="93" t="str">
        <f t="shared" si="63"/>
        <v>South Carolina</v>
      </c>
      <c r="B604" s="93" t="str">
        <f t="shared" si="62"/>
        <v>South Carolina_TRUE</v>
      </c>
      <c r="C604" s="118"/>
      <c r="D604" s="81" t="s">
        <v>2814</v>
      </c>
      <c r="E604" s="82">
        <v>9.64</v>
      </c>
      <c r="F604" s="83">
        <v>239.74161939000001</v>
      </c>
      <c r="G604" s="84">
        <v>11987.080969500003</v>
      </c>
    </row>
    <row r="605" spans="1:7" x14ac:dyDescent="0.2">
      <c r="A605" s="93" t="str">
        <f t="shared" si="63"/>
        <v>South Carolina</v>
      </c>
      <c r="B605" s="93" t="str">
        <f t="shared" si="62"/>
        <v>South Carolina_TRUE</v>
      </c>
      <c r="C605" s="118"/>
      <c r="D605" s="81" t="s">
        <v>2815</v>
      </c>
      <c r="E605" s="82">
        <v>14.46</v>
      </c>
      <c r="F605" s="83">
        <v>184.94353495799999</v>
      </c>
      <c r="G605" s="84">
        <v>9247.1767478999991</v>
      </c>
    </row>
    <row r="606" spans="1:7" x14ac:dyDescent="0.2">
      <c r="A606" s="93" t="str">
        <f t="shared" si="63"/>
        <v>South Carolina</v>
      </c>
      <c r="B606" s="93" t="str">
        <f t="shared" si="62"/>
        <v>South Carolina_FALSE</v>
      </c>
      <c r="C606" s="118"/>
      <c r="D606" s="81" t="s">
        <v>2816</v>
      </c>
      <c r="E606" s="82">
        <v>19.27</v>
      </c>
      <c r="F606" s="83">
        <v>0</v>
      </c>
      <c r="G606" s="84">
        <v>0</v>
      </c>
    </row>
    <row r="607" spans="1:7" x14ac:dyDescent="0.2">
      <c r="A607" s="93" t="str">
        <f t="shared" si="63"/>
        <v>South Carolina</v>
      </c>
      <c r="B607" s="93" t="str">
        <f t="shared" si="62"/>
        <v>South Carolina_FALSE</v>
      </c>
      <c r="C607" s="118"/>
      <c r="D607" s="81" t="s">
        <v>2817</v>
      </c>
      <c r="E607" s="82">
        <v>24.09</v>
      </c>
      <c r="F607" s="83">
        <v>0</v>
      </c>
      <c r="G607" s="84">
        <v>0</v>
      </c>
    </row>
    <row r="608" spans="1:7" x14ac:dyDescent="0.2">
      <c r="A608" s="93" t="str">
        <f t="shared" si="63"/>
        <v>South Carolina</v>
      </c>
      <c r="B608" s="93" t="str">
        <f t="shared" si="62"/>
        <v>South Carolina_TRUE</v>
      </c>
      <c r="C608" s="118"/>
      <c r="D608" s="81" t="s">
        <v>2818</v>
      </c>
      <c r="E608" s="82">
        <v>28.91</v>
      </c>
      <c r="F608" s="83">
        <v>61.647844986000003</v>
      </c>
      <c r="G608" s="84">
        <v>3082.3922493000005</v>
      </c>
    </row>
    <row r="609" spans="1:7" x14ac:dyDescent="0.2">
      <c r="A609" s="93" t="str">
        <f t="shared" si="63"/>
        <v>South Carolina</v>
      </c>
      <c r="B609" s="93" t="str">
        <f t="shared" si="62"/>
        <v>South Carolina_FALSE</v>
      </c>
      <c r="C609" s="118"/>
      <c r="D609" s="81" t="s">
        <v>2819</v>
      </c>
      <c r="E609" s="82">
        <v>33.729999999999997</v>
      </c>
      <c r="F609" s="83">
        <v>0</v>
      </c>
      <c r="G609" s="84">
        <v>0</v>
      </c>
    </row>
    <row r="610" spans="1:7" x14ac:dyDescent="0.2">
      <c r="A610" s="93" t="str">
        <f t="shared" si="63"/>
        <v>South Carolina</v>
      </c>
      <c r="B610" s="93" t="str">
        <f t="shared" si="62"/>
        <v>South Carolina_FALSE</v>
      </c>
      <c r="C610" s="118"/>
      <c r="D610" s="81" t="s">
        <v>2820</v>
      </c>
      <c r="E610" s="82">
        <v>38.549999999999997</v>
      </c>
      <c r="F610" s="83">
        <v>0</v>
      </c>
      <c r="G610" s="84">
        <v>0</v>
      </c>
    </row>
    <row r="611" spans="1:7" x14ac:dyDescent="0.2">
      <c r="A611" s="93" t="str">
        <f t="shared" si="63"/>
        <v>South Carolina</v>
      </c>
      <c r="B611" s="93" t="str">
        <f t="shared" si="62"/>
        <v>South Carolina_FALSE</v>
      </c>
      <c r="C611" s="118"/>
      <c r="D611" s="81" t="s">
        <v>2821</v>
      </c>
      <c r="E611" s="82">
        <v>43.37</v>
      </c>
      <c r="F611" s="83">
        <v>0</v>
      </c>
      <c r="G611" s="84">
        <v>0</v>
      </c>
    </row>
    <row r="612" spans="1:7" x14ac:dyDescent="0.2">
      <c r="A612" s="93" t="str">
        <f t="shared" si="63"/>
        <v>South Carolina</v>
      </c>
      <c r="B612" s="93" t="str">
        <f t="shared" si="62"/>
        <v>South Carolina_FALSE</v>
      </c>
      <c r="C612" s="118"/>
      <c r="D612" s="81" t="s">
        <v>2822</v>
      </c>
      <c r="E612" s="82">
        <v>48.18</v>
      </c>
      <c r="F612" s="83">
        <v>0</v>
      </c>
      <c r="G612" s="84">
        <v>0</v>
      </c>
    </row>
    <row r="613" spans="1:7" x14ac:dyDescent="0.2">
      <c r="A613" s="93" t="str">
        <f t="shared" si="63"/>
        <v>South Carolina</v>
      </c>
      <c r="B613" s="93" t="str">
        <f t="shared" si="62"/>
        <v>South Carolina_FALSE</v>
      </c>
      <c r="C613" s="118"/>
      <c r="D613" s="81" t="s">
        <v>2823</v>
      </c>
      <c r="E613" s="82">
        <v>53</v>
      </c>
      <c r="F613" s="83">
        <v>0</v>
      </c>
      <c r="G613" s="84">
        <v>0</v>
      </c>
    </row>
    <row r="614" spans="1:7" x14ac:dyDescent="0.2">
      <c r="A614" s="93" t="str">
        <f t="shared" si="63"/>
        <v>South Carolina</v>
      </c>
      <c r="B614" s="93" t="str">
        <f t="shared" si="62"/>
        <v>South Carolina_FALSE</v>
      </c>
      <c r="C614" s="119"/>
      <c r="D614" s="85" t="s">
        <v>2824</v>
      </c>
      <c r="E614" s="86">
        <v>57.82</v>
      </c>
      <c r="F614" s="87">
        <v>0</v>
      </c>
      <c r="G614" s="88">
        <v>0</v>
      </c>
    </row>
    <row r="615" spans="1:7" x14ac:dyDescent="0.2">
      <c r="A615" s="70" t="str">
        <f>C615</f>
        <v>South Dakota</v>
      </c>
      <c r="B615" s="70" t="str">
        <f>A615&amp;"_"&amp;AND(E615&gt;0,F615&gt;0)</f>
        <v>South Dakota_FALSE</v>
      </c>
      <c r="C615" s="117" t="s">
        <v>685</v>
      </c>
      <c r="D615" s="81" t="s">
        <v>2806</v>
      </c>
      <c r="E615" s="82">
        <v>-28.91</v>
      </c>
      <c r="F615" s="83">
        <v>0</v>
      </c>
      <c r="G615" s="84">
        <v>0</v>
      </c>
    </row>
    <row r="616" spans="1:7" x14ac:dyDescent="0.2">
      <c r="A616" s="70" t="str">
        <f>A615</f>
        <v>South Dakota</v>
      </c>
      <c r="B616" s="70" t="str">
        <f t="shared" ref="B616:B633" si="64">A616&amp;"_"&amp;AND(E616&gt;0,F616&gt;0)</f>
        <v>South Dakota_FALSE</v>
      </c>
      <c r="C616" s="118"/>
      <c r="D616" s="81" t="s">
        <v>2807</v>
      </c>
      <c r="E616" s="82">
        <v>-24.09</v>
      </c>
      <c r="F616" s="83">
        <v>0</v>
      </c>
      <c r="G616" s="84">
        <v>0</v>
      </c>
    </row>
    <row r="617" spans="1:7" x14ac:dyDescent="0.2">
      <c r="A617" s="70" t="str">
        <f t="shared" ref="A617:A633" si="65">A616</f>
        <v>South Dakota</v>
      </c>
      <c r="B617" s="70" t="str">
        <f t="shared" si="64"/>
        <v>South Dakota_FALSE</v>
      </c>
      <c r="C617" s="118"/>
      <c r="D617" s="81" t="s">
        <v>2808</v>
      </c>
      <c r="E617" s="82">
        <v>-19.27</v>
      </c>
      <c r="F617" s="83">
        <v>0</v>
      </c>
      <c r="G617" s="84">
        <v>0</v>
      </c>
    </row>
    <row r="618" spans="1:7" x14ac:dyDescent="0.2">
      <c r="A618" s="70" t="str">
        <f t="shared" si="65"/>
        <v>South Dakota</v>
      </c>
      <c r="B618" s="70" t="str">
        <f t="shared" si="64"/>
        <v>South Dakota_FALSE</v>
      </c>
      <c r="C618" s="118"/>
      <c r="D618" s="81" t="s">
        <v>2809</v>
      </c>
      <c r="E618" s="82">
        <v>-14.46</v>
      </c>
      <c r="F618" s="83">
        <v>0</v>
      </c>
      <c r="G618" s="84">
        <v>0</v>
      </c>
    </row>
    <row r="619" spans="1:7" x14ac:dyDescent="0.2">
      <c r="A619" s="70" t="str">
        <f t="shared" si="65"/>
        <v>South Dakota</v>
      </c>
      <c r="B619" s="70" t="str">
        <f t="shared" si="64"/>
        <v>South Dakota_FALSE</v>
      </c>
      <c r="C619" s="118"/>
      <c r="D619" s="81" t="s">
        <v>2810</v>
      </c>
      <c r="E619" s="82">
        <v>-9.64</v>
      </c>
      <c r="F619" s="83">
        <v>0</v>
      </c>
      <c r="G619" s="84">
        <v>0</v>
      </c>
    </row>
    <row r="620" spans="1:7" x14ac:dyDescent="0.2">
      <c r="A620" s="70" t="str">
        <f t="shared" si="65"/>
        <v>South Dakota</v>
      </c>
      <c r="B620" s="70" t="str">
        <f t="shared" si="64"/>
        <v>South Dakota_FALSE</v>
      </c>
      <c r="C620" s="118"/>
      <c r="D620" s="81" t="s">
        <v>2811</v>
      </c>
      <c r="E620" s="82">
        <v>-4.82</v>
      </c>
      <c r="F620" s="83">
        <v>0</v>
      </c>
      <c r="G620" s="84">
        <v>0</v>
      </c>
    </row>
    <row r="621" spans="1:7" x14ac:dyDescent="0.2">
      <c r="A621" s="70" t="str">
        <f t="shared" si="65"/>
        <v>South Dakota</v>
      </c>
      <c r="B621" s="70" t="str">
        <f t="shared" si="64"/>
        <v>South Dakota_FALSE</v>
      </c>
      <c r="C621" s="118"/>
      <c r="D621" s="81" t="s">
        <v>2812</v>
      </c>
      <c r="E621" s="82">
        <v>0</v>
      </c>
      <c r="F621" s="83">
        <v>0</v>
      </c>
      <c r="G621" s="84">
        <v>0</v>
      </c>
    </row>
    <row r="622" spans="1:7" x14ac:dyDescent="0.2">
      <c r="A622" s="70" t="str">
        <f t="shared" si="65"/>
        <v>South Dakota</v>
      </c>
      <c r="B622" s="70" t="str">
        <f t="shared" si="64"/>
        <v>South Dakota_FALSE</v>
      </c>
      <c r="C622" s="118"/>
      <c r="D622" s="81" t="s">
        <v>2813</v>
      </c>
      <c r="E622" s="82">
        <v>4.82</v>
      </c>
      <c r="F622" s="83">
        <v>0</v>
      </c>
      <c r="G622" s="84">
        <v>0</v>
      </c>
    </row>
    <row r="623" spans="1:7" x14ac:dyDescent="0.2">
      <c r="A623" s="70" t="str">
        <f t="shared" si="65"/>
        <v>South Dakota</v>
      </c>
      <c r="B623" s="70" t="str">
        <f t="shared" si="64"/>
        <v>South Dakota_TRUE</v>
      </c>
      <c r="C623" s="118"/>
      <c r="D623" s="81" t="s">
        <v>2814</v>
      </c>
      <c r="E623" s="82">
        <v>9.64</v>
      </c>
      <c r="F623" s="83">
        <v>21.728754432000006</v>
      </c>
      <c r="G623" s="84">
        <v>1086.4377216000003</v>
      </c>
    </row>
    <row r="624" spans="1:7" x14ac:dyDescent="0.2">
      <c r="A624" s="70" t="str">
        <f t="shared" si="65"/>
        <v>South Dakota</v>
      </c>
      <c r="B624" s="70" t="str">
        <f t="shared" si="64"/>
        <v>South Dakota_TRUE</v>
      </c>
      <c r="C624" s="118"/>
      <c r="D624" s="81" t="s">
        <v>2815</v>
      </c>
      <c r="E624" s="82">
        <v>14.46</v>
      </c>
      <c r="F624" s="83">
        <v>63.634209408000004</v>
      </c>
      <c r="G624" s="84">
        <v>3181.7104704000003</v>
      </c>
    </row>
    <row r="625" spans="1:7" x14ac:dyDescent="0.2">
      <c r="A625" s="70" t="str">
        <f t="shared" si="65"/>
        <v>South Dakota</v>
      </c>
      <c r="B625" s="70" t="str">
        <f t="shared" si="64"/>
        <v>South Dakota_FALSE</v>
      </c>
      <c r="C625" s="118"/>
      <c r="D625" s="81" t="s">
        <v>2816</v>
      </c>
      <c r="E625" s="82">
        <v>19.27</v>
      </c>
      <c r="F625" s="83">
        <v>0</v>
      </c>
      <c r="G625" s="84">
        <v>0</v>
      </c>
    </row>
    <row r="626" spans="1:7" x14ac:dyDescent="0.2">
      <c r="A626" s="70" t="str">
        <f t="shared" si="65"/>
        <v>South Dakota</v>
      </c>
      <c r="B626" s="70" t="str">
        <f t="shared" si="64"/>
        <v>South Dakota_TRUE</v>
      </c>
      <c r="C626" s="118"/>
      <c r="D626" s="81" t="s">
        <v>2817</v>
      </c>
      <c r="E626" s="82">
        <v>24.09</v>
      </c>
      <c r="F626" s="83">
        <v>23.280808320000002</v>
      </c>
      <c r="G626" s="84">
        <v>1164.0404160000001</v>
      </c>
    </row>
    <row r="627" spans="1:7" x14ac:dyDescent="0.2">
      <c r="A627" s="70" t="str">
        <f t="shared" si="65"/>
        <v>South Dakota</v>
      </c>
      <c r="B627" s="70" t="str">
        <f t="shared" si="64"/>
        <v>South Dakota_FALSE</v>
      </c>
      <c r="C627" s="118"/>
      <c r="D627" s="81" t="s">
        <v>2818</v>
      </c>
      <c r="E627" s="82">
        <v>28.91</v>
      </c>
      <c r="F627" s="83">
        <v>0</v>
      </c>
      <c r="G627" s="84">
        <v>0</v>
      </c>
    </row>
    <row r="628" spans="1:7" x14ac:dyDescent="0.2">
      <c r="A628" s="70" t="str">
        <f t="shared" si="65"/>
        <v>South Dakota</v>
      </c>
      <c r="B628" s="70" t="str">
        <f t="shared" si="64"/>
        <v>South Dakota_TRUE</v>
      </c>
      <c r="C628" s="118"/>
      <c r="D628" s="81" t="s">
        <v>2819</v>
      </c>
      <c r="E628" s="82">
        <v>33.729999999999997</v>
      </c>
      <c r="F628" s="83">
        <v>32.593131647999996</v>
      </c>
      <c r="G628" s="84">
        <v>1629.6565823999999</v>
      </c>
    </row>
    <row r="629" spans="1:7" x14ac:dyDescent="0.2">
      <c r="A629" s="70" t="str">
        <f t="shared" si="65"/>
        <v>South Dakota</v>
      </c>
      <c r="B629" s="70" t="str">
        <f t="shared" si="64"/>
        <v>South Dakota_FALSE</v>
      </c>
      <c r="C629" s="118"/>
      <c r="D629" s="81" t="s">
        <v>2820</v>
      </c>
      <c r="E629" s="82">
        <v>38.549999999999997</v>
      </c>
      <c r="F629" s="83">
        <v>0</v>
      </c>
      <c r="G629" s="84">
        <v>0</v>
      </c>
    </row>
    <row r="630" spans="1:7" x14ac:dyDescent="0.2">
      <c r="A630" s="70" t="str">
        <f t="shared" si="65"/>
        <v>South Dakota</v>
      </c>
      <c r="B630" s="70" t="str">
        <f t="shared" si="64"/>
        <v>South Dakota_FALSE</v>
      </c>
      <c r="C630" s="118"/>
      <c r="D630" s="81" t="s">
        <v>2821</v>
      </c>
      <c r="E630" s="82">
        <v>43.37</v>
      </c>
      <c r="F630" s="83">
        <v>0</v>
      </c>
      <c r="G630" s="84">
        <v>0</v>
      </c>
    </row>
    <row r="631" spans="1:7" x14ac:dyDescent="0.2">
      <c r="A631" s="70" t="str">
        <f t="shared" si="65"/>
        <v>South Dakota</v>
      </c>
      <c r="B631" s="70" t="str">
        <f t="shared" si="64"/>
        <v>South Dakota_FALSE</v>
      </c>
      <c r="C631" s="118"/>
      <c r="D631" s="81" t="s">
        <v>2822</v>
      </c>
      <c r="E631" s="82">
        <v>48.18</v>
      </c>
      <c r="F631" s="83">
        <v>0</v>
      </c>
      <c r="G631" s="84">
        <v>0</v>
      </c>
    </row>
    <row r="632" spans="1:7" x14ac:dyDescent="0.2">
      <c r="A632" s="70" t="str">
        <f t="shared" si="65"/>
        <v>South Dakota</v>
      </c>
      <c r="B632" s="70" t="str">
        <f t="shared" si="64"/>
        <v>South Dakota_TRUE</v>
      </c>
      <c r="C632" s="118"/>
      <c r="D632" s="81" t="s">
        <v>2823</v>
      </c>
      <c r="E632" s="82">
        <v>53</v>
      </c>
      <c r="F632" s="83">
        <v>13.968484991999999</v>
      </c>
      <c r="G632" s="84">
        <v>698.42424959999994</v>
      </c>
    </row>
    <row r="633" spans="1:7" x14ac:dyDescent="0.2">
      <c r="A633" s="70" t="str">
        <f t="shared" si="65"/>
        <v>South Dakota</v>
      </c>
      <c r="B633" s="70" t="str">
        <f t="shared" si="64"/>
        <v>South Dakota_FALSE</v>
      </c>
      <c r="C633" s="119"/>
      <c r="D633" s="81" t="s">
        <v>2824</v>
      </c>
      <c r="E633" s="82">
        <v>57.82</v>
      </c>
      <c r="F633" s="83">
        <v>0</v>
      </c>
      <c r="G633" s="84">
        <v>0</v>
      </c>
    </row>
    <row r="634" spans="1:7" x14ac:dyDescent="0.2">
      <c r="A634" s="93" t="str">
        <f>C634</f>
        <v>Tennessee</v>
      </c>
      <c r="B634" s="93" t="str">
        <f>A634&amp;"_"&amp;AND(E634&gt;0,F634&gt;0)</f>
        <v>Tennessee_FALSE</v>
      </c>
      <c r="C634" s="117" t="s">
        <v>460</v>
      </c>
      <c r="D634" s="77" t="s">
        <v>2806</v>
      </c>
      <c r="E634" s="78">
        <v>-28.91</v>
      </c>
      <c r="F634" s="79">
        <v>0</v>
      </c>
      <c r="G634" s="80">
        <v>0</v>
      </c>
    </row>
    <row r="635" spans="1:7" x14ac:dyDescent="0.2">
      <c r="A635" s="93" t="str">
        <f>A634</f>
        <v>Tennessee</v>
      </c>
      <c r="B635" s="93" t="str">
        <f t="shared" ref="B635:B652" si="66">A635&amp;"_"&amp;AND(E635&gt;0,F635&gt;0)</f>
        <v>Tennessee_FALSE</v>
      </c>
      <c r="C635" s="118"/>
      <c r="D635" s="81" t="s">
        <v>2807</v>
      </c>
      <c r="E635" s="82">
        <v>-24.09</v>
      </c>
      <c r="F635" s="83">
        <v>0</v>
      </c>
      <c r="G635" s="84">
        <v>0</v>
      </c>
    </row>
    <row r="636" spans="1:7" x14ac:dyDescent="0.2">
      <c r="A636" s="93" t="str">
        <f t="shared" ref="A636:A652" si="67">A635</f>
        <v>Tennessee</v>
      </c>
      <c r="B636" s="93" t="str">
        <f t="shared" si="66"/>
        <v>Tennessee_FALSE</v>
      </c>
      <c r="C636" s="118"/>
      <c r="D636" s="81" t="s">
        <v>2808</v>
      </c>
      <c r="E636" s="82">
        <v>-19.27</v>
      </c>
      <c r="F636" s="83">
        <v>0</v>
      </c>
      <c r="G636" s="84">
        <v>0</v>
      </c>
    </row>
    <row r="637" spans="1:7" x14ac:dyDescent="0.2">
      <c r="A637" s="93" t="str">
        <f t="shared" si="67"/>
        <v>Tennessee</v>
      </c>
      <c r="B637" s="93" t="str">
        <f t="shared" si="66"/>
        <v>Tennessee_FALSE</v>
      </c>
      <c r="C637" s="118"/>
      <c r="D637" s="81" t="s">
        <v>2809</v>
      </c>
      <c r="E637" s="82">
        <v>-14.46</v>
      </c>
      <c r="F637" s="83">
        <v>0</v>
      </c>
      <c r="G637" s="84">
        <v>0</v>
      </c>
    </row>
    <row r="638" spans="1:7" x14ac:dyDescent="0.2">
      <c r="A638" s="93" t="str">
        <f t="shared" si="67"/>
        <v>Tennessee</v>
      </c>
      <c r="B638" s="93" t="str">
        <f t="shared" si="66"/>
        <v>Tennessee_FALSE</v>
      </c>
      <c r="C638" s="118"/>
      <c r="D638" s="81" t="s">
        <v>2810</v>
      </c>
      <c r="E638" s="82">
        <v>-9.64</v>
      </c>
      <c r="F638" s="83">
        <v>0</v>
      </c>
      <c r="G638" s="84">
        <v>0</v>
      </c>
    </row>
    <row r="639" spans="1:7" x14ac:dyDescent="0.2">
      <c r="A639" s="93" t="str">
        <f t="shared" si="67"/>
        <v>Tennessee</v>
      </c>
      <c r="B639" s="93" t="str">
        <f t="shared" si="66"/>
        <v>Tennessee_FALSE</v>
      </c>
      <c r="C639" s="118"/>
      <c r="D639" s="81" t="s">
        <v>2811</v>
      </c>
      <c r="E639" s="82">
        <v>-4.82</v>
      </c>
      <c r="F639" s="83">
        <v>0</v>
      </c>
      <c r="G639" s="84">
        <v>0</v>
      </c>
    </row>
    <row r="640" spans="1:7" x14ac:dyDescent="0.2">
      <c r="A640" s="93" t="str">
        <f t="shared" si="67"/>
        <v>Tennessee</v>
      </c>
      <c r="B640" s="93" t="str">
        <f t="shared" si="66"/>
        <v>Tennessee_FALSE</v>
      </c>
      <c r="C640" s="118"/>
      <c r="D640" s="81" t="s">
        <v>2812</v>
      </c>
      <c r="E640" s="82">
        <v>0</v>
      </c>
      <c r="F640" s="83">
        <v>0</v>
      </c>
      <c r="G640" s="84">
        <v>0</v>
      </c>
    </row>
    <row r="641" spans="1:7" x14ac:dyDescent="0.2">
      <c r="A641" s="93" t="str">
        <f t="shared" si="67"/>
        <v>Tennessee</v>
      </c>
      <c r="B641" s="93" t="str">
        <f t="shared" si="66"/>
        <v>Tennessee_FALSE</v>
      </c>
      <c r="C641" s="118"/>
      <c r="D641" s="81" t="s">
        <v>2813</v>
      </c>
      <c r="E641" s="82">
        <v>4.82</v>
      </c>
      <c r="F641" s="83">
        <v>0</v>
      </c>
      <c r="G641" s="84">
        <v>0</v>
      </c>
    </row>
    <row r="642" spans="1:7" x14ac:dyDescent="0.2">
      <c r="A642" s="93" t="str">
        <f t="shared" si="67"/>
        <v>Tennessee</v>
      </c>
      <c r="B642" s="93" t="str">
        <f t="shared" si="66"/>
        <v>Tennessee_TRUE</v>
      </c>
      <c r="C642" s="118"/>
      <c r="D642" s="81" t="s">
        <v>2814</v>
      </c>
      <c r="E642" s="82">
        <v>9.64</v>
      </c>
      <c r="F642" s="83">
        <v>5.7099709800000022</v>
      </c>
      <c r="G642" s="84">
        <v>285.49854900000008</v>
      </c>
    </row>
    <row r="643" spans="1:7" x14ac:dyDescent="0.2">
      <c r="A643" s="93" t="str">
        <f t="shared" si="67"/>
        <v>Tennessee</v>
      </c>
      <c r="B643" s="93" t="str">
        <f t="shared" si="66"/>
        <v>Tennessee_TRUE</v>
      </c>
      <c r="C643" s="118"/>
      <c r="D643" s="81" t="s">
        <v>2815</v>
      </c>
      <c r="E643" s="82">
        <v>14.46</v>
      </c>
      <c r="F643" s="83">
        <v>6.1178260499999997</v>
      </c>
      <c r="G643" s="84">
        <v>305.89130249999999</v>
      </c>
    </row>
    <row r="644" spans="1:7" x14ac:dyDescent="0.2">
      <c r="A644" s="93" t="str">
        <f t="shared" si="67"/>
        <v>Tennessee</v>
      </c>
      <c r="B644" s="93" t="str">
        <f t="shared" si="66"/>
        <v>Tennessee_TRUE</v>
      </c>
      <c r="C644" s="118"/>
      <c r="D644" s="81" t="s">
        <v>2816</v>
      </c>
      <c r="E644" s="82">
        <v>19.27</v>
      </c>
      <c r="F644" s="83">
        <v>10.604231819999999</v>
      </c>
      <c r="G644" s="84">
        <v>530.21159100000011</v>
      </c>
    </row>
    <row r="645" spans="1:7" x14ac:dyDescent="0.2">
      <c r="A645" s="93" t="str">
        <f t="shared" si="67"/>
        <v>Tennessee</v>
      </c>
      <c r="B645" s="93" t="str">
        <f t="shared" si="66"/>
        <v>Tennessee_FALSE</v>
      </c>
      <c r="C645" s="118"/>
      <c r="D645" s="81" t="s">
        <v>2817</v>
      </c>
      <c r="E645" s="82">
        <v>24.09</v>
      </c>
      <c r="F645" s="83">
        <v>0</v>
      </c>
      <c r="G645" s="84">
        <v>0</v>
      </c>
    </row>
    <row r="646" spans="1:7" x14ac:dyDescent="0.2">
      <c r="A646" s="93" t="str">
        <f t="shared" si="67"/>
        <v>Tennessee</v>
      </c>
      <c r="B646" s="93" t="str">
        <f t="shared" si="66"/>
        <v>Tennessee_TRUE</v>
      </c>
      <c r="C646" s="118"/>
      <c r="D646" s="81" t="s">
        <v>2818</v>
      </c>
      <c r="E646" s="82">
        <v>28.91</v>
      </c>
      <c r="F646" s="83">
        <v>3.6706956300000004</v>
      </c>
      <c r="G646" s="84">
        <v>183.53478150000001</v>
      </c>
    </row>
    <row r="647" spans="1:7" x14ac:dyDescent="0.2">
      <c r="A647" s="93" t="str">
        <f t="shared" si="67"/>
        <v>Tennessee</v>
      </c>
      <c r="B647" s="93" t="str">
        <f t="shared" si="66"/>
        <v>Tennessee_TRUE</v>
      </c>
      <c r="C647" s="118"/>
      <c r="D647" s="81" t="s">
        <v>2819</v>
      </c>
      <c r="E647" s="82">
        <v>33.729999999999997</v>
      </c>
      <c r="F647" s="83">
        <v>6.1178260499999997</v>
      </c>
      <c r="G647" s="84">
        <v>305.89130249999999</v>
      </c>
    </row>
    <row r="648" spans="1:7" x14ac:dyDescent="0.2">
      <c r="A648" s="93" t="str">
        <f t="shared" si="67"/>
        <v>Tennessee</v>
      </c>
      <c r="B648" s="93" t="str">
        <f t="shared" si="66"/>
        <v>Tennessee_FALSE</v>
      </c>
      <c r="C648" s="118"/>
      <c r="D648" s="81" t="s">
        <v>2820</v>
      </c>
      <c r="E648" s="82">
        <v>38.549999999999997</v>
      </c>
      <c r="F648" s="83">
        <v>0</v>
      </c>
      <c r="G648" s="84">
        <v>0</v>
      </c>
    </row>
    <row r="649" spans="1:7" x14ac:dyDescent="0.2">
      <c r="A649" s="93" t="str">
        <f t="shared" si="67"/>
        <v>Tennessee</v>
      </c>
      <c r="B649" s="93" t="str">
        <f t="shared" si="66"/>
        <v>Tennessee_TRUE</v>
      </c>
      <c r="C649" s="118"/>
      <c r="D649" s="81" t="s">
        <v>2821</v>
      </c>
      <c r="E649" s="82">
        <v>43.37</v>
      </c>
      <c r="F649" s="83">
        <v>4.8942608400000003</v>
      </c>
      <c r="G649" s="84">
        <v>244.713042</v>
      </c>
    </row>
    <row r="650" spans="1:7" x14ac:dyDescent="0.2">
      <c r="A650" s="93" t="str">
        <f t="shared" si="67"/>
        <v>Tennessee</v>
      </c>
      <c r="B650" s="93" t="str">
        <f t="shared" si="66"/>
        <v>Tennessee_FALSE</v>
      </c>
      <c r="C650" s="118"/>
      <c r="D650" s="81" t="s">
        <v>2822</v>
      </c>
      <c r="E650" s="82">
        <v>48.18</v>
      </c>
      <c r="F650" s="83">
        <v>0</v>
      </c>
      <c r="G650" s="84">
        <v>0</v>
      </c>
    </row>
    <row r="651" spans="1:7" x14ac:dyDescent="0.2">
      <c r="A651" s="93" t="str">
        <f t="shared" si="67"/>
        <v>Tennessee</v>
      </c>
      <c r="B651" s="93" t="str">
        <f t="shared" si="66"/>
        <v>Tennessee_FALSE</v>
      </c>
      <c r="C651" s="118"/>
      <c r="D651" s="81" t="s">
        <v>2823</v>
      </c>
      <c r="E651" s="82">
        <v>53</v>
      </c>
      <c r="F651" s="83">
        <v>0</v>
      </c>
      <c r="G651" s="84">
        <v>0</v>
      </c>
    </row>
    <row r="652" spans="1:7" x14ac:dyDescent="0.2">
      <c r="A652" s="93" t="str">
        <f t="shared" si="67"/>
        <v>Tennessee</v>
      </c>
      <c r="B652" s="93" t="str">
        <f t="shared" si="66"/>
        <v>Tennessee_TRUE</v>
      </c>
      <c r="C652" s="119"/>
      <c r="D652" s="85" t="s">
        <v>2824</v>
      </c>
      <c r="E652" s="86">
        <v>57.82</v>
      </c>
      <c r="F652" s="87">
        <v>3.6706956300000004</v>
      </c>
      <c r="G652" s="88">
        <v>183.53478150000001</v>
      </c>
    </row>
    <row r="653" spans="1:7" x14ac:dyDescent="0.2">
      <c r="A653" s="70" t="str">
        <f>C653</f>
        <v>Texas Offshore</v>
      </c>
      <c r="B653" s="70" t="str">
        <f>A653&amp;"_"&amp;AND(E653&gt;0,F653&gt;0)</f>
        <v>Texas Offshore_FALSE</v>
      </c>
      <c r="C653" s="117" t="s">
        <v>2826</v>
      </c>
      <c r="D653" s="81" t="s">
        <v>2806</v>
      </c>
      <c r="E653" s="82">
        <v>-28.91</v>
      </c>
      <c r="F653" s="83">
        <v>0</v>
      </c>
      <c r="G653" s="84">
        <v>0</v>
      </c>
    </row>
    <row r="654" spans="1:7" x14ac:dyDescent="0.2">
      <c r="A654" s="70" t="str">
        <f>A653</f>
        <v>Texas Offshore</v>
      </c>
      <c r="B654" s="70" t="str">
        <f t="shared" ref="B654:B671" si="68">A654&amp;"_"&amp;AND(E654&gt;0,F654&gt;0)</f>
        <v>Texas Offshore_FALSE</v>
      </c>
      <c r="C654" s="118"/>
      <c r="D654" s="81" t="s">
        <v>2807</v>
      </c>
      <c r="E654" s="82">
        <v>-24.09</v>
      </c>
      <c r="F654" s="83">
        <v>0</v>
      </c>
      <c r="G654" s="84">
        <v>0</v>
      </c>
    </row>
    <row r="655" spans="1:7" x14ac:dyDescent="0.2">
      <c r="A655" s="70" t="str">
        <f t="shared" ref="A655:A671" si="69">A654</f>
        <v>Texas Offshore</v>
      </c>
      <c r="B655" s="70" t="str">
        <f t="shared" si="68"/>
        <v>Texas Offshore_FALSE</v>
      </c>
      <c r="C655" s="118"/>
      <c r="D655" s="81" t="s">
        <v>2808</v>
      </c>
      <c r="E655" s="82">
        <v>-19.27</v>
      </c>
      <c r="F655" s="83">
        <v>0</v>
      </c>
      <c r="G655" s="84">
        <v>0</v>
      </c>
    </row>
    <row r="656" spans="1:7" x14ac:dyDescent="0.2">
      <c r="A656" s="70" t="str">
        <f t="shared" si="69"/>
        <v>Texas Offshore</v>
      </c>
      <c r="B656" s="70" t="str">
        <f t="shared" si="68"/>
        <v>Texas Offshore_FALSE</v>
      </c>
      <c r="C656" s="118"/>
      <c r="D656" s="81" t="s">
        <v>2809</v>
      </c>
      <c r="E656" s="82">
        <v>-14.46</v>
      </c>
      <c r="F656" s="83">
        <v>0</v>
      </c>
      <c r="G656" s="84">
        <v>0</v>
      </c>
    </row>
    <row r="657" spans="1:7" x14ac:dyDescent="0.2">
      <c r="A657" s="70" t="str">
        <f t="shared" si="69"/>
        <v>Texas Offshore</v>
      </c>
      <c r="B657" s="70" t="str">
        <f t="shared" si="68"/>
        <v>Texas Offshore_FALSE</v>
      </c>
      <c r="C657" s="118"/>
      <c r="D657" s="81" t="s">
        <v>2810</v>
      </c>
      <c r="E657" s="82">
        <v>-9.64</v>
      </c>
      <c r="F657" s="83">
        <v>0</v>
      </c>
      <c r="G657" s="84">
        <v>0</v>
      </c>
    </row>
    <row r="658" spans="1:7" x14ac:dyDescent="0.2">
      <c r="A658" s="70" t="str">
        <f t="shared" si="69"/>
        <v>Texas Offshore</v>
      </c>
      <c r="B658" s="70" t="str">
        <f t="shared" si="68"/>
        <v>Texas Offshore_FALSE</v>
      </c>
      <c r="C658" s="118"/>
      <c r="D658" s="81" t="s">
        <v>2811</v>
      </c>
      <c r="E658" s="82">
        <v>-4.82</v>
      </c>
      <c r="F658" s="83">
        <v>0</v>
      </c>
      <c r="G658" s="84">
        <v>0</v>
      </c>
    </row>
    <row r="659" spans="1:7" x14ac:dyDescent="0.2">
      <c r="A659" s="70" t="str">
        <f t="shared" si="69"/>
        <v>Texas Offshore</v>
      </c>
      <c r="B659" s="70" t="str">
        <f t="shared" si="68"/>
        <v>Texas Offshore_FALSE</v>
      </c>
      <c r="C659" s="118"/>
      <c r="D659" s="81" t="s">
        <v>2812</v>
      </c>
      <c r="E659" s="82">
        <v>0</v>
      </c>
      <c r="F659" s="83">
        <v>0</v>
      </c>
      <c r="G659" s="84">
        <v>0</v>
      </c>
    </row>
    <row r="660" spans="1:7" x14ac:dyDescent="0.2">
      <c r="A660" s="70" t="str">
        <f t="shared" si="69"/>
        <v>Texas Offshore</v>
      </c>
      <c r="B660" s="70" t="str">
        <f t="shared" si="68"/>
        <v>Texas Offshore_FALSE</v>
      </c>
      <c r="C660" s="118"/>
      <c r="D660" s="81" t="s">
        <v>2813</v>
      </c>
      <c r="E660" s="82">
        <v>4.82</v>
      </c>
      <c r="F660" s="83">
        <v>0</v>
      </c>
      <c r="G660" s="84">
        <v>0</v>
      </c>
    </row>
    <row r="661" spans="1:7" x14ac:dyDescent="0.2">
      <c r="A661" s="70" t="str">
        <f t="shared" si="69"/>
        <v>Texas Offshore</v>
      </c>
      <c r="B661" s="70" t="str">
        <f t="shared" si="68"/>
        <v>Texas Offshore_FALSE</v>
      </c>
      <c r="C661" s="118"/>
      <c r="D661" s="81" t="s">
        <v>2814</v>
      </c>
      <c r="E661" s="82">
        <v>9.64</v>
      </c>
      <c r="F661" s="83">
        <v>0</v>
      </c>
      <c r="G661" s="84">
        <v>0</v>
      </c>
    </row>
    <row r="662" spans="1:7" x14ac:dyDescent="0.2">
      <c r="A662" s="70" t="str">
        <f t="shared" si="69"/>
        <v>Texas Offshore</v>
      </c>
      <c r="B662" s="70" t="str">
        <f t="shared" si="68"/>
        <v>Texas Offshore_TRUE</v>
      </c>
      <c r="C662" s="118"/>
      <c r="D662" s="81" t="s">
        <v>2815</v>
      </c>
      <c r="E662" s="82">
        <v>14.46</v>
      </c>
      <c r="F662" s="83">
        <v>1055.5730136</v>
      </c>
      <c r="G662" s="84">
        <v>52778.650679999992</v>
      </c>
    </row>
    <row r="663" spans="1:7" x14ac:dyDescent="0.2">
      <c r="A663" s="70" t="str">
        <f t="shared" si="69"/>
        <v>Texas Offshore</v>
      </c>
      <c r="B663" s="70" t="str">
        <f t="shared" si="68"/>
        <v>Texas Offshore_FALSE</v>
      </c>
      <c r="C663" s="118"/>
      <c r="D663" s="81" t="s">
        <v>2816</v>
      </c>
      <c r="E663" s="82">
        <v>19.27</v>
      </c>
      <c r="F663" s="83">
        <v>0</v>
      </c>
      <c r="G663" s="84">
        <v>0</v>
      </c>
    </row>
    <row r="664" spans="1:7" x14ac:dyDescent="0.2">
      <c r="A664" s="70" t="str">
        <f t="shared" si="69"/>
        <v>Texas Offshore</v>
      </c>
      <c r="B664" s="70" t="str">
        <f t="shared" si="68"/>
        <v>Texas Offshore_TRUE</v>
      </c>
      <c r="C664" s="118"/>
      <c r="D664" s="81" t="s">
        <v>2817</v>
      </c>
      <c r="E664" s="82">
        <v>24.09</v>
      </c>
      <c r="F664" s="83">
        <v>4046.3632187999997</v>
      </c>
      <c r="G664" s="84">
        <v>202318.16094</v>
      </c>
    </row>
    <row r="665" spans="1:7" x14ac:dyDescent="0.2">
      <c r="A665" s="70" t="str">
        <f t="shared" si="69"/>
        <v>Texas Offshore</v>
      </c>
      <c r="B665" s="70" t="str">
        <f t="shared" si="68"/>
        <v>Texas Offshore_FALSE</v>
      </c>
      <c r="C665" s="118"/>
      <c r="D665" s="81" t="s">
        <v>2818</v>
      </c>
      <c r="E665" s="82">
        <v>28.91</v>
      </c>
      <c r="F665" s="83">
        <v>0</v>
      </c>
      <c r="G665" s="84">
        <v>0</v>
      </c>
    </row>
    <row r="666" spans="1:7" x14ac:dyDescent="0.2">
      <c r="A666" s="70" t="str">
        <f t="shared" si="69"/>
        <v>Texas Offshore</v>
      </c>
      <c r="B666" s="70" t="str">
        <f t="shared" si="68"/>
        <v>Texas Offshore_TRUE</v>
      </c>
      <c r="C666" s="118"/>
      <c r="D666" s="81" t="s">
        <v>2819</v>
      </c>
      <c r="E666" s="82">
        <v>33.729999999999997</v>
      </c>
      <c r="F666" s="83">
        <v>1055.5730136</v>
      </c>
      <c r="G666" s="84">
        <v>52778.650679999992</v>
      </c>
    </row>
    <row r="667" spans="1:7" x14ac:dyDescent="0.2">
      <c r="A667" s="70" t="str">
        <f t="shared" si="69"/>
        <v>Texas Offshore</v>
      </c>
      <c r="B667" s="70" t="str">
        <f t="shared" si="68"/>
        <v>Texas Offshore_FALSE</v>
      </c>
      <c r="C667" s="118"/>
      <c r="D667" s="81" t="s">
        <v>2820</v>
      </c>
      <c r="E667" s="82">
        <v>38.549999999999997</v>
      </c>
      <c r="F667" s="83">
        <v>0</v>
      </c>
      <c r="G667" s="84">
        <v>0</v>
      </c>
    </row>
    <row r="668" spans="1:7" x14ac:dyDescent="0.2">
      <c r="A668" s="70" t="str">
        <f t="shared" si="69"/>
        <v>Texas Offshore</v>
      </c>
      <c r="B668" s="70" t="str">
        <f t="shared" si="68"/>
        <v>Texas Offshore_TRUE</v>
      </c>
      <c r="C668" s="118"/>
      <c r="D668" s="81" t="s">
        <v>2821</v>
      </c>
      <c r="E668" s="82">
        <v>43.37</v>
      </c>
      <c r="F668" s="83">
        <v>3518.5767120000005</v>
      </c>
      <c r="G668" s="84">
        <v>175928.83560000005</v>
      </c>
    </row>
    <row r="669" spans="1:7" x14ac:dyDescent="0.2">
      <c r="A669" s="70" t="str">
        <f t="shared" si="69"/>
        <v>Texas Offshore</v>
      </c>
      <c r="B669" s="70" t="str">
        <f t="shared" si="68"/>
        <v>Texas Offshore_FALSE</v>
      </c>
      <c r="C669" s="118"/>
      <c r="D669" s="81" t="s">
        <v>2822</v>
      </c>
      <c r="E669" s="82">
        <v>48.18</v>
      </c>
      <c r="F669" s="83">
        <v>0</v>
      </c>
      <c r="G669" s="84">
        <v>0</v>
      </c>
    </row>
    <row r="670" spans="1:7" x14ac:dyDescent="0.2">
      <c r="A670" s="70" t="str">
        <f t="shared" si="69"/>
        <v>Texas Offshore</v>
      </c>
      <c r="B670" s="70" t="str">
        <f t="shared" si="68"/>
        <v>Texas Offshore_TRUE</v>
      </c>
      <c r="C670" s="118"/>
      <c r="D670" s="81" t="s">
        <v>2823</v>
      </c>
      <c r="E670" s="82">
        <v>53</v>
      </c>
      <c r="F670" s="83">
        <v>3.9286364040000001</v>
      </c>
      <c r="G670" s="84">
        <v>196.4318202</v>
      </c>
    </row>
    <row r="671" spans="1:7" x14ac:dyDescent="0.2">
      <c r="A671" s="70" t="str">
        <f t="shared" si="69"/>
        <v>Texas Offshore</v>
      </c>
      <c r="B671" s="70" t="str">
        <f t="shared" si="68"/>
        <v>Texas Offshore_TRUE</v>
      </c>
      <c r="C671" s="119"/>
      <c r="D671" s="81" t="s">
        <v>2824</v>
      </c>
      <c r="E671" s="82">
        <v>57.82</v>
      </c>
      <c r="F671" s="83">
        <v>7978.3462389959996</v>
      </c>
      <c r="G671" s="84">
        <v>398917.3119498</v>
      </c>
    </row>
    <row r="672" spans="1:7" x14ac:dyDescent="0.2">
      <c r="A672" s="93" t="str">
        <f>C672</f>
        <v>Texas Onshore</v>
      </c>
      <c r="B672" s="93" t="str">
        <f>A672&amp;"_"&amp;AND(E672&gt;0,F672&gt;0)</f>
        <v>Texas Onshore_FALSE</v>
      </c>
      <c r="C672" s="117" t="s">
        <v>138</v>
      </c>
      <c r="D672" s="77" t="s">
        <v>2806</v>
      </c>
      <c r="E672" s="78">
        <v>-28.91</v>
      </c>
      <c r="F672" s="79">
        <v>64.660609992690667</v>
      </c>
      <c r="G672" s="80">
        <v>3233.030499634534</v>
      </c>
    </row>
    <row r="673" spans="1:7" x14ac:dyDescent="0.2">
      <c r="A673" s="93" t="str">
        <f>A672</f>
        <v>Texas Onshore</v>
      </c>
      <c r="B673" s="93" t="str">
        <f t="shared" ref="B673:B690" si="70">A673&amp;"_"&amp;AND(E673&gt;0,F673&gt;0)</f>
        <v>Texas Onshore_FALSE</v>
      </c>
      <c r="C673" s="118"/>
      <c r="D673" s="81" t="s">
        <v>2807</v>
      </c>
      <c r="E673" s="82">
        <v>-24.09</v>
      </c>
      <c r="F673" s="83">
        <v>0</v>
      </c>
      <c r="G673" s="84">
        <v>0</v>
      </c>
    </row>
    <row r="674" spans="1:7" x14ac:dyDescent="0.2">
      <c r="A674" s="93" t="str">
        <f t="shared" ref="A674:A690" si="71">A673</f>
        <v>Texas Onshore</v>
      </c>
      <c r="B674" s="93" t="str">
        <f t="shared" si="70"/>
        <v>Texas Onshore_FALSE</v>
      </c>
      <c r="C674" s="118"/>
      <c r="D674" s="81" t="s">
        <v>2808</v>
      </c>
      <c r="E674" s="82">
        <v>-19.27</v>
      </c>
      <c r="F674" s="83">
        <v>0</v>
      </c>
      <c r="G674" s="84">
        <v>0</v>
      </c>
    </row>
    <row r="675" spans="1:7" x14ac:dyDescent="0.2">
      <c r="A675" s="93" t="str">
        <f t="shared" si="71"/>
        <v>Texas Onshore</v>
      </c>
      <c r="B675" s="93" t="str">
        <f t="shared" si="70"/>
        <v>Texas Onshore_FALSE</v>
      </c>
      <c r="C675" s="118"/>
      <c r="D675" s="81" t="s">
        <v>2809</v>
      </c>
      <c r="E675" s="82">
        <v>-14.46</v>
      </c>
      <c r="F675" s="83">
        <v>0</v>
      </c>
      <c r="G675" s="84">
        <v>0</v>
      </c>
    </row>
    <row r="676" spans="1:7" x14ac:dyDescent="0.2">
      <c r="A676" s="93" t="str">
        <f t="shared" si="71"/>
        <v>Texas Onshore</v>
      </c>
      <c r="B676" s="93" t="str">
        <f t="shared" si="70"/>
        <v>Texas Onshore_FALSE</v>
      </c>
      <c r="C676" s="118"/>
      <c r="D676" s="81" t="s">
        <v>2810</v>
      </c>
      <c r="E676" s="82">
        <v>-9.64</v>
      </c>
      <c r="F676" s="83">
        <v>0</v>
      </c>
      <c r="G676" s="84">
        <v>0</v>
      </c>
    </row>
    <row r="677" spans="1:7" x14ac:dyDescent="0.2">
      <c r="A677" s="93" t="str">
        <f t="shared" si="71"/>
        <v>Texas Onshore</v>
      </c>
      <c r="B677" s="93" t="str">
        <f t="shared" si="70"/>
        <v>Texas Onshore_FALSE</v>
      </c>
      <c r="C677" s="118"/>
      <c r="D677" s="81" t="s">
        <v>2811</v>
      </c>
      <c r="E677" s="82">
        <v>-4.82</v>
      </c>
      <c r="F677" s="83">
        <v>0</v>
      </c>
      <c r="G677" s="84">
        <v>0</v>
      </c>
    </row>
    <row r="678" spans="1:7" x14ac:dyDescent="0.2">
      <c r="A678" s="93" t="str">
        <f t="shared" si="71"/>
        <v>Texas Onshore</v>
      </c>
      <c r="B678" s="93" t="str">
        <f t="shared" si="70"/>
        <v>Texas Onshore_FALSE</v>
      </c>
      <c r="C678" s="118"/>
      <c r="D678" s="81" t="s">
        <v>2812</v>
      </c>
      <c r="E678" s="82">
        <v>0</v>
      </c>
      <c r="F678" s="83">
        <v>0</v>
      </c>
      <c r="G678" s="84">
        <v>0</v>
      </c>
    </row>
    <row r="679" spans="1:7" x14ac:dyDescent="0.2">
      <c r="A679" s="93" t="str">
        <f t="shared" si="71"/>
        <v>Texas Onshore</v>
      </c>
      <c r="B679" s="93" t="str">
        <f t="shared" si="70"/>
        <v>Texas Onshore_TRUE</v>
      </c>
      <c r="C679" s="118"/>
      <c r="D679" s="81" t="s">
        <v>2813</v>
      </c>
      <c r="E679" s="82">
        <v>4.82</v>
      </c>
      <c r="F679" s="83">
        <v>9642.1122688490541</v>
      </c>
      <c r="G679" s="84">
        <v>482105.61344245268</v>
      </c>
    </row>
    <row r="680" spans="1:7" x14ac:dyDescent="0.2">
      <c r="A680" s="93" t="str">
        <f t="shared" si="71"/>
        <v>Texas Onshore</v>
      </c>
      <c r="B680" s="93" t="str">
        <f t="shared" si="70"/>
        <v>Texas Onshore_TRUE</v>
      </c>
      <c r="C680" s="118"/>
      <c r="D680" s="81" t="s">
        <v>2814</v>
      </c>
      <c r="E680" s="82">
        <v>9.64</v>
      </c>
      <c r="F680" s="83">
        <v>11618.942164829999</v>
      </c>
      <c r="G680" s="84">
        <v>580947.10824149998</v>
      </c>
    </row>
    <row r="681" spans="1:7" x14ac:dyDescent="0.2">
      <c r="A681" s="93" t="str">
        <f t="shared" si="71"/>
        <v>Texas Onshore</v>
      </c>
      <c r="B681" s="93" t="str">
        <f t="shared" si="70"/>
        <v>Texas Onshore_TRUE</v>
      </c>
      <c r="C681" s="118"/>
      <c r="D681" s="81" t="s">
        <v>2815</v>
      </c>
      <c r="E681" s="82">
        <v>14.46</v>
      </c>
      <c r="F681" s="83">
        <v>4385.0204953127995</v>
      </c>
      <c r="G681" s="84">
        <v>219251.02476563997</v>
      </c>
    </row>
    <row r="682" spans="1:7" x14ac:dyDescent="0.2">
      <c r="A682" s="93" t="str">
        <f t="shared" si="71"/>
        <v>Texas Onshore</v>
      </c>
      <c r="B682" s="93" t="str">
        <f t="shared" si="70"/>
        <v>Texas Onshore_TRUE</v>
      </c>
      <c r="C682" s="118"/>
      <c r="D682" s="81" t="s">
        <v>2816</v>
      </c>
      <c r="E682" s="82">
        <v>19.27</v>
      </c>
      <c r="F682" s="83">
        <v>5601.6064290179365</v>
      </c>
      <c r="G682" s="84">
        <v>280080.32145089685</v>
      </c>
    </row>
    <row r="683" spans="1:7" x14ac:dyDescent="0.2">
      <c r="A683" s="93" t="str">
        <f t="shared" si="71"/>
        <v>Texas Onshore</v>
      </c>
      <c r="B683" s="93" t="str">
        <f t="shared" si="70"/>
        <v>Texas Onshore_TRUE</v>
      </c>
      <c r="C683" s="118"/>
      <c r="D683" s="81" t="s">
        <v>2817</v>
      </c>
      <c r="E683" s="82">
        <v>24.09</v>
      </c>
      <c r="F683" s="83">
        <v>573.404545224</v>
      </c>
      <c r="G683" s="84">
        <v>28670.227261200002</v>
      </c>
    </row>
    <row r="684" spans="1:7" x14ac:dyDescent="0.2">
      <c r="A684" s="93" t="str">
        <f t="shared" si="71"/>
        <v>Texas Onshore</v>
      </c>
      <c r="B684" s="93" t="str">
        <f t="shared" si="70"/>
        <v>Texas Onshore_FALSE</v>
      </c>
      <c r="C684" s="118"/>
      <c r="D684" s="81" t="s">
        <v>2818</v>
      </c>
      <c r="E684" s="82">
        <v>28.91</v>
      </c>
      <c r="F684" s="83">
        <v>0</v>
      </c>
      <c r="G684" s="84">
        <v>0</v>
      </c>
    </row>
    <row r="685" spans="1:7" x14ac:dyDescent="0.2">
      <c r="A685" s="93" t="str">
        <f t="shared" si="71"/>
        <v>Texas Onshore</v>
      </c>
      <c r="B685" s="93" t="str">
        <f t="shared" si="70"/>
        <v>Texas Onshore_TRUE</v>
      </c>
      <c r="C685" s="118"/>
      <c r="D685" s="81" t="s">
        <v>2819</v>
      </c>
      <c r="E685" s="82">
        <v>33.729999999999997</v>
      </c>
      <c r="F685" s="83">
        <v>430.053408918</v>
      </c>
      <c r="G685" s="84">
        <v>21502.670445899999</v>
      </c>
    </row>
    <row r="686" spans="1:7" x14ac:dyDescent="0.2">
      <c r="A686" s="93" t="str">
        <f t="shared" si="71"/>
        <v>Texas Onshore</v>
      </c>
      <c r="B686" s="93" t="str">
        <f t="shared" si="70"/>
        <v>Texas Onshore_TRUE</v>
      </c>
      <c r="C686" s="118"/>
      <c r="D686" s="81" t="s">
        <v>2820</v>
      </c>
      <c r="E686" s="82">
        <v>38.549999999999997</v>
      </c>
      <c r="F686" s="83">
        <v>2987.7279852420002</v>
      </c>
      <c r="G686" s="84">
        <v>149386.39926209999</v>
      </c>
    </row>
    <row r="687" spans="1:7" x14ac:dyDescent="0.2">
      <c r="A687" s="93" t="str">
        <f t="shared" si="71"/>
        <v>Texas Onshore</v>
      </c>
      <c r="B687" s="93" t="str">
        <f t="shared" si="70"/>
        <v>Texas Onshore_FALSE</v>
      </c>
      <c r="C687" s="118"/>
      <c r="D687" s="81" t="s">
        <v>2821</v>
      </c>
      <c r="E687" s="82">
        <v>43.37</v>
      </c>
      <c r="F687" s="83">
        <v>0</v>
      </c>
      <c r="G687" s="84">
        <v>0</v>
      </c>
    </row>
    <row r="688" spans="1:7" x14ac:dyDescent="0.2">
      <c r="A688" s="93" t="str">
        <f t="shared" si="71"/>
        <v>Texas Onshore</v>
      </c>
      <c r="B688" s="93" t="str">
        <f t="shared" si="70"/>
        <v>Texas Onshore_TRUE</v>
      </c>
      <c r="C688" s="118"/>
      <c r="D688" s="81" t="s">
        <v>2822</v>
      </c>
      <c r="E688" s="82">
        <v>48.18</v>
      </c>
      <c r="F688" s="83">
        <v>258.03204535079999</v>
      </c>
      <c r="G688" s="84">
        <v>12901.60226754</v>
      </c>
    </row>
    <row r="689" spans="1:7" x14ac:dyDescent="0.2">
      <c r="A689" s="93" t="str">
        <f t="shared" si="71"/>
        <v>Texas Onshore</v>
      </c>
      <c r="B689" s="93" t="str">
        <f t="shared" si="70"/>
        <v>Texas Onshore_FALSE</v>
      </c>
      <c r="C689" s="118"/>
      <c r="D689" s="81" t="s">
        <v>2823</v>
      </c>
      <c r="E689" s="82">
        <v>53</v>
      </c>
      <c r="F689" s="83">
        <v>0</v>
      </c>
      <c r="G689" s="84">
        <v>0</v>
      </c>
    </row>
    <row r="690" spans="1:7" x14ac:dyDescent="0.2">
      <c r="A690" s="93" t="str">
        <f t="shared" si="71"/>
        <v>Texas Onshore</v>
      </c>
      <c r="B690" s="93" t="str">
        <f t="shared" si="70"/>
        <v>Texas Onshore_TRUE</v>
      </c>
      <c r="C690" s="119"/>
      <c r="D690" s="85" t="s">
        <v>2824</v>
      </c>
      <c r="E690" s="86">
        <v>57.82</v>
      </c>
      <c r="F690" s="87">
        <v>617.06353333225263</v>
      </c>
      <c r="G690" s="88">
        <v>30853.176666612631</v>
      </c>
    </row>
    <row r="691" spans="1:7" x14ac:dyDescent="0.2">
      <c r="A691" s="70" t="str">
        <f>C691</f>
        <v>Utah</v>
      </c>
      <c r="B691" s="70" t="str">
        <f>A691&amp;"_"&amp;AND(E691&gt;0,F691&gt;0)</f>
        <v>Utah_FALSE</v>
      </c>
      <c r="C691" s="117" t="s">
        <v>540</v>
      </c>
      <c r="D691" s="81" t="s">
        <v>2806</v>
      </c>
      <c r="E691" s="82">
        <v>-28.91</v>
      </c>
      <c r="F691" s="83">
        <v>2.195121528928321</v>
      </c>
      <c r="G691" s="84">
        <v>109.75607644641603</v>
      </c>
    </row>
    <row r="692" spans="1:7" x14ac:dyDescent="0.2">
      <c r="A692" s="70" t="str">
        <f>A691</f>
        <v>Utah</v>
      </c>
      <c r="B692" s="70" t="str">
        <f t="shared" ref="B692:B709" si="72">A692&amp;"_"&amp;AND(E692&gt;0,F692&gt;0)</f>
        <v>Utah_FALSE</v>
      </c>
      <c r="C692" s="118"/>
      <c r="D692" s="81" t="s">
        <v>2807</v>
      </c>
      <c r="E692" s="82">
        <v>-24.09</v>
      </c>
      <c r="F692" s="83">
        <v>0</v>
      </c>
      <c r="G692" s="84">
        <v>0</v>
      </c>
    </row>
    <row r="693" spans="1:7" x14ac:dyDescent="0.2">
      <c r="A693" s="70" t="str">
        <f t="shared" ref="A693:A709" si="73">A692</f>
        <v>Utah</v>
      </c>
      <c r="B693" s="70" t="str">
        <f t="shared" si="72"/>
        <v>Utah_FALSE</v>
      </c>
      <c r="C693" s="118"/>
      <c r="D693" s="81" t="s">
        <v>2808</v>
      </c>
      <c r="E693" s="82">
        <v>-19.27</v>
      </c>
      <c r="F693" s="83">
        <v>0</v>
      </c>
      <c r="G693" s="84">
        <v>0</v>
      </c>
    </row>
    <row r="694" spans="1:7" x14ac:dyDescent="0.2">
      <c r="A694" s="70" t="str">
        <f t="shared" si="73"/>
        <v>Utah</v>
      </c>
      <c r="B694" s="70" t="str">
        <f t="shared" si="72"/>
        <v>Utah_FALSE</v>
      </c>
      <c r="C694" s="118"/>
      <c r="D694" s="81" t="s">
        <v>2809</v>
      </c>
      <c r="E694" s="82">
        <v>-14.46</v>
      </c>
      <c r="F694" s="83">
        <v>0</v>
      </c>
      <c r="G694" s="84">
        <v>0</v>
      </c>
    </row>
    <row r="695" spans="1:7" x14ac:dyDescent="0.2">
      <c r="A695" s="70" t="str">
        <f t="shared" si="73"/>
        <v>Utah</v>
      </c>
      <c r="B695" s="70" t="str">
        <f t="shared" si="72"/>
        <v>Utah_FALSE</v>
      </c>
      <c r="C695" s="118"/>
      <c r="D695" s="81" t="s">
        <v>2810</v>
      </c>
      <c r="E695" s="82">
        <v>-9.64</v>
      </c>
      <c r="F695" s="83">
        <v>0</v>
      </c>
      <c r="G695" s="84">
        <v>0</v>
      </c>
    </row>
    <row r="696" spans="1:7" x14ac:dyDescent="0.2">
      <c r="A696" s="70" t="str">
        <f t="shared" si="73"/>
        <v>Utah</v>
      </c>
      <c r="B696" s="70" t="str">
        <f t="shared" si="72"/>
        <v>Utah_FALSE</v>
      </c>
      <c r="C696" s="118"/>
      <c r="D696" s="81" t="s">
        <v>2811</v>
      </c>
      <c r="E696" s="82">
        <v>-4.82</v>
      </c>
      <c r="F696" s="83">
        <v>0</v>
      </c>
      <c r="G696" s="84">
        <v>0</v>
      </c>
    </row>
    <row r="697" spans="1:7" x14ac:dyDescent="0.2">
      <c r="A697" s="70" t="str">
        <f t="shared" si="73"/>
        <v>Utah</v>
      </c>
      <c r="B697" s="70" t="str">
        <f t="shared" si="72"/>
        <v>Utah_FALSE</v>
      </c>
      <c r="C697" s="118"/>
      <c r="D697" s="81" t="s">
        <v>2812</v>
      </c>
      <c r="E697" s="82">
        <v>0</v>
      </c>
      <c r="F697" s="83">
        <v>0</v>
      </c>
      <c r="G697" s="84">
        <v>0</v>
      </c>
    </row>
    <row r="698" spans="1:7" x14ac:dyDescent="0.2">
      <c r="A698" s="70" t="str">
        <f t="shared" si="73"/>
        <v>Utah</v>
      </c>
      <c r="B698" s="70" t="str">
        <f t="shared" si="72"/>
        <v>Utah_TRUE</v>
      </c>
      <c r="C698" s="118"/>
      <c r="D698" s="81" t="s">
        <v>2813</v>
      </c>
      <c r="E698" s="82">
        <v>4.82</v>
      </c>
      <c r="F698" s="83">
        <v>566.77524687000005</v>
      </c>
      <c r="G698" s="84">
        <v>28338.762343500002</v>
      </c>
    </row>
    <row r="699" spans="1:7" x14ac:dyDescent="0.2">
      <c r="A699" s="70" t="str">
        <f t="shared" si="73"/>
        <v>Utah</v>
      </c>
      <c r="B699" s="70" t="str">
        <f t="shared" si="72"/>
        <v>Utah_TRUE</v>
      </c>
      <c r="C699" s="118"/>
      <c r="D699" s="81" t="s">
        <v>2814</v>
      </c>
      <c r="E699" s="82">
        <v>9.64</v>
      </c>
      <c r="F699" s="83">
        <v>684.60301015105267</v>
      </c>
      <c r="G699" s="84">
        <v>34230.150507552629</v>
      </c>
    </row>
    <row r="700" spans="1:7" x14ac:dyDescent="0.2">
      <c r="A700" s="70" t="str">
        <f t="shared" si="73"/>
        <v>Utah</v>
      </c>
      <c r="B700" s="70" t="str">
        <f t="shared" si="72"/>
        <v>Utah_TRUE</v>
      </c>
      <c r="C700" s="118"/>
      <c r="D700" s="81" t="s">
        <v>2815</v>
      </c>
      <c r="E700" s="82">
        <v>14.46</v>
      </c>
      <c r="F700" s="83">
        <v>534.18740631480011</v>
      </c>
      <c r="G700" s="84">
        <v>26709.370315740001</v>
      </c>
    </row>
    <row r="701" spans="1:7" x14ac:dyDescent="0.2">
      <c r="A701" s="70" t="str">
        <f t="shared" si="73"/>
        <v>Utah</v>
      </c>
      <c r="B701" s="70" t="str">
        <f t="shared" si="72"/>
        <v>Utah_TRUE</v>
      </c>
      <c r="C701" s="118"/>
      <c r="D701" s="81" t="s">
        <v>2816</v>
      </c>
      <c r="E701" s="82">
        <v>19.27</v>
      </c>
      <c r="F701" s="83">
        <v>10.502053391936842</v>
      </c>
      <c r="G701" s="84">
        <v>525.10266959684213</v>
      </c>
    </row>
    <row r="702" spans="1:7" x14ac:dyDescent="0.2">
      <c r="A702" s="70" t="str">
        <f t="shared" si="73"/>
        <v>Utah</v>
      </c>
      <c r="B702" s="70" t="str">
        <f t="shared" si="72"/>
        <v>Utah_TRUE</v>
      </c>
      <c r="C702" s="118"/>
      <c r="D702" s="81" t="s">
        <v>2817</v>
      </c>
      <c r="E702" s="82">
        <v>24.09</v>
      </c>
      <c r="F702" s="83">
        <v>185.18163413400003</v>
      </c>
      <c r="G702" s="84">
        <v>9259.0817067000007</v>
      </c>
    </row>
    <row r="703" spans="1:7" x14ac:dyDescent="0.2">
      <c r="A703" s="70" t="str">
        <f t="shared" si="73"/>
        <v>Utah</v>
      </c>
      <c r="B703" s="70" t="str">
        <f t="shared" si="72"/>
        <v>Utah_FALSE</v>
      </c>
      <c r="C703" s="118"/>
      <c r="D703" s="81" t="s">
        <v>2818</v>
      </c>
      <c r="E703" s="82">
        <v>28.91</v>
      </c>
      <c r="F703" s="83">
        <v>0</v>
      </c>
      <c r="G703" s="84">
        <v>0</v>
      </c>
    </row>
    <row r="704" spans="1:7" x14ac:dyDescent="0.2">
      <c r="A704" s="70" t="str">
        <f t="shared" si="73"/>
        <v>Utah</v>
      </c>
      <c r="B704" s="70" t="str">
        <f t="shared" si="72"/>
        <v>Utah_TRUE</v>
      </c>
      <c r="C704" s="118"/>
      <c r="D704" s="81" t="s">
        <v>2819</v>
      </c>
      <c r="E704" s="82">
        <v>33.729999999999997</v>
      </c>
      <c r="F704" s="83">
        <v>7.5283199990526306</v>
      </c>
      <c r="G704" s="84">
        <v>376.41599995263158</v>
      </c>
    </row>
    <row r="705" spans="1:7" x14ac:dyDescent="0.2">
      <c r="A705" s="70" t="str">
        <f t="shared" si="73"/>
        <v>Utah</v>
      </c>
      <c r="B705" s="70" t="str">
        <f t="shared" si="72"/>
        <v>Utah_FALSE</v>
      </c>
      <c r="C705" s="118"/>
      <c r="D705" s="81" t="s">
        <v>2820</v>
      </c>
      <c r="E705" s="82">
        <v>38.549999999999997</v>
      </c>
      <c r="F705" s="83">
        <v>0</v>
      </c>
      <c r="G705" s="84">
        <v>0</v>
      </c>
    </row>
    <row r="706" spans="1:7" x14ac:dyDescent="0.2">
      <c r="A706" s="70" t="str">
        <f t="shared" si="73"/>
        <v>Utah</v>
      </c>
      <c r="B706" s="70" t="str">
        <f t="shared" si="72"/>
        <v>Utah_FALSE</v>
      </c>
      <c r="C706" s="118"/>
      <c r="D706" s="81" t="s">
        <v>2821</v>
      </c>
      <c r="E706" s="82">
        <v>43.37</v>
      </c>
      <c r="F706" s="83">
        <v>0</v>
      </c>
      <c r="G706" s="84">
        <v>0</v>
      </c>
    </row>
    <row r="707" spans="1:7" x14ac:dyDescent="0.2">
      <c r="A707" s="70" t="str">
        <f t="shared" si="73"/>
        <v>Utah</v>
      </c>
      <c r="B707" s="70" t="str">
        <f t="shared" si="72"/>
        <v>Utah_TRUE</v>
      </c>
      <c r="C707" s="118"/>
      <c r="D707" s="81" t="s">
        <v>2822</v>
      </c>
      <c r="E707" s="82">
        <v>48.18</v>
      </c>
      <c r="F707" s="83">
        <v>4.1786405387999999</v>
      </c>
      <c r="G707" s="84">
        <v>208.93202693999999</v>
      </c>
    </row>
    <row r="708" spans="1:7" x14ac:dyDescent="0.2">
      <c r="A708" s="70" t="str">
        <f t="shared" si="73"/>
        <v>Utah</v>
      </c>
      <c r="B708" s="70" t="str">
        <f t="shared" si="72"/>
        <v>Utah_FALSE</v>
      </c>
      <c r="C708" s="118"/>
      <c r="D708" s="81" t="s">
        <v>2823</v>
      </c>
      <c r="E708" s="82">
        <v>53</v>
      </c>
      <c r="F708" s="83">
        <v>0</v>
      </c>
      <c r="G708" s="84">
        <v>0</v>
      </c>
    </row>
    <row r="709" spans="1:7" x14ac:dyDescent="0.2">
      <c r="A709" s="70" t="str">
        <f t="shared" si="73"/>
        <v>Utah</v>
      </c>
      <c r="B709" s="70" t="str">
        <f t="shared" si="72"/>
        <v>Utah_TRUE</v>
      </c>
      <c r="C709" s="119"/>
      <c r="D709" s="81" t="s">
        <v>2824</v>
      </c>
      <c r="E709" s="82">
        <v>57.82</v>
      </c>
      <c r="F709" s="83">
        <v>9.7501612571999985</v>
      </c>
      <c r="G709" s="84">
        <v>487.50806286</v>
      </c>
    </row>
    <row r="710" spans="1:7" x14ac:dyDescent="0.2">
      <c r="A710" s="93" t="str">
        <f>C710</f>
        <v>Virginia</v>
      </c>
      <c r="B710" s="93" t="str">
        <f>A710&amp;"_"&amp;AND(E710&gt;0,F710&gt;0)</f>
        <v>Virginia_FALSE</v>
      </c>
      <c r="C710" s="117" t="s">
        <v>531</v>
      </c>
      <c r="D710" s="77" t="s">
        <v>2806</v>
      </c>
      <c r="E710" s="78">
        <v>-28.91</v>
      </c>
      <c r="F710" s="79">
        <v>0</v>
      </c>
      <c r="G710" s="80">
        <v>0</v>
      </c>
    </row>
    <row r="711" spans="1:7" x14ac:dyDescent="0.2">
      <c r="A711" s="93" t="str">
        <f>A710</f>
        <v>Virginia</v>
      </c>
      <c r="B711" s="93" t="str">
        <f t="shared" ref="B711:B728" si="74">A711&amp;"_"&amp;AND(E711&gt;0,F711&gt;0)</f>
        <v>Virginia_FALSE</v>
      </c>
      <c r="C711" s="118"/>
      <c r="D711" s="81" t="s">
        <v>2807</v>
      </c>
      <c r="E711" s="82">
        <v>-24.09</v>
      </c>
      <c r="F711" s="83">
        <v>0</v>
      </c>
      <c r="G711" s="84">
        <v>0</v>
      </c>
    </row>
    <row r="712" spans="1:7" x14ac:dyDescent="0.2">
      <c r="A712" s="93" t="str">
        <f t="shared" ref="A712:A728" si="75">A711</f>
        <v>Virginia</v>
      </c>
      <c r="B712" s="93" t="str">
        <f t="shared" si="74"/>
        <v>Virginia_FALSE</v>
      </c>
      <c r="C712" s="118"/>
      <c r="D712" s="81" t="s">
        <v>2808</v>
      </c>
      <c r="E712" s="82">
        <v>-19.27</v>
      </c>
      <c r="F712" s="83">
        <v>0</v>
      </c>
      <c r="G712" s="84">
        <v>0</v>
      </c>
    </row>
    <row r="713" spans="1:7" x14ac:dyDescent="0.2">
      <c r="A713" s="93" t="str">
        <f t="shared" si="75"/>
        <v>Virginia</v>
      </c>
      <c r="B713" s="93" t="str">
        <f t="shared" si="74"/>
        <v>Virginia_FALSE</v>
      </c>
      <c r="C713" s="118"/>
      <c r="D713" s="81" t="s">
        <v>2809</v>
      </c>
      <c r="E713" s="82">
        <v>-14.46</v>
      </c>
      <c r="F713" s="83">
        <v>0</v>
      </c>
      <c r="G713" s="84">
        <v>0</v>
      </c>
    </row>
    <row r="714" spans="1:7" x14ac:dyDescent="0.2">
      <c r="A714" s="93" t="str">
        <f t="shared" si="75"/>
        <v>Virginia</v>
      </c>
      <c r="B714" s="93" t="str">
        <f t="shared" si="74"/>
        <v>Virginia_FALSE</v>
      </c>
      <c r="C714" s="118"/>
      <c r="D714" s="81" t="s">
        <v>2810</v>
      </c>
      <c r="E714" s="82">
        <v>-9.64</v>
      </c>
      <c r="F714" s="83">
        <v>0</v>
      </c>
      <c r="G714" s="84">
        <v>0</v>
      </c>
    </row>
    <row r="715" spans="1:7" x14ac:dyDescent="0.2">
      <c r="A715" s="93" t="str">
        <f t="shared" si="75"/>
        <v>Virginia</v>
      </c>
      <c r="B715" s="93" t="str">
        <f t="shared" si="74"/>
        <v>Virginia_FALSE</v>
      </c>
      <c r="C715" s="118"/>
      <c r="D715" s="81" t="s">
        <v>2811</v>
      </c>
      <c r="E715" s="82">
        <v>-4.82</v>
      </c>
      <c r="F715" s="83">
        <v>0</v>
      </c>
      <c r="G715" s="84">
        <v>0</v>
      </c>
    </row>
    <row r="716" spans="1:7" x14ac:dyDescent="0.2">
      <c r="A716" s="93" t="str">
        <f t="shared" si="75"/>
        <v>Virginia</v>
      </c>
      <c r="B716" s="93" t="str">
        <f t="shared" si="74"/>
        <v>Virginia_FALSE</v>
      </c>
      <c r="C716" s="118"/>
      <c r="D716" s="81" t="s">
        <v>2812</v>
      </c>
      <c r="E716" s="82">
        <v>0</v>
      </c>
      <c r="F716" s="83">
        <v>0</v>
      </c>
      <c r="G716" s="84">
        <v>0</v>
      </c>
    </row>
    <row r="717" spans="1:7" x14ac:dyDescent="0.2">
      <c r="A717" s="93" t="str">
        <f t="shared" si="75"/>
        <v>Virginia</v>
      </c>
      <c r="B717" s="93" t="str">
        <f t="shared" si="74"/>
        <v>Virginia_TRUE</v>
      </c>
      <c r="C717" s="118"/>
      <c r="D717" s="81" t="s">
        <v>2813</v>
      </c>
      <c r="E717" s="82">
        <v>4.82</v>
      </c>
      <c r="F717" s="83">
        <v>5.4983272680000006</v>
      </c>
      <c r="G717" s="84">
        <v>274.91636340000002</v>
      </c>
    </row>
    <row r="718" spans="1:7" x14ac:dyDescent="0.2">
      <c r="A718" s="93" t="str">
        <f t="shared" si="75"/>
        <v>Virginia</v>
      </c>
      <c r="B718" s="93" t="str">
        <f t="shared" si="74"/>
        <v>Virginia_TRUE</v>
      </c>
      <c r="C718" s="118"/>
      <c r="D718" s="81" t="s">
        <v>2814</v>
      </c>
      <c r="E718" s="82">
        <v>9.64</v>
      </c>
      <c r="F718" s="83">
        <v>6.6359122200000016</v>
      </c>
      <c r="G718" s="84">
        <v>331.79561100000006</v>
      </c>
    </row>
    <row r="719" spans="1:7" x14ac:dyDescent="0.2">
      <c r="A719" s="93" t="str">
        <f t="shared" si="75"/>
        <v>Virginia</v>
      </c>
      <c r="B719" s="93" t="str">
        <f t="shared" si="74"/>
        <v>Virginia_TRUE</v>
      </c>
      <c r="C719" s="118"/>
      <c r="D719" s="81" t="s">
        <v>2815</v>
      </c>
      <c r="E719" s="82">
        <v>14.46</v>
      </c>
      <c r="F719" s="83">
        <v>5.119132284</v>
      </c>
      <c r="G719" s="84">
        <v>255.95661420000002</v>
      </c>
    </row>
    <row r="720" spans="1:7" x14ac:dyDescent="0.2">
      <c r="A720" s="93" t="str">
        <f t="shared" si="75"/>
        <v>Virginia</v>
      </c>
      <c r="B720" s="93" t="str">
        <f t="shared" si="74"/>
        <v>Virginia_TRUE</v>
      </c>
      <c r="C720" s="118"/>
      <c r="D720" s="81" t="s">
        <v>2816</v>
      </c>
      <c r="E720" s="82">
        <v>19.27</v>
      </c>
      <c r="F720" s="83">
        <v>3.0864708000000005E-2</v>
      </c>
      <c r="G720" s="84">
        <v>1.5432354000000001</v>
      </c>
    </row>
    <row r="721" spans="1:7" x14ac:dyDescent="0.2">
      <c r="A721" s="93" t="str">
        <f t="shared" si="75"/>
        <v>Virginia</v>
      </c>
      <c r="B721" s="93" t="str">
        <f t="shared" si="74"/>
        <v>Virginia_TRUE</v>
      </c>
      <c r="C721" s="118"/>
      <c r="D721" s="81" t="s">
        <v>2817</v>
      </c>
      <c r="E721" s="82">
        <v>24.09</v>
      </c>
      <c r="F721" s="83">
        <v>1.3227731999999999E-2</v>
      </c>
      <c r="G721" s="84">
        <v>0.66138660000000005</v>
      </c>
    </row>
    <row r="722" spans="1:7" x14ac:dyDescent="0.2">
      <c r="A722" s="93" t="str">
        <f t="shared" si="75"/>
        <v>Virginia</v>
      </c>
      <c r="B722" s="93" t="str">
        <f t="shared" si="74"/>
        <v>Virginia_TRUE</v>
      </c>
      <c r="C722" s="118"/>
      <c r="D722" s="81" t="s">
        <v>2818</v>
      </c>
      <c r="E722" s="82">
        <v>28.91</v>
      </c>
      <c r="F722" s="83">
        <v>1.7063774279999999</v>
      </c>
      <c r="G722" s="84">
        <v>85.318871399999992</v>
      </c>
    </row>
    <row r="723" spans="1:7" x14ac:dyDescent="0.2">
      <c r="A723" s="93" t="str">
        <f t="shared" si="75"/>
        <v>Virginia</v>
      </c>
      <c r="B723" s="93" t="str">
        <f t="shared" si="74"/>
        <v>Virginia_TRUE</v>
      </c>
      <c r="C723" s="118"/>
      <c r="D723" s="81" t="s">
        <v>2819</v>
      </c>
      <c r="E723" s="82">
        <v>33.729999999999997</v>
      </c>
      <c r="F723" s="83">
        <v>3.3069330000000001E-2</v>
      </c>
      <c r="G723" s="84">
        <v>1.6534665</v>
      </c>
    </row>
    <row r="724" spans="1:7" x14ac:dyDescent="0.2">
      <c r="A724" s="93" t="str">
        <f t="shared" si="75"/>
        <v>Virginia</v>
      </c>
      <c r="B724" s="93" t="str">
        <f t="shared" si="74"/>
        <v>Virginia_TRUE</v>
      </c>
      <c r="C724" s="118"/>
      <c r="D724" s="81" t="s">
        <v>2820</v>
      </c>
      <c r="E724" s="82">
        <v>38.549999999999997</v>
      </c>
      <c r="F724" s="83">
        <v>7.7161770000000005E-2</v>
      </c>
      <c r="G724" s="84">
        <v>3.8580885</v>
      </c>
    </row>
    <row r="725" spans="1:7" x14ac:dyDescent="0.2">
      <c r="A725" s="93" t="str">
        <f t="shared" si="75"/>
        <v>Virginia</v>
      </c>
      <c r="B725" s="93" t="str">
        <f t="shared" si="74"/>
        <v>Virginia_FALSE</v>
      </c>
      <c r="C725" s="118"/>
      <c r="D725" s="81" t="s">
        <v>2821</v>
      </c>
      <c r="E725" s="82">
        <v>43.37</v>
      </c>
      <c r="F725" s="83">
        <v>0</v>
      </c>
      <c r="G725" s="84">
        <v>0</v>
      </c>
    </row>
    <row r="726" spans="1:7" x14ac:dyDescent="0.2">
      <c r="A726" s="93" t="str">
        <f t="shared" si="75"/>
        <v>Virginia</v>
      </c>
      <c r="B726" s="93" t="str">
        <f t="shared" si="74"/>
        <v>Virginia_FALSE</v>
      </c>
      <c r="C726" s="118"/>
      <c r="D726" s="81" t="s">
        <v>2822</v>
      </c>
      <c r="E726" s="82">
        <v>48.18</v>
      </c>
      <c r="F726" s="83">
        <v>0</v>
      </c>
      <c r="G726" s="84">
        <v>0</v>
      </c>
    </row>
    <row r="727" spans="1:7" x14ac:dyDescent="0.2">
      <c r="A727" s="93" t="str">
        <f t="shared" si="75"/>
        <v>Virginia</v>
      </c>
      <c r="B727" s="93" t="str">
        <f t="shared" si="74"/>
        <v>Virginia_FALSE</v>
      </c>
      <c r="C727" s="118"/>
      <c r="D727" s="81" t="s">
        <v>2823</v>
      </c>
      <c r="E727" s="82">
        <v>53</v>
      </c>
      <c r="F727" s="83">
        <v>0</v>
      </c>
      <c r="G727" s="84">
        <v>0</v>
      </c>
    </row>
    <row r="728" spans="1:7" x14ac:dyDescent="0.2">
      <c r="A728" s="93" t="str">
        <f t="shared" si="75"/>
        <v>Virginia</v>
      </c>
      <c r="B728" s="93" t="str">
        <f t="shared" si="74"/>
        <v>Virginia_TRUE</v>
      </c>
      <c r="C728" s="119"/>
      <c r="D728" s="85" t="s">
        <v>2824</v>
      </c>
      <c r="E728" s="86">
        <v>57.82</v>
      </c>
      <c r="F728" s="87">
        <v>6.6138660000000002E-2</v>
      </c>
      <c r="G728" s="88">
        <v>3.3069329999999999</v>
      </c>
    </row>
    <row r="729" spans="1:7" x14ac:dyDescent="0.2">
      <c r="A729" s="70" t="str">
        <f>C729</f>
        <v>Washington</v>
      </c>
      <c r="B729" s="70" t="str">
        <f>A729&amp;"_"&amp;AND(E729&gt;0,F729&gt;0)</f>
        <v>Washington_FALSE</v>
      </c>
      <c r="C729" s="117" t="s">
        <v>940</v>
      </c>
      <c r="D729" s="81" t="s">
        <v>2806</v>
      </c>
      <c r="E729" s="82">
        <v>-28.91</v>
      </c>
      <c r="F729" s="83">
        <v>0</v>
      </c>
      <c r="G729" s="84">
        <v>0</v>
      </c>
    </row>
    <row r="730" spans="1:7" x14ac:dyDescent="0.2">
      <c r="A730" s="70" t="str">
        <f>A729</f>
        <v>Washington</v>
      </c>
      <c r="B730" s="70" t="str">
        <f t="shared" ref="B730:B747" si="76">A730&amp;"_"&amp;AND(E730&gt;0,F730&gt;0)</f>
        <v>Washington_FALSE</v>
      </c>
      <c r="C730" s="118"/>
      <c r="D730" s="81" t="s">
        <v>2807</v>
      </c>
      <c r="E730" s="82">
        <v>-24.09</v>
      </c>
      <c r="F730" s="83">
        <v>0</v>
      </c>
      <c r="G730" s="84">
        <v>0</v>
      </c>
    </row>
    <row r="731" spans="1:7" x14ac:dyDescent="0.2">
      <c r="A731" s="70" t="str">
        <f t="shared" ref="A731:A747" si="77">A730</f>
        <v>Washington</v>
      </c>
      <c r="B731" s="70" t="str">
        <f t="shared" si="76"/>
        <v>Washington_FALSE</v>
      </c>
      <c r="C731" s="118"/>
      <c r="D731" s="81" t="s">
        <v>2808</v>
      </c>
      <c r="E731" s="82">
        <v>-19.27</v>
      </c>
      <c r="F731" s="83">
        <v>0</v>
      </c>
      <c r="G731" s="84">
        <v>0</v>
      </c>
    </row>
    <row r="732" spans="1:7" x14ac:dyDescent="0.2">
      <c r="A732" s="70" t="str">
        <f t="shared" si="77"/>
        <v>Washington</v>
      </c>
      <c r="B732" s="70" t="str">
        <f t="shared" si="76"/>
        <v>Washington_FALSE</v>
      </c>
      <c r="C732" s="118"/>
      <c r="D732" s="81" t="s">
        <v>2809</v>
      </c>
      <c r="E732" s="82">
        <v>-14.46</v>
      </c>
      <c r="F732" s="83">
        <v>0</v>
      </c>
      <c r="G732" s="84">
        <v>0</v>
      </c>
    </row>
    <row r="733" spans="1:7" x14ac:dyDescent="0.2">
      <c r="A733" s="70" t="str">
        <f t="shared" si="77"/>
        <v>Washington</v>
      </c>
      <c r="B733" s="70" t="str">
        <f t="shared" si="76"/>
        <v>Washington_FALSE</v>
      </c>
      <c r="C733" s="118"/>
      <c r="D733" s="81" t="s">
        <v>2810</v>
      </c>
      <c r="E733" s="82">
        <v>-9.64</v>
      </c>
      <c r="F733" s="83">
        <v>0</v>
      </c>
      <c r="G733" s="84">
        <v>0</v>
      </c>
    </row>
    <row r="734" spans="1:7" x14ac:dyDescent="0.2">
      <c r="A734" s="70" t="str">
        <f t="shared" si="77"/>
        <v>Washington</v>
      </c>
      <c r="B734" s="70" t="str">
        <f t="shared" si="76"/>
        <v>Washington_FALSE</v>
      </c>
      <c r="C734" s="118"/>
      <c r="D734" s="81" t="s">
        <v>2811</v>
      </c>
      <c r="E734" s="82">
        <v>-4.82</v>
      </c>
      <c r="F734" s="83">
        <v>0</v>
      </c>
      <c r="G734" s="84">
        <v>0</v>
      </c>
    </row>
    <row r="735" spans="1:7" x14ac:dyDescent="0.2">
      <c r="A735" s="70" t="str">
        <f t="shared" si="77"/>
        <v>Washington</v>
      </c>
      <c r="B735" s="70" t="str">
        <f t="shared" si="76"/>
        <v>Washington_FALSE</v>
      </c>
      <c r="C735" s="118"/>
      <c r="D735" s="81" t="s">
        <v>2812</v>
      </c>
      <c r="E735" s="82">
        <v>0</v>
      </c>
      <c r="F735" s="83">
        <v>0</v>
      </c>
      <c r="G735" s="84">
        <v>0</v>
      </c>
    </row>
    <row r="736" spans="1:7" x14ac:dyDescent="0.2">
      <c r="A736" s="70" t="str">
        <f t="shared" si="77"/>
        <v>Washington</v>
      </c>
      <c r="B736" s="70" t="str">
        <f t="shared" si="76"/>
        <v>Washington_TRUE</v>
      </c>
      <c r="C736" s="118"/>
      <c r="D736" s="81" t="s">
        <v>2813</v>
      </c>
      <c r="E736" s="82">
        <v>4.82</v>
      </c>
      <c r="F736" s="83">
        <v>1120.5079499880001</v>
      </c>
      <c r="G736" s="84">
        <v>56025.397499400002</v>
      </c>
    </row>
    <row r="737" spans="1:7" x14ac:dyDescent="0.2">
      <c r="A737" s="70" t="str">
        <f t="shared" si="77"/>
        <v>Washington</v>
      </c>
      <c r="B737" s="70" t="str">
        <f t="shared" si="76"/>
        <v>Washington_TRUE</v>
      </c>
      <c r="C737" s="118"/>
      <c r="D737" s="81" t="s">
        <v>2814</v>
      </c>
      <c r="E737" s="82">
        <v>9.64</v>
      </c>
      <c r="F737" s="83">
        <v>1352.3371810199997</v>
      </c>
      <c r="G737" s="84">
        <v>67616.859050999992</v>
      </c>
    </row>
    <row r="738" spans="1:7" x14ac:dyDescent="0.2">
      <c r="A738" s="70" t="str">
        <f t="shared" si="77"/>
        <v>Washington</v>
      </c>
      <c r="B738" s="70" t="str">
        <f t="shared" si="76"/>
        <v>Washington_TRUE</v>
      </c>
      <c r="C738" s="118"/>
      <c r="D738" s="81" t="s">
        <v>2815</v>
      </c>
      <c r="E738" s="82">
        <v>14.46</v>
      </c>
      <c r="F738" s="83">
        <v>1043.2315396440001</v>
      </c>
      <c r="G738" s="84">
        <v>52161.5769822</v>
      </c>
    </row>
    <row r="739" spans="1:7" x14ac:dyDescent="0.2">
      <c r="A739" s="70" t="str">
        <f t="shared" si="77"/>
        <v>Washington</v>
      </c>
      <c r="B739" s="70" t="str">
        <f t="shared" si="76"/>
        <v>Washington_FALSE</v>
      </c>
      <c r="C739" s="118"/>
      <c r="D739" s="81" t="s">
        <v>2816</v>
      </c>
      <c r="E739" s="82">
        <v>19.27</v>
      </c>
      <c r="F739" s="83">
        <v>0</v>
      </c>
      <c r="G739" s="84">
        <v>0</v>
      </c>
    </row>
    <row r="740" spans="1:7" x14ac:dyDescent="0.2">
      <c r="A740" s="70" t="str">
        <f t="shared" si="77"/>
        <v>Washington</v>
      </c>
      <c r="B740" s="70" t="str">
        <f t="shared" si="76"/>
        <v>Washington_FALSE</v>
      </c>
      <c r="C740" s="118"/>
      <c r="D740" s="81" t="s">
        <v>2817</v>
      </c>
      <c r="E740" s="82">
        <v>24.09</v>
      </c>
      <c r="F740" s="83">
        <v>0</v>
      </c>
      <c r="G740" s="84">
        <v>0</v>
      </c>
    </row>
    <row r="741" spans="1:7" x14ac:dyDescent="0.2">
      <c r="A741" s="70" t="str">
        <f t="shared" si="77"/>
        <v>Washington</v>
      </c>
      <c r="B741" s="70" t="str">
        <f t="shared" si="76"/>
        <v>Washington_TRUE</v>
      </c>
      <c r="C741" s="118"/>
      <c r="D741" s="81" t="s">
        <v>2818</v>
      </c>
      <c r="E741" s="82">
        <v>28.91</v>
      </c>
      <c r="F741" s="83">
        <v>347.74384654799996</v>
      </c>
      <c r="G741" s="84">
        <v>17387.1923274</v>
      </c>
    </row>
    <row r="742" spans="1:7" x14ac:dyDescent="0.2">
      <c r="A742" s="70" t="str">
        <f t="shared" si="77"/>
        <v>Washington</v>
      </c>
      <c r="B742" s="70" t="str">
        <f t="shared" si="76"/>
        <v>Washington_FALSE</v>
      </c>
      <c r="C742" s="118"/>
      <c r="D742" s="81" t="s">
        <v>2819</v>
      </c>
      <c r="E742" s="82">
        <v>33.729999999999997</v>
      </c>
      <c r="F742" s="83">
        <v>0</v>
      </c>
      <c r="G742" s="84">
        <v>0</v>
      </c>
    </row>
    <row r="743" spans="1:7" x14ac:dyDescent="0.2">
      <c r="A743" s="70" t="str">
        <f t="shared" si="77"/>
        <v>Washington</v>
      </c>
      <c r="B743" s="70" t="str">
        <f t="shared" si="76"/>
        <v>Washington_FALSE</v>
      </c>
      <c r="C743" s="118"/>
      <c r="D743" s="81" t="s">
        <v>2820</v>
      </c>
      <c r="E743" s="82">
        <v>38.549999999999997</v>
      </c>
      <c r="F743" s="83">
        <v>0</v>
      </c>
      <c r="G743" s="84">
        <v>0</v>
      </c>
    </row>
    <row r="744" spans="1:7" x14ac:dyDescent="0.2">
      <c r="A744" s="70" t="str">
        <f t="shared" si="77"/>
        <v>Washington</v>
      </c>
      <c r="B744" s="70" t="str">
        <f t="shared" si="76"/>
        <v>Washington_FALSE</v>
      </c>
      <c r="C744" s="118"/>
      <c r="D744" s="81" t="s">
        <v>2821</v>
      </c>
      <c r="E744" s="82">
        <v>43.37</v>
      </c>
      <c r="F744" s="83">
        <v>0</v>
      </c>
      <c r="G744" s="84">
        <v>0</v>
      </c>
    </row>
    <row r="745" spans="1:7" x14ac:dyDescent="0.2">
      <c r="A745" s="70" t="str">
        <f t="shared" si="77"/>
        <v>Washington</v>
      </c>
      <c r="B745" s="70" t="str">
        <f t="shared" si="76"/>
        <v>Washington_FALSE</v>
      </c>
      <c r="C745" s="118"/>
      <c r="D745" s="81" t="s">
        <v>2822</v>
      </c>
      <c r="E745" s="82">
        <v>48.18</v>
      </c>
      <c r="F745" s="83">
        <v>0</v>
      </c>
      <c r="G745" s="84">
        <v>0</v>
      </c>
    </row>
    <row r="746" spans="1:7" x14ac:dyDescent="0.2">
      <c r="A746" s="70" t="str">
        <f t="shared" si="77"/>
        <v>Washington</v>
      </c>
      <c r="B746" s="70" t="str">
        <f t="shared" si="76"/>
        <v>Washington_FALSE</v>
      </c>
      <c r="C746" s="118"/>
      <c r="D746" s="81" t="s">
        <v>2823</v>
      </c>
      <c r="E746" s="82">
        <v>53</v>
      </c>
      <c r="F746" s="83">
        <v>0</v>
      </c>
      <c r="G746" s="84">
        <v>0</v>
      </c>
    </row>
    <row r="747" spans="1:7" x14ac:dyDescent="0.2">
      <c r="A747" s="70" t="str">
        <f t="shared" si="77"/>
        <v>Washington</v>
      </c>
      <c r="B747" s="70" t="str">
        <f t="shared" si="76"/>
        <v>Washington_FALSE</v>
      </c>
      <c r="C747" s="119"/>
      <c r="D747" s="81" t="s">
        <v>2824</v>
      </c>
      <c r="E747" s="82">
        <v>57.82</v>
      </c>
      <c r="F747" s="83">
        <v>0</v>
      </c>
      <c r="G747" s="84">
        <v>0</v>
      </c>
    </row>
    <row r="748" spans="1:7" x14ac:dyDescent="0.2">
      <c r="A748" s="93" t="str">
        <f>C748</f>
        <v>West Virginia</v>
      </c>
      <c r="B748" s="93" t="str">
        <f>A748&amp;"_"&amp;AND(E748&gt;0,F748&gt;0)</f>
        <v>West Virginia_FALSE</v>
      </c>
      <c r="C748" s="117" t="s">
        <v>86</v>
      </c>
      <c r="D748" s="77" t="s">
        <v>2806</v>
      </c>
      <c r="E748" s="78">
        <v>-28.91</v>
      </c>
      <c r="F748" s="79">
        <v>0</v>
      </c>
      <c r="G748" s="80">
        <v>0</v>
      </c>
    </row>
    <row r="749" spans="1:7" x14ac:dyDescent="0.2">
      <c r="A749" s="93" t="str">
        <f>A748</f>
        <v>West Virginia</v>
      </c>
      <c r="B749" s="93" t="str">
        <f t="shared" ref="B749:B766" si="78">A749&amp;"_"&amp;AND(E749&gt;0,F749&gt;0)</f>
        <v>West Virginia_FALSE</v>
      </c>
      <c r="C749" s="118"/>
      <c r="D749" s="81" t="s">
        <v>2807</v>
      </c>
      <c r="E749" s="82">
        <v>-24.09</v>
      </c>
      <c r="F749" s="83">
        <v>0</v>
      </c>
      <c r="G749" s="84">
        <v>0</v>
      </c>
    </row>
    <row r="750" spans="1:7" x14ac:dyDescent="0.2">
      <c r="A750" s="93" t="str">
        <f t="shared" ref="A750:A766" si="79">A749</f>
        <v>West Virginia</v>
      </c>
      <c r="B750" s="93" t="str">
        <f t="shared" si="78"/>
        <v>West Virginia_FALSE</v>
      </c>
      <c r="C750" s="118"/>
      <c r="D750" s="81" t="s">
        <v>2808</v>
      </c>
      <c r="E750" s="82">
        <v>-19.27</v>
      </c>
      <c r="F750" s="83">
        <v>0</v>
      </c>
      <c r="G750" s="84">
        <v>0</v>
      </c>
    </row>
    <row r="751" spans="1:7" x14ac:dyDescent="0.2">
      <c r="A751" s="93" t="str">
        <f t="shared" si="79"/>
        <v>West Virginia</v>
      </c>
      <c r="B751" s="93" t="str">
        <f t="shared" si="78"/>
        <v>West Virginia_FALSE</v>
      </c>
      <c r="C751" s="118"/>
      <c r="D751" s="81" t="s">
        <v>2809</v>
      </c>
      <c r="E751" s="82">
        <v>-14.46</v>
      </c>
      <c r="F751" s="83">
        <v>0</v>
      </c>
      <c r="G751" s="84">
        <v>0</v>
      </c>
    </row>
    <row r="752" spans="1:7" x14ac:dyDescent="0.2">
      <c r="A752" s="93" t="str">
        <f t="shared" si="79"/>
        <v>West Virginia</v>
      </c>
      <c r="B752" s="93" t="str">
        <f t="shared" si="78"/>
        <v>West Virginia_FALSE</v>
      </c>
      <c r="C752" s="118"/>
      <c r="D752" s="81" t="s">
        <v>2810</v>
      </c>
      <c r="E752" s="82">
        <v>-9.64</v>
      </c>
      <c r="F752" s="83">
        <v>0</v>
      </c>
      <c r="G752" s="84">
        <v>0</v>
      </c>
    </row>
    <row r="753" spans="1:7" x14ac:dyDescent="0.2">
      <c r="A753" s="93" t="str">
        <f t="shared" si="79"/>
        <v>West Virginia</v>
      </c>
      <c r="B753" s="93" t="str">
        <f t="shared" si="78"/>
        <v>West Virginia_FALSE</v>
      </c>
      <c r="C753" s="118"/>
      <c r="D753" s="81" t="s">
        <v>2811</v>
      </c>
      <c r="E753" s="82">
        <v>-4.82</v>
      </c>
      <c r="F753" s="83">
        <v>0</v>
      </c>
      <c r="G753" s="84">
        <v>0</v>
      </c>
    </row>
    <row r="754" spans="1:7" x14ac:dyDescent="0.2">
      <c r="A754" s="93" t="str">
        <f t="shared" si="79"/>
        <v>West Virginia</v>
      </c>
      <c r="B754" s="93" t="str">
        <f t="shared" si="78"/>
        <v>West Virginia_FALSE</v>
      </c>
      <c r="C754" s="118"/>
      <c r="D754" s="81" t="s">
        <v>2812</v>
      </c>
      <c r="E754" s="82">
        <v>0</v>
      </c>
      <c r="F754" s="83">
        <v>0</v>
      </c>
      <c r="G754" s="84">
        <v>0</v>
      </c>
    </row>
    <row r="755" spans="1:7" x14ac:dyDescent="0.2">
      <c r="A755" s="93" t="str">
        <f t="shared" si="79"/>
        <v>West Virginia</v>
      </c>
      <c r="B755" s="93" t="str">
        <f t="shared" si="78"/>
        <v>West Virginia_FALSE</v>
      </c>
      <c r="C755" s="118"/>
      <c r="D755" s="81" t="s">
        <v>2813</v>
      </c>
      <c r="E755" s="82">
        <v>4.82</v>
      </c>
      <c r="F755" s="83">
        <v>0</v>
      </c>
      <c r="G755" s="84">
        <v>0</v>
      </c>
    </row>
    <row r="756" spans="1:7" x14ac:dyDescent="0.2">
      <c r="A756" s="93" t="str">
        <f t="shared" si="79"/>
        <v>West Virginia</v>
      </c>
      <c r="B756" s="93" t="str">
        <f t="shared" si="78"/>
        <v>West Virginia_TRUE</v>
      </c>
      <c r="C756" s="118"/>
      <c r="D756" s="81" t="s">
        <v>2814</v>
      </c>
      <c r="E756" s="82">
        <v>9.64</v>
      </c>
      <c r="F756" s="83">
        <v>14.801832108000001</v>
      </c>
      <c r="G756" s="84">
        <v>740.09160540000005</v>
      </c>
    </row>
    <row r="757" spans="1:7" x14ac:dyDescent="0.2">
      <c r="A757" s="93" t="str">
        <f t="shared" si="79"/>
        <v>West Virginia</v>
      </c>
      <c r="B757" s="93" t="str">
        <f t="shared" si="78"/>
        <v>West Virginia_TRUE</v>
      </c>
      <c r="C757" s="118"/>
      <c r="D757" s="81" t="s">
        <v>2815</v>
      </c>
      <c r="E757" s="82">
        <v>14.46</v>
      </c>
      <c r="F757" s="83">
        <v>56.740356413999997</v>
      </c>
      <c r="G757" s="84">
        <v>2837.0178207000004</v>
      </c>
    </row>
    <row r="758" spans="1:7" x14ac:dyDescent="0.2">
      <c r="A758" s="93" t="str">
        <f t="shared" si="79"/>
        <v>West Virginia</v>
      </c>
      <c r="B758" s="93" t="str">
        <f t="shared" si="78"/>
        <v>West Virginia_TRUE</v>
      </c>
      <c r="C758" s="118"/>
      <c r="D758" s="81" t="s">
        <v>2816</v>
      </c>
      <c r="E758" s="82">
        <v>19.27</v>
      </c>
      <c r="F758" s="83">
        <v>45.172704780000011</v>
      </c>
      <c r="G758" s="84">
        <v>2258.6352390000006</v>
      </c>
    </row>
    <row r="759" spans="1:7" x14ac:dyDescent="0.2">
      <c r="A759" s="93" t="str">
        <f t="shared" si="79"/>
        <v>West Virginia</v>
      </c>
      <c r="B759" s="93" t="str">
        <f t="shared" si="78"/>
        <v>West Virginia_TRUE</v>
      </c>
      <c r="C759" s="118"/>
      <c r="D759" s="81" t="s">
        <v>2817</v>
      </c>
      <c r="E759" s="82">
        <v>24.09</v>
      </c>
      <c r="F759" s="83">
        <v>13.016088288000001</v>
      </c>
      <c r="G759" s="84">
        <v>650.80441440000004</v>
      </c>
    </row>
    <row r="760" spans="1:7" x14ac:dyDescent="0.2">
      <c r="A760" s="93" t="str">
        <f t="shared" si="79"/>
        <v>West Virginia</v>
      </c>
      <c r="B760" s="93" t="str">
        <f t="shared" si="78"/>
        <v>West Virginia_TRUE</v>
      </c>
      <c r="C760" s="118"/>
      <c r="D760" s="81" t="s">
        <v>2818</v>
      </c>
      <c r="E760" s="82">
        <v>28.91</v>
      </c>
      <c r="F760" s="83">
        <v>71.542188522000004</v>
      </c>
      <c r="G760" s="84">
        <v>3577.1094260999998</v>
      </c>
    </row>
    <row r="761" spans="1:7" x14ac:dyDescent="0.2">
      <c r="A761" s="93" t="str">
        <f t="shared" si="79"/>
        <v>West Virginia</v>
      </c>
      <c r="B761" s="93" t="str">
        <f t="shared" si="78"/>
        <v>West Virginia_TRUE</v>
      </c>
      <c r="C761" s="118"/>
      <c r="D761" s="81" t="s">
        <v>2819</v>
      </c>
      <c r="E761" s="82">
        <v>33.729999999999997</v>
      </c>
      <c r="F761" s="83">
        <v>32.540220720000001</v>
      </c>
      <c r="G761" s="84">
        <v>1627.0110360000001</v>
      </c>
    </row>
    <row r="762" spans="1:7" x14ac:dyDescent="0.2">
      <c r="A762" s="93" t="str">
        <f t="shared" si="79"/>
        <v>West Virginia</v>
      </c>
      <c r="B762" s="93" t="str">
        <f t="shared" si="78"/>
        <v>West Virginia_TRUE</v>
      </c>
      <c r="C762" s="118"/>
      <c r="D762" s="81" t="s">
        <v>2820</v>
      </c>
      <c r="E762" s="82">
        <v>38.549999999999997</v>
      </c>
      <c r="F762" s="83">
        <v>112.93176194999999</v>
      </c>
      <c r="G762" s="84">
        <v>5646.5880975</v>
      </c>
    </row>
    <row r="763" spans="1:7" x14ac:dyDescent="0.2">
      <c r="A763" s="93" t="str">
        <f t="shared" si="79"/>
        <v>West Virginia</v>
      </c>
      <c r="B763" s="93" t="str">
        <f t="shared" si="78"/>
        <v>West Virginia_FALSE</v>
      </c>
      <c r="C763" s="118"/>
      <c r="D763" s="81" t="s">
        <v>2821</v>
      </c>
      <c r="E763" s="82">
        <v>43.37</v>
      </c>
      <c r="F763" s="83">
        <v>0</v>
      </c>
      <c r="G763" s="84">
        <v>0</v>
      </c>
    </row>
    <row r="764" spans="1:7" x14ac:dyDescent="0.2">
      <c r="A764" s="93" t="str">
        <f t="shared" si="79"/>
        <v>West Virginia</v>
      </c>
      <c r="B764" s="93" t="str">
        <f t="shared" si="78"/>
        <v>West Virginia_FALSE</v>
      </c>
      <c r="C764" s="118"/>
      <c r="D764" s="81" t="s">
        <v>2822</v>
      </c>
      <c r="E764" s="82">
        <v>48.18</v>
      </c>
      <c r="F764" s="83">
        <v>0</v>
      </c>
      <c r="G764" s="84">
        <v>0</v>
      </c>
    </row>
    <row r="765" spans="1:7" x14ac:dyDescent="0.2">
      <c r="A765" s="93" t="str">
        <f t="shared" si="79"/>
        <v>West Virginia</v>
      </c>
      <c r="B765" s="93" t="str">
        <f t="shared" si="78"/>
        <v>West Virginia_FALSE</v>
      </c>
      <c r="C765" s="118"/>
      <c r="D765" s="81" t="s">
        <v>2823</v>
      </c>
      <c r="E765" s="82">
        <v>53</v>
      </c>
      <c r="F765" s="83">
        <v>0</v>
      </c>
      <c r="G765" s="84">
        <v>0</v>
      </c>
    </row>
    <row r="766" spans="1:7" x14ac:dyDescent="0.2">
      <c r="A766" s="93" t="str">
        <f t="shared" si="79"/>
        <v>West Virginia</v>
      </c>
      <c r="B766" s="93" t="str">
        <f t="shared" si="78"/>
        <v>West Virginia_TRUE</v>
      </c>
      <c r="C766" s="119"/>
      <c r="D766" s="85" t="s">
        <v>2824</v>
      </c>
      <c r="E766" s="86">
        <v>57.82</v>
      </c>
      <c r="F766" s="87">
        <v>116.88685381800001</v>
      </c>
      <c r="G766" s="88">
        <v>5844.3426909</v>
      </c>
    </row>
    <row r="767" spans="1:7" x14ac:dyDescent="0.2">
      <c r="A767" s="70" t="str">
        <f>C767</f>
        <v>Wyoming</v>
      </c>
      <c r="B767" s="70" t="str">
        <f>A767&amp;"_"&amp;AND(E767&gt;0,F767&gt;0)</f>
        <v>Wyoming_FALSE</v>
      </c>
      <c r="C767" s="117" t="s">
        <v>125</v>
      </c>
      <c r="D767" s="77" t="s">
        <v>2806</v>
      </c>
      <c r="E767" s="78">
        <v>-28.91</v>
      </c>
      <c r="F767" s="79">
        <v>3.2489166315789473</v>
      </c>
      <c r="G767" s="80">
        <v>162.44583157894735</v>
      </c>
    </row>
    <row r="768" spans="1:7" x14ac:dyDescent="0.2">
      <c r="A768" s="70" t="str">
        <f>A767</f>
        <v>Wyoming</v>
      </c>
      <c r="B768" s="70" t="str">
        <f t="shared" ref="B768:B785" si="80">A768&amp;"_"&amp;AND(E768&gt;0,F768&gt;0)</f>
        <v>Wyoming_FALSE</v>
      </c>
      <c r="C768" s="118"/>
      <c r="D768" s="81" t="s">
        <v>2807</v>
      </c>
      <c r="E768" s="82">
        <v>-24.09</v>
      </c>
      <c r="F768" s="83">
        <v>0</v>
      </c>
      <c r="G768" s="84">
        <v>0</v>
      </c>
    </row>
    <row r="769" spans="1:7" x14ac:dyDescent="0.2">
      <c r="A769" s="70" t="str">
        <f t="shared" ref="A769:A785" si="81">A768</f>
        <v>Wyoming</v>
      </c>
      <c r="B769" s="70" t="str">
        <f t="shared" si="80"/>
        <v>Wyoming_FALSE</v>
      </c>
      <c r="C769" s="118"/>
      <c r="D769" s="81" t="s">
        <v>2808</v>
      </c>
      <c r="E769" s="82">
        <v>-19.27</v>
      </c>
      <c r="F769" s="83">
        <v>0</v>
      </c>
      <c r="G769" s="84">
        <v>0</v>
      </c>
    </row>
    <row r="770" spans="1:7" x14ac:dyDescent="0.2">
      <c r="A770" s="70" t="str">
        <f t="shared" si="81"/>
        <v>Wyoming</v>
      </c>
      <c r="B770" s="70" t="str">
        <f t="shared" si="80"/>
        <v>Wyoming_FALSE</v>
      </c>
      <c r="C770" s="118"/>
      <c r="D770" s="81" t="s">
        <v>2809</v>
      </c>
      <c r="E770" s="82">
        <v>-14.46</v>
      </c>
      <c r="F770" s="83">
        <v>0</v>
      </c>
      <c r="G770" s="84">
        <v>0</v>
      </c>
    </row>
    <row r="771" spans="1:7" x14ac:dyDescent="0.2">
      <c r="A771" s="70" t="str">
        <f t="shared" si="81"/>
        <v>Wyoming</v>
      </c>
      <c r="B771" s="70" t="str">
        <f t="shared" si="80"/>
        <v>Wyoming_FALSE</v>
      </c>
      <c r="C771" s="118"/>
      <c r="D771" s="81" t="s">
        <v>2810</v>
      </c>
      <c r="E771" s="82">
        <v>-9.64</v>
      </c>
      <c r="F771" s="83">
        <v>0</v>
      </c>
      <c r="G771" s="84">
        <v>0</v>
      </c>
    </row>
    <row r="772" spans="1:7" x14ac:dyDescent="0.2">
      <c r="A772" s="70" t="str">
        <f t="shared" si="81"/>
        <v>Wyoming</v>
      </c>
      <c r="B772" s="70" t="str">
        <f t="shared" si="80"/>
        <v>Wyoming_FALSE</v>
      </c>
      <c r="C772" s="118"/>
      <c r="D772" s="81" t="s">
        <v>2811</v>
      </c>
      <c r="E772" s="82">
        <v>-4.82</v>
      </c>
      <c r="F772" s="83">
        <v>0</v>
      </c>
      <c r="G772" s="84">
        <v>0</v>
      </c>
    </row>
    <row r="773" spans="1:7" x14ac:dyDescent="0.2">
      <c r="A773" s="70" t="str">
        <f t="shared" si="81"/>
        <v>Wyoming</v>
      </c>
      <c r="B773" s="70" t="str">
        <f t="shared" si="80"/>
        <v>Wyoming_FALSE</v>
      </c>
      <c r="C773" s="118"/>
      <c r="D773" s="81" t="s">
        <v>2812</v>
      </c>
      <c r="E773" s="82">
        <v>0</v>
      </c>
      <c r="F773" s="83">
        <v>0</v>
      </c>
      <c r="G773" s="84">
        <v>0</v>
      </c>
    </row>
    <row r="774" spans="1:7" x14ac:dyDescent="0.2">
      <c r="A774" s="70" t="str">
        <f t="shared" si="81"/>
        <v>Wyoming</v>
      </c>
      <c r="B774" s="70" t="str">
        <f t="shared" si="80"/>
        <v>Wyoming_TRUE</v>
      </c>
      <c r="C774" s="118"/>
      <c r="D774" s="81" t="s">
        <v>2813</v>
      </c>
      <c r="E774" s="82">
        <v>4.82</v>
      </c>
      <c r="F774" s="83">
        <v>2643.1918637039998</v>
      </c>
      <c r="G774" s="84">
        <v>132159.59318519998</v>
      </c>
    </row>
    <row r="775" spans="1:7" x14ac:dyDescent="0.2">
      <c r="A775" s="70" t="str">
        <f t="shared" si="81"/>
        <v>Wyoming</v>
      </c>
      <c r="B775" s="70" t="str">
        <f t="shared" si="80"/>
        <v>Wyoming_TRUE</v>
      </c>
      <c r="C775" s="118"/>
      <c r="D775" s="81" t="s">
        <v>2814</v>
      </c>
      <c r="E775" s="82">
        <v>9.64</v>
      </c>
      <c r="F775" s="83">
        <v>5413.0854423372639</v>
      </c>
      <c r="G775" s="84">
        <v>270654.27211686317</v>
      </c>
    </row>
    <row r="776" spans="1:7" x14ac:dyDescent="0.2">
      <c r="A776" s="70" t="str">
        <f t="shared" si="81"/>
        <v>Wyoming</v>
      </c>
      <c r="B776" s="70" t="str">
        <f t="shared" si="80"/>
        <v>Wyoming_TRUE</v>
      </c>
      <c r="C776" s="118"/>
      <c r="D776" s="81" t="s">
        <v>2815</v>
      </c>
      <c r="E776" s="82">
        <v>14.46</v>
      </c>
      <c r="F776" s="83">
        <v>1888.2177370307998</v>
      </c>
      <c r="G776" s="84">
        <v>94410.88685154001</v>
      </c>
    </row>
    <row r="777" spans="1:7" x14ac:dyDescent="0.2">
      <c r="A777" s="70" t="str">
        <f t="shared" si="81"/>
        <v>Wyoming</v>
      </c>
      <c r="B777" s="70" t="str">
        <f t="shared" si="80"/>
        <v>Wyoming_TRUE</v>
      </c>
      <c r="C777" s="118"/>
      <c r="D777" s="81" t="s">
        <v>2816</v>
      </c>
      <c r="E777" s="82">
        <v>19.27</v>
      </c>
      <c r="F777" s="83">
        <v>1.9708508450842108</v>
      </c>
      <c r="G777" s="84">
        <v>98.542542254210531</v>
      </c>
    </row>
    <row r="778" spans="1:7" x14ac:dyDescent="0.2">
      <c r="A778" s="70" t="str">
        <f t="shared" si="81"/>
        <v>Wyoming</v>
      </c>
      <c r="B778" s="70" t="str">
        <f t="shared" si="80"/>
        <v>Wyoming_TRUE</v>
      </c>
      <c r="C778" s="118"/>
      <c r="D778" s="81" t="s">
        <v>2817</v>
      </c>
      <c r="E778" s="82">
        <v>24.09</v>
      </c>
      <c r="F778" s="83">
        <v>1510.395350688</v>
      </c>
      <c r="G778" s="84">
        <v>75519.767534400002</v>
      </c>
    </row>
    <row r="779" spans="1:7" x14ac:dyDescent="0.2">
      <c r="A779" s="70" t="str">
        <f t="shared" si="81"/>
        <v>Wyoming</v>
      </c>
      <c r="B779" s="70" t="str">
        <f t="shared" si="80"/>
        <v>Wyoming_FALSE</v>
      </c>
      <c r="C779" s="118"/>
      <c r="D779" s="81" t="s">
        <v>2818</v>
      </c>
      <c r="E779" s="82">
        <v>28.91</v>
      </c>
      <c r="F779" s="83">
        <v>0</v>
      </c>
      <c r="G779" s="84">
        <v>0</v>
      </c>
    </row>
    <row r="780" spans="1:7" x14ac:dyDescent="0.2">
      <c r="A780" s="70" t="str">
        <f t="shared" si="81"/>
        <v>Wyoming</v>
      </c>
      <c r="B780" s="70" t="str">
        <f t="shared" si="80"/>
        <v>Wyoming_TRUE</v>
      </c>
      <c r="C780" s="118"/>
      <c r="D780" s="81" t="s">
        <v>2819</v>
      </c>
      <c r="E780" s="82">
        <v>33.729999999999997</v>
      </c>
      <c r="F780" s="83">
        <v>1134.6006596280629</v>
      </c>
      <c r="G780" s="84">
        <v>56730.03298140315</v>
      </c>
    </row>
    <row r="781" spans="1:7" x14ac:dyDescent="0.2">
      <c r="A781" s="70" t="str">
        <f t="shared" si="81"/>
        <v>Wyoming</v>
      </c>
      <c r="B781" s="70" t="str">
        <f t="shared" si="80"/>
        <v>Wyoming_FALSE</v>
      </c>
      <c r="C781" s="118"/>
      <c r="D781" s="81" t="s">
        <v>2820</v>
      </c>
      <c r="E781" s="82">
        <v>38.549999999999997</v>
      </c>
      <c r="F781" s="83">
        <v>0</v>
      </c>
      <c r="G781" s="84">
        <v>0</v>
      </c>
    </row>
    <row r="782" spans="1:7" x14ac:dyDescent="0.2">
      <c r="A782" s="70" t="str">
        <f t="shared" si="81"/>
        <v>Wyoming</v>
      </c>
      <c r="B782" s="70" t="str">
        <f t="shared" si="80"/>
        <v>Wyoming_FALSE</v>
      </c>
      <c r="C782" s="118"/>
      <c r="D782" s="81" t="s">
        <v>2821</v>
      </c>
      <c r="E782" s="82">
        <v>43.37</v>
      </c>
      <c r="F782" s="83">
        <v>0</v>
      </c>
      <c r="G782" s="84">
        <v>0</v>
      </c>
    </row>
    <row r="783" spans="1:7" x14ac:dyDescent="0.2">
      <c r="A783" s="70" t="str">
        <f t="shared" si="81"/>
        <v>Wyoming</v>
      </c>
      <c r="B783" s="70" t="str">
        <f t="shared" si="80"/>
        <v>Wyoming_TRUE</v>
      </c>
      <c r="C783" s="118"/>
      <c r="D783" s="81" t="s">
        <v>2822</v>
      </c>
      <c r="E783" s="82">
        <v>48.18</v>
      </c>
      <c r="F783" s="83">
        <v>0.33532300620000005</v>
      </c>
      <c r="G783" s="84">
        <v>16.76615031</v>
      </c>
    </row>
    <row r="784" spans="1:7" x14ac:dyDescent="0.2">
      <c r="A784" s="70" t="str">
        <f t="shared" si="81"/>
        <v>Wyoming</v>
      </c>
      <c r="B784" s="70" t="str">
        <f t="shared" si="80"/>
        <v>Wyoming_FALSE</v>
      </c>
      <c r="C784" s="118"/>
      <c r="D784" s="81" t="s">
        <v>2823</v>
      </c>
      <c r="E784" s="82">
        <v>53</v>
      </c>
      <c r="F784" s="83">
        <v>0</v>
      </c>
      <c r="G784" s="84">
        <v>0</v>
      </c>
    </row>
    <row r="785" spans="1:7" ht="16" thickBot="1" x14ac:dyDescent="0.25">
      <c r="A785" s="70" t="str">
        <f t="shared" si="81"/>
        <v>Wyoming</v>
      </c>
      <c r="B785" s="70" t="str">
        <f t="shared" si="80"/>
        <v>Wyoming_TRUE</v>
      </c>
      <c r="C785" s="125"/>
      <c r="D785" s="89" t="s">
        <v>2824</v>
      </c>
      <c r="E785" s="90">
        <v>57.82</v>
      </c>
      <c r="F785" s="91">
        <v>1.3412920248000002</v>
      </c>
      <c r="G785" s="92">
        <v>67.064601240000002</v>
      </c>
    </row>
    <row r="786" spans="1:7" x14ac:dyDescent="0.2">
      <c r="A786" s="94"/>
      <c r="B786" s="94"/>
      <c r="C786" s="126" t="s">
        <v>2800</v>
      </c>
      <c r="D786" s="126"/>
      <c r="E786" s="126"/>
      <c r="F786" s="126"/>
      <c r="G786" s="126"/>
    </row>
    <row r="787" spans="1:7" x14ac:dyDescent="0.2">
      <c r="A787" s="94"/>
      <c r="B787" s="94"/>
    </row>
    <row r="788" spans="1:7" x14ac:dyDescent="0.2">
      <c r="A788" s="94"/>
      <c r="B788" s="94"/>
    </row>
    <row r="789" spans="1:7" x14ac:dyDescent="0.2">
      <c r="A789" s="94"/>
      <c r="B789" s="94"/>
    </row>
    <row r="790" spans="1:7" x14ac:dyDescent="0.2">
      <c r="A790" s="94"/>
      <c r="B790" s="94"/>
    </row>
    <row r="791" spans="1:7" x14ac:dyDescent="0.2">
      <c r="A791" s="94"/>
      <c r="B791" s="94"/>
    </row>
    <row r="792" spans="1:7" x14ac:dyDescent="0.2">
      <c r="A792" s="94"/>
      <c r="B792" s="94"/>
    </row>
    <row r="793" spans="1:7" x14ac:dyDescent="0.2">
      <c r="A793" s="94"/>
      <c r="B793" s="94"/>
    </row>
    <row r="794" spans="1:7" x14ac:dyDescent="0.2">
      <c r="A794" s="94"/>
      <c r="B794" s="94"/>
    </row>
    <row r="795" spans="1:7" x14ac:dyDescent="0.2">
      <c r="A795" s="94"/>
      <c r="B795" s="94"/>
    </row>
    <row r="796" spans="1:7" x14ac:dyDescent="0.2">
      <c r="A796" s="94"/>
      <c r="B796" s="94"/>
    </row>
    <row r="797" spans="1:7" x14ac:dyDescent="0.2">
      <c r="A797" s="94"/>
      <c r="B797" s="94"/>
    </row>
    <row r="798" spans="1:7" x14ac:dyDescent="0.2">
      <c r="A798" s="94"/>
      <c r="B798" s="94"/>
    </row>
    <row r="799" spans="1:7" x14ac:dyDescent="0.2">
      <c r="A799" s="94"/>
      <c r="B799" s="94"/>
    </row>
    <row r="800" spans="1:7" x14ac:dyDescent="0.2">
      <c r="A800" s="94"/>
      <c r="B800" s="94"/>
    </row>
    <row r="801" spans="1:2" x14ac:dyDescent="0.2">
      <c r="A801" s="94"/>
      <c r="B801" s="94"/>
    </row>
    <row r="802" spans="1:2" x14ac:dyDescent="0.2">
      <c r="A802" s="94"/>
      <c r="B802" s="94"/>
    </row>
    <row r="803" spans="1:2" x14ac:dyDescent="0.2">
      <c r="A803" s="94"/>
      <c r="B803" s="94"/>
    </row>
    <row r="804" spans="1:2" x14ac:dyDescent="0.2">
      <c r="A804" s="94"/>
      <c r="B804" s="94"/>
    </row>
  </sheetData>
  <mergeCells count="44">
    <mergeCell ref="C767:C785"/>
    <mergeCell ref="C786:G786"/>
    <mergeCell ref="C653:C671"/>
    <mergeCell ref="C672:C690"/>
    <mergeCell ref="C691:C709"/>
    <mergeCell ref="C710:C728"/>
    <mergeCell ref="C729:C747"/>
    <mergeCell ref="C748:C766"/>
    <mergeCell ref="C634:C652"/>
    <mergeCell ref="C425:C443"/>
    <mergeCell ref="C444:C462"/>
    <mergeCell ref="C463:C481"/>
    <mergeCell ref="C482:C500"/>
    <mergeCell ref="C501:C519"/>
    <mergeCell ref="C520:C538"/>
    <mergeCell ref="C539:C557"/>
    <mergeCell ref="C558:C576"/>
    <mergeCell ref="C577:C595"/>
    <mergeCell ref="C596:C614"/>
    <mergeCell ref="C615:C633"/>
    <mergeCell ref="C406:C424"/>
    <mergeCell ref="C197:C215"/>
    <mergeCell ref="C216:C234"/>
    <mergeCell ref="C235:C253"/>
    <mergeCell ref="C254:C272"/>
    <mergeCell ref="C273:C291"/>
    <mergeCell ref="C292:C310"/>
    <mergeCell ref="C311:C329"/>
    <mergeCell ref="C330:C348"/>
    <mergeCell ref="C349:C367"/>
    <mergeCell ref="C368:C386"/>
    <mergeCell ref="C387:C405"/>
    <mergeCell ref="C178:C196"/>
    <mergeCell ref="C2:G2"/>
    <mergeCell ref="C4:G4"/>
    <mergeCell ref="C7:C25"/>
    <mergeCell ref="C26:C44"/>
    <mergeCell ref="C45:C63"/>
    <mergeCell ref="C64:C82"/>
    <mergeCell ref="C83:C101"/>
    <mergeCell ref="C102:C120"/>
    <mergeCell ref="C121:C139"/>
    <mergeCell ref="C140:C158"/>
    <mergeCell ref="C159:C1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FC1B-D858-43D7-BD73-6299EA565D81}">
  <dimension ref="A1:JB521"/>
  <sheetViews>
    <sheetView topLeftCell="GU1" workbookViewId="0">
      <selection activeCell="HL1" sqref="HL1"/>
    </sheetView>
  </sheetViews>
  <sheetFormatPr baseColWidth="10" defaultColWidth="8.83203125" defaultRowHeight="15" x14ac:dyDescent="0.2"/>
  <sheetData>
    <row r="1" spans="1:262" ht="150" x14ac:dyDescent="0.2">
      <c r="B1" t="s">
        <v>1215</v>
      </c>
      <c r="C1" t="s">
        <v>1216</v>
      </c>
      <c r="D1" t="s">
        <v>1217</v>
      </c>
      <c r="E1" t="s">
        <v>0</v>
      </c>
      <c r="F1" t="s">
        <v>1218</v>
      </c>
      <c r="G1" t="s">
        <v>1219</v>
      </c>
      <c r="H1" t="s">
        <v>23</v>
      </c>
      <c r="I1" t="s">
        <v>1220</v>
      </c>
      <c r="J1" t="s">
        <v>25</v>
      </c>
      <c r="K1" t="s">
        <v>1221</v>
      </c>
      <c r="L1" t="s">
        <v>27</v>
      </c>
      <c r="M1" t="s">
        <v>28</v>
      </c>
      <c r="N1" t="s">
        <v>30</v>
      </c>
      <c r="O1" t="s">
        <v>29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2" t="s">
        <v>15</v>
      </c>
      <c r="AG1" s="2" t="s">
        <v>16</v>
      </c>
      <c r="AH1" s="27" t="s">
        <v>17</v>
      </c>
      <c r="AI1" s="27" t="s">
        <v>18</v>
      </c>
      <c r="AJ1" s="3" t="s">
        <v>19</v>
      </c>
      <c r="AK1" s="27" t="s">
        <v>20</v>
      </c>
      <c r="AL1" s="3" t="s">
        <v>21</v>
      </c>
      <c r="AM1" s="3" t="s">
        <v>22</v>
      </c>
      <c r="AQ1" s="1" t="s">
        <v>0</v>
      </c>
      <c r="AR1" s="1" t="s">
        <v>1</v>
      </c>
      <c r="AS1" s="1" t="s">
        <v>2</v>
      </c>
      <c r="AT1" s="1" t="s">
        <v>3</v>
      </c>
      <c r="AU1" s="22" t="s">
        <v>4</v>
      </c>
      <c r="AV1" s="1" t="s">
        <v>5</v>
      </c>
      <c r="AW1" s="1" t="s">
        <v>6</v>
      </c>
      <c r="AX1" s="1" t="s">
        <v>153</v>
      </c>
      <c r="AY1" s="1" t="s">
        <v>154</v>
      </c>
      <c r="AZ1" s="1" t="s">
        <v>7</v>
      </c>
      <c r="BA1" s="1" t="s">
        <v>155</v>
      </c>
      <c r="BB1" s="1" t="s">
        <v>156</v>
      </c>
      <c r="BC1" s="1" t="s">
        <v>157</v>
      </c>
      <c r="BD1" s="1" t="s">
        <v>8</v>
      </c>
      <c r="BE1" s="23" t="s">
        <v>9</v>
      </c>
      <c r="BF1" s="1" t="s">
        <v>12</v>
      </c>
      <c r="BG1" s="1" t="s">
        <v>13</v>
      </c>
      <c r="BH1" s="1" t="s">
        <v>14</v>
      </c>
      <c r="BI1" s="1" t="s">
        <v>1616</v>
      </c>
      <c r="BJ1" s="1" t="s">
        <v>1617</v>
      </c>
      <c r="BK1" s="1" t="s">
        <v>1618</v>
      </c>
      <c r="BL1" s="1" t="s">
        <v>1619</v>
      </c>
      <c r="BM1" s="1" t="s">
        <v>1620</v>
      </c>
      <c r="BN1" s="1" t="s">
        <v>1621</v>
      </c>
      <c r="BO1" s="1" t="s">
        <v>1622</v>
      </c>
      <c r="BP1" s="1" t="s">
        <v>1623</v>
      </c>
      <c r="BQ1" s="1" t="s">
        <v>1624</v>
      </c>
      <c r="BR1" s="1" t="s">
        <v>1625</v>
      </c>
      <c r="BS1" s="1" t="s">
        <v>1626</v>
      </c>
      <c r="BT1" s="1" t="s">
        <v>1627</v>
      </c>
      <c r="BU1" s="1" t="s">
        <v>1628</v>
      </c>
      <c r="BV1" s="1" t="s">
        <v>1629</v>
      </c>
      <c r="BW1" s="1" t="s">
        <v>1630</v>
      </c>
      <c r="BX1" s="1" t="s">
        <v>1631</v>
      </c>
      <c r="BY1" s="1" t="s">
        <v>1632</v>
      </c>
      <c r="BZ1" s="1" t="s">
        <v>1633</v>
      </c>
      <c r="CA1" s="1" t="s">
        <v>1634</v>
      </c>
      <c r="CB1" s="1" t="s">
        <v>1635</v>
      </c>
      <c r="CC1" s="1" t="s">
        <v>1636</v>
      </c>
      <c r="CD1" s="1" t="s">
        <v>1637</v>
      </c>
      <c r="CE1" s="1" t="s">
        <v>1638</v>
      </c>
      <c r="CF1" s="1" t="s">
        <v>1639</v>
      </c>
      <c r="CG1" s="1" t="s">
        <v>1640</v>
      </c>
      <c r="CH1" s="1" t="s">
        <v>1641</v>
      </c>
      <c r="CI1" s="1" t="s">
        <v>1642</v>
      </c>
      <c r="CJ1" s="1" t="s">
        <v>1643</v>
      </c>
      <c r="CK1" s="1" t="s">
        <v>1644</v>
      </c>
      <c r="CL1" s="1" t="s">
        <v>1188</v>
      </c>
      <c r="CM1" s="1" t="s">
        <v>1645</v>
      </c>
      <c r="CN1" s="1" t="s">
        <v>1646</v>
      </c>
      <c r="CO1" s="1" t="s">
        <v>1647</v>
      </c>
      <c r="CP1" s="1" t="s">
        <v>1648</v>
      </c>
      <c r="CQ1" s="1" t="s">
        <v>1649</v>
      </c>
      <c r="CR1" s="1" t="s">
        <v>1650</v>
      </c>
      <c r="CS1" s="1" t="s">
        <v>1651</v>
      </c>
      <c r="CT1" s="28" t="s">
        <v>1652</v>
      </c>
      <c r="CU1" s="28" t="s">
        <v>1653</v>
      </c>
      <c r="CV1" s="28" t="s">
        <v>1654</v>
      </c>
      <c r="CW1" s="28" t="s">
        <v>1655</v>
      </c>
      <c r="CX1" s="28" t="s">
        <v>1656</v>
      </c>
      <c r="CY1" s="28" t="s">
        <v>1657</v>
      </c>
      <c r="CZ1" s="28" t="s">
        <v>1658</v>
      </c>
      <c r="DA1" s="28" t="s">
        <v>1659</v>
      </c>
      <c r="DB1" s="28" t="s">
        <v>1660</v>
      </c>
      <c r="DC1" s="28" t="s">
        <v>1661</v>
      </c>
      <c r="DD1" s="29" t="s">
        <v>1662</v>
      </c>
      <c r="DE1" s="29" t="s">
        <v>1663</v>
      </c>
      <c r="DF1" s="30" t="s">
        <v>1664</v>
      </c>
      <c r="DG1" s="31" t="s">
        <v>1665</v>
      </c>
      <c r="DH1" s="29" t="s">
        <v>1666</v>
      </c>
      <c r="DI1" s="29" t="s">
        <v>1667</v>
      </c>
      <c r="DJ1" s="29" t="s">
        <v>1668</v>
      </c>
      <c r="DK1" s="29" t="s">
        <v>1669</v>
      </c>
      <c r="DL1" s="32" t="s">
        <v>1670</v>
      </c>
      <c r="DM1" s="33" t="s">
        <v>1671</v>
      </c>
      <c r="DN1" s="31" t="s">
        <v>1672</v>
      </c>
      <c r="DO1" s="31" t="s">
        <v>1673</v>
      </c>
      <c r="DP1" s="34" t="s">
        <v>1674</v>
      </c>
      <c r="DQ1" s="34" t="s">
        <v>1675</v>
      </c>
      <c r="DR1" s="33" t="s">
        <v>1676</v>
      </c>
      <c r="DS1" s="31" t="s">
        <v>1677</v>
      </c>
      <c r="DT1" s="34" t="s">
        <v>1678</v>
      </c>
      <c r="DU1" s="34" t="s">
        <v>1679</v>
      </c>
      <c r="DV1" s="35" t="s">
        <v>1680</v>
      </c>
      <c r="DW1" s="36" t="s">
        <v>1681</v>
      </c>
      <c r="DX1" s="35" t="s">
        <v>1682</v>
      </c>
      <c r="DY1" s="35" t="s">
        <v>1683</v>
      </c>
      <c r="DZ1" s="35" t="s">
        <v>1684</v>
      </c>
      <c r="EA1" s="35" t="s">
        <v>1685</v>
      </c>
      <c r="EB1" s="37" t="s">
        <v>1686</v>
      </c>
      <c r="EC1" s="37" t="s">
        <v>1687</v>
      </c>
      <c r="ED1" s="37" t="s">
        <v>1688</v>
      </c>
      <c r="EE1" s="37" t="s">
        <v>1689</v>
      </c>
      <c r="EF1" s="37" t="s">
        <v>1690</v>
      </c>
      <c r="EG1" s="38" t="s">
        <v>1691</v>
      </c>
      <c r="EH1" s="39" t="s">
        <v>1692</v>
      </c>
      <c r="EI1" s="40" t="s">
        <v>1693</v>
      </c>
      <c r="EJ1" s="40" t="s">
        <v>1694</v>
      </c>
      <c r="EK1" s="39" t="s">
        <v>1695</v>
      </c>
      <c r="EL1" s="39" t="s">
        <v>1696</v>
      </c>
      <c r="EM1" s="41" t="s">
        <v>1697</v>
      </c>
      <c r="EN1" s="41" t="s">
        <v>1698</v>
      </c>
      <c r="EO1" s="41" t="s">
        <v>1699</v>
      </c>
      <c r="EP1" s="41" t="s">
        <v>1700</v>
      </c>
      <c r="EQ1" s="41" t="s">
        <v>1701</v>
      </c>
      <c r="ER1" s="41" t="s">
        <v>1702</v>
      </c>
      <c r="ES1" s="41" t="s">
        <v>1703</v>
      </c>
      <c r="ET1" s="41" t="s">
        <v>1704</v>
      </c>
      <c r="EU1" s="41" t="s">
        <v>1705</v>
      </c>
      <c r="EV1" s="41" t="s">
        <v>1706</v>
      </c>
      <c r="EW1" s="41" t="s">
        <v>1707</v>
      </c>
      <c r="EX1" s="41" t="s">
        <v>1708</v>
      </c>
      <c r="EY1" s="41" t="s">
        <v>1709</v>
      </c>
      <c r="EZ1" s="42" t="s">
        <v>1710</v>
      </c>
      <c r="FA1" s="42" t="s">
        <v>1711</v>
      </c>
      <c r="FB1" s="42" t="s">
        <v>1712</v>
      </c>
      <c r="FC1" s="42" t="s">
        <v>1713</v>
      </c>
      <c r="FD1" s="42" t="s">
        <v>1714</v>
      </c>
      <c r="FE1" s="42" t="s">
        <v>1715</v>
      </c>
      <c r="FF1" s="42" t="s">
        <v>1716</v>
      </c>
      <c r="FG1" s="42" t="s">
        <v>1717</v>
      </c>
      <c r="FH1" s="42" t="s">
        <v>1718</v>
      </c>
      <c r="FI1" s="42" t="s">
        <v>1719</v>
      </c>
      <c r="FJ1" s="42" t="s">
        <v>1720</v>
      </c>
      <c r="FK1" s="42" t="s">
        <v>1721</v>
      </c>
      <c r="FL1" s="42" t="s">
        <v>1722</v>
      </c>
      <c r="FM1" s="42" t="s">
        <v>1723</v>
      </c>
      <c r="FN1" s="42" t="s">
        <v>1724</v>
      </c>
      <c r="FO1" s="42" t="s">
        <v>1725</v>
      </c>
      <c r="FP1" s="42" t="s">
        <v>1726</v>
      </c>
      <c r="FQ1" s="42" t="s">
        <v>1727</v>
      </c>
      <c r="FR1" s="43" t="s">
        <v>1728</v>
      </c>
      <c r="FS1" s="43" t="s">
        <v>1729</v>
      </c>
      <c r="FT1" s="43" t="s">
        <v>1730</v>
      </c>
      <c r="FU1" s="43" t="s">
        <v>1731</v>
      </c>
      <c r="FV1" s="43" t="s">
        <v>1732</v>
      </c>
      <c r="FW1" s="43" t="s">
        <v>1733</v>
      </c>
      <c r="FX1" s="43" t="s">
        <v>1734</v>
      </c>
      <c r="FY1" s="43" t="s">
        <v>1735</v>
      </c>
      <c r="FZ1" s="43" t="s">
        <v>1736</v>
      </c>
      <c r="GA1" s="43" t="s">
        <v>1737</v>
      </c>
      <c r="GB1" s="43" t="s">
        <v>1738</v>
      </c>
      <c r="GC1" s="43" t="s">
        <v>1739</v>
      </c>
      <c r="GD1" s="43" t="s">
        <v>1740</v>
      </c>
      <c r="GE1" s="43" t="s">
        <v>1741</v>
      </c>
      <c r="GF1" s="43" t="s">
        <v>1742</v>
      </c>
      <c r="GG1" s="43" t="s">
        <v>1743</v>
      </c>
      <c r="GH1" s="43" t="s">
        <v>1744</v>
      </c>
      <c r="GI1" s="43" t="s">
        <v>1745</v>
      </c>
      <c r="GJ1" s="43" t="s">
        <v>1746</v>
      </c>
      <c r="GK1" s="43" t="s">
        <v>1747</v>
      </c>
      <c r="GL1" s="43" t="s">
        <v>1748</v>
      </c>
      <c r="GM1" s="43" t="s">
        <v>1749</v>
      </c>
      <c r="GN1" s="43" t="s">
        <v>1750</v>
      </c>
      <c r="GO1" s="43" t="s">
        <v>1751</v>
      </c>
      <c r="GP1" s="43" t="s">
        <v>1752</v>
      </c>
      <c r="GQ1" s="43" t="s">
        <v>1753</v>
      </c>
      <c r="GR1" s="44" t="s">
        <v>1754</v>
      </c>
      <c r="GS1" s="44" t="s">
        <v>1755</v>
      </c>
      <c r="GT1" s="44" t="s">
        <v>1756</v>
      </c>
      <c r="GU1" s="43" t="s">
        <v>1757</v>
      </c>
      <c r="GV1" s="31" t="s">
        <v>1758</v>
      </c>
      <c r="GW1" s="31" t="s">
        <v>1759</v>
      </c>
      <c r="GX1" s="30" t="s">
        <v>1760</v>
      </c>
      <c r="GY1" s="31" t="s">
        <v>1761</v>
      </c>
      <c r="GZ1" s="31" t="s">
        <v>1762</v>
      </c>
      <c r="HA1" s="45" t="s">
        <v>1763</v>
      </c>
      <c r="HB1" s="46" t="s">
        <v>1764</v>
      </c>
      <c r="HC1" s="45" t="s">
        <v>1765</v>
      </c>
      <c r="HD1" s="47" t="s">
        <v>31</v>
      </c>
      <c r="HE1" s="25" t="s">
        <v>1766</v>
      </c>
      <c r="HF1" s="25" t="s">
        <v>1767</v>
      </c>
      <c r="HG1" s="25" t="s">
        <v>1187</v>
      </c>
      <c r="HH1" s="46" t="s">
        <v>1768</v>
      </c>
      <c r="HI1" s="48" t="s">
        <v>15</v>
      </c>
      <c r="HJ1" s="48" t="s">
        <v>16</v>
      </c>
      <c r="HK1" s="48" t="s">
        <v>17</v>
      </c>
      <c r="HL1" s="48" t="s">
        <v>18</v>
      </c>
      <c r="HM1" s="49"/>
      <c r="HN1" s="50"/>
      <c r="HO1" s="50"/>
      <c r="HP1" s="50"/>
      <c r="HQ1" s="50"/>
      <c r="HR1" s="50"/>
      <c r="HS1" s="50"/>
      <c r="HT1" s="50"/>
      <c r="HU1" s="51"/>
      <c r="HV1" s="52"/>
      <c r="HW1" s="53" t="s">
        <v>1769</v>
      </c>
      <c r="HX1" s="53" t="s">
        <v>1770</v>
      </c>
      <c r="HY1" s="54" t="s">
        <v>1771</v>
      </c>
      <c r="HZ1" s="55" t="s">
        <v>34</v>
      </c>
      <c r="IA1" s="53" t="s">
        <v>1772</v>
      </c>
      <c r="IB1" s="53" t="s">
        <v>1773</v>
      </c>
      <c r="IC1" s="53" t="s">
        <v>36</v>
      </c>
      <c r="ID1" s="53" t="s">
        <v>1774</v>
      </c>
      <c r="IE1" s="53" t="s">
        <v>1775</v>
      </c>
      <c r="IF1" s="53" t="s">
        <v>1776</v>
      </c>
      <c r="IG1" s="53" t="s">
        <v>1777</v>
      </c>
      <c r="IH1" s="55" t="s">
        <v>1702</v>
      </c>
      <c r="II1" s="55" t="s">
        <v>1778</v>
      </c>
      <c r="IJ1" s="53" t="s">
        <v>1779</v>
      </c>
      <c r="IK1" s="53" t="s">
        <v>1780</v>
      </c>
      <c r="IL1" s="53" t="s">
        <v>39</v>
      </c>
      <c r="IM1" s="53" t="s">
        <v>1781</v>
      </c>
      <c r="IN1" s="53" t="s">
        <v>1782</v>
      </c>
      <c r="IO1" s="55" t="s">
        <v>1783</v>
      </c>
      <c r="IP1" s="54" t="s">
        <v>1784</v>
      </c>
      <c r="IQ1" s="54" t="s">
        <v>1785</v>
      </c>
      <c r="IR1" s="54" t="s">
        <v>1786</v>
      </c>
      <c r="IS1" s="26" t="s">
        <v>23</v>
      </c>
      <c r="IT1" s="26" t="s">
        <v>1220</v>
      </c>
      <c r="IU1" s="26" t="s">
        <v>25</v>
      </c>
      <c r="IV1" s="26" t="s">
        <v>1221</v>
      </c>
      <c r="IW1" s="26" t="s">
        <v>27</v>
      </c>
      <c r="IX1" s="26" t="s">
        <v>28</v>
      </c>
      <c r="IY1" s="26" t="s">
        <v>30</v>
      </c>
      <c r="IZ1" s="26" t="s">
        <v>29</v>
      </c>
      <c r="JA1" s="53" t="s">
        <v>2767</v>
      </c>
      <c r="JB1" s="56"/>
    </row>
    <row r="2" spans="1:262" x14ac:dyDescent="0.2">
      <c r="A2" t="s">
        <v>1222</v>
      </c>
      <c r="B2" t="s">
        <v>1223</v>
      </c>
      <c r="C2" t="s">
        <v>1224</v>
      </c>
      <c r="D2" t="s">
        <v>1225</v>
      </c>
      <c r="E2" t="s">
        <v>757</v>
      </c>
      <c r="F2">
        <v>6257</v>
      </c>
      <c r="G2">
        <v>2</v>
      </c>
      <c r="H2">
        <v>2570.9194869990602</v>
      </c>
      <c r="I2">
        <v>10.58</v>
      </c>
      <c r="J2">
        <v>3.52</v>
      </c>
      <c r="K2">
        <v>29.7459365130503</v>
      </c>
      <c r="L2">
        <v>0.33871031054360501</v>
      </c>
      <c r="M2">
        <v>0.51220989673031148</v>
      </c>
      <c r="N2">
        <v>4.82</v>
      </c>
      <c r="O2">
        <v>15.85</v>
      </c>
      <c r="R2" t="s">
        <v>910</v>
      </c>
      <c r="S2">
        <v>1001</v>
      </c>
      <c r="T2" t="s">
        <v>41</v>
      </c>
      <c r="U2">
        <v>1</v>
      </c>
      <c r="V2">
        <v>706</v>
      </c>
      <c r="W2" t="s">
        <v>42</v>
      </c>
      <c r="X2" t="s">
        <v>43</v>
      </c>
      <c r="Y2">
        <v>18165</v>
      </c>
      <c r="Z2">
        <v>500</v>
      </c>
      <c r="AA2">
        <v>995</v>
      </c>
      <c r="AB2" t="b">
        <v>1</v>
      </c>
      <c r="AC2">
        <v>10203</v>
      </c>
      <c r="AD2">
        <v>1970</v>
      </c>
      <c r="AE2" s="10">
        <v>2021</v>
      </c>
      <c r="AF2" s="11">
        <v>103</v>
      </c>
      <c r="AG2" s="11">
        <v>12.999801729631489</v>
      </c>
      <c r="AH2" s="11">
        <v>0</v>
      </c>
      <c r="AI2" s="11">
        <v>12.621166727797561</v>
      </c>
      <c r="AJ2" s="11" t="s">
        <v>43</v>
      </c>
      <c r="AK2" s="11">
        <v>4.82</v>
      </c>
      <c r="AL2" s="11" t="s">
        <v>43</v>
      </c>
      <c r="AM2" s="11">
        <v>-28.91</v>
      </c>
      <c r="AQ2" t="s">
        <v>158</v>
      </c>
      <c r="AR2" t="s">
        <v>159</v>
      </c>
      <c r="AS2">
        <v>10113</v>
      </c>
      <c r="AT2" t="s">
        <v>41</v>
      </c>
      <c r="AU2" t="s">
        <v>160</v>
      </c>
      <c r="AV2">
        <v>3527</v>
      </c>
      <c r="AW2" t="s">
        <v>42</v>
      </c>
      <c r="AX2">
        <v>0</v>
      </c>
      <c r="AY2" t="s">
        <v>161</v>
      </c>
      <c r="AZ2" t="s">
        <v>72</v>
      </c>
      <c r="BA2">
        <v>42</v>
      </c>
      <c r="BB2" t="s">
        <v>162</v>
      </c>
      <c r="BC2">
        <v>107</v>
      </c>
      <c r="BD2">
        <v>42107</v>
      </c>
      <c r="BE2">
        <v>40</v>
      </c>
      <c r="BF2">
        <v>13587</v>
      </c>
      <c r="BG2">
        <v>1988</v>
      </c>
      <c r="BH2">
        <v>0</v>
      </c>
      <c r="BI2" t="s">
        <v>1787</v>
      </c>
      <c r="BJ2" t="s">
        <v>1788</v>
      </c>
      <c r="BK2" t="s">
        <v>1789</v>
      </c>
      <c r="BL2" t="s">
        <v>1790</v>
      </c>
      <c r="BM2" t="s">
        <v>1791</v>
      </c>
      <c r="BN2">
        <v>1988</v>
      </c>
      <c r="BO2">
        <v>0.89300000000000002</v>
      </c>
      <c r="BP2" t="s">
        <v>1792</v>
      </c>
      <c r="BQ2">
        <v>0</v>
      </c>
      <c r="BR2">
        <v>0</v>
      </c>
      <c r="BS2">
        <v>0</v>
      </c>
      <c r="BT2" t="s">
        <v>41</v>
      </c>
      <c r="BU2">
        <v>0</v>
      </c>
      <c r="BV2">
        <v>0</v>
      </c>
      <c r="BW2">
        <v>0</v>
      </c>
      <c r="BX2">
        <v>0</v>
      </c>
      <c r="BY2">
        <v>4</v>
      </c>
      <c r="BZ2">
        <v>9.214E-2</v>
      </c>
      <c r="CA2">
        <v>9.214E-2</v>
      </c>
      <c r="CB2">
        <v>9.214E-2</v>
      </c>
      <c r="CC2">
        <v>9.214E-2</v>
      </c>
      <c r="CD2">
        <v>0.01</v>
      </c>
      <c r="CE2">
        <v>0.01</v>
      </c>
      <c r="CF2">
        <v>0.01</v>
      </c>
      <c r="CG2">
        <v>0.98</v>
      </c>
      <c r="CH2" t="s">
        <v>1793</v>
      </c>
      <c r="CI2">
        <v>1988</v>
      </c>
      <c r="CJ2">
        <v>0</v>
      </c>
      <c r="CK2">
        <v>0</v>
      </c>
      <c r="CL2">
        <v>0</v>
      </c>
      <c r="CM2">
        <v>0</v>
      </c>
      <c r="CN2">
        <v>0</v>
      </c>
      <c r="CO2" t="s">
        <v>1794</v>
      </c>
      <c r="CP2">
        <v>100</v>
      </c>
      <c r="CQ2" t="s">
        <v>1794</v>
      </c>
      <c r="CR2">
        <v>100</v>
      </c>
      <c r="CS2" t="s">
        <v>1795</v>
      </c>
      <c r="CT2" t="s">
        <v>1796</v>
      </c>
      <c r="CU2">
        <v>0.5</v>
      </c>
      <c r="CV2">
        <v>0</v>
      </c>
      <c r="CW2" t="s">
        <v>1797</v>
      </c>
      <c r="CX2">
        <v>40.790300000000002</v>
      </c>
      <c r="CY2">
        <v>-76.198300000000003</v>
      </c>
      <c r="CZ2" t="s">
        <v>1798</v>
      </c>
      <c r="DA2" t="s">
        <v>1799</v>
      </c>
      <c r="DB2">
        <v>0</v>
      </c>
      <c r="DC2">
        <v>0</v>
      </c>
      <c r="DD2" s="18">
        <v>4041622.6</v>
      </c>
      <c r="DE2" s="18">
        <v>0</v>
      </c>
      <c r="DF2" s="57">
        <v>0.88599999999999901</v>
      </c>
      <c r="DG2" t="s">
        <v>1800</v>
      </c>
      <c r="DH2">
        <v>1717612.2</v>
      </c>
      <c r="DI2">
        <v>367.2</v>
      </c>
      <c r="DJ2">
        <v>181.6</v>
      </c>
      <c r="DK2">
        <v>488443.4</v>
      </c>
      <c r="DL2">
        <v>0</v>
      </c>
      <c r="DM2">
        <v>64.8</v>
      </c>
      <c r="DN2">
        <v>29</v>
      </c>
      <c r="DO2">
        <v>0</v>
      </c>
      <c r="DP2">
        <v>0.18298626042281599</v>
      </c>
      <c r="DQ2">
        <v>8.8802155793425694E-2</v>
      </c>
      <c r="DR2">
        <v>245.81405474410701</v>
      </c>
      <c r="DS2">
        <v>0</v>
      </c>
      <c r="DT2">
        <v>7.4100778234601802E-2</v>
      </c>
      <c r="DU2">
        <v>0.18170919768708699</v>
      </c>
      <c r="DV2">
        <v>8.9864897331086699E-2</v>
      </c>
      <c r="DW2" s="58">
        <v>241.70658586479499</v>
      </c>
      <c r="DX2">
        <v>0</v>
      </c>
      <c r="DY2">
        <v>7.54535860888738E-2</v>
      </c>
      <c r="DZ2">
        <v>1.4097282918857E-2</v>
      </c>
      <c r="EA2">
        <v>0</v>
      </c>
      <c r="EB2">
        <v>312153.5</v>
      </c>
      <c r="EC2">
        <v>357072</v>
      </c>
      <c r="ED2">
        <v>0</v>
      </c>
      <c r="EE2">
        <v>1309</v>
      </c>
      <c r="EF2">
        <v>1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1</v>
      </c>
      <c r="EQ2">
        <v>0</v>
      </c>
      <c r="ER2">
        <v>1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 t="s">
        <v>1801</v>
      </c>
      <c r="FA2">
        <v>34</v>
      </c>
      <c r="FB2" t="s">
        <v>1802</v>
      </c>
      <c r="FC2">
        <v>0</v>
      </c>
      <c r="FD2" t="s">
        <v>1803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79</v>
      </c>
      <c r="FM2">
        <v>73</v>
      </c>
      <c r="FN2">
        <v>57</v>
      </c>
      <c r="FO2">
        <v>16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1</v>
      </c>
      <c r="GF2">
        <v>1</v>
      </c>
      <c r="GG2">
        <v>0</v>
      </c>
      <c r="GH2">
        <v>0</v>
      </c>
      <c r="GI2">
        <v>1</v>
      </c>
      <c r="GJ2">
        <v>0</v>
      </c>
      <c r="GK2" t="s">
        <v>1804</v>
      </c>
      <c r="GL2">
        <v>1</v>
      </c>
      <c r="GM2" t="s">
        <v>1804</v>
      </c>
      <c r="GN2">
        <v>0</v>
      </c>
      <c r="GO2">
        <v>0</v>
      </c>
      <c r="GP2">
        <v>0</v>
      </c>
      <c r="GQ2" t="s">
        <v>1805</v>
      </c>
      <c r="GR2">
        <v>203.73601239999999</v>
      </c>
      <c r="GS2">
        <v>1.8023323205082999</v>
      </c>
      <c r="GT2">
        <v>0.89134953541478001</v>
      </c>
      <c r="GU2">
        <v>0</v>
      </c>
      <c r="GV2">
        <v>4167672</v>
      </c>
      <c r="GW2" t="s">
        <v>44</v>
      </c>
      <c r="GX2">
        <v>0.91</v>
      </c>
      <c r="GY2">
        <v>493464</v>
      </c>
      <c r="GZ2">
        <v>236.80558354880134</v>
      </c>
      <c r="HA2" t="s">
        <v>1806</v>
      </c>
      <c r="HB2" s="57">
        <v>0.88599999999999901</v>
      </c>
      <c r="HC2" t="s">
        <v>1806</v>
      </c>
      <c r="HD2" s="58">
        <v>241.70658586479499</v>
      </c>
      <c r="HE2" s="18">
        <v>310454.39999999967</v>
      </c>
      <c r="HF2" s="18">
        <v>4218143.9327999959</v>
      </c>
      <c r="HG2" s="18">
        <v>509776.58434169309</v>
      </c>
      <c r="HH2" s="57">
        <v>0.5</v>
      </c>
      <c r="HI2">
        <v>122</v>
      </c>
      <c r="HJ2" s="11">
        <v>73.566445646127448</v>
      </c>
      <c r="HK2">
        <v>12</v>
      </c>
      <c r="HL2" s="11">
        <v>60.300365283711024</v>
      </c>
      <c r="HM2" s="59" t="s">
        <v>44</v>
      </c>
      <c r="HN2" s="59" t="s">
        <v>44</v>
      </c>
      <c r="HO2" s="59" t="s">
        <v>44</v>
      </c>
      <c r="HP2" s="59" t="s">
        <v>44</v>
      </c>
      <c r="HQ2" s="59" t="s">
        <v>44</v>
      </c>
      <c r="HR2" s="59" t="s">
        <v>44</v>
      </c>
      <c r="HS2" s="59" t="s">
        <v>44</v>
      </c>
      <c r="HT2" s="59" t="s">
        <v>44</v>
      </c>
      <c r="HU2" t="s">
        <v>44</v>
      </c>
      <c r="HV2" s="19" t="s">
        <v>44</v>
      </c>
      <c r="HW2" s="18">
        <v>55.907787599999999</v>
      </c>
      <c r="HX2" s="58">
        <v>18.416025235439996</v>
      </c>
      <c r="HY2" s="58">
        <v>21.583974764560004</v>
      </c>
      <c r="HZ2" s="57">
        <v>1</v>
      </c>
      <c r="IA2" s="18">
        <v>189075.61893754563</v>
      </c>
      <c r="IB2" s="18">
        <v>350400</v>
      </c>
      <c r="IC2" s="18">
        <v>4760884.8</v>
      </c>
      <c r="ID2" s="58">
        <v>24.170658586479501</v>
      </c>
      <c r="IE2" s="18">
        <v>57536.860535179869</v>
      </c>
      <c r="IF2" s="18">
        <v>452239.72380651324</v>
      </c>
      <c r="IG2" s="18">
        <v>88616554.873698607</v>
      </c>
      <c r="IH2" s="18">
        <v>1</v>
      </c>
      <c r="II2" s="18">
        <v>0</v>
      </c>
      <c r="IJ2" s="18">
        <v>4105.6643106905094</v>
      </c>
      <c r="IK2" s="58">
        <v>87.673476000000008</v>
      </c>
      <c r="IL2" s="58">
        <v>4.3057444707819172</v>
      </c>
      <c r="IM2" s="58">
        <v>18.703950341579997</v>
      </c>
      <c r="IN2" s="58">
        <v>171.66506499699511</v>
      </c>
      <c r="IO2" s="58">
        <v>11.792015365137642</v>
      </c>
      <c r="IP2" s="58">
        <v>203.30689244630227</v>
      </c>
      <c r="IQ2" s="58">
        <v>44.79774537889017</v>
      </c>
      <c r="IR2" s="58">
        <v>18.729361859738169</v>
      </c>
      <c r="IS2" s="58">
        <f>IJ2</f>
        <v>4105.6643106905094</v>
      </c>
      <c r="IT2" s="60"/>
      <c r="IU2" s="18">
        <f>IM2</f>
        <v>18.703950341579997</v>
      </c>
      <c r="IV2" s="18">
        <f>IK2</f>
        <v>87.673476000000008</v>
      </c>
      <c r="IW2" s="57">
        <f>1-HY2/BE2</f>
        <v>0.46040063088599992</v>
      </c>
      <c r="IX2" s="57">
        <f>(1/(1-IW2)-1)</f>
        <v>0.85322677756639842</v>
      </c>
      <c r="IY2" s="18"/>
      <c r="IZ2" s="18"/>
      <c r="JA2" s="18">
        <v>228.6</v>
      </c>
      <c r="JB2" s="18"/>
    </row>
    <row r="3" spans="1:262" x14ac:dyDescent="0.2">
      <c r="A3" t="s">
        <v>1226</v>
      </c>
      <c r="B3" t="s">
        <v>1227</v>
      </c>
      <c r="C3" t="s">
        <v>1224</v>
      </c>
      <c r="D3" t="s">
        <v>1228</v>
      </c>
      <c r="E3" t="s">
        <v>1099</v>
      </c>
      <c r="F3">
        <v>889</v>
      </c>
      <c r="G3">
        <v>1</v>
      </c>
      <c r="H3">
        <v>2617</v>
      </c>
      <c r="I3">
        <v>12.66</v>
      </c>
      <c r="J3">
        <v>4.59</v>
      </c>
      <c r="K3">
        <v>33.659999999999997</v>
      </c>
      <c r="L3">
        <v>0.28000000000000003</v>
      </c>
      <c r="M3">
        <v>0.38</v>
      </c>
      <c r="N3">
        <v>4.82</v>
      </c>
      <c r="O3">
        <v>10.69</v>
      </c>
      <c r="R3" t="s">
        <v>912</v>
      </c>
      <c r="S3">
        <v>1001</v>
      </c>
      <c r="T3" t="s">
        <v>41</v>
      </c>
      <c r="U3">
        <v>2</v>
      </c>
      <c r="V3">
        <v>707</v>
      </c>
      <c r="W3" t="s">
        <v>42</v>
      </c>
      <c r="X3" t="s">
        <v>43</v>
      </c>
      <c r="Y3">
        <v>18165</v>
      </c>
      <c r="Z3">
        <v>495</v>
      </c>
      <c r="AA3">
        <v>995</v>
      </c>
      <c r="AB3" t="b">
        <v>1</v>
      </c>
      <c r="AC3">
        <v>10254</v>
      </c>
      <c r="AD3">
        <v>1972</v>
      </c>
      <c r="AE3" s="10">
        <v>2021</v>
      </c>
      <c r="AF3" s="11">
        <v>103</v>
      </c>
      <c r="AG3" s="11">
        <v>12.999801729631489</v>
      </c>
      <c r="AH3" s="11">
        <v>0</v>
      </c>
      <c r="AI3" s="11">
        <v>12.621166727797561</v>
      </c>
      <c r="AJ3" s="11" t="s">
        <v>43</v>
      </c>
      <c r="AK3" s="11">
        <v>4.82</v>
      </c>
      <c r="AL3" s="11" t="s">
        <v>43</v>
      </c>
      <c r="AM3" s="11">
        <v>-28.91</v>
      </c>
      <c r="AQ3" t="s">
        <v>158</v>
      </c>
      <c r="AR3" t="s">
        <v>163</v>
      </c>
      <c r="AS3">
        <v>10113</v>
      </c>
      <c r="AT3" t="s">
        <v>41</v>
      </c>
      <c r="AU3" t="s">
        <v>164</v>
      </c>
      <c r="AV3">
        <v>3528</v>
      </c>
      <c r="AW3" t="s">
        <v>42</v>
      </c>
      <c r="AX3">
        <v>0</v>
      </c>
      <c r="AY3" t="s">
        <v>161</v>
      </c>
      <c r="AZ3" t="s">
        <v>72</v>
      </c>
      <c r="BA3">
        <v>42</v>
      </c>
      <c r="BB3" t="s">
        <v>162</v>
      </c>
      <c r="BC3">
        <v>107</v>
      </c>
      <c r="BD3">
        <v>42107</v>
      </c>
      <c r="BE3">
        <v>40</v>
      </c>
      <c r="BF3">
        <v>13587</v>
      </c>
      <c r="BG3">
        <v>1988</v>
      </c>
      <c r="BH3">
        <v>0</v>
      </c>
      <c r="BI3" t="s">
        <v>1787</v>
      </c>
      <c r="BJ3" t="s">
        <v>1788</v>
      </c>
      <c r="BK3" t="s">
        <v>1789</v>
      </c>
      <c r="BL3" t="s">
        <v>1790</v>
      </c>
      <c r="BM3" t="s">
        <v>1791</v>
      </c>
      <c r="BN3">
        <v>1988</v>
      </c>
      <c r="BO3">
        <v>0.89300000000000002</v>
      </c>
      <c r="BP3" t="s">
        <v>1792</v>
      </c>
      <c r="BQ3">
        <v>0</v>
      </c>
      <c r="BR3">
        <v>0</v>
      </c>
      <c r="BS3">
        <v>0</v>
      </c>
      <c r="BT3" t="s">
        <v>41</v>
      </c>
      <c r="BU3">
        <v>0</v>
      </c>
      <c r="BV3">
        <v>0</v>
      </c>
      <c r="BW3">
        <v>0</v>
      </c>
      <c r="BX3">
        <v>0</v>
      </c>
      <c r="BY3">
        <v>4</v>
      </c>
      <c r="BZ3">
        <v>9.146E-2</v>
      </c>
      <c r="CA3">
        <v>9.146E-2</v>
      </c>
      <c r="CB3">
        <v>9.146E-2</v>
      </c>
      <c r="CC3">
        <v>9.146E-2</v>
      </c>
      <c r="CD3">
        <v>0.01</v>
      </c>
      <c r="CE3">
        <v>0.01</v>
      </c>
      <c r="CF3">
        <v>0.01</v>
      </c>
      <c r="CG3">
        <v>0.98</v>
      </c>
      <c r="CH3" t="s">
        <v>1793</v>
      </c>
      <c r="CI3">
        <v>1988</v>
      </c>
      <c r="CJ3">
        <v>0</v>
      </c>
      <c r="CK3">
        <v>0</v>
      </c>
      <c r="CL3">
        <v>0</v>
      </c>
      <c r="CM3">
        <v>0</v>
      </c>
      <c r="CN3">
        <v>0</v>
      </c>
      <c r="CO3" t="s">
        <v>1794</v>
      </c>
      <c r="CP3">
        <v>100</v>
      </c>
      <c r="CQ3" t="s">
        <v>1794</v>
      </c>
      <c r="CR3">
        <v>100</v>
      </c>
      <c r="CS3" t="s">
        <v>1795</v>
      </c>
      <c r="CT3" t="s">
        <v>1796</v>
      </c>
      <c r="CU3">
        <v>0.5</v>
      </c>
      <c r="CV3">
        <v>0</v>
      </c>
      <c r="CW3" t="s">
        <v>1797</v>
      </c>
      <c r="CX3">
        <v>40.790300000000002</v>
      </c>
      <c r="CY3">
        <v>-76.198300000000003</v>
      </c>
      <c r="CZ3" t="s">
        <v>1798</v>
      </c>
      <c r="DA3" t="s">
        <v>1799</v>
      </c>
      <c r="DB3">
        <v>0</v>
      </c>
      <c r="DC3">
        <v>0</v>
      </c>
      <c r="DD3" s="18">
        <v>3959347</v>
      </c>
      <c r="DE3" s="18">
        <v>0</v>
      </c>
      <c r="DF3" s="57">
        <v>0.87</v>
      </c>
      <c r="DG3" t="s">
        <v>1800</v>
      </c>
      <c r="DH3">
        <v>1685016.6</v>
      </c>
      <c r="DI3">
        <v>359.4</v>
      </c>
      <c r="DJ3">
        <v>178.2</v>
      </c>
      <c r="DK3">
        <v>478515.8</v>
      </c>
      <c r="DL3">
        <v>0</v>
      </c>
      <c r="DM3">
        <v>63.2</v>
      </c>
      <c r="DN3">
        <v>28</v>
      </c>
      <c r="DO3">
        <v>0</v>
      </c>
      <c r="DP3">
        <v>0.183488462818515</v>
      </c>
      <c r="DQ3">
        <v>8.8713641182525199E-2</v>
      </c>
      <c r="DR3">
        <v>245.61721551574001</v>
      </c>
      <c r="DS3">
        <v>0</v>
      </c>
      <c r="DT3">
        <v>7.4001671204407996E-2</v>
      </c>
      <c r="DU3">
        <v>0.18154508811680301</v>
      </c>
      <c r="DV3">
        <v>9.0014843356745394E-2</v>
      </c>
      <c r="DW3" s="58">
        <v>241.71450494235501</v>
      </c>
      <c r="DX3">
        <v>0</v>
      </c>
      <c r="DY3">
        <v>7.5014097783962397E-2</v>
      </c>
      <c r="DZ3">
        <v>1.3878930618482299E-2</v>
      </c>
      <c r="EA3">
        <v>0</v>
      </c>
      <c r="EB3">
        <v>312153.5</v>
      </c>
      <c r="EC3">
        <v>357948</v>
      </c>
      <c r="ED3">
        <v>0</v>
      </c>
      <c r="EE3">
        <v>972</v>
      </c>
      <c r="EF3">
        <v>1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1</v>
      </c>
      <c r="EQ3">
        <v>0</v>
      </c>
      <c r="ER3">
        <v>1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 t="s">
        <v>1801</v>
      </c>
      <c r="FA3">
        <v>34</v>
      </c>
      <c r="FB3" t="s">
        <v>1802</v>
      </c>
      <c r="FC3">
        <v>0</v>
      </c>
      <c r="FD3" t="s">
        <v>1803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79</v>
      </c>
      <c r="FM3">
        <v>73</v>
      </c>
      <c r="FN3">
        <v>57</v>
      </c>
      <c r="FO3">
        <v>16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1</v>
      </c>
      <c r="GF3">
        <v>1</v>
      </c>
      <c r="GG3">
        <v>0</v>
      </c>
      <c r="GH3">
        <v>0</v>
      </c>
      <c r="GI3">
        <v>1</v>
      </c>
      <c r="GJ3">
        <v>0</v>
      </c>
      <c r="GK3" t="s">
        <v>1804</v>
      </c>
      <c r="GL3">
        <v>1</v>
      </c>
      <c r="GM3" t="s">
        <v>1804</v>
      </c>
      <c r="GN3">
        <v>0</v>
      </c>
      <c r="GO3">
        <v>0</v>
      </c>
      <c r="GP3">
        <v>0</v>
      </c>
      <c r="GQ3" t="s">
        <v>1805</v>
      </c>
      <c r="GR3">
        <v>203.73601239999999</v>
      </c>
      <c r="GS3">
        <v>1.7640474836347499</v>
      </c>
      <c r="GT3">
        <v>0.87466127318785103</v>
      </c>
      <c r="GU3">
        <v>0</v>
      </c>
      <c r="GV3">
        <v>4047985</v>
      </c>
      <c r="GW3" t="s">
        <v>44</v>
      </c>
      <c r="GX3">
        <v>0.89</v>
      </c>
      <c r="GY3">
        <v>479533</v>
      </c>
      <c r="GZ3">
        <v>236.9242969032741</v>
      </c>
      <c r="HA3" t="s">
        <v>1806</v>
      </c>
      <c r="HB3" s="57">
        <v>0.87</v>
      </c>
      <c r="HC3" t="s">
        <v>1806</v>
      </c>
      <c r="HD3" s="58">
        <v>241.71450494235501</v>
      </c>
      <c r="HE3" s="18">
        <v>304848</v>
      </c>
      <c r="HF3" s="18">
        <v>4141969.7760000001</v>
      </c>
      <c r="HG3" s="18">
        <v>500587.08694601851</v>
      </c>
      <c r="HH3" s="57">
        <v>0.5</v>
      </c>
      <c r="HI3">
        <v>122</v>
      </c>
      <c r="HJ3" s="11">
        <v>73.566445646127448</v>
      </c>
      <c r="HK3">
        <v>12</v>
      </c>
      <c r="HL3" s="11">
        <v>60.300365283711024</v>
      </c>
      <c r="HM3" s="59" t="s">
        <v>44</v>
      </c>
      <c r="HN3" s="59" t="s">
        <v>44</v>
      </c>
      <c r="HO3" s="59" t="s">
        <v>44</v>
      </c>
      <c r="HP3" s="59" t="s">
        <v>44</v>
      </c>
      <c r="HQ3" s="59" t="s">
        <v>44</v>
      </c>
      <c r="HR3" s="59" t="s">
        <v>44</v>
      </c>
      <c r="HS3" s="59" t="s">
        <v>44</v>
      </c>
      <c r="HT3" s="59" t="s">
        <v>44</v>
      </c>
      <c r="HU3" t="s">
        <v>44</v>
      </c>
      <c r="HV3" s="19" t="s">
        <v>44</v>
      </c>
      <c r="HW3" s="18">
        <v>55.907787599999999</v>
      </c>
      <c r="HX3" s="58">
        <v>18.416025235439996</v>
      </c>
      <c r="HY3" s="58">
        <v>21.583974764560004</v>
      </c>
      <c r="HZ3" s="57">
        <v>1</v>
      </c>
      <c r="IA3" s="18">
        <v>189075.61893754563</v>
      </c>
      <c r="IB3" s="18">
        <v>350400</v>
      </c>
      <c r="IC3" s="18">
        <v>4760884.8</v>
      </c>
      <c r="ID3" s="58">
        <v>24.171450494235501</v>
      </c>
      <c r="IE3" s="18">
        <v>57538.745625979143</v>
      </c>
      <c r="IF3" s="18">
        <v>443048.34132003936</v>
      </c>
      <c r="IG3" s="18">
        <v>88616554.873698607</v>
      </c>
      <c r="IH3" s="18">
        <v>1</v>
      </c>
      <c r="II3" s="18">
        <v>0</v>
      </c>
      <c r="IJ3" s="18">
        <v>4105.6643106905094</v>
      </c>
      <c r="IK3" s="58">
        <v>87.673476000000008</v>
      </c>
      <c r="IL3" s="58">
        <v>4.9100594842249556</v>
      </c>
      <c r="IM3" s="58">
        <v>18.703950341579997</v>
      </c>
      <c r="IN3" s="58">
        <v>168.43382661752653</v>
      </c>
      <c r="IO3" s="58">
        <v>11.247350520389471</v>
      </c>
      <c r="IP3" s="58">
        <v>199.1748551390049</v>
      </c>
      <c r="IQ3" s="58">
        <v>46.302859320161986</v>
      </c>
      <c r="IR3" s="58">
        <v>19.760240515636365</v>
      </c>
      <c r="IS3" s="58">
        <f t="shared" ref="IS3:IS66" si="0">IJ3</f>
        <v>4105.6643106905094</v>
      </c>
      <c r="IT3" s="60"/>
      <c r="IU3" s="18">
        <f t="shared" ref="IU3:IU66" si="1">IM3</f>
        <v>18.703950341579997</v>
      </c>
      <c r="IV3" s="18">
        <f t="shared" ref="IV3:IV66" si="2">IK3</f>
        <v>87.673476000000008</v>
      </c>
      <c r="IW3" s="57">
        <f t="shared" ref="IW3:IW66" si="3">1-HY3/BE3</f>
        <v>0.46040063088599992</v>
      </c>
      <c r="IX3" s="57">
        <f t="shared" ref="IX3:IX66" si="4">(1/(1-IW3)-1)</f>
        <v>0.85322677756639842</v>
      </c>
      <c r="JA3" s="18">
        <v>228.6</v>
      </c>
    </row>
    <row r="4" spans="1:262" x14ac:dyDescent="0.2">
      <c r="A4" t="s">
        <v>1229</v>
      </c>
      <c r="B4" t="s">
        <v>1230</v>
      </c>
      <c r="C4" t="s">
        <v>1224</v>
      </c>
      <c r="D4" t="s">
        <v>1231</v>
      </c>
      <c r="E4" t="s">
        <v>909</v>
      </c>
      <c r="F4">
        <v>1001</v>
      </c>
      <c r="G4">
        <v>1</v>
      </c>
      <c r="H4">
        <v>2714</v>
      </c>
      <c r="I4">
        <v>10.58</v>
      </c>
      <c r="J4">
        <v>4.59</v>
      </c>
      <c r="K4">
        <v>36.07</v>
      </c>
      <c r="L4">
        <v>0.3</v>
      </c>
      <c r="M4">
        <v>0.44</v>
      </c>
      <c r="N4">
        <v>4.82</v>
      </c>
      <c r="O4">
        <v>10.69</v>
      </c>
      <c r="R4" t="s">
        <v>1114</v>
      </c>
      <c r="S4">
        <v>10043</v>
      </c>
      <c r="T4" t="s">
        <v>41</v>
      </c>
      <c r="U4" t="s">
        <v>1115</v>
      </c>
      <c r="V4">
        <v>3524</v>
      </c>
      <c r="W4" t="s">
        <v>42</v>
      </c>
      <c r="X4" t="s">
        <v>879</v>
      </c>
      <c r="Y4">
        <v>34015</v>
      </c>
      <c r="Z4">
        <v>219</v>
      </c>
      <c r="AA4">
        <v>219</v>
      </c>
      <c r="AB4" t="b">
        <v>0</v>
      </c>
      <c r="AC4">
        <v>11837</v>
      </c>
      <c r="AD4">
        <v>1994</v>
      </c>
      <c r="AE4" s="10">
        <v>2021</v>
      </c>
      <c r="AF4" s="11">
        <v>999</v>
      </c>
      <c r="AG4" s="11">
        <v>39.14733667261536</v>
      </c>
      <c r="AH4" s="11">
        <v>63</v>
      </c>
      <c r="AI4" s="11">
        <v>19.379869639908591</v>
      </c>
      <c r="AJ4" s="11" t="s">
        <v>907</v>
      </c>
      <c r="AK4" s="11">
        <v>4.82</v>
      </c>
      <c r="AL4" s="11" t="s">
        <v>137</v>
      </c>
      <c r="AM4" s="11"/>
      <c r="AQ4" t="s">
        <v>165</v>
      </c>
      <c r="AR4" t="s">
        <v>166</v>
      </c>
      <c r="AS4">
        <v>1012</v>
      </c>
      <c r="AT4" t="s">
        <v>41</v>
      </c>
      <c r="AU4">
        <v>3</v>
      </c>
      <c r="AV4">
        <v>728</v>
      </c>
      <c r="AW4" t="s">
        <v>42</v>
      </c>
      <c r="AX4">
        <v>0</v>
      </c>
      <c r="AY4" t="s">
        <v>167</v>
      </c>
      <c r="AZ4" t="s">
        <v>43</v>
      </c>
      <c r="BA4">
        <v>18</v>
      </c>
      <c r="BB4" t="s">
        <v>168</v>
      </c>
      <c r="BC4">
        <v>173</v>
      </c>
      <c r="BD4">
        <v>18173</v>
      </c>
      <c r="BE4">
        <v>270</v>
      </c>
      <c r="BF4">
        <v>10808</v>
      </c>
      <c r="BG4">
        <v>1973</v>
      </c>
      <c r="BH4">
        <v>0</v>
      </c>
      <c r="BI4" t="s">
        <v>1807</v>
      </c>
      <c r="BJ4" t="s">
        <v>1788</v>
      </c>
      <c r="BK4" t="s">
        <v>1808</v>
      </c>
      <c r="BL4" t="s">
        <v>1809</v>
      </c>
      <c r="BM4" t="s">
        <v>1810</v>
      </c>
      <c r="BN4">
        <v>1995</v>
      </c>
      <c r="BO4">
        <v>0.95</v>
      </c>
      <c r="BP4" t="s">
        <v>1811</v>
      </c>
      <c r="BQ4" t="s">
        <v>1701</v>
      </c>
      <c r="BR4">
        <v>2003</v>
      </c>
      <c r="BS4">
        <v>0</v>
      </c>
      <c r="BT4" t="s">
        <v>41</v>
      </c>
      <c r="BU4">
        <v>0</v>
      </c>
      <c r="BV4" t="s">
        <v>1812</v>
      </c>
      <c r="BW4">
        <v>2015</v>
      </c>
      <c r="BX4">
        <v>0</v>
      </c>
      <c r="BY4">
        <v>0.25</v>
      </c>
      <c r="BZ4">
        <v>0.105659999999999</v>
      </c>
      <c r="CA4">
        <v>0.105659999999999</v>
      </c>
      <c r="CB4">
        <v>0.105659999999999</v>
      </c>
      <c r="CC4">
        <v>0.105659999999999</v>
      </c>
      <c r="CD4">
        <v>0.05</v>
      </c>
      <c r="CE4">
        <v>0.1</v>
      </c>
      <c r="CF4">
        <v>0.1</v>
      </c>
      <c r="CG4">
        <v>0.99</v>
      </c>
      <c r="CH4" t="s">
        <v>1793</v>
      </c>
      <c r="CI4">
        <v>2016</v>
      </c>
      <c r="CJ4">
        <v>0</v>
      </c>
      <c r="CK4">
        <v>0</v>
      </c>
      <c r="CL4">
        <v>0</v>
      </c>
      <c r="CM4">
        <v>0</v>
      </c>
      <c r="CN4">
        <v>0</v>
      </c>
      <c r="CO4" t="s">
        <v>1813</v>
      </c>
      <c r="CP4">
        <v>100</v>
      </c>
      <c r="CQ4" t="s">
        <v>1814</v>
      </c>
      <c r="CR4">
        <v>100</v>
      </c>
      <c r="CS4" t="s">
        <v>1795</v>
      </c>
      <c r="CT4" t="s">
        <v>1815</v>
      </c>
      <c r="CU4">
        <v>1</v>
      </c>
      <c r="CV4">
        <v>0</v>
      </c>
      <c r="CW4" t="s">
        <v>1816</v>
      </c>
      <c r="CX4">
        <v>37.911099999999998</v>
      </c>
      <c r="CY4">
        <v>-87.327500000000001</v>
      </c>
      <c r="CZ4" t="s">
        <v>1817</v>
      </c>
      <c r="DA4" t="s">
        <v>1818</v>
      </c>
      <c r="DB4" t="s">
        <v>1819</v>
      </c>
      <c r="DC4">
        <v>0</v>
      </c>
      <c r="DD4" s="18">
        <v>18410264.600000001</v>
      </c>
      <c r="DE4" s="18">
        <v>1581949.2</v>
      </c>
      <c r="DF4" s="57">
        <v>0.55600000000000005</v>
      </c>
      <c r="DG4" t="s">
        <v>1820</v>
      </c>
      <c r="DH4">
        <v>8685604.5999999996</v>
      </c>
      <c r="DI4">
        <v>1233.5999999999999</v>
      </c>
      <c r="DJ4">
        <v>1027</v>
      </c>
      <c r="DK4">
        <v>1886531.2</v>
      </c>
      <c r="DL4">
        <v>8</v>
      </c>
      <c r="DM4">
        <v>514.4</v>
      </c>
      <c r="DN4">
        <v>73</v>
      </c>
      <c r="DO4">
        <v>4</v>
      </c>
      <c r="DP4">
        <v>0.115130268988382</v>
      </c>
      <c r="DQ4">
        <v>0.11599786709681</v>
      </c>
      <c r="DR4">
        <v>205.10696009760099</v>
      </c>
      <c r="DS4">
        <v>2.6027943252837E-7</v>
      </c>
      <c r="DT4">
        <v>0.12744843142352799</v>
      </c>
      <c r="DU4">
        <v>0.13401219665251299</v>
      </c>
      <c r="DV4">
        <v>0.111568195494593</v>
      </c>
      <c r="DW4" s="58">
        <v>204.94340966723499</v>
      </c>
      <c r="DX4">
        <v>4.3454019666833001E-7</v>
      </c>
      <c r="DY4">
        <v>0.118448864227597</v>
      </c>
      <c r="DZ4">
        <v>6.9903619188064602E-3</v>
      </c>
      <c r="EA4">
        <v>3.83033529797614E-4</v>
      </c>
      <c r="EB4">
        <v>1258587</v>
      </c>
      <c r="EC4">
        <v>591268</v>
      </c>
      <c r="ED4">
        <v>271339</v>
      </c>
      <c r="EE4">
        <v>0</v>
      </c>
      <c r="EF4">
        <v>1</v>
      </c>
      <c r="EG4">
        <v>1</v>
      </c>
      <c r="EH4" t="s">
        <v>1821</v>
      </c>
      <c r="EI4">
        <v>0.5</v>
      </c>
      <c r="EJ4">
        <v>0.28999999999999998</v>
      </c>
      <c r="EK4" t="s">
        <v>1822</v>
      </c>
      <c r="EL4" t="s">
        <v>1822</v>
      </c>
      <c r="EM4">
        <v>0</v>
      </c>
      <c r="EN4">
        <v>0</v>
      </c>
      <c r="EO4">
        <v>0</v>
      </c>
      <c r="EP4">
        <v>1</v>
      </c>
      <c r="EQ4">
        <v>1</v>
      </c>
      <c r="ER4">
        <v>1</v>
      </c>
      <c r="ES4">
        <v>0</v>
      </c>
      <c r="ET4">
        <v>1</v>
      </c>
      <c r="EU4">
        <v>0</v>
      </c>
      <c r="EV4">
        <v>0</v>
      </c>
      <c r="EW4">
        <v>0</v>
      </c>
      <c r="EX4">
        <v>0</v>
      </c>
      <c r="EY4">
        <v>0</v>
      </c>
      <c r="EZ4" t="s">
        <v>1823</v>
      </c>
      <c r="FA4">
        <v>49</v>
      </c>
      <c r="FB4" t="s">
        <v>1824</v>
      </c>
      <c r="FC4">
        <v>4</v>
      </c>
      <c r="FD4" t="s">
        <v>1825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43</v>
      </c>
      <c r="FM4">
        <v>6</v>
      </c>
      <c r="FN4">
        <v>61</v>
      </c>
      <c r="FO4">
        <v>7</v>
      </c>
      <c r="FP4">
        <v>0</v>
      </c>
      <c r="FQ4">
        <v>0</v>
      </c>
      <c r="FR4">
        <v>0</v>
      </c>
      <c r="FS4" t="s">
        <v>1826</v>
      </c>
      <c r="FT4">
        <v>0</v>
      </c>
      <c r="FU4">
        <v>1</v>
      </c>
      <c r="FV4">
        <v>1</v>
      </c>
      <c r="FW4">
        <v>1</v>
      </c>
      <c r="FX4" t="s">
        <v>1827</v>
      </c>
      <c r="FY4">
        <v>0</v>
      </c>
      <c r="FZ4">
        <v>0</v>
      </c>
      <c r="GA4">
        <v>1</v>
      </c>
      <c r="GB4" t="s">
        <v>1828</v>
      </c>
      <c r="GC4">
        <v>0</v>
      </c>
      <c r="GD4">
        <v>1</v>
      </c>
      <c r="GE4">
        <v>1</v>
      </c>
      <c r="GF4">
        <v>1</v>
      </c>
      <c r="GG4">
        <v>0</v>
      </c>
      <c r="GH4">
        <v>1</v>
      </c>
      <c r="GI4">
        <v>0</v>
      </c>
      <c r="GJ4" t="s">
        <v>1804</v>
      </c>
      <c r="GK4">
        <v>0</v>
      </c>
      <c r="GL4">
        <v>1</v>
      </c>
      <c r="GM4" t="s">
        <v>1804</v>
      </c>
      <c r="GN4">
        <v>0</v>
      </c>
      <c r="GO4" t="s">
        <v>1829</v>
      </c>
      <c r="GP4">
        <v>0</v>
      </c>
      <c r="GQ4" t="s">
        <v>1830</v>
      </c>
      <c r="GR4">
        <v>119.168006599999</v>
      </c>
      <c r="GS4">
        <v>10.35177171454</v>
      </c>
      <c r="GT4">
        <v>8.6180849147475804</v>
      </c>
      <c r="GU4">
        <v>1</v>
      </c>
      <c r="GV4">
        <v>16199722</v>
      </c>
      <c r="GW4">
        <v>1361022</v>
      </c>
      <c r="GX4">
        <v>0.49</v>
      </c>
      <c r="GY4">
        <v>1658596</v>
      </c>
      <c r="GZ4">
        <v>204.7684521993649</v>
      </c>
      <c r="HA4" t="s">
        <v>1806</v>
      </c>
      <c r="HB4" s="57">
        <v>0.55600000000000005</v>
      </c>
      <c r="HC4" t="s">
        <v>1806</v>
      </c>
      <c r="HD4" s="58">
        <v>204.94340966723499</v>
      </c>
      <c r="HE4" s="18">
        <v>1315051.2</v>
      </c>
      <c r="HF4" s="18">
        <v>14213073.3696</v>
      </c>
      <c r="HG4" s="18">
        <v>1456437.8591082003</v>
      </c>
      <c r="HH4" s="57">
        <v>0.75</v>
      </c>
      <c r="HI4">
        <v>16</v>
      </c>
      <c r="HJ4" s="11">
        <v>17.936480836162243</v>
      </c>
      <c r="HK4">
        <v>0</v>
      </c>
      <c r="HL4" s="11">
        <v>17.936480836162243</v>
      </c>
      <c r="HM4" s="59" t="s">
        <v>44</v>
      </c>
      <c r="HN4" s="59" t="s">
        <v>44</v>
      </c>
      <c r="HO4" s="59" t="s">
        <v>44</v>
      </c>
      <c r="HP4" s="59" t="s">
        <v>44</v>
      </c>
      <c r="HQ4" s="59" t="s">
        <v>44</v>
      </c>
      <c r="HR4" s="59" t="s">
        <v>44</v>
      </c>
      <c r="HS4" s="59" t="s">
        <v>44</v>
      </c>
      <c r="HT4" s="59" t="s">
        <v>44</v>
      </c>
      <c r="HU4" t="s">
        <v>44</v>
      </c>
      <c r="HV4" s="19" t="s">
        <v>44</v>
      </c>
      <c r="HW4" s="18">
        <v>269.72552880000001</v>
      </c>
      <c r="HX4" s="58">
        <v>88.84758918672</v>
      </c>
      <c r="HY4" s="58">
        <v>181.15241081328</v>
      </c>
      <c r="HZ4" s="57">
        <v>0.82869446410367575</v>
      </c>
      <c r="IA4" s="18">
        <v>1315051.1999999997</v>
      </c>
      <c r="IB4" s="18">
        <v>1960028.1464980138</v>
      </c>
      <c r="IC4" s="18">
        <v>21183984.207350533</v>
      </c>
      <c r="ID4" s="58">
        <v>20.494340966723499</v>
      </c>
      <c r="IE4" s="18">
        <v>217075.89768956383</v>
      </c>
      <c r="IF4" s="18">
        <v>1239361.9614186364</v>
      </c>
      <c r="IG4" s="18">
        <v>427528044.83614683</v>
      </c>
      <c r="IH4" s="18">
        <v>0</v>
      </c>
      <c r="II4" s="18">
        <v>0</v>
      </c>
      <c r="IJ4" s="18">
        <v>2360.0461231333798</v>
      </c>
      <c r="IK4" s="58">
        <v>27.448231555555555</v>
      </c>
      <c r="IL4" s="58">
        <v>7.9512997339007052</v>
      </c>
      <c r="IM4" s="58">
        <v>13.368396394079999</v>
      </c>
      <c r="IN4" s="58">
        <v>27.696306192325242</v>
      </c>
      <c r="IO4" s="58">
        <v>4.0437769543303227E-15</v>
      </c>
      <c r="IP4" s="58">
        <v>80.10773019376289</v>
      </c>
      <c r="IQ4" s="58">
        <v>5.9700968762719953</v>
      </c>
      <c r="IR4" s="58">
        <v>6.3346974537374896</v>
      </c>
      <c r="IS4" s="58">
        <f t="shared" si="0"/>
        <v>2360.0461231333798</v>
      </c>
      <c r="IT4" s="60"/>
      <c r="IU4" s="18">
        <f t="shared" si="1"/>
        <v>13.368396394079999</v>
      </c>
      <c r="IV4" s="18">
        <f t="shared" si="2"/>
        <v>27.448231555555555</v>
      </c>
      <c r="IW4" s="57">
        <f t="shared" si="3"/>
        <v>0.32906514513600005</v>
      </c>
      <c r="IX4" s="57">
        <f t="shared" si="4"/>
        <v>0.4904576692512157</v>
      </c>
      <c r="JA4" s="18">
        <v>205.4</v>
      </c>
    </row>
    <row r="5" spans="1:262" x14ac:dyDescent="0.2">
      <c r="A5" t="s">
        <v>1232</v>
      </c>
      <c r="B5" t="s">
        <v>1230</v>
      </c>
      <c r="C5" t="s">
        <v>1224</v>
      </c>
      <c r="D5" t="s">
        <v>1231</v>
      </c>
      <c r="E5" t="s">
        <v>909</v>
      </c>
      <c r="F5">
        <v>1001</v>
      </c>
      <c r="G5">
        <v>2</v>
      </c>
      <c r="H5">
        <v>2749</v>
      </c>
      <c r="I5">
        <v>10.58</v>
      </c>
      <c r="J5">
        <v>4.59</v>
      </c>
      <c r="K5">
        <v>36.58</v>
      </c>
      <c r="L5">
        <v>0.31</v>
      </c>
      <c r="M5">
        <v>0.45</v>
      </c>
      <c r="N5">
        <v>4.82</v>
      </c>
      <c r="O5">
        <v>10.69</v>
      </c>
      <c r="R5" t="s">
        <v>159</v>
      </c>
      <c r="S5">
        <v>10113</v>
      </c>
      <c r="T5" t="s">
        <v>41</v>
      </c>
      <c r="U5" t="s">
        <v>160</v>
      </c>
      <c r="V5">
        <v>3527</v>
      </c>
      <c r="W5" t="s">
        <v>42</v>
      </c>
      <c r="X5" t="s">
        <v>72</v>
      </c>
      <c r="Y5">
        <v>42107</v>
      </c>
      <c r="Z5">
        <v>40</v>
      </c>
      <c r="AA5">
        <v>80</v>
      </c>
      <c r="AB5" t="b">
        <v>0</v>
      </c>
      <c r="AC5">
        <v>13587</v>
      </c>
      <c r="AD5">
        <v>1988</v>
      </c>
      <c r="AE5" s="10">
        <v>9999</v>
      </c>
      <c r="AF5" s="11">
        <v>999</v>
      </c>
      <c r="AG5" s="11">
        <v>73.566445646127448</v>
      </c>
      <c r="AH5" s="11">
        <v>12</v>
      </c>
      <c r="AI5" s="11">
        <v>60.300365283711024</v>
      </c>
      <c r="AJ5" s="11" t="s">
        <v>72</v>
      </c>
      <c r="AK5" s="11">
        <v>9.64</v>
      </c>
      <c r="AL5" s="11" t="s">
        <v>137</v>
      </c>
      <c r="AM5" s="11"/>
      <c r="AQ5" t="s">
        <v>169</v>
      </c>
      <c r="AR5" t="s">
        <v>170</v>
      </c>
      <c r="AS5">
        <v>10143</v>
      </c>
      <c r="AT5" t="s">
        <v>41</v>
      </c>
      <c r="AU5" t="s">
        <v>171</v>
      </c>
      <c r="AV5">
        <v>3529</v>
      </c>
      <c r="AW5" t="s">
        <v>42</v>
      </c>
      <c r="AX5">
        <v>0</v>
      </c>
      <c r="AY5" t="s">
        <v>172</v>
      </c>
      <c r="AZ5" t="s">
        <v>72</v>
      </c>
      <c r="BA5">
        <v>42</v>
      </c>
      <c r="BB5" t="s">
        <v>173</v>
      </c>
      <c r="BC5">
        <v>21</v>
      </c>
      <c r="BD5">
        <v>42021</v>
      </c>
      <c r="BE5">
        <v>110</v>
      </c>
      <c r="BF5">
        <v>11032</v>
      </c>
      <c r="BG5">
        <v>1995</v>
      </c>
      <c r="BH5">
        <v>0</v>
      </c>
      <c r="BI5" t="s">
        <v>1787</v>
      </c>
      <c r="BJ5" t="s">
        <v>1788</v>
      </c>
      <c r="BK5" t="s">
        <v>1808</v>
      </c>
      <c r="BL5" t="s">
        <v>1790</v>
      </c>
      <c r="BM5" t="s">
        <v>1791</v>
      </c>
      <c r="BN5">
        <v>1995</v>
      </c>
      <c r="BO5">
        <v>0.89300000000000002</v>
      </c>
      <c r="BP5" t="s">
        <v>1831</v>
      </c>
      <c r="BQ5" t="s">
        <v>1699</v>
      </c>
      <c r="BR5">
        <v>0</v>
      </c>
      <c r="BS5">
        <v>1995</v>
      </c>
      <c r="BT5" t="s">
        <v>41</v>
      </c>
      <c r="BU5">
        <v>0</v>
      </c>
      <c r="BV5">
        <v>0</v>
      </c>
      <c r="BW5">
        <v>0</v>
      </c>
      <c r="BX5">
        <v>0</v>
      </c>
      <c r="BY5">
        <v>0.54</v>
      </c>
      <c r="BZ5">
        <v>0.15758</v>
      </c>
      <c r="CA5">
        <v>0.15758</v>
      </c>
      <c r="CB5">
        <v>0.15758</v>
      </c>
      <c r="CC5">
        <v>0.15758</v>
      </c>
      <c r="CD5">
        <v>0.01</v>
      </c>
      <c r="CE5">
        <v>0.01</v>
      </c>
      <c r="CF5">
        <v>0.01</v>
      </c>
      <c r="CG5">
        <v>0.98</v>
      </c>
      <c r="CH5" t="s">
        <v>1793</v>
      </c>
      <c r="CI5">
        <v>2016</v>
      </c>
      <c r="CJ5">
        <v>0</v>
      </c>
      <c r="CK5">
        <v>0</v>
      </c>
      <c r="CL5">
        <v>0</v>
      </c>
      <c r="CM5">
        <v>0</v>
      </c>
      <c r="CN5">
        <v>0</v>
      </c>
      <c r="CO5" t="s">
        <v>1832</v>
      </c>
      <c r="CP5">
        <v>100</v>
      </c>
      <c r="CQ5" t="s">
        <v>1833</v>
      </c>
      <c r="CR5">
        <v>100</v>
      </c>
      <c r="CS5" t="s">
        <v>1795</v>
      </c>
      <c r="CT5" t="s">
        <v>1834</v>
      </c>
      <c r="CU5">
        <v>1</v>
      </c>
      <c r="CV5">
        <v>0</v>
      </c>
      <c r="CW5" t="s">
        <v>1797</v>
      </c>
      <c r="CX5">
        <v>40.549999999999997</v>
      </c>
      <c r="CY5">
        <v>-78.8</v>
      </c>
      <c r="CZ5" t="s">
        <v>1798</v>
      </c>
      <c r="DA5" t="s">
        <v>1799</v>
      </c>
      <c r="DB5">
        <v>0</v>
      </c>
      <c r="DC5">
        <v>0</v>
      </c>
      <c r="DD5" s="18">
        <v>9074811.4000000004</v>
      </c>
      <c r="DE5" s="18">
        <v>809784.6</v>
      </c>
      <c r="DF5" s="57">
        <v>0.74</v>
      </c>
      <c r="DG5" t="s">
        <v>1835</v>
      </c>
      <c r="DH5">
        <v>3402969.2</v>
      </c>
      <c r="DI5">
        <v>2302.6</v>
      </c>
      <c r="DJ5">
        <v>694.4</v>
      </c>
      <c r="DK5">
        <v>572283.5</v>
      </c>
      <c r="DL5">
        <v>0</v>
      </c>
      <c r="DM5">
        <v>255.6</v>
      </c>
      <c r="DN5">
        <v>73</v>
      </c>
      <c r="DO5">
        <v>0</v>
      </c>
      <c r="DP5">
        <v>0.54196741136487503</v>
      </c>
      <c r="DQ5">
        <v>0.14280632304601401</v>
      </c>
      <c r="DR5">
        <v>210.434289121734</v>
      </c>
      <c r="DS5">
        <v>0</v>
      </c>
      <c r="DT5">
        <v>0.12893366955796101</v>
      </c>
      <c r="DU5">
        <v>0.50747060153779</v>
      </c>
      <c r="DV5">
        <v>0.15303899318502601</v>
      </c>
      <c r="DW5" s="58">
        <v>126.12570659044199</v>
      </c>
      <c r="DX5">
        <v>0</v>
      </c>
      <c r="DY5">
        <v>0.15022175340288099</v>
      </c>
      <c r="DZ5">
        <v>1.4234198187616001E-2</v>
      </c>
      <c r="EA5">
        <v>0</v>
      </c>
      <c r="EB5">
        <v>766678</v>
      </c>
      <c r="EC5">
        <v>653134</v>
      </c>
      <c r="ED5">
        <v>0</v>
      </c>
      <c r="EE5">
        <v>0</v>
      </c>
      <c r="EF5">
        <v>1</v>
      </c>
      <c r="EG5">
        <v>0</v>
      </c>
      <c r="EH5">
        <v>0</v>
      </c>
      <c r="EI5">
        <v>0.22</v>
      </c>
      <c r="EJ5">
        <v>0.22</v>
      </c>
      <c r="EK5" t="s">
        <v>1822</v>
      </c>
      <c r="EL5" t="s">
        <v>1822</v>
      </c>
      <c r="EM5">
        <v>0</v>
      </c>
      <c r="EN5">
        <v>0</v>
      </c>
      <c r="EO5">
        <v>1</v>
      </c>
      <c r="EP5">
        <v>1</v>
      </c>
      <c r="EQ5">
        <v>0</v>
      </c>
      <c r="ER5">
        <v>1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 t="s">
        <v>1801</v>
      </c>
      <c r="FA5">
        <v>27</v>
      </c>
      <c r="FB5" t="s">
        <v>1802</v>
      </c>
      <c r="FC5">
        <v>2</v>
      </c>
      <c r="FD5" t="s">
        <v>1803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43</v>
      </c>
      <c r="FM5">
        <v>15</v>
      </c>
      <c r="FN5">
        <v>32</v>
      </c>
      <c r="FO5">
        <v>9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1</v>
      </c>
      <c r="GF5">
        <v>1</v>
      </c>
      <c r="GG5">
        <v>0</v>
      </c>
      <c r="GH5">
        <v>1</v>
      </c>
      <c r="GI5">
        <v>1</v>
      </c>
      <c r="GJ5" t="s">
        <v>1836</v>
      </c>
      <c r="GK5" t="s">
        <v>1804</v>
      </c>
      <c r="GL5">
        <v>1</v>
      </c>
      <c r="GM5" t="s">
        <v>1836</v>
      </c>
      <c r="GN5" t="s">
        <v>1837</v>
      </c>
      <c r="GO5" t="s">
        <v>1838</v>
      </c>
      <c r="GP5">
        <v>0</v>
      </c>
      <c r="GQ5" t="s">
        <v>1839</v>
      </c>
      <c r="GR5">
        <v>175.21842219999999</v>
      </c>
      <c r="GS5">
        <v>13.1413122609433</v>
      </c>
      <c r="GT5">
        <v>3.9630536063576001</v>
      </c>
      <c r="GU5">
        <v>1</v>
      </c>
      <c r="GV5">
        <v>9721258</v>
      </c>
      <c r="GW5">
        <v>875826</v>
      </c>
      <c r="GX5">
        <v>0.79</v>
      </c>
      <c r="GY5" t="s">
        <v>44</v>
      </c>
      <c r="GZ5" t="s">
        <v>44</v>
      </c>
      <c r="HA5" t="s">
        <v>1806</v>
      </c>
      <c r="HB5" s="57">
        <v>0.74</v>
      </c>
      <c r="HC5" t="s">
        <v>1840</v>
      </c>
      <c r="HD5" s="58">
        <v>190</v>
      </c>
      <c r="HE5" s="18">
        <v>713064</v>
      </c>
      <c r="HF5" s="18">
        <v>7866522.0480000004</v>
      </c>
      <c r="HG5" s="18">
        <v>747319.59456000011</v>
      </c>
      <c r="HH5" s="57">
        <v>1</v>
      </c>
      <c r="HI5">
        <v>45</v>
      </c>
      <c r="HJ5" s="11">
        <v>32.697520446713135</v>
      </c>
      <c r="HK5">
        <v>0</v>
      </c>
      <c r="HL5" s="11">
        <v>32.697520446713135</v>
      </c>
      <c r="HM5" s="59" t="s">
        <v>44</v>
      </c>
      <c r="HN5" s="59" t="s">
        <v>44</v>
      </c>
      <c r="HO5" s="59" t="s">
        <v>44</v>
      </c>
      <c r="HP5" s="59" t="s">
        <v>44</v>
      </c>
      <c r="HQ5" s="59" t="s">
        <v>44</v>
      </c>
      <c r="HR5" s="59" t="s">
        <v>44</v>
      </c>
      <c r="HS5" s="59" t="s">
        <v>44</v>
      </c>
      <c r="HT5" s="59" t="s">
        <v>44</v>
      </c>
      <c r="HU5" t="s">
        <v>44</v>
      </c>
      <c r="HV5" s="19" t="s">
        <v>44</v>
      </c>
      <c r="HW5" s="18">
        <v>124.8348024</v>
      </c>
      <c r="HX5" s="58">
        <v>41.120583910560001</v>
      </c>
      <c r="HY5" s="58">
        <v>68.879416089439999</v>
      </c>
      <c r="HZ5" s="57">
        <v>1</v>
      </c>
      <c r="IA5" s="18">
        <v>603383.68494349439</v>
      </c>
      <c r="IB5" s="18">
        <v>963600</v>
      </c>
      <c r="IC5" s="18">
        <v>10630435.199999999</v>
      </c>
      <c r="ID5" s="58">
        <v>19</v>
      </c>
      <c r="IE5" s="18">
        <v>100989.1344</v>
      </c>
      <c r="IF5" s="18">
        <v>646330.46016000013</v>
      </c>
      <c r="IG5" s="18">
        <v>197869216.29191643</v>
      </c>
      <c r="IH5" s="18">
        <v>1</v>
      </c>
      <c r="II5" s="18">
        <v>0</v>
      </c>
      <c r="IJ5" s="18">
        <v>2872.6900941637346</v>
      </c>
      <c r="IK5" s="58">
        <v>42.683076</v>
      </c>
      <c r="IL5" s="58">
        <v>6.8710338569864549</v>
      </c>
      <c r="IM5" s="58">
        <v>15.186721142880002</v>
      </c>
      <c r="IN5" s="58">
        <v>48.903605632610883</v>
      </c>
      <c r="IO5" s="58">
        <v>3.8747283476147807</v>
      </c>
      <c r="IP5" s="58">
        <v>91.050007622835949</v>
      </c>
      <c r="IQ5" s="58">
        <v>17.295676152868069</v>
      </c>
      <c r="IR5" s="58">
        <v>16.146428884263671</v>
      </c>
      <c r="IS5" s="58">
        <f t="shared" si="0"/>
        <v>2872.6900941637346</v>
      </c>
      <c r="IT5" s="60"/>
      <c r="IU5" s="18">
        <f t="shared" si="1"/>
        <v>15.186721142880002</v>
      </c>
      <c r="IV5" s="18">
        <f t="shared" si="2"/>
        <v>42.683076</v>
      </c>
      <c r="IW5" s="57">
        <f t="shared" si="3"/>
        <v>0.37382349009600002</v>
      </c>
      <c r="IX5" s="57">
        <f t="shared" si="4"/>
        <v>0.59699379357636939</v>
      </c>
      <c r="JA5" s="18">
        <v>228.6</v>
      </c>
    </row>
    <row r="6" spans="1:262" x14ac:dyDescent="0.2">
      <c r="A6" t="s">
        <v>1233</v>
      </c>
      <c r="B6" t="s">
        <v>1234</v>
      </c>
      <c r="C6" t="s">
        <v>1224</v>
      </c>
      <c r="D6" t="s">
        <v>1235</v>
      </c>
      <c r="E6" t="s">
        <v>238</v>
      </c>
      <c r="F6">
        <v>1082</v>
      </c>
      <c r="G6">
        <v>3</v>
      </c>
      <c r="H6">
        <v>2306.6782750106199</v>
      </c>
      <c r="I6">
        <v>10.58</v>
      </c>
      <c r="J6">
        <v>3.52</v>
      </c>
      <c r="K6">
        <v>27.985438508189699</v>
      </c>
      <c r="L6">
        <v>0.31484836480734502</v>
      </c>
      <c r="M6">
        <v>0.45953092517806771</v>
      </c>
      <c r="N6">
        <v>4.82</v>
      </c>
      <c r="O6">
        <v>41.73</v>
      </c>
      <c r="R6" t="s">
        <v>163</v>
      </c>
      <c r="S6">
        <v>10113</v>
      </c>
      <c r="T6" t="s">
        <v>41</v>
      </c>
      <c r="U6" t="s">
        <v>164</v>
      </c>
      <c r="V6">
        <v>3528</v>
      </c>
      <c r="W6" t="s">
        <v>42</v>
      </c>
      <c r="X6" t="s">
        <v>72</v>
      </c>
      <c r="Y6">
        <v>42107</v>
      </c>
      <c r="Z6">
        <v>40</v>
      </c>
      <c r="AA6">
        <v>80</v>
      </c>
      <c r="AB6" t="b">
        <v>0</v>
      </c>
      <c r="AC6">
        <v>13587</v>
      </c>
      <c r="AD6">
        <v>1988</v>
      </c>
      <c r="AE6" s="10">
        <v>9999</v>
      </c>
      <c r="AF6" s="11">
        <v>999</v>
      </c>
      <c r="AG6" s="11">
        <v>73.566445646127448</v>
      </c>
      <c r="AH6" s="11">
        <v>12</v>
      </c>
      <c r="AI6" s="11">
        <v>60.300365283711024</v>
      </c>
      <c r="AJ6" s="11" t="s">
        <v>72</v>
      </c>
      <c r="AK6" s="11">
        <v>9.64</v>
      </c>
      <c r="AL6" s="11" t="s">
        <v>137</v>
      </c>
      <c r="AM6" s="11"/>
      <c r="AQ6" t="s">
        <v>174</v>
      </c>
      <c r="AR6" t="s">
        <v>175</v>
      </c>
      <c r="AS6">
        <v>10151</v>
      </c>
      <c r="AT6" t="s">
        <v>41</v>
      </c>
      <c r="AU6" t="s">
        <v>176</v>
      </c>
      <c r="AV6">
        <v>10068</v>
      </c>
      <c r="AW6" t="s">
        <v>42</v>
      </c>
      <c r="AX6">
        <v>0</v>
      </c>
      <c r="AY6" t="s">
        <v>177</v>
      </c>
      <c r="AZ6" t="s">
        <v>86</v>
      </c>
      <c r="BA6">
        <v>54</v>
      </c>
      <c r="BB6" t="s">
        <v>178</v>
      </c>
      <c r="BC6">
        <v>49</v>
      </c>
      <c r="BD6">
        <v>54049</v>
      </c>
      <c r="BE6">
        <v>40</v>
      </c>
      <c r="BF6">
        <v>13650</v>
      </c>
      <c r="BG6">
        <v>1993</v>
      </c>
      <c r="BH6">
        <v>0</v>
      </c>
      <c r="BI6" t="s">
        <v>1787</v>
      </c>
      <c r="BJ6" t="s">
        <v>1788</v>
      </c>
      <c r="BK6" t="s">
        <v>1808</v>
      </c>
      <c r="BL6" t="s">
        <v>1790</v>
      </c>
      <c r="BM6" t="s">
        <v>1791</v>
      </c>
      <c r="BN6">
        <v>1992</v>
      </c>
      <c r="BO6">
        <v>0.92</v>
      </c>
      <c r="BP6" t="s">
        <v>1841</v>
      </c>
      <c r="BQ6" t="s">
        <v>1699</v>
      </c>
      <c r="BR6">
        <v>0</v>
      </c>
      <c r="BS6">
        <v>2003</v>
      </c>
      <c r="BT6" t="s">
        <v>41</v>
      </c>
      <c r="BU6">
        <v>0</v>
      </c>
      <c r="BV6">
        <v>0</v>
      </c>
      <c r="BW6">
        <v>0</v>
      </c>
      <c r="BX6">
        <v>0</v>
      </c>
      <c r="BY6">
        <v>0.83</v>
      </c>
      <c r="BZ6">
        <v>0.32224999999999998</v>
      </c>
      <c r="CA6">
        <v>0.16112000000000001</v>
      </c>
      <c r="CB6">
        <v>0.32224999999999998</v>
      </c>
      <c r="CC6">
        <v>0.16112000000000001</v>
      </c>
      <c r="CD6">
        <v>0.01</v>
      </c>
      <c r="CE6">
        <v>0.01</v>
      </c>
      <c r="CF6">
        <v>0.01</v>
      </c>
      <c r="CG6">
        <v>0.98</v>
      </c>
      <c r="CH6" t="s">
        <v>1793</v>
      </c>
      <c r="CI6">
        <v>1992</v>
      </c>
      <c r="CJ6">
        <v>0</v>
      </c>
      <c r="CK6">
        <v>0</v>
      </c>
      <c r="CL6">
        <v>0</v>
      </c>
      <c r="CM6">
        <v>0</v>
      </c>
      <c r="CN6">
        <v>0</v>
      </c>
      <c r="CO6" t="s">
        <v>1842</v>
      </c>
      <c r="CP6">
        <v>100</v>
      </c>
      <c r="CQ6" t="s">
        <v>1843</v>
      </c>
      <c r="CR6">
        <v>100</v>
      </c>
      <c r="CS6" t="s">
        <v>1795</v>
      </c>
      <c r="CT6" t="s">
        <v>1844</v>
      </c>
      <c r="CU6">
        <v>0.5</v>
      </c>
      <c r="CV6">
        <v>0</v>
      </c>
      <c r="CW6" t="s">
        <v>1845</v>
      </c>
      <c r="CX6">
        <v>39.561830999999998</v>
      </c>
      <c r="CY6">
        <v>-80.163138000000004</v>
      </c>
      <c r="CZ6" t="s">
        <v>1798</v>
      </c>
      <c r="DA6" t="s">
        <v>1799</v>
      </c>
      <c r="DB6" t="s">
        <v>1846</v>
      </c>
      <c r="DC6">
        <v>0</v>
      </c>
      <c r="DD6" s="18">
        <v>4385826.8</v>
      </c>
      <c r="DE6" s="18">
        <v>0</v>
      </c>
      <c r="DF6" s="57">
        <v>0.57599999999999996</v>
      </c>
      <c r="DG6" t="s">
        <v>1820</v>
      </c>
      <c r="DH6">
        <v>1816679.2</v>
      </c>
      <c r="DI6">
        <v>840.2</v>
      </c>
      <c r="DJ6">
        <v>715.8</v>
      </c>
      <c r="DK6">
        <v>449986.6</v>
      </c>
      <c r="DL6">
        <v>0</v>
      </c>
      <c r="DM6">
        <v>283.60000000000002</v>
      </c>
      <c r="DN6">
        <v>17</v>
      </c>
      <c r="DO6">
        <v>0</v>
      </c>
      <c r="DP6">
        <v>0.44164417957670099</v>
      </c>
      <c r="DQ6">
        <v>0.34204345700989802</v>
      </c>
      <c r="DR6">
        <v>205.19935206086001</v>
      </c>
      <c r="DS6">
        <v>0</v>
      </c>
      <c r="DT6">
        <v>0.32524319320582801</v>
      </c>
      <c r="DU6">
        <v>0.38314326502815799</v>
      </c>
      <c r="DV6">
        <v>0.32641507868026098</v>
      </c>
      <c r="DW6" s="58">
        <v>205.200351276981</v>
      </c>
      <c r="DX6">
        <v>0</v>
      </c>
      <c r="DY6">
        <v>0.31221802946827298</v>
      </c>
      <c r="DZ6">
        <v>7.3771578457917904E-3</v>
      </c>
      <c r="EA6">
        <v>0</v>
      </c>
      <c r="EB6">
        <v>299008</v>
      </c>
      <c r="EC6">
        <v>269533</v>
      </c>
      <c r="ED6">
        <v>200439</v>
      </c>
      <c r="EE6">
        <v>0</v>
      </c>
      <c r="EF6">
        <v>1</v>
      </c>
      <c r="EG6">
        <v>1</v>
      </c>
      <c r="EH6" t="s">
        <v>1847</v>
      </c>
      <c r="EI6">
        <v>0.22574825300000001</v>
      </c>
      <c r="EJ6">
        <v>0.22574825300000001</v>
      </c>
      <c r="EK6" t="s">
        <v>1848</v>
      </c>
      <c r="EL6" t="s">
        <v>1848</v>
      </c>
      <c r="EM6">
        <v>0</v>
      </c>
      <c r="EN6">
        <v>0</v>
      </c>
      <c r="EO6">
        <v>1</v>
      </c>
      <c r="EP6">
        <v>1</v>
      </c>
      <c r="EQ6">
        <v>0</v>
      </c>
      <c r="ER6">
        <v>1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 t="s">
        <v>1801</v>
      </c>
      <c r="FA6">
        <v>29</v>
      </c>
      <c r="FB6" t="s">
        <v>1802</v>
      </c>
      <c r="FC6">
        <v>6</v>
      </c>
      <c r="FD6" t="s">
        <v>1849</v>
      </c>
      <c r="FE6">
        <v>0</v>
      </c>
      <c r="FF6">
        <v>0</v>
      </c>
      <c r="FG6">
        <v>1</v>
      </c>
      <c r="FH6">
        <v>0</v>
      </c>
      <c r="FI6">
        <v>0</v>
      </c>
      <c r="FJ6" t="s">
        <v>1850</v>
      </c>
      <c r="FK6">
        <v>1</v>
      </c>
      <c r="FL6">
        <v>57</v>
      </c>
      <c r="FM6">
        <v>48</v>
      </c>
      <c r="FN6">
        <v>43</v>
      </c>
      <c r="FO6">
        <v>21</v>
      </c>
      <c r="FP6">
        <v>0</v>
      </c>
      <c r="FQ6">
        <v>0</v>
      </c>
      <c r="FR6">
        <v>0</v>
      </c>
      <c r="FS6" t="s">
        <v>1851</v>
      </c>
      <c r="FT6">
        <v>1</v>
      </c>
      <c r="FU6">
        <v>1</v>
      </c>
      <c r="FV6">
        <v>1</v>
      </c>
      <c r="FW6">
        <v>1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1</v>
      </c>
      <c r="GF6">
        <v>1</v>
      </c>
      <c r="GG6">
        <v>0</v>
      </c>
      <c r="GH6">
        <v>1</v>
      </c>
      <c r="GI6">
        <v>0</v>
      </c>
      <c r="GJ6" t="s">
        <v>1836</v>
      </c>
      <c r="GK6">
        <v>0</v>
      </c>
      <c r="GL6">
        <v>1</v>
      </c>
      <c r="GM6" t="s">
        <v>1836</v>
      </c>
      <c r="GN6">
        <v>0</v>
      </c>
      <c r="GO6" t="s">
        <v>1838</v>
      </c>
      <c r="GP6">
        <v>0</v>
      </c>
      <c r="GQ6" t="s">
        <v>1852</v>
      </c>
      <c r="GR6">
        <v>71.517444650000002</v>
      </c>
      <c r="GS6">
        <v>11.7481826163094</v>
      </c>
      <c r="GT6">
        <v>10.008746865929799</v>
      </c>
      <c r="GU6">
        <v>1</v>
      </c>
      <c r="GV6">
        <v>4510446</v>
      </c>
      <c r="GW6" t="s">
        <v>44</v>
      </c>
      <c r="GX6">
        <v>0.59</v>
      </c>
      <c r="GY6">
        <v>462773</v>
      </c>
      <c r="GZ6">
        <v>205.20055001212739</v>
      </c>
      <c r="HA6" t="s">
        <v>1806</v>
      </c>
      <c r="HB6" s="57">
        <v>0.57599999999999996</v>
      </c>
      <c r="HC6" t="s">
        <v>1806</v>
      </c>
      <c r="HD6" s="58">
        <v>205.200351276981</v>
      </c>
      <c r="HE6" s="18">
        <v>201830.39999999999</v>
      </c>
      <c r="HF6" s="18">
        <v>2754984.96</v>
      </c>
      <c r="HG6" s="18">
        <v>282661.94077739969</v>
      </c>
      <c r="HH6" s="57">
        <v>0.5</v>
      </c>
      <c r="HI6">
        <v>21</v>
      </c>
      <c r="HJ6" s="11">
        <v>60.076366832829606</v>
      </c>
      <c r="HK6">
        <v>0</v>
      </c>
      <c r="HL6" s="11">
        <v>60.076366832829606</v>
      </c>
      <c r="HM6" s="59" t="s">
        <v>44</v>
      </c>
      <c r="HN6" s="59" t="s">
        <v>44</v>
      </c>
      <c r="HO6" s="59" t="s">
        <v>44</v>
      </c>
      <c r="HP6" s="59" t="s">
        <v>44</v>
      </c>
      <c r="HQ6" s="59" t="s">
        <v>44</v>
      </c>
      <c r="HR6" s="59" t="s">
        <v>44</v>
      </c>
      <c r="HS6" s="59" t="s">
        <v>44</v>
      </c>
      <c r="HT6" s="59" t="s">
        <v>44</v>
      </c>
      <c r="HU6" t="s">
        <v>44</v>
      </c>
      <c r="HV6" s="19" t="s">
        <v>44</v>
      </c>
      <c r="HW6" s="18">
        <v>56.167020000000001</v>
      </c>
      <c r="HX6" s="58">
        <v>18.501416387999999</v>
      </c>
      <c r="HY6" s="58">
        <v>21.498583612000001</v>
      </c>
      <c r="HZ6" s="57">
        <v>1</v>
      </c>
      <c r="IA6" s="18">
        <v>188327.59244112001</v>
      </c>
      <c r="IB6" s="18">
        <v>350400</v>
      </c>
      <c r="IC6" s="18">
        <v>4782960</v>
      </c>
      <c r="ID6" s="58">
        <v>20.520035127698101</v>
      </c>
      <c r="IE6" s="18">
        <v>49073.253607187457</v>
      </c>
      <c r="IF6" s="18">
        <v>233588.68717021224</v>
      </c>
      <c r="IG6" s="18">
        <v>89027450.800470009</v>
      </c>
      <c r="IH6" s="18">
        <v>1</v>
      </c>
      <c r="II6" s="18">
        <v>0</v>
      </c>
      <c r="IJ6" s="18">
        <v>4141.0844736197878</v>
      </c>
      <c r="IK6" s="58">
        <v>87.673476000000008</v>
      </c>
      <c r="IL6" s="58">
        <v>16.152505963517054</v>
      </c>
      <c r="IM6" s="58">
        <v>18.790676541</v>
      </c>
      <c r="IN6" s="58">
        <v>94.876811277330233</v>
      </c>
      <c r="IO6" s="58">
        <v>1.3118051838474301</v>
      </c>
      <c r="IP6" s="58">
        <v>105.4281964321062</v>
      </c>
      <c r="IQ6" s="58">
        <v>78.282622691368459</v>
      </c>
      <c r="IR6" s="58">
        <v>63.114263109408171</v>
      </c>
      <c r="IS6" s="58">
        <f t="shared" si="0"/>
        <v>4141.0844736197878</v>
      </c>
      <c r="IT6" s="60"/>
      <c r="IU6" s="18">
        <f t="shared" si="1"/>
        <v>18.790676541</v>
      </c>
      <c r="IV6" s="18">
        <f t="shared" si="2"/>
        <v>87.673476000000008</v>
      </c>
      <c r="IW6" s="57">
        <f t="shared" si="3"/>
        <v>0.46253540969999996</v>
      </c>
      <c r="IX6" s="57">
        <f t="shared" si="4"/>
        <v>0.86058768902677585</v>
      </c>
      <c r="JA6" s="18">
        <v>228.6</v>
      </c>
    </row>
    <row r="7" spans="1:262" x14ac:dyDescent="0.2">
      <c r="A7" t="s">
        <v>1236</v>
      </c>
      <c r="B7" t="s">
        <v>1234</v>
      </c>
      <c r="C7" t="s">
        <v>1224</v>
      </c>
      <c r="D7" t="s">
        <v>1235</v>
      </c>
      <c r="E7" t="s">
        <v>238</v>
      </c>
      <c r="F7">
        <v>1082</v>
      </c>
      <c r="G7">
        <v>4</v>
      </c>
      <c r="H7">
        <v>2324.1657713753102</v>
      </c>
      <c r="I7">
        <v>10.58</v>
      </c>
      <c r="J7">
        <v>3.52</v>
      </c>
      <c r="K7">
        <v>27.4471968015093</v>
      </c>
      <c r="L7">
        <v>0.31651054540552798</v>
      </c>
      <c r="M7">
        <v>0.46308036397330854</v>
      </c>
      <c r="N7">
        <v>4.82</v>
      </c>
      <c r="O7">
        <v>41.73</v>
      </c>
      <c r="R7" t="s">
        <v>913</v>
      </c>
      <c r="S7">
        <v>1012</v>
      </c>
      <c r="T7" t="s">
        <v>41</v>
      </c>
      <c r="U7">
        <v>2</v>
      </c>
      <c r="V7">
        <v>727</v>
      </c>
      <c r="W7" t="s">
        <v>42</v>
      </c>
      <c r="X7" t="s">
        <v>43</v>
      </c>
      <c r="Y7">
        <v>18173</v>
      </c>
      <c r="Z7">
        <v>90</v>
      </c>
      <c r="AA7">
        <v>360</v>
      </c>
      <c r="AB7" t="b">
        <v>0</v>
      </c>
      <c r="AC7">
        <v>11727</v>
      </c>
      <c r="AD7">
        <v>1955</v>
      </c>
      <c r="AE7" s="10">
        <v>2021</v>
      </c>
      <c r="AF7" s="11">
        <v>16</v>
      </c>
      <c r="AG7" s="11">
        <v>36.197629855210664</v>
      </c>
      <c r="AH7" s="11">
        <v>0</v>
      </c>
      <c r="AI7" s="11">
        <v>36.197629855210664</v>
      </c>
      <c r="AJ7" s="11" t="s">
        <v>100</v>
      </c>
      <c r="AK7" s="11">
        <v>4.82</v>
      </c>
      <c r="AL7" s="11" t="s">
        <v>43</v>
      </c>
      <c r="AM7" s="11">
        <v>-28.91</v>
      </c>
      <c r="AQ7" t="s">
        <v>174</v>
      </c>
      <c r="AR7" t="s">
        <v>179</v>
      </c>
      <c r="AS7">
        <v>10151</v>
      </c>
      <c r="AT7" t="s">
        <v>41</v>
      </c>
      <c r="AU7" t="s">
        <v>180</v>
      </c>
      <c r="AV7">
        <v>10069</v>
      </c>
      <c r="AW7" t="s">
        <v>42</v>
      </c>
      <c r="AX7">
        <v>0</v>
      </c>
      <c r="AY7" t="s">
        <v>177</v>
      </c>
      <c r="AZ7" t="s">
        <v>86</v>
      </c>
      <c r="BA7">
        <v>54</v>
      </c>
      <c r="BB7" t="s">
        <v>178</v>
      </c>
      <c r="BC7">
        <v>49</v>
      </c>
      <c r="BD7">
        <v>54049</v>
      </c>
      <c r="BE7">
        <v>40</v>
      </c>
      <c r="BF7">
        <v>13650</v>
      </c>
      <c r="BG7">
        <v>1993</v>
      </c>
      <c r="BH7">
        <v>0</v>
      </c>
      <c r="BI7" t="s">
        <v>1787</v>
      </c>
      <c r="BJ7" t="s">
        <v>1788</v>
      </c>
      <c r="BK7" t="s">
        <v>1808</v>
      </c>
      <c r="BL7" t="s">
        <v>1790</v>
      </c>
      <c r="BM7" t="s">
        <v>1791</v>
      </c>
      <c r="BN7">
        <v>1992</v>
      </c>
      <c r="BO7">
        <v>0.92</v>
      </c>
      <c r="BP7" t="s">
        <v>1841</v>
      </c>
      <c r="BQ7" t="s">
        <v>1699</v>
      </c>
      <c r="BR7">
        <v>0</v>
      </c>
      <c r="BS7">
        <v>2003</v>
      </c>
      <c r="BT7" t="s">
        <v>41</v>
      </c>
      <c r="BU7">
        <v>0</v>
      </c>
      <c r="BV7">
        <v>0</v>
      </c>
      <c r="BW7">
        <v>0</v>
      </c>
      <c r="BX7">
        <v>0</v>
      </c>
      <c r="BY7">
        <v>0.83</v>
      </c>
      <c r="BZ7">
        <v>0.31996999999999998</v>
      </c>
      <c r="CA7">
        <v>0.15997999999999901</v>
      </c>
      <c r="CB7">
        <v>0.31996999999999998</v>
      </c>
      <c r="CC7">
        <v>0.15997999999999901</v>
      </c>
      <c r="CD7">
        <v>0.01</v>
      </c>
      <c r="CE7">
        <v>0.01</v>
      </c>
      <c r="CF7">
        <v>0.01</v>
      </c>
      <c r="CG7">
        <v>0.98</v>
      </c>
      <c r="CH7" t="s">
        <v>1793</v>
      </c>
      <c r="CI7">
        <v>1992</v>
      </c>
      <c r="CJ7">
        <v>0</v>
      </c>
      <c r="CK7">
        <v>0</v>
      </c>
      <c r="CL7">
        <v>0</v>
      </c>
      <c r="CM7">
        <v>0</v>
      </c>
      <c r="CN7">
        <v>0</v>
      </c>
      <c r="CO7" t="s">
        <v>1842</v>
      </c>
      <c r="CP7">
        <v>100</v>
      </c>
      <c r="CQ7" t="s">
        <v>1843</v>
      </c>
      <c r="CR7">
        <v>100</v>
      </c>
      <c r="CS7" t="s">
        <v>1795</v>
      </c>
      <c r="CT7" t="s">
        <v>1844</v>
      </c>
      <c r="CU7">
        <v>0.5</v>
      </c>
      <c r="CV7">
        <v>0</v>
      </c>
      <c r="CW7" t="s">
        <v>1845</v>
      </c>
      <c r="CX7">
        <v>39.561830999999998</v>
      </c>
      <c r="CY7">
        <v>-80.163138000000004</v>
      </c>
      <c r="CZ7" t="s">
        <v>1798</v>
      </c>
      <c r="DA7" t="s">
        <v>1799</v>
      </c>
      <c r="DB7" t="s">
        <v>1846</v>
      </c>
      <c r="DC7">
        <v>0</v>
      </c>
      <c r="DD7" s="18">
        <v>4392207.5999999996</v>
      </c>
      <c r="DE7" s="18">
        <v>0</v>
      </c>
      <c r="DF7" s="57">
        <v>0.57799999999999996</v>
      </c>
      <c r="DG7" t="s">
        <v>1820</v>
      </c>
      <c r="DH7">
        <v>1813432</v>
      </c>
      <c r="DI7">
        <v>845.6</v>
      </c>
      <c r="DJ7">
        <v>712.8</v>
      </c>
      <c r="DK7">
        <v>450641.8</v>
      </c>
      <c r="DL7">
        <v>0</v>
      </c>
      <c r="DM7">
        <v>281.39999999999998</v>
      </c>
      <c r="DN7">
        <v>17</v>
      </c>
      <c r="DO7">
        <v>0</v>
      </c>
      <c r="DP7">
        <v>0.44259475435139001</v>
      </c>
      <c r="DQ7">
        <v>0.34083204405497602</v>
      </c>
      <c r="DR7">
        <v>205.199879734978</v>
      </c>
      <c r="DS7">
        <v>0</v>
      </c>
      <c r="DT7">
        <v>0.32407460197337401</v>
      </c>
      <c r="DU7">
        <v>0.38504555203629198</v>
      </c>
      <c r="DV7">
        <v>0.324574822009779</v>
      </c>
      <c r="DW7" s="58">
        <v>205.20059206673201</v>
      </c>
      <c r="DX7">
        <v>0</v>
      </c>
      <c r="DY7">
        <v>0.31035076032627601</v>
      </c>
      <c r="DZ7">
        <v>7.1010504542166003E-3</v>
      </c>
      <c r="EA7">
        <v>0</v>
      </c>
      <c r="EB7">
        <v>299008</v>
      </c>
      <c r="EC7">
        <v>270881</v>
      </c>
      <c r="ED7">
        <v>180888</v>
      </c>
      <c r="EE7">
        <v>0</v>
      </c>
      <c r="EF7">
        <v>1</v>
      </c>
      <c r="EG7">
        <v>1</v>
      </c>
      <c r="EH7" t="s">
        <v>1847</v>
      </c>
      <c r="EI7">
        <v>0.22574825300000001</v>
      </c>
      <c r="EJ7">
        <v>0.22574825300000001</v>
      </c>
      <c r="EK7" t="s">
        <v>1848</v>
      </c>
      <c r="EL7" t="s">
        <v>1848</v>
      </c>
      <c r="EM7">
        <v>0</v>
      </c>
      <c r="EN7">
        <v>0</v>
      </c>
      <c r="EO7">
        <v>1</v>
      </c>
      <c r="EP7">
        <v>1</v>
      </c>
      <c r="EQ7">
        <v>0</v>
      </c>
      <c r="ER7">
        <v>1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 t="s">
        <v>1801</v>
      </c>
      <c r="FA7">
        <v>29</v>
      </c>
      <c r="FB7" t="s">
        <v>1802</v>
      </c>
      <c r="FC7">
        <v>6</v>
      </c>
      <c r="FD7" t="s">
        <v>1849</v>
      </c>
      <c r="FE7">
        <v>0</v>
      </c>
      <c r="FF7">
        <v>0</v>
      </c>
      <c r="FG7">
        <v>1</v>
      </c>
      <c r="FH7">
        <v>0</v>
      </c>
      <c r="FI7">
        <v>0</v>
      </c>
      <c r="FJ7" t="s">
        <v>1850</v>
      </c>
      <c r="FK7">
        <v>1</v>
      </c>
      <c r="FL7">
        <v>57</v>
      </c>
      <c r="FM7">
        <v>48</v>
      </c>
      <c r="FN7">
        <v>43</v>
      </c>
      <c r="FO7">
        <v>21</v>
      </c>
      <c r="FP7">
        <v>0</v>
      </c>
      <c r="FQ7">
        <v>0</v>
      </c>
      <c r="FR7">
        <v>0</v>
      </c>
      <c r="FS7" t="s">
        <v>1851</v>
      </c>
      <c r="FT7">
        <v>1</v>
      </c>
      <c r="FU7">
        <v>1</v>
      </c>
      <c r="FV7">
        <v>1</v>
      </c>
      <c r="FW7">
        <v>1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1</v>
      </c>
      <c r="GF7">
        <v>1</v>
      </c>
      <c r="GG7">
        <v>0</v>
      </c>
      <c r="GH7">
        <v>1</v>
      </c>
      <c r="GI7">
        <v>0</v>
      </c>
      <c r="GJ7" t="s">
        <v>1836</v>
      </c>
      <c r="GK7">
        <v>0</v>
      </c>
      <c r="GL7">
        <v>1</v>
      </c>
      <c r="GM7" t="s">
        <v>1836</v>
      </c>
      <c r="GN7">
        <v>0</v>
      </c>
      <c r="GO7" t="s">
        <v>1838</v>
      </c>
      <c r="GP7">
        <v>0</v>
      </c>
      <c r="GQ7" t="s">
        <v>1852</v>
      </c>
      <c r="GR7">
        <v>71.517444650000002</v>
      </c>
      <c r="GS7">
        <v>11.823688669782401</v>
      </c>
      <c r="GT7">
        <v>9.9667990584448205</v>
      </c>
      <c r="GU7">
        <v>1</v>
      </c>
      <c r="GV7">
        <v>4406082</v>
      </c>
      <c r="GW7" t="s">
        <v>44</v>
      </c>
      <c r="GX7">
        <v>0.57999999999999996</v>
      </c>
      <c r="GY7">
        <v>452066</v>
      </c>
      <c r="GZ7">
        <v>205.2009018443143</v>
      </c>
      <c r="HA7" t="s">
        <v>1806</v>
      </c>
      <c r="HB7" s="57">
        <v>0.57799999999999996</v>
      </c>
      <c r="HC7" t="s">
        <v>1806</v>
      </c>
      <c r="HD7" s="58">
        <v>205.20059206673201</v>
      </c>
      <c r="HE7" s="18">
        <v>202531.19999999998</v>
      </c>
      <c r="HF7" s="18">
        <v>2764550.88</v>
      </c>
      <c r="HG7" s="18">
        <v>283643.73868730245</v>
      </c>
      <c r="HH7" s="57">
        <v>0.5</v>
      </c>
      <c r="HI7">
        <v>21</v>
      </c>
      <c r="HJ7" s="11">
        <v>60.076366832829606</v>
      </c>
      <c r="HK7">
        <v>0</v>
      </c>
      <c r="HL7" s="11">
        <v>60.076366832829606</v>
      </c>
      <c r="HM7" s="59" t="s">
        <v>44</v>
      </c>
      <c r="HN7" s="59" t="s">
        <v>44</v>
      </c>
      <c r="HO7" s="59" t="s">
        <v>44</v>
      </c>
      <c r="HP7" s="59" t="s">
        <v>44</v>
      </c>
      <c r="HQ7" s="59" t="s">
        <v>44</v>
      </c>
      <c r="HR7" s="59" t="s">
        <v>44</v>
      </c>
      <c r="HS7" s="59" t="s">
        <v>44</v>
      </c>
      <c r="HT7" s="59" t="s">
        <v>44</v>
      </c>
      <c r="HU7" t="s">
        <v>44</v>
      </c>
      <c r="HV7" s="19" t="s">
        <v>44</v>
      </c>
      <c r="HW7" s="18">
        <v>56.167020000000001</v>
      </c>
      <c r="HX7" s="58">
        <v>18.501416387999999</v>
      </c>
      <c r="HY7" s="58">
        <v>21.498583612000001</v>
      </c>
      <c r="HZ7" s="57">
        <v>1</v>
      </c>
      <c r="IA7" s="18">
        <v>188327.59244112001</v>
      </c>
      <c r="IB7" s="18">
        <v>350400</v>
      </c>
      <c r="IC7" s="18">
        <v>4782960</v>
      </c>
      <c r="ID7" s="58">
        <v>20.520059206673203</v>
      </c>
      <c r="IE7" s="18">
        <v>49073.311191574838</v>
      </c>
      <c r="IF7" s="18">
        <v>234570.42749572761</v>
      </c>
      <c r="IG7" s="18">
        <v>89027450.800470009</v>
      </c>
      <c r="IH7" s="18">
        <v>1</v>
      </c>
      <c r="II7" s="18">
        <v>0</v>
      </c>
      <c r="IJ7" s="18">
        <v>4141.0844736197878</v>
      </c>
      <c r="IK7" s="58">
        <v>87.673476000000008</v>
      </c>
      <c r="IL7" s="58">
        <v>16.076314897651407</v>
      </c>
      <c r="IM7" s="58">
        <v>18.790676541</v>
      </c>
      <c r="IN7" s="58">
        <v>95.222026615539107</v>
      </c>
      <c r="IO7" s="58">
        <v>1.3798882894409541</v>
      </c>
      <c r="IP7" s="58">
        <v>105.87129628055192</v>
      </c>
      <c r="IQ7" s="58">
        <v>78.108547115265992</v>
      </c>
      <c r="IR7" s="58">
        <v>62.710354345752968</v>
      </c>
      <c r="IS7" s="58">
        <f t="shared" si="0"/>
        <v>4141.0844736197878</v>
      </c>
      <c r="IT7" s="60"/>
      <c r="IU7" s="18">
        <f t="shared" si="1"/>
        <v>18.790676541</v>
      </c>
      <c r="IV7" s="18">
        <f t="shared" si="2"/>
        <v>87.673476000000008</v>
      </c>
      <c r="IW7" s="57">
        <f t="shared" si="3"/>
        <v>0.46253540969999996</v>
      </c>
      <c r="IX7" s="57">
        <f t="shared" si="4"/>
        <v>0.86058768902677585</v>
      </c>
      <c r="JA7" s="18">
        <v>228.6</v>
      </c>
    </row>
    <row r="8" spans="1:262" x14ac:dyDescent="0.2">
      <c r="A8" t="s">
        <v>1237</v>
      </c>
      <c r="B8" t="s">
        <v>1234</v>
      </c>
      <c r="C8" t="s">
        <v>1224</v>
      </c>
      <c r="D8" t="s">
        <v>1238</v>
      </c>
      <c r="E8" t="s">
        <v>255</v>
      </c>
      <c r="F8">
        <v>1091</v>
      </c>
      <c r="G8">
        <v>3</v>
      </c>
      <c r="H8">
        <v>2493.4492858947601</v>
      </c>
      <c r="I8">
        <v>10.58</v>
      </c>
      <c r="J8">
        <v>4.59</v>
      </c>
      <c r="K8">
        <v>32.069886169148603</v>
      </c>
      <c r="L8">
        <v>0.33194203309417503</v>
      </c>
      <c r="M8">
        <v>0.49687609389885301</v>
      </c>
      <c r="N8">
        <v>4.82</v>
      </c>
      <c r="O8">
        <v>41.73</v>
      </c>
      <c r="R8" t="s">
        <v>166</v>
      </c>
      <c r="S8">
        <v>1012</v>
      </c>
      <c r="T8" t="s">
        <v>41</v>
      </c>
      <c r="U8">
        <v>3</v>
      </c>
      <c r="V8">
        <v>728</v>
      </c>
      <c r="W8" t="s">
        <v>42</v>
      </c>
      <c r="X8" t="s">
        <v>43</v>
      </c>
      <c r="Y8">
        <v>18173</v>
      </c>
      <c r="Z8">
        <v>270</v>
      </c>
      <c r="AA8">
        <v>360</v>
      </c>
      <c r="AB8" t="b">
        <v>1</v>
      </c>
      <c r="AC8">
        <v>10808</v>
      </c>
      <c r="AD8">
        <v>1973</v>
      </c>
      <c r="AE8" s="10">
        <v>9999</v>
      </c>
      <c r="AF8" s="11">
        <v>16</v>
      </c>
      <c r="AG8" s="11">
        <v>36.197629855210664</v>
      </c>
      <c r="AH8" s="11">
        <v>0</v>
      </c>
      <c r="AI8" s="11">
        <v>36.197629855210664</v>
      </c>
      <c r="AJ8" s="11" t="s">
        <v>100</v>
      </c>
      <c r="AK8" s="11">
        <v>4.82</v>
      </c>
      <c r="AL8" s="11" t="s">
        <v>43</v>
      </c>
      <c r="AM8" s="11">
        <v>-28.91</v>
      </c>
      <c r="AQ8" t="s">
        <v>181</v>
      </c>
      <c r="AR8" t="s">
        <v>182</v>
      </c>
      <c r="AS8">
        <v>1024</v>
      </c>
      <c r="AT8" t="s">
        <v>41</v>
      </c>
      <c r="AU8">
        <v>5</v>
      </c>
      <c r="AV8">
        <v>0</v>
      </c>
      <c r="AW8" t="s">
        <v>42</v>
      </c>
      <c r="AX8">
        <v>0</v>
      </c>
      <c r="AY8" t="s">
        <v>167</v>
      </c>
      <c r="AZ8" t="s">
        <v>43</v>
      </c>
      <c r="BA8">
        <v>18</v>
      </c>
      <c r="BB8" t="s">
        <v>183</v>
      </c>
      <c r="BC8">
        <v>107</v>
      </c>
      <c r="BD8">
        <v>18107</v>
      </c>
      <c r="BE8">
        <v>10.6</v>
      </c>
      <c r="BF8">
        <v>14500</v>
      </c>
      <c r="BG8">
        <v>1956</v>
      </c>
      <c r="BH8">
        <v>0</v>
      </c>
      <c r="BI8" t="s">
        <v>1853</v>
      </c>
      <c r="BJ8" t="s">
        <v>1788</v>
      </c>
      <c r="BK8" t="s">
        <v>1808</v>
      </c>
      <c r="BL8" t="s">
        <v>1809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 t="s">
        <v>1854</v>
      </c>
      <c r="BU8">
        <v>0</v>
      </c>
      <c r="BV8">
        <v>0</v>
      </c>
      <c r="BW8">
        <v>0</v>
      </c>
      <c r="BX8">
        <v>0</v>
      </c>
      <c r="BY8">
        <v>6</v>
      </c>
      <c r="BZ8">
        <v>0.47486</v>
      </c>
      <c r="CA8">
        <v>0.47486</v>
      </c>
      <c r="CB8">
        <v>0.47486</v>
      </c>
      <c r="CC8">
        <v>0.47486</v>
      </c>
      <c r="CD8">
        <v>1</v>
      </c>
      <c r="CE8">
        <v>0.1</v>
      </c>
      <c r="CF8">
        <v>1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 t="s">
        <v>1855</v>
      </c>
      <c r="CP8">
        <v>100</v>
      </c>
      <c r="CQ8" t="s">
        <v>1856</v>
      </c>
      <c r="CR8">
        <v>100</v>
      </c>
      <c r="CS8" t="s">
        <v>1795</v>
      </c>
      <c r="CT8" t="s">
        <v>1857</v>
      </c>
      <c r="CU8">
        <v>1</v>
      </c>
      <c r="CV8">
        <v>0</v>
      </c>
      <c r="CW8" t="s">
        <v>1816</v>
      </c>
      <c r="CX8">
        <v>40.048889000000003</v>
      </c>
      <c r="CY8">
        <v>-86.899199999999993</v>
      </c>
      <c r="CZ8" t="s">
        <v>1798</v>
      </c>
      <c r="DA8" t="s">
        <v>1799</v>
      </c>
      <c r="DB8">
        <v>0</v>
      </c>
      <c r="DC8" t="s">
        <v>1858</v>
      </c>
      <c r="DD8" s="18">
        <v>0</v>
      </c>
      <c r="DE8" s="18">
        <v>0</v>
      </c>
      <c r="DF8" s="57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 s="5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1</v>
      </c>
      <c r="EH8" t="s">
        <v>1859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1</v>
      </c>
      <c r="ET8">
        <v>0</v>
      </c>
      <c r="EU8">
        <v>0</v>
      </c>
      <c r="EV8">
        <v>1</v>
      </c>
      <c r="EW8">
        <v>0</v>
      </c>
      <c r="EX8">
        <v>0</v>
      </c>
      <c r="EY8">
        <v>1</v>
      </c>
      <c r="EZ8" t="s">
        <v>1801</v>
      </c>
      <c r="FA8">
        <v>66</v>
      </c>
      <c r="FB8" t="s">
        <v>1860</v>
      </c>
      <c r="FC8">
        <v>4</v>
      </c>
      <c r="FD8" t="s">
        <v>1825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84</v>
      </c>
      <c r="FM8">
        <v>57</v>
      </c>
      <c r="FN8">
        <v>0</v>
      </c>
      <c r="FO8">
        <v>0</v>
      </c>
      <c r="FP8">
        <v>1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1</v>
      </c>
      <c r="GF8">
        <v>1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 t="s">
        <v>1830</v>
      </c>
      <c r="GR8">
        <v>313.632556999999</v>
      </c>
      <c r="GS8">
        <v>0</v>
      </c>
      <c r="GT8">
        <v>0</v>
      </c>
      <c r="GU8">
        <v>0</v>
      </c>
      <c r="GV8" t="s">
        <v>44</v>
      </c>
      <c r="GW8" t="s">
        <v>44</v>
      </c>
      <c r="GX8" t="s">
        <v>44</v>
      </c>
      <c r="GY8" t="s">
        <v>44</v>
      </c>
      <c r="GZ8" t="s">
        <v>44</v>
      </c>
      <c r="HA8" t="s">
        <v>1861</v>
      </c>
      <c r="HB8" s="57">
        <v>0.4343726315789469</v>
      </c>
      <c r="HC8" t="s">
        <v>1861</v>
      </c>
      <c r="HD8" s="58">
        <v>206.26768040250087</v>
      </c>
      <c r="HE8" s="18">
        <v>40334.105077894688</v>
      </c>
      <c r="HF8" s="18">
        <v>584844.52362947294</v>
      </c>
      <c r="HG8" s="18">
        <v>60317.261642578495</v>
      </c>
      <c r="HH8" s="57">
        <v>0.45689655172413796</v>
      </c>
      <c r="HI8">
        <v>114</v>
      </c>
      <c r="HJ8" s="11">
        <v>74.961277959881585</v>
      </c>
      <c r="HK8">
        <v>0</v>
      </c>
      <c r="HL8" s="11">
        <v>65.755506982352259</v>
      </c>
      <c r="HM8" s="59" t="s">
        <v>44</v>
      </c>
      <c r="HN8" s="59" t="s">
        <v>44</v>
      </c>
      <c r="HO8" s="59" t="s">
        <v>44</v>
      </c>
      <c r="HP8" s="59" t="s">
        <v>44</v>
      </c>
      <c r="HQ8" s="59" t="s">
        <v>44</v>
      </c>
      <c r="HR8" s="59" t="s">
        <v>44</v>
      </c>
      <c r="HS8" s="59" t="s">
        <v>44</v>
      </c>
      <c r="HT8" s="59" t="s">
        <v>44</v>
      </c>
      <c r="HU8" t="s">
        <v>44</v>
      </c>
      <c r="HV8" s="19">
        <v>1</v>
      </c>
      <c r="HW8" s="18">
        <v>14.206490999999998</v>
      </c>
      <c r="HX8" s="58">
        <v>4.6796181353999984</v>
      </c>
      <c r="HY8" s="58">
        <v>5.9203818646000013</v>
      </c>
      <c r="HZ8" s="57">
        <v>0.77771164091083844</v>
      </c>
      <c r="IA8" s="18">
        <v>40334.105077894688</v>
      </c>
      <c r="IB8" s="18">
        <v>72215.192128416806</v>
      </c>
      <c r="IC8" s="18">
        <v>1047120.2858620437</v>
      </c>
      <c r="ID8" s="58">
        <v>20.626768040250088</v>
      </c>
      <c r="IE8" s="18">
        <v>10799.353623358371</v>
      </c>
      <c r="IF8" s="18">
        <v>49517.908019220122</v>
      </c>
      <c r="IG8" s="18">
        <v>22517977.249813497</v>
      </c>
      <c r="IH8" s="18">
        <v>1</v>
      </c>
      <c r="II8" s="18">
        <v>0</v>
      </c>
      <c r="IJ8" s="18">
        <v>3803.4670338506753</v>
      </c>
      <c r="IK8" s="58">
        <v>283.76370996226416</v>
      </c>
      <c r="IL8" s="58">
        <v>17.191744852395026</v>
      </c>
      <c r="IM8" s="58">
        <v>17.935024769999995</v>
      </c>
      <c r="IN8" s="58">
        <v>101.14536322562651</v>
      </c>
      <c r="IO8" s="58">
        <v>0</v>
      </c>
      <c r="IP8" s="58">
        <v>104.35392513370741</v>
      </c>
      <c r="IQ8" s="58">
        <v>95.56284298070122</v>
      </c>
      <c r="IR8" s="58">
        <v>77.839349530474351</v>
      </c>
      <c r="IS8" s="58">
        <f t="shared" si="0"/>
        <v>3803.4670338506753</v>
      </c>
      <c r="IT8" s="60"/>
      <c r="IU8" s="18">
        <f t="shared" si="1"/>
        <v>17.935024769999995</v>
      </c>
      <c r="IV8" s="18">
        <f t="shared" si="2"/>
        <v>283.76370996226416</v>
      </c>
      <c r="IW8" s="57">
        <f t="shared" si="3"/>
        <v>0.44147340899999987</v>
      </c>
      <c r="IX8" s="57">
        <f t="shared" si="4"/>
        <v>0.79042505068482893</v>
      </c>
      <c r="JA8" s="18">
        <v>205.4</v>
      </c>
    </row>
    <row r="9" spans="1:262" x14ac:dyDescent="0.2">
      <c r="A9" t="s">
        <v>1239</v>
      </c>
      <c r="B9" t="s">
        <v>1240</v>
      </c>
      <c r="C9" t="s">
        <v>1224</v>
      </c>
      <c r="D9" t="s">
        <v>1241</v>
      </c>
      <c r="E9" t="s">
        <v>261</v>
      </c>
      <c r="F9">
        <v>1241</v>
      </c>
      <c r="G9">
        <v>1</v>
      </c>
      <c r="H9">
        <v>2379</v>
      </c>
      <c r="I9">
        <v>10.58</v>
      </c>
      <c r="J9">
        <v>3.52</v>
      </c>
      <c r="K9">
        <v>29.3</v>
      </c>
      <c r="L9">
        <v>0.22</v>
      </c>
      <c r="M9">
        <v>0.28000000000000003</v>
      </c>
      <c r="N9">
        <v>4.82</v>
      </c>
      <c r="O9">
        <v>31.18</v>
      </c>
      <c r="R9" t="s">
        <v>170</v>
      </c>
      <c r="S9">
        <v>10143</v>
      </c>
      <c r="T9" t="s">
        <v>41</v>
      </c>
      <c r="U9" t="s">
        <v>171</v>
      </c>
      <c r="V9">
        <v>3529</v>
      </c>
      <c r="W9" t="s">
        <v>42</v>
      </c>
      <c r="X9" t="s">
        <v>72</v>
      </c>
      <c r="Y9">
        <v>42021</v>
      </c>
      <c r="Z9">
        <v>110</v>
      </c>
      <c r="AA9">
        <v>110</v>
      </c>
      <c r="AB9" t="b">
        <v>0</v>
      </c>
      <c r="AC9">
        <v>11032</v>
      </c>
      <c r="AD9">
        <v>1995</v>
      </c>
      <c r="AE9" s="10">
        <v>9999</v>
      </c>
      <c r="AF9" s="11">
        <v>999</v>
      </c>
      <c r="AG9" s="11">
        <v>32.697520446713135</v>
      </c>
      <c r="AH9" s="11">
        <v>0</v>
      </c>
      <c r="AI9" s="11">
        <v>32.697520446713135</v>
      </c>
      <c r="AJ9" s="11" t="s">
        <v>72</v>
      </c>
      <c r="AK9" s="11">
        <v>9.64</v>
      </c>
      <c r="AL9" s="11" t="s">
        <v>72</v>
      </c>
      <c r="AM9" s="11"/>
      <c r="AQ9" t="s">
        <v>181</v>
      </c>
      <c r="AR9" t="s">
        <v>184</v>
      </c>
      <c r="AS9">
        <v>1024</v>
      </c>
      <c r="AT9" t="s">
        <v>41</v>
      </c>
      <c r="AU9">
        <v>6</v>
      </c>
      <c r="AV9">
        <v>0</v>
      </c>
      <c r="AW9" t="s">
        <v>42</v>
      </c>
      <c r="AX9">
        <v>0</v>
      </c>
      <c r="AY9" t="s">
        <v>167</v>
      </c>
      <c r="AZ9" t="s">
        <v>43</v>
      </c>
      <c r="BA9">
        <v>18</v>
      </c>
      <c r="BB9" t="s">
        <v>183</v>
      </c>
      <c r="BC9">
        <v>107</v>
      </c>
      <c r="BD9">
        <v>18107</v>
      </c>
      <c r="BE9">
        <v>12.6</v>
      </c>
      <c r="BF9">
        <v>14500</v>
      </c>
      <c r="BG9">
        <v>1965</v>
      </c>
      <c r="BH9">
        <v>0</v>
      </c>
      <c r="BI9" t="s">
        <v>1853</v>
      </c>
      <c r="BJ9" t="s">
        <v>1788</v>
      </c>
      <c r="BK9" t="s">
        <v>1808</v>
      </c>
      <c r="BL9" t="s">
        <v>1809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 t="s">
        <v>1862</v>
      </c>
      <c r="BU9" t="s">
        <v>1863</v>
      </c>
      <c r="BV9">
        <v>0</v>
      </c>
      <c r="BW9">
        <v>0</v>
      </c>
      <c r="BX9">
        <v>0</v>
      </c>
      <c r="BY9">
        <v>6</v>
      </c>
      <c r="BZ9">
        <v>0.47486</v>
      </c>
      <c r="CA9">
        <v>0.47486</v>
      </c>
      <c r="CB9">
        <v>0.47486</v>
      </c>
      <c r="CC9">
        <v>0.47486</v>
      </c>
      <c r="CD9">
        <v>0.64</v>
      </c>
      <c r="CE9">
        <v>0.1</v>
      </c>
      <c r="CF9">
        <v>1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 t="s">
        <v>1855</v>
      </c>
      <c r="CP9">
        <v>100</v>
      </c>
      <c r="CQ9" t="s">
        <v>1856</v>
      </c>
      <c r="CR9">
        <v>100</v>
      </c>
      <c r="CS9" t="s">
        <v>1795</v>
      </c>
      <c r="CT9" t="s">
        <v>1864</v>
      </c>
      <c r="CU9">
        <v>1</v>
      </c>
      <c r="CV9">
        <v>0</v>
      </c>
      <c r="CW9" t="s">
        <v>1816</v>
      </c>
      <c r="CX9">
        <v>40.048889000000003</v>
      </c>
      <c r="CY9">
        <v>-86.899199999999993</v>
      </c>
      <c r="CZ9" t="s">
        <v>1798</v>
      </c>
      <c r="DA9" t="s">
        <v>1799</v>
      </c>
      <c r="DB9">
        <v>0</v>
      </c>
      <c r="DC9" t="s">
        <v>1858</v>
      </c>
      <c r="DD9" s="18">
        <v>0</v>
      </c>
      <c r="DE9" s="18">
        <v>0</v>
      </c>
      <c r="DF9" s="57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 s="58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1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1</v>
      </c>
      <c r="EO9">
        <v>0</v>
      </c>
      <c r="EP9">
        <v>0</v>
      </c>
      <c r="EQ9">
        <v>0</v>
      </c>
      <c r="ER9">
        <v>0</v>
      </c>
      <c r="ES9">
        <v>1</v>
      </c>
      <c r="ET9">
        <v>0</v>
      </c>
      <c r="EU9">
        <v>0</v>
      </c>
      <c r="EV9">
        <v>1</v>
      </c>
      <c r="EW9">
        <v>0</v>
      </c>
      <c r="EX9">
        <v>0</v>
      </c>
      <c r="EY9">
        <v>1</v>
      </c>
      <c r="EZ9" t="s">
        <v>1801</v>
      </c>
      <c r="FA9">
        <v>57</v>
      </c>
      <c r="FB9" t="s">
        <v>1824</v>
      </c>
      <c r="FC9">
        <v>4</v>
      </c>
      <c r="FD9" t="s">
        <v>1825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84</v>
      </c>
      <c r="FM9">
        <v>57</v>
      </c>
      <c r="FN9">
        <v>0</v>
      </c>
      <c r="FO9">
        <v>0</v>
      </c>
      <c r="FP9">
        <v>1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1</v>
      </c>
      <c r="GF9">
        <v>1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 t="s">
        <v>1830</v>
      </c>
      <c r="GR9">
        <v>313.632556999999</v>
      </c>
      <c r="GS9">
        <v>0</v>
      </c>
      <c r="GT9">
        <v>0</v>
      </c>
      <c r="GU9">
        <v>0</v>
      </c>
      <c r="GV9" t="s">
        <v>44</v>
      </c>
      <c r="GW9" t="s">
        <v>44</v>
      </c>
      <c r="GX9" t="s">
        <v>44</v>
      </c>
      <c r="GY9" t="s">
        <v>44</v>
      </c>
      <c r="GZ9" t="s">
        <v>44</v>
      </c>
      <c r="HA9" t="s">
        <v>1861</v>
      </c>
      <c r="HB9" s="57">
        <v>0.4343726315789469</v>
      </c>
      <c r="HC9" t="s">
        <v>1861</v>
      </c>
      <c r="HD9" s="58">
        <v>206.26768040250087</v>
      </c>
      <c r="HE9" s="18">
        <v>47944.31358315784</v>
      </c>
      <c r="HF9" s="18">
        <v>695192.54695578874</v>
      </c>
      <c r="HG9" s="18">
        <v>71697.877046838606</v>
      </c>
      <c r="HH9" s="57">
        <v>0.5431034482758621</v>
      </c>
      <c r="HI9">
        <v>114</v>
      </c>
      <c r="HJ9" s="11">
        <v>74.961277959881585</v>
      </c>
      <c r="HK9">
        <v>0</v>
      </c>
      <c r="HL9" s="11">
        <v>65.755506982352259</v>
      </c>
      <c r="HM9" s="59" t="s">
        <v>44</v>
      </c>
      <c r="HN9" s="59" t="s">
        <v>44</v>
      </c>
      <c r="HO9" s="59" t="s">
        <v>44</v>
      </c>
      <c r="HP9" s="59" t="s">
        <v>44</v>
      </c>
      <c r="HQ9" s="59" t="s">
        <v>44</v>
      </c>
      <c r="HR9" s="59" t="s">
        <v>44</v>
      </c>
      <c r="HS9" s="59" t="s">
        <v>44</v>
      </c>
      <c r="HT9" s="59" t="s">
        <v>44</v>
      </c>
      <c r="HU9" t="s">
        <v>44</v>
      </c>
      <c r="HV9" s="19">
        <v>1</v>
      </c>
      <c r="HW9" s="18">
        <v>16.886960999999999</v>
      </c>
      <c r="HX9" s="58">
        <v>5.562564953399999</v>
      </c>
      <c r="HY9" s="58">
        <v>7.0374350466000006</v>
      </c>
      <c r="HZ9" s="57">
        <v>0.77771164091083855</v>
      </c>
      <c r="IA9" s="18">
        <v>47944.313583157833</v>
      </c>
      <c r="IB9" s="18">
        <v>85840.700077174712</v>
      </c>
      <c r="IC9" s="18">
        <v>1244690.1511190333</v>
      </c>
      <c r="ID9" s="58">
        <v>20.626768040250088</v>
      </c>
      <c r="IE9" s="18">
        <v>12836.967514558064</v>
      </c>
      <c r="IF9" s="18">
        <v>58860.909532280544</v>
      </c>
      <c r="IG9" s="18">
        <v>26766652.202608503</v>
      </c>
      <c r="IH9" s="18">
        <v>1</v>
      </c>
      <c r="II9" s="18">
        <v>0</v>
      </c>
      <c r="IJ9" s="18">
        <v>3803.4670338506767</v>
      </c>
      <c r="IK9" s="58">
        <v>241.41618076190477</v>
      </c>
      <c r="IL9" s="58">
        <v>17.191744852395033</v>
      </c>
      <c r="IM9" s="58">
        <v>17.935024769999998</v>
      </c>
      <c r="IN9" s="58">
        <v>101.14536322562655</v>
      </c>
      <c r="IO9" s="58">
        <v>2.8854016223953513E-15</v>
      </c>
      <c r="IP9" s="58">
        <v>104.35392513370745</v>
      </c>
      <c r="IQ9" s="58">
        <v>95.562842980701234</v>
      </c>
      <c r="IR9" s="58">
        <v>77.839349530474323</v>
      </c>
      <c r="IS9" s="58">
        <f t="shared" si="0"/>
        <v>3803.4670338506767</v>
      </c>
      <c r="IT9" s="60"/>
      <c r="IU9" s="18">
        <f t="shared" si="1"/>
        <v>17.935024769999998</v>
      </c>
      <c r="IV9" s="18">
        <f t="shared" si="2"/>
        <v>241.41618076190477</v>
      </c>
      <c r="IW9" s="57">
        <f t="shared" si="3"/>
        <v>0.44147340899999998</v>
      </c>
      <c r="IX9" s="57">
        <f t="shared" si="4"/>
        <v>0.79042505068482938</v>
      </c>
      <c r="JA9" s="18">
        <v>205.4</v>
      </c>
    </row>
    <row r="10" spans="1:262" x14ac:dyDescent="0.2">
      <c r="A10" t="s">
        <v>1242</v>
      </c>
      <c r="B10" t="s">
        <v>1240</v>
      </c>
      <c r="C10" t="s">
        <v>1224</v>
      </c>
      <c r="D10" t="s">
        <v>1241</v>
      </c>
      <c r="E10" t="s">
        <v>261</v>
      </c>
      <c r="F10">
        <v>1241</v>
      </c>
      <c r="G10">
        <v>2</v>
      </c>
      <c r="H10">
        <v>2479.5024192197998</v>
      </c>
      <c r="I10">
        <v>10.58</v>
      </c>
      <c r="J10">
        <v>4.59</v>
      </c>
      <c r="K10">
        <v>30.189256701663901</v>
      </c>
      <c r="L10">
        <v>0.33062622548277898</v>
      </c>
      <c r="M10">
        <v>0.49393364076929713</v>
      </c>
      <c r="N10">
        <v>4.82</v>
      </c>
      <c r="O10">
        <v>31.18</v>
      </c>
      <c r="R10" t="s">
        <v>175</v>
      </c>
      <c r="S10">
        <v>10151</v>
      </c>
      <c r="T10" t="s">
        <v>41</v>
      </c>
      <c r="U10" t="s">
        <v>176</v>
      </c>
      <c r="V10">
        <v>10068</v>
      </c>
      <c r="W10" t="s">
        <v>42</v>
      </c>
      <c r="X10" t="s">
        <v>86</v>
      </c>
      <c r="Y10">
        <v>54049</v>
      </c>
      <c r="Z10">
        <v>40</v>
      </c>
      <c r="AA10">
        <v>80</v>
      </c>
      <c r="AB10" t="b">
        <v>0</v>
      </c>
      <c r="AC10">
        <v>13650</v>
      </c>
      <c r="AD10">
        <v>1993</v>
      </c>
      <c r="AE10" s="10">
        <v>9999</v>
      </c>
      <c r="AF10" s="11">
        <v>999</v>
      </c>
      <c r="AG10" s="11">
        <v>60.076366832829606</v>
      </c>
      <c r="AH10" s="11">
        <v>0</v>
      </c>
      <c r="AI10" s="11">
        <v>60.076366832829606</v>
      </c>
      <c r="AJ10" s="11" t="s">
        <v>86</v>
      </c>
      <c r="AK10" s="11">
        <v>9.64</v>
      </c>
      <c r="AL10" s="11" t="s">
        <v>86</v>
      </c>
      <c r="AM10" s="11"/>
      <c r="AQ10" t="s">
        <v>185</v>
      </c>
      <c r="AR10" t="s">
        <v>186</v>
      </c>
      <c r="AS10">
        <v>10343</v>
      </c>
      <c r="AT10" t="s">
        <v>41</v>
      </c>
      <c r="AU10" t="s">
        <v>187</v>
      </c>
      <c r="AV10">
        <v>3542</v>
      </c>
      <c r="AW10" t="s">
        <v>42</v>
      </c>
      <c r="AX10">
        <v>0</v>
      </c>
      <c r="AY10" t="s">
        <v>161</v>
      </c>
      <c r="AZ10" t="s">
        <v>72</v>
      </c>
      <c r="BA10">
        <v>42</v>
      </c>
      <c r="BB10" t="s">
        <v>188</v>
      </c>
      <c r="BC10">
        <v>97</v>
      </c>
      <c r="BD10">
        <v>42097</v>
      </c>
      <c r="BE10">
        <v>43</v>
      </c>
      <c r="BF10">
        <v>14500</v>
      </c>
      <c r="BG10">
        <v>1990</v>
      </c>
      <c r="BH10">
        <v>0</v>
      </c>
      <c r="BI10" t="s">
        <v>1787</v>
      </c>
      <c r="BJ10" t="s">
        <v>1788</v>
      </c>
      <c r="BK10" t="s">
        <v>1789</v>
      </c>
      <c r="BL10" t="s">
        <v>1790</v>
      </c>
      <c r="BM10" t="s">
        <v>1865</v>
      </c>
      <c r="BN10">
        <v>1990</v>
      </c>
      <c r="BO10">
        <v>0.91</v>
      </c>
      <c r="BP10" t="s">
        <v>1866</v>
      </c>
      <c r="BQ10">
        <v>0</v>
      </c>
      <c r="BR10">
        <v>0</v>
      </c>
      <c r="BS10">
        <v>0</v>
      </c>
      <c r="BT10" t="s">
        <v>41</v>
      </c>
      <c r="BU10">
        <v>0</v>
      </c>
      <c r="BV10">
        <v>0</v>
      </c>
      <c r="BW10">
        <v>0</v>
      </c>
      <c r="BX10">
        <v>0</v>
      </c>
      <c r="BY10">
        <v>0.24</v>
      </c>
      <c r="BZ10">
        <v>6.9339999999999999E-2</v>
      </c>
      <c r="CA10">
        <v>6.9339999999999999E-2</v>
      </c>
      <c r="CB10">
        <v>6.9339999999999999E-2</v>
      </c>
      <c r="CC10">
        <v>6.9339999999999999E-2</v>
      </c>
      <c r="CD10">
        <v>0.01</v>
      </c>
      <c r="CE10">
        <v>0.01</v>
      </c>
      <c r="CF10">
        <v>0.01</v>
      </c>
      <c r="CG10">
        <v>0.99</v>
      </c>
      <c r="CH10" t="s">
        <v>1793</v>
      </c>
      <c r="CI10">
        <v>1990</v>
      </c>
      <c r="CJ10">
        <v>0</v>
      </c>
      <c r="CK10">
        <v>0</v>
      </c>
      <c r="CL10">
        <v>0</v>
      </c>
      <c r="CM10">
        <v>0</v>
      </c>
      <c r="CN10">
        <v>0</v>
      </c>
      <c r="CO10" t="s">
        <v>1867</v>
      </c>
      <c r="CP10">
        <v>100</v>
      </c>
      <c r="CQ10" t="s">
        <v>1868</v>
      </c>
      <c r="CR10">
        <v>100</v>
      </c>
      <c r="CS10" t="s">
        <v>1795</v>
      </c>
      <c r="CT10" t="s">
        <v>1869</v>
      </c>
      <c r="CU10">
        <v>1</v>
      </c>
      <c r="CV10">
        <v>0</v>
      </c>
      <c r="CW10" t="s">
        <v>1797</v>
      </c>
      <c r="CX10">
        <v>40.811188999999999</v>
      </c>
      <c r="CY10">
        <v>-76.452950999999999</v>
      </c>
      <c r="CZ10" t="s">
        <v>1798</v>
      </c>
      <c r="DA10" t="s">
        <v>1799</v>
      </c>
      <c r="DB10">
        <v>0</v>
      </c>
      <c r="DC10" t="s">
        <v>1870</v>
      </c>
      <c r="DD10" s="18">
        <v>2892787.75</v>
      </c>
      <c r="DE10" s="18">
        <v>176025</v>
      </c>
      <c r="DF10" s="57">
        <v>0.53</v>
      </c>
      <c r="DG10" t="s">
        <v>1820</v>
      </c>
      <c r="DH10">
        <v>1178262.5</v>
      </c>
      <c r="DI10">
        <v>289.25</v>
      </c>
      <c r="DJ10">
        <v>92.25</v>
      </c>
      <c r="DK10">
        <v>340494.25</v>
      </c>
      <c r="DL10">
        <v>0</v>
      </c>
      <c r="DM10">
        <v>36</v>
      </c>
      <c r="DN10">
        <v>23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0.199980105695621</v>
      </c>
      <c r="DV10">
        <v>6.3779307693763498E-2</v>
      </c>
      <c r="DW10" s="58">
        <v>235.40907901037599</v>
      </c>
      <c r="DX10">
        <v>0</v>
      </c>
      <c r="DY10">
        <v>6.1106926512555497E-2</v>
      </c>
      <c r="DZ10">
        <v>9.4856313306278597E-3</v>
      </c>
      <c r="EA10">
        <v>0</v>
      </c>
      <c r="EB10">
        <v>81195</v>
      </c>
      <c r="EC10">
        <v>196075</v>
      </c>
      <c r="ED10">
        <v>73602</v>
      </c>
      <c r="EE10">
        <v>0</v>
      </c>
      <c r="EF10">
        <v>1</v>
      </c>
      <c r="EG10">
        <v>1</v>
      </c>
      <c r="EH10" t="s">
        <v>1847</v>
      </c>
      <c r="EI10">
        <v>8.2949923999999994E-2</v>
      </c>
      <c r="EJ10">
        <v>8.2949923999999994E-2</v>
      </c>
      <c r="EK10" t="s">
        <v>1848</v>
      </c>
      <c r="EL10" t="s">
        <v>1848</v>
      </c>
      <c r="EM10">
        <v>0</v>
      </c>
      <c r="EN10">
        <v>0</v>
      </c>
      <c r="EO10">
        <v>0</v>
      </c>
      <c r="EP10">
        <v>1</v>
      </c>
      <c r="EQ10">
        <v>0</v>
      </c>
      <c r="ER10">
        <v>1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 t="s">
        <v>1801</v>
      </c>
      <c r="FA10">
        <v>32</v>
      </c>
      <c r="FB10" t="s">
        <v>1802</v>
      </c>
      <c r="FC10">
        <v>0</v>
      </c>
      <c r="FD10" t="s">
        <v>1803</v>
      </c>
      <c r="FE10">
        <v>0</v>
      </c>
      <c r="FF10">
        <v>0</v>
      </c>
      <c r="FG10">
        <v>0</v>
      </c>
      <c r="FH10">
        <v>1</v>
      </c>
      <c r="FI10">
        <v>0</v>
      </c>
      <c r="FJ10" t="s">
        <v>1871</v>
      </c>
      <c r="FK10">
        <v>1</v>
      </c>
      <c r="FL10">
        <v>76</v>
      </c>
      <c r="FM10">
        <v>46</v>
      </c>
      <c r="FN10">
        <v>46</v>
      </c>
      <c r="FO10">
        <v>1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1</v>
      </c>
      <c r="GF10">
        <v>1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 t="s">
        <v>1805</v>
      </c>
      <c r="GR10">
        <v>221.5588846</v>
      </c>
      <c r="GS10">
        <v>1.3055220083916199</v>
      </c>
      <c r="GT10">
        <v>0.41636786611625598</v>
      </c>
      <c r="GU10">
        <v>0</v>
      </c>
      <c r="GV10">
        <v>1465517</v>
      </c>
      <c r="GW10">
        <v>79270</v>
      </c>
      <c r="GX10">
        <v>0.27</v>
      </c>
      <c r="GY10">
        <v>172496</v>
      </c>
      <c r="GZ10">
        <v>235.40634465516266</v>
      </c>
      <c r="HA10" t="s">
        <v>1806</v>
      </c>
      <c r="HB10" s="57">
        <v>0.53</v>
      </c>
      <c r="HC10" t="s">
        <v>1806</v>
      </c>
      <c r="HD10" s="58">
        <v>235.40907901037599</v>
      </c>
      <c r="HE10" s="18">
        <v>199640.40000000002</v>
      </c>
      <c r="HF10" s="18">
        <v>2894785.8000000003</v>
      </c>
      <c r="HG10" s="18">
        <v>340729.42955515726</v>
      </c>
      <c r="HH10" s="57">
        <v>1</v>
      </c>
      <c r="HI10">
        <v>112</v>
      </c>
      <c r="HJ10" s="11">
        <v>60.533519971195098</v>
      </c>
      <c r="HK10">
        <v>8</v>
      </c>
      <c r="HL10" s="11">
        <v>54.047785688567053</v>
      </c>
      <c r="HM10" s="59" t="s">
        <v>44</v>
      </c>
      <c r="HN10" s="59" t="s">
        <v>44</v>
      </c>
      <c r="HO10" s="59" t="s">
        <v>44</v>
      </c>
      <c r="HP10" s="59" t="s">
        <v>44</v>
      </c>
      <c r="HQ10" s="59" t="s">
        <v>44</v>
      </c>
      <c r="HR10" s="59" t="s">
        <v>44</v>
      </c>
      <c r="HS10" s="59" t="s">
        <v>44</v>
      </c>
      <c r="HT10" s="59" t="s">
        <v>44</v>
      </c>
      <c r="HU10" t="s">
        <v>44</v>
      </c>
      <c r="HV10" s="19" t="s">
        <v>44</v>
      </c>
      <c r="HW10" s="18">
        <v>64.139444999999995</v>
      </c>
      <c r="HX10" s="58">
        <v>21.127533182999997</v>
      </c>
      <c r="HY10" s="58">
        <v>21.872466817000003</v>
      </c>
      <c r="HZ10" s="57">
        <v>1</v>
      </c>
      <c r="IA10" s="18">
        <v>191602.80931692003</v>
      </c>
      <c r="IB10" s="18">
        <v>376680</v>
      </c>
      <c r="IC10" s="18">
        <v>5461860</v>
      </c>
      <c r="ID10" s="58">
        <v>23.540907901037599</v>
      </c>
      <c r="IE10" s="18">
        <v>64288.571614180612</v>
      </c>
      <c r="IF10" s="18">
        <v>276440.85794097662</v>
      </c>
      <c r="IG10" s="18">
        <v>101664131.08808249</v>
      </c>
      <c r="IH10" s="18">
        <v>0</v>
      </c>
      <c r="II10" s="18">
        <v>0</v>
      </c>
      <c r="IJ10" s="18">
        <v>4648.0413909722229</v>
      </c>
      <c r="IK10" s="58">
        <v>82.740973674418612</v>
      </c>
      <c r="IL10" s="58">
        <v>20.096841553251487</v>
      </c>
      <c r="IM10" s="58">
        <v>19.960791929999996</v>
      </c>
      <c r="IN10" s="58">
        <v>99.488993538053236</v>
      </c>
      <c r="IO10" s="58">
        <v>0.72637800678781883</v>
      </c>
      <c r="IP10" s="58">
        <v>122.63636952273018</v>
      </c>
      <c r="IQ10" s="58">
        <v>77.398467381089773</v>
      </c>
      <c r="IR10" s="58">
        <v>53.645339901987739</v>
      </c>
      <c r="IS10" s="58">
        <f t="shared" si="0"/>
        <v>4648.0413909722229</v>
      </c>
      <c r="IT10" s="60"/>
      <c r="IU10" s="18">
        <f t="shared" si="1"/>
        <v>19.960791929999996</v>
      </c>
      <c r="IV10" s="18">
        <f t="shared" si="2"/>
        <v>82.740973674418612</v>
      </c>
      <c r="IW10" s="57">
        <f t="shared" si="3"/>
        <v>0.49133798099999992</v>
      </c>
      <c r="IX10" s="57">
        <f t="shared" si="4"/>
        <v>0.96594194700430314</v>
      </c>
      <c r="JA10" s="18">
        <v>228.6</v>
      </c>
    </row>
    <row r="11" spans="1:262" x14ac:dyDescent="0.2">
      <c r="A11" t="s">
        <v>1243</v>
      </c>
      <c r="B11" t="s">
        <v>1244</v>
      </c>
      <c r="C11" t="s">
        <v>1224</v>
      </c>
      <c r="D11" t="s">
        <v>1245</v>
      </c>
      <c r="E11" t="s">
        <v>54</v>
      </c>
      <c r="F11">
        <v>130</v>
      </c>
      <c r="G11">
        <v>1</v>
      </c>
      <c r="H11">
        <v>2409.4532864172702</v>
      </c>
      <c r="I11">
        <v>10.58</v>
      </c>
      <c r="J11">
        <v>4.59</v>
      </c>
      <c r="K11">
        <v>30.301028028240701</v>
      </c>
      <c r="L11">
        <v>0.32436393040517203</v>
      </c>
      <c r="M11">
        <v>0.48008675824499525</v>
      </c>
      <c r="N11">
        <v>4.82</v>
      </c>
      <c r="O11">
        <v>25.38</v>
      </c>
      <c r="R11" t="s">
        <v>179</v>
      </c>
      <c r="S11">
        <v>10151</v>
      </c>
      <c r="T11" t="s">
        <v>41</v>
      </c>
      <c r="U11" t="s">
        <v>180</v>
      </c>
      <c r="V11">
        <v>10069</v>
      </c>
      <c r="W11" t="s">
        <v>42</v>
      </c>
      <c r="X11" t="s">
        <v>86</v>
      </c>
      <c r="Y11">
        <v>54049</v>
      </c>
      <c r="Z11">
        <v>40</v>
      </c>
      <c r="AA11">
        <v>80</v>
      </c>
      <c r="AB11" t="b">
        <v>0</v>
      </c>
      <c r="AC11">
        <v>13650</v>
      </c>
      <c r="AD11">
        <v>1993</v>
      </c>
      <c r="AE11" s="10">
        <v>9999</v>
      </c>
      <c r="AF11" s="11">
        <v>999</v>
      </c>
      <c r="AG11" s="11">
        <v>60.076366832829606</v>
      </c>
      <c r="AH11" s="11">
        <v>0</v>
      </c>
      <c r="AI11" s="11">
        <v>60.076366832829606</v>
      </c>
      <c r="AJ11" s="11" t="s">
        <v>86</v>
      </c>
      <c r="AK11" s="11">
        <v>9.64</v>
      </c>
      <c r="AL11" s="11" t="s">
        <v>86</v>
      </c>
      <c r="AM11" s="11"/>
      <c r="AQ11" t="s">
        <v>189</v>
      </c>
      <c r="AR11" t="s">
        <v>190</v>
      </c>
      <c r="AS11">
        <v>1040</v>
      </c>
      <c r="AT11" t="s">
        <v>41</v>
      </c>
      <c r="AU11">
        <v>1</v>
      </c>
      <c r="AV11">
        <v>729</v>
      </c>
      <c r="AW11" t="s">
        <v>42</v>
      </c>
      <c r="AX11">
        <v>0</v>
      </c>
      <c r="AY11" t="s">
        <v>191</v>
      </c>
      <c r="AZ11" t="s">
        <v>43</v>
      </c>
      <c r="BA11">
        <v>18</v>
      </c>
      <c r="BB11" t="s">
        <v>192</v>
      </c>
      <c r="BC11">
        <v>177</v>
      </c>
      <c r="BD11">
        <v>18177</v>
      </c>
      <c r="BE11">
        <v>35</v>
      </c>
      <c r="BF11">
        <v>13048</v>
      </c>
      <c r="BG11">
        <v>1955</v>
      </c>
      <c r="BH11">
        <v>0</v>
      </c>
      <c r="BI11" t="s">
        <v>1807</v>
      </c>
      <c r="BJ11" t="s">
        <v>1788</v>
      </c>
      <c r="BK11" t="s">
        <v>1808</v>
      </c>
      <c r="BL11" t="s">
        <v>1809</v>
      </c>
      <c r="BM11">
        <v>0</v>
      </c>
      <c r="BN11">
        <v>0</v>
      </c>
      <c r="BO11">
        <v>5.8099999999999999E-2</v>
      </c>
      <c r="BP11" t="s">
        <v>1872</v>
      </c>
      <c r="BQ11" t="s">
        <v>1699</v>
      </c>
      <c r="BR11">
        <v>0</v>
      </c>
      <c r="BS11">
        <v>2004</v>
      </c>
      <c r="BT11" t="s">
        <v>1873</v>
      </c>
      <c r="BU11" t="s">
        <v>1863</v>
      </c>
      <c r="BV11" t="s">
        <v>1812</v>
      </c>
      <c r="BW11">
        <v>2016</v>
      </c>
      <c r="BX11">
        <v>0</v>
      </c>
      <c r="BY11">
        <v>6</v>
      </c>
      <c r="BZ11">
        <v>0.37287999999999999</v>
      </c>
      <c r="CA11">
        <v>0.27965999999999902</v>
      </c>
      <c r="CB11">
        <v>0.37287999999999999</v>
      </c>
      <c r="CC11">
        <v>0.27965999999999902</v>
      </c>
      <c r="CD11">
        <v>0.1</v>
      </c>
      <c r="CE11">
        <v>0.1</v>
      </c>
      <c r="CF11">
        <v>0.1</v>
      </c>
      <c r="CG11">
        <v>0.98</v>
      </c>
      <c r="CH11" t="s">
        <v>1793</v>
      </c>
      <c r="CI11">
        <v>2016</v>
      </c>
      <c r="CJ11">
        <v>0</v>
      </c>
      <c r="CK11">
        <v>0</v>
      </c>
      <c r="CL11">
        <v>0</v>
      </c>
      <c r="CM11">
        <v>0</v>
      </c>
      <c r="CN11">
        <v>0</v>
      </c>
      <c r="CO11" t="s">
        <v>1874</v>
      </c>
      <c r="CP11">
        <v>100</v>
      </c>
      <c r="CQ11" t="s">
        <v>1874</v>
      </c>
      <c r="CR11">
        <v>100</v>
      </c>
      <c r="CS11" t="s">
        <v>1795</v>
      </c>
      <c r="CT11" t="s">
        <v>1875</v>
      </c>
      <c r="CU11">
        <v>1</v>
      </c>
      <c r="CV11">
        <v>0</v>
      </c>
      <c r="CW11" t="s">
        <v>1816</v>
      </c>
      <c r="CX11">
        <v>39.802799999999998</v>
      </c>
      <c r="CY11">
        <v>-84.895300000000006</v>
      </c>
      <c r="CZ11" t="s">
        <v>1876</v>
      </c>
      <c r="DA11" t="s">
        <v>1818</v>
      </c>
      <c r="DB11">
        <v>0</v>
      </c>
      <c r="DC11">
        <v>0</v>
      </c>
      <c r="DD11" s="18">
        <v>149389.6</v>
      </c>
      <c r="DE11" s="18">
        <v>13339.2</v>
      </c>
      <c r="DF11" s="57">
        <v>3.7999999999999999E-2</v>
      </c>
      <c r="DG11" t="s">
        <v>1877</v>
      </c>
      <c r="DH11">
        <v>106492.8</v>
      </c>
      <c r="DI11">
        <v>210.4</v>
      </c>
      <c r="DJ11">
        <v>25.6</v>
      </c>
      <c r="DK11">
        <v>15327.2</v>
      </c>
      <c r="DL11">
        <v>0</v>
      </c>
      <c r="DM11">
        <v>17.600000000000001</v>
      </c>
      <c r="DN11">
        <v>0</v>
      </c>
      <c r="DO11">
        <v>0</v>
      </c>
      <c r="DP11">
        <v>2.5726823470027398</v>
      </c>
      <c r="DQ11">
        <v>0.32565599329148598</v>
      </c>
      <c r="DR11">
        <v>205.19584137296499</v>
      </c>
      <c r="DS11">
        <v>0</v>
      </c>
      <c r="DT11">
        <v>0.31668560570779197</v>
      </c>
      <c r="DU11">
        <v>2.8167958144342</v>
      </c>
      <c r="DV11">
        <v>0.34272800783990298</v>
      </c>
      <c r="DW11" s="58">
        <v>205.197684443897</v>
      </c>
      <c r="DX11">
        <v>0</v>
      </c>
      <c r="DY11">
        <v>0.33053877820847899</v>
      </c>
      <c r="DZ11">
        <v>0</v>
      </c>
      <c r="EA11">
        <v>0</v>
      </c>
      <c r="EB11">
        <v>12098</v>
      </c>
      <c r="EC11">
        <v>8029</v>
      </c>
      <c r="ED11">
        <v>0</v>
      </c>
      <c r="EE11">
        <v>472</v>
      </c>
      <c r="EF11">
        <v>1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1</v>
      </c>
      <c r="EO11">
        <v>1</v>
      </c>
      <c r="EP11">
        <v>1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 t="s">
        <v>1801</v>
      </c>
      <c r="FA11">
        <v>67</v>
      </c>
      <c r="FB11" t="s">
        <v>1860</v>
      </c>
      <c r="FC11">
        <v>0</v>
      </c>
      <c r="FD11" t="s">
        <v>1803</v>
      </c>
      <c r="FE11">
        <v>0</v>
      </c>
      <c r="FF11">
        <v>1</v>
      </c>
      <c r="FG11">
        <v>1</v>
      </c>
      <c r="FH11">
        <v>0</v>
      </c>
      <c r="FI11">
        <v>1</v>
      </c>
      <c r="FJ11" t="s">
        <v>1878</v>
      </c>
      <c r="FK11">
        <v>1</v>
      </c>
      <c r="FL11">
        <v>95</v>
      </c>
      <c r="FM11">
        <v>76</v>
      </c>
      <c r="FN11">
        <v>78</v>
      </c>
      <c r="FO11">
        <v>32</v>
      </c>
      <c r="FP11">
        <v>1</v>
      </c>
      <c r="FQ11">
        <v>1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 t="s">
        <v>1827</v>
      </c>
      <c r="FY11" t="s">
        <v>1879</v>
      </c>
      <c r="FZ11">
        <v>0</v>
      </c>
      <c r="GA11">
        <v>1</v>
      </c>
      <c r="GB11">
        <v>0</v>
      </c>
      <c r="GC11">
        <v>0</v>
      </c>
      <c r="GD11">
        <v>0</v>
      </c>
      <c r="GE11">
        <v>1</v>
      </c>
      <c r="GF11">
        <v>1</v>
      </c>
      <c r="GG11">
        <v>0</v>
      </c>
      <c r="GH11">
        <v>1</v>
      </c>
      <c r="GI11">
        <v>0</v>
      </c>
      <c r="GJ11" t="s">
        <v>1836</v>
      </c>
      <c r="GK11">
        <v>0</v>
      </c>
      <c r="GL11">
        <v>1</v>
      </c>
      <c r="GM11" t="s">
        <v>1836</v>
      </c>
      <c r="GN11">
        <v>0</v>
      </c>
      <c r="GO11" t="s">
        <v>1880</v>
      </c>
      <c r="GP11">
        <v>0</v>
      </c>
      <c r="GQ11" t="s">
        <v>1830</v>
      </c>
      <c r="GR11">
        <v>298.19830459999997</v>
      </c>
      <c r="GS11">
        <v>0.70557074522012497</v>
      </c>
      <c r="GT11">
        <v>8.5848911965946795E-2</v>
      </c>
      <c r="GU11">
        <v>0</v>
      </c>
      <c r="GV11">
        <v>165490</v>
      </c>
      <c r="GW11">
        <v>14950</v>
      </c>
      <c r="GX11">
        <v>0.04</v>
      </c>
      <c r="GY11">
        <v>16980</v>
      </c>
      <c r="GZ11">
        <v>205.20877394404496</v>
      </c>
      <c r="HA11" t="s">
        <v>1840</v>
      </c>
      <c r="HB11" s="57">
        <v>0.2</v>
      </c>
      <c r="HC11" t="s">
        <v>1806</v>
      </c>
      <c r="HD11" s="58">
        <v>205.197684443897</v>
      </c>
      <c r="HE11" s="18">
        <v>61320</v>
      </c>
      <c r="HF11" s="18">
        <v>800103.36</v>
      </c>
      <c r="HG11" s="18">
        <v>82089.678393890863</v>
      </c>
      <c r="HH11" s="57">
        <v>0.35</v>
      </c>
      <c r="HI11">
        <v>138</v>
      </c>
      <c r="HJ11" s="11">
        <v>90.74259963564613</v>
      </c>
      <c r="HK11">
        <v>0</v>
      </c>
      <c r="HL11" s="11">
        <v>65.755506982352259</v>
      </c>
      <c r="HM11" s="59" t="s">
        <v>44</v>
      </c>
      <c r="HN11" s="59" t="s">
        <v>44</v>
      </c>
      <c r="HO11" s="59" t="s">
        <v>44</v>
      </c>
      <c r="HP11" s="59" t="s">
        <v>44</v>
      </c>
      <c r="HQ11" s="59" t="s">
        <v>44</v>
      </c>
      <c r="HR11" s="59" t="s">
        <v>44</v>
      </c>
      <c r="HS11" s="59" t="s">
        <v>44</v>
      </c>
      <c r="HT11" s="59" t="s">
        <v>44</v>
      </c>
      <c r="HU11" t="s">
        <v>44</v>
      </c>
      <c r="HV11" s="19" t="s">
        <v>44</v>
      </c>
      <c r="HW11" s="18">
        <v>42.210932399999997</v>
      </c>
      <c r="HX11" s="58">
        <v>13.904281132559998</v>
      </c>
      <c r="HY11" s="58">
        <v>21.095718867440002</v>
      </c>
      <c r="HZ11" s="57">
        <v>0.33182088005562527</v>
      </c>
      <c r="IA11" s="18">
        <v>61320</v>
      </c>
      <c r="IB11" s="18">
        <v>101736.28182505471</v>
      </c>
      <c r="IC11" s="18">
        <v>1327455.005253314</v>
      </c>
      <c r="ID11" s="58">
        <v>20.519768444389701</v>
      </c>
      <c r="IE11" s="18">
        <v>13619.53466407206</v>
      </c>
      <c r="IF11" s="18">
        <v>68470.14372981881</v>
      </c>
      <c r="IG11" s="18">
        <v>66906375.0842214</v>
      </c>
      <c r="IH11" s="18">
        <v>1</v>
      </c>
      <c r="II11" s="18">
        <v>16726593.77105535</v>
      </c>
      <c r="IJ11" s="18">
        <v>3171.5617516825864</v>
      </c>
      <c r="IK11" s="58">
        <v>97.773361714285727</v>
      </c>
      <c r="IL11" s="58">
        <v>12.899991322243494</v>
      </c>
      <c r="IM11" s="58">
        <v>16.139048496480001</v>
      </c>
      <c r="IN11" s="58">
        <v>91.875741030062329</v>
      </c>
      <c r="IO11" s="58">
        <v>0</v>
      </c>
      <c r="IP11" s="58">
        <v>94.91132121713305</v>
      </c>
      <c r="IQ11" s="58">
        <v>150.38908845750467</v>
      </c>
      <c r="IR11" s="58">
        <v>134.68438069304153</v>
      </c>
      <c r="IS11" s="58">
        <f t="shared" si="0"/>
        <v>3171.5617516825864</v>
      </c>
      <c r="IT11" s="60"/>
      <c r="IU11" s="18">
        <f t="shared" si="1"/>
        <v>16.139048496480001</v>
      </c>
      <c r="IV11" s="18">
        <f t="shared" si="2"/>
        <v>97.773361714285727</v>
      </c>
      <c r="IW11" s="57">
        <f t="shared" si="3"/>
        <v>0.39726517521599991</v>
      </c>
      <c r="IX11" s="57">
        <f t="shared" si="4"/>
        <v>0.65910440027812633</v>
      </c>
      <c r="JA11" s="18">
        <v>205.4</v>
      </c>
    </row>
    <row r="12" spans="1:262" x14ac:dyDescent="0.2">
      <c r="A12" t="s">
        <v>1246</v>
      </c>
      <c r="B12" t="s">
        <v>1244</v>
      </c>
      <c r="C12" t="s">
        <v>1224</v>
      </c>
      <c r="D12" t="s">
        <v>1245</v>
      </c>
      <c r="E12" t="s">
        <v>54</v>
      </c>
      <c r="F12">
        <v>130</v>
      </c>
      <c r="G12">
        <v>2</v>
      </c>
      <c r="H12">
        <v>2377.60845214868</v>
      </c>
      <c r="I12">
        <v>10.58</v>
      </c>
      <c r="J12">
        <v>4.59</v>
      </c>
      <c r="K12">
        <v>30.080897959202598</v>
      </c>
      <c r="L12">
        <v>0.32146875544956105</v>
      </c>
      <c r="M12">
        <v>0.47377148514737955</v>
      </c>
      <c r="N12">
        <v>4.82</v>
      </c>
      <c r="O12">
        <v>25.38</v>
      </c>
      <c r="R12" t="s">
        <v>182</v>
      </c>
      <c r="S12">
        <v>1024</v>
      </c>
      <c r="T12" t="s">
        <v>41</v>
      </c>
      <c r="U12">
        <v>5</v>
      </c>
      <c r="W12" t="s">
        <v>42</v>
      </c>
      <c r="X12" t="s">
        <v>43</v>
      </c>
      <c r="Y12">
        <v>18107</v>
      </c>
      <c r="Z12">
        <v>10.6</v>
      </c>
      <c r="AA12">
        <v>23.2</v>
      </c>
      <c r="AB12" t="b">
        <v>0</v>
      </c>
      <c r="AC12">
        <v>14500</v>
      </c>
      <c r="AD12">
        <v>1956</v>
      </c>
      <c r="AE12" s="10">
        <v>9999</v>
      </c>
      <c r="AF12" s="11">
        <v>114</v>
      </c>
      <c r="AG12" s="11">
        <v>74.961277959881585</v>
      </c>
      <c r="AH12" s="11">
        <v>0</v>
      </c>
      <c r="AI12" s="11">
        <v>65.755506982352259</v>
      </c>
      <c r="AJ12" s="11" t="s">
        <v>43</v>
      </c>
      <c r="AK12" s="11">
        <v>4.82</v>
      </c>
      <c r="AL12" s="11" t="s">
        <v>43</v>
      </c>
      <c r="AM12" s="11">
        <v>-28.91</v>
      </c>
      <c r="AQ12" t="s">
        <v>189</v>
      </c>
      <c r="AR12" t="s">
        <v>193</v>
      </c>
      <c r="AS12">
        <v>1040</v>
      </c>
      <c r="AT12" t="s">
        <v>41</v>
      </c>
      <c r="AU12">
        <v>2</v>
      </c>
      <c r="AV12">
        <v>730</v>
      </c>
      <c r="AW12" t="s">
        <v>42</v>
      </c>
      <c r="AX12">
        <v>0</v>
      </c>
      <c r="AY12" t="s">
        <v>191</v>
      </c>
      <c r="AZ12" t="s">
        <v>43</v>
      </c>
      <c r="BA12">
        <v>18</v>
      </c>
      <c r="BB12" t="s">
        <v>192</v>
      </c>
      <c r="BC12">
        <v>177</v>
      </c>
      <c r="BD12">
        <v>18177</v>
      </c>
      <c r="BE12">
        <v>65</v>
      </c>
      <c r="BF12">
        <v>12947</v>
      </c>
      <c r="BG12">
        <v>1973</v>
      </c>
      <c r="BH12">
        <v>0</v>
      </c>
      <c r="BI12" t="s">
        <v>1881</v>
      </c>
      <c r="BJ12" t="s">
        <v>1788</v>
      </c>
      <c r="BK12" t="s">
        <v>1808</v>
      </c>
      <c r="BL12" t="s">
        <v>1809</v>
      </c>
      <c r="BM12">
        <v>0</v>
      </c>
      <c r="BN12">
        <v>0</v>
      </c>
      <c r="BO12">
        <v>7.8E-2</v>
      </c>
      <c r="BP12" t="s">
        <v>1882</v>
      </c>
      <c r="BQ12" t="s">
        <v>1699</v>
      </c>
      <c r="BR12">
        <v>0</v>
      </c>
      <c r="BS12">
        <v>2003</v>
      </c>
      <c r="BT12" t="s">
        <v>1873</v>
      </c>
      <c r="BU12" t="s">
        <v>1863</v>
      </c>
      <c r="BV12" t="s">
        <v>1812</v>
      </c>
      <c r="BW12">
        <v>2016</v>
      </c>
      <c r="BX12">
        <v>0</v>
      </c>
      <c r="BY12">
        <v>6</v>
      </c>
      <c r="BZ12">
        <v>0.39656999999999998</v>
      </c>
      <c r="CA12">
        <v>0.29743000000000003</v>
      </c>
      <c r="CB12">
        <v>0.1469</v>
      </c>
      <c r="CC12">
        <v>0.11017592606601601</v>
      </c>
      <c r="CD12">
        <v>0.1</v>
      </c>
      <c r="CE12">
        <v>0.1</v>
      </c>
      <c r="CF12">
        <v>0.1</v>
      </c>
      <c r="CG12">
        <v>0.98</v>
      </c>
      <c r="CH12" t="s">
        <v>1793</v>
      </c>
      <c r="CI12">
        <v>2016</v>
      </c>
      <c r="CJ12">
        <v>0</v>
      </c>
      <c r="CK12">
        <v>0</v>
      </c>
      <c r="CL12">
        <v>0</v>
      </c>
      <c r="CM12">
        <v>0</v>
      </c>
      <c r="CN12">
        <v>0</v>
      </c>
      <c r="CO12" t="s">
        <v>1874</v>
      </c>
      <c r="CP12">
        <v>100</v>
      </c>
      <c r="CQ12" t="s">
        <v>1874</v>
      </c>
      <c r="CR12">
        <v>100</v>
      </c>
      <c r="CS12" t="s">
        <v>1795</v>
      </c>
      <c r="CT12" t="s">
        <v>1883</v>
      </c>
      <c r="CU12">
        <v>1</v>
      </c>
      <c r="CV12">
        <v>0</v>
      </c>
      <c r="CW12" t="s">
        <v>1816</v>
      </c>
      <c r="CX12">
        <v>39.802799999999998</v>
      </c>
      <c r="CY12">
        <v>-84.895300000000006</v>
      </c>
      <c r="CZ12" t="s">
        <v>1876</v>
      </c>
      <c r="DA12" t="s">
        <v>1818</v>
      </c>
      <c r="DB12">
        <v>0</v>
      </c>
      <c r="DC12">
        <v>0</v>
      </c>
      <c r="DD12" s="18">
        <v>339423.8</v>
      </c>
      <c r="DE12" s="18">
        <v>30068.6</v>
      </c>
      <c r="DF12" s="57">
        <v>5.19999999999999E-2</v>
      </c>
      <c r="DG12" t="s">
        <v>1877</v>
      </c>
      <c r="DH12">
        <v>258530.2</v>
      </c>
      <c r="DI12">
        <v>461.6</v>
      </c>
      <c r="DJ12">
        <v>63.4</v>
      </c>
      <c r="DK12">
        <v>34824</v>
      </c>
      <c r="DL12">
        <v>0</v>
      </c>
      <c r="DM12">
        <v>47.8</v>
      </c>
      <c r="DN12">
        <v>1</v>
      </c>
      <c r="DO12">
        <v>0</v>
      </c>
      <c r="DP12">
        <v>2.55893920338477</v>
      </c>
      <c r="DQ12">
        <v>0.35621596865299399</v>
      </c>
      <c r="DR12">
        <v>205.19493737141599</v>
      </c>
      <c r="DS12">
        <v>0</v>
      </c>
      <c r="DT12">
        <v>0.33520413478830002</v>
      </c>
      <c r="DU12">
        <v>2.71990355419979</v>
      </c>
      <c r="DV12">
        <v>0.37357427499191198</v>
      </c>
      <c r="DW12" s="58">
        <v>205.194803664327</v>
      </c>
      <c r="DX12">
        <v>0</v>
      </c>
      <c r="DY12">
        <v>0.36978271784108702</v>
      </c>
      <c r="DZ12">
        <v>5.9414352725187802E-3</v>
      </c>
      <c r="EA12">
        <v>0</v>
      </c>
      <c r="EB12">
        <v>26495</v>
      </c>
      <c r="EC12">
        <v>16388</v>
      </c>
      <c r="ED12">
        <v>0</v>
      </c>
      <c r="EE12">
        <v>981</v>
      </c>
      <c r="EF12">
        <v>1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1</v>
      </c>
      <c r="EO12">
        <v>1</v>
      </c>
      <c r="EP12">
        <v>1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 t="s">
        <v>1801</v>
      </c>
      <c r="FA12">
        <v>49</v>
      </c>
      <c r="FB12" t="s">
        <v>1824</v>
      </c>
      <c r="FC12">
        <v>2</v>
      </c>
      <c r="FD12" t="s">
        <v>1803</v>
      </c>
      <c r="FE12">
        <v>0</v>
      </c>
      <c r="FF12">
        <v>1</v>
      </c>
      <c r="FG12">
        <v>1</v>
      </c>
      <c r="FH12">
        <v>0</v>
      </c>
      <c r="FI12">
        <v>1</v>
      </c>
      <c r="FJ12" t="s">
        <v>1878</v>
      </c>
      <c r="FK12">
        <v>1</v>
      </c>
      <c r="FL12">
        <v>95</v>
      </c>
      <c r="FM12">
        <v>76</v>
      </c>
      <c r="FN12">
        <v>78</v>
      </c>
      <c r="FO12">
        <v>32</v>
      </c>
      <c r="FP12">
        <v>1</v>
      </c>
      <c r="FQ12">
        <v>1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 t="s">
        <v>1827</v>
      </c>
      <c r="FY12" t="s">
        <v>1879</v>
      </c>
      <c r="FZ12">
        <v>0</v>
      </c>
      <c r="GA12">
        <v>1</v>
      </c>
      <c r="GB12">
        <v>0</v>
      </c>
      <c r="GC12">
        <v>0</v>
      </c>
      <c r="GD12">
        <v>0</v>
      </c>
      <c r="GE12">
        <v>1</v>
      </c>
      <c r="GF12">
        <v>1</v>
      </c>
      <c r="GG12">
        <v>0</v>
      </c>
      <c r="GH12">
        <v>1</v>
      </c>
      <c r="GI12">
        <v>0</v>
      </c>
      <c r="GJ12" t="s">
        <v>1836</v>
      </c>
      <c r="GK12">
        <v>0</v>
      </c>
      <c r="GL12">
        <v>1</v>
      </c>
      <c r="GM12" t="s">
        <v>1836</v>
      </c>
      <c r="GN12">
        <v>0</v>
      </c>
      <c r="GO12" t="s">
        <v>1880</v>
      </c>
      <c r="GP12">
        <v>0</v>
      </c>
      <c r="GQ12" t="s">
        <v>1830</v>
      </c>
      <c r="GR12">
        <v>298.19830459999997</v>
      </c>
      <c r="GS12">
        <v>1.5479631938859699</v>
      </c>
      <c r="GT12">
        <v>0.212610196040665</v>
      </c>
      <c r="GU12">
        <v>0</v>
      </c>
      <c r="GV12">
        <v>358395</v>
      </c>
      <c r="GW12">
        <v>32044</v>
      </c>
      <c r="GX12">
        <v>0.06</v>
      </c>
      <c r="GY12">
        <v>36769</v>
      </c>
      <c r="GZ12">
        <v>205.18701432776686</v>
      </c>
      <c r="HA12" t="s">
        <v>1840</v>
      </c>
      <c r="HB12" s="57">
        <v>0.2</v>
      </c>
      <c r="HC12" t="s">
        <v>1806</v>
      </c>
      <c r="HD12" s="58">
        <v>205.194803664327</v>
      </c>
      <c r="HE12" s="18">
        <v>113880</v>
      </c>
      <c r="HF12" s="18">
        <v>1474404.36</v>
      </c>
      <c r="HG12" s="18">
        <v>151270.05658601384</v>
      </c>
      <c r="HH12" s="57">
        <v>0.65</v>
      </c>
      <c r="HI12">
        <v>138</v>
      </c>
      <c r="HJ12" s="11">
        <v>59.149462023866995</v>
      </c>
      <c r="HK12">
        <v>0</v>
      </c>
      <c r="HL12" s="11">
        <v>42.861929002802171</v>
      </c>
      <c r="HM12" s="59" t="s">
        <v>44</v>
      </c>
      <c r="HN12" s="59" t="s">
        <v>44</v>
      </c>
      <c r="HO12" s="59" t="s">
        <v>44</v>
      </c>
      <c r="HP12" s="59" t="s">
        <v>44</v>
      </c>
      <c r="HQ12" s="59" t="s">
        <v>44</v>
      </c>
      <c r="HR12" s="59" t="s">
        <v>44</v>
      </c>
      <c r="HS12" s="59" t="s">
        <v>44</v>
      </c>
      <c r="HT12" s="59" t="s">
        <v>44</v>
      </c>
      <c r="HU12" t="s">
        <v>44</v>
      </c>
      <c r="HV12" s="19" t="s">
        <v>44</v>
      </c>
      <c r="HW12" s="18">
        <v>77.784928649999998</v>
      </c>
      <c r="HX12" s="58">
        <v>25.622355497309997</v>
      </c>
      <c r="HY12" s="58">
        <v>39.377644502690003</v>
      </c>
      <c r="HZ12" s="57">
        <v>0.33013655753614035</v>
      </c>
      <c r="IA12" s="18">
        <v>113880</v>
      </c>
      <c r="IB12" s="18">
        <v>187979.7558610783</v>
      </c>
      <c r="IC12" s="18">
        <v>2433773.899133381</v>
      </c>
      <c r="ID12" s="58">
        <v>20.519480366432703</v>
      </c>
      <c r="IE12" s="18">
        <v>24969.887869801885</v>
      </c>
      <c r="IF12" s="18">
        <v>126300.16871621196</v>
      </c>
      <c r="IG12" s="18">
        <v>123292884.47928953</v>
      </c>
      <c r="IH12" s="18">
        <v>1</v>
      </c>
      <c r="II12" s="18">
        <v>30823221.119822383</v>
      </c>
      <c r="IJ12" s="18">
        <v>3131.0375731302829</v>
      </c>
      <c r="IK12" s="58">
        <v>60.481476000000001</v>
      </c>
      <c r="IL12" s="58">
        <v>12.636585078153066</v>
      </c>
      <c r="IM12" s="58">
        <v>16.014121772220001</v>
      </c>
      <c r="IN12" s="58">
        <v>63.256389276817046</v>
      </c>
      <c r="IO12" s="58">
        <v>0</v>
      </c>
      <c r="IP12" s="58">
        <v>94.270410439743742</v>
      </c>
      <c r="IQ12" s="58">
        <v>121.05948890696699</v>
      </c>
      <c r="IR12" s="58">
        <v>109.15468076453796</v>
      </c>
      <c r="IS12" s="58">
        <f t="shared" si="0"/>
        <v>3131.0375731302829</v>
      </c>
      <c r="IT12" s="60"/>
      <c r="IU12" s="18">
        <f t="shared" si="1"/>
        <v>16.014121772220001</v>
      </c>
      <c r="IV12" s="18">
        <f t="shared" si="2"/>
        <v>60.481476000000001</v>
      </c>
      <c r="IW12" s="57">
        <f t="shared" si="3"/>
        <v>0.39419008457399995</v>
      </c>
      <c r="IX12" s="57">
        <f t="shared" si="4"/>
        <v>0.65068278768070198</v>
      </c>
      <c r="JA12" s="18">
        <v>205.4</v>
      </c>
    </row>
    <row r="13" spans="1:262" x14ac:dyDescent="0.2">
      <c r="A13" t="s">
        <v>1247</v>
      </c>
      <c r="B13" t="s">
        <v>1244</v>
      </c>
      <c r="C13" t="s">
        <v>1224</v>
      </c>
      <c r="D13" t="s">
        <v>1245</v>
      </c>
      <c r="E13" t="s">
        <v>54</v>
      </c>
      <c r="F13">
        <v>130</v>
      </c>
      <c r="G13">
        <v>3</v>
      </c>
      <c r="H13">
        <v>2154.1477802955001</v>
      </c>
      <c r="I13">
        <v>10.58</v>
      </c>
      <c r="J13">
        <v>3.22</v>
      </c>
      <c r="K13">
        <v>27.359076144954301</v>
      </c>
      <c r="L13">
        <v>0.30030539425416697</v>
      </c>
      <c r="M13">
        <v>0.42919556175519324</v>
      </c>
      <c r="N13">
        <v>4.82</v>
      </c>
      <c r="O13">
        <v>25.38</v>
      </c>
      <c r="R13" t="s">
        <v>184</v>
      </c>
      <c r="S13">
        <v>1024</v>
      </c>
      <c r="T13" t="s">
        <v>41</v>
      </c>
      <c r="U13">
        <v>6</v>
      </c>
      <c r="W13" t="s">
        <v>42</v>
      </c>
      <c r="X13" t="s">
        <v>43</v>
      </c>
      <c r="Y13">
        <v>18107</v>
      </c>
      <c r="Z13">
        <v>12.6</v>
      </c>
      <c r="AA13">
        <v>23.2</v>
      </c>
      <c r="AB13" t="b">
        <v>0</v>
      </c>
      <c r="AC13">
        <v>14500</v>
      </c>
      <c r="AD13">
        <v>1965</v>
      </c>
      <c r="AE13" s="10">
        <v>9999</v>
      </c>
      <c r="AF13" s="11">
        <v>114</v>
      </c>
      <c r="AG13" s="11">
        <v>74.961277959881585</v>
      </c>
      <c r="AH13" s="11">
        <v>0</v>
      </c>
      <c r="AI13" s="11">
        <v>65.755506982352259</v>
      </c>
      <c r="AJ13" s="11" t="s">
        <v>43</v>
      </c>
      <c r="AK13" s="11">
        <v>4.82</v>
      </c>
      <c r="AL13" s="11" t="s">
        <v>43</v>
      </c>
      <c r="AM13" s="11">
        <v>-28.91</v>
      </c>
      <c r="AQ13" t="s">
        <v>194</v>
      </c>
      <c r="AR13" t="s">
        <v>195</v>
      </c>
      <c r="AS13">
        <v>10603</v>
      </c>
      <c r="AT13" t="s">
        <v>41</v>
      </c>
      <c r="AU13">
        <v>31</v>
      </c>
      <c r="AV13">
        <v>3557</v>
      </c>
      <c r="AW13" t="s">
        <v>42</v>
      </c>
      <c r="AX13">
        <v>0</v>
      </c>
      <c r="AY13" t="s">
        <v>172</v>
      </c>
      <c r="AZ13" t="s">
        <v>72</v>
      </c>
      <c r="BA13">
        <v>42</v>
      </c>
      <c r="BB13" t="s">
        <v>173</v>
      </c>
      <c r="BC13">
        <v>21</v>
      </c>
      <c r="BD13">
        <v>42021</v>
      </c>
      <c r="BE13">
        <v>50</v>
      </c>
      <c r="BF13">
        <v>14500</v>
      </c>
      <c r="BG13">
        <v>1991</v>
      </c>
      <c r="BH13">
        <v>0</v>
      </c>
      <c r="BI13" t="s">
        <v>1787</v>
      </c>
      <c r="BJ13" t="s">
        <v>1788</v>
      </c>
      <c r="BK13" t="s">
        <v>1789</v>
      </c>
      <c r="BL13" t="s">
        <v>1790</v>
      </c>
      <c r="BM13" t="s">
        <v>1791</v>
      </c>
      <c r="BN13">
        <v>1991</v>
      </c>
      <c r="BO13">
        <v>0.9</v>
      </c>
      <c r="BP13" t="s">
        <v>1866</v>
      </c>
      <c r="BQ13">
        <v>0</v>
      </c>
      <c r="BR13">
        <v>0</v>
      </c>
      <c r="BS13">
        <v>0</v>
      </c>
      <c r="BT13" t="s">
        <v>41</v>
      </c>
      <c r="BU13">
        <v>0</v>
      </c>
      <c r="BV13">
        <v>0</v>
      </c>
      <c r="BW13">
        <v>0</v>
      </c>
      <c r="BX13">
        <v>0</v>
      </c>
      <c r="BY13">
        <v>1</v>
      </c>
      <c r="BZ13">
        <v>9.4049999999999995E-2</v>
      </c>
      <c r="CA13">
        <v>9.4049999999999995E-2</v>
      </c>
      <c r="CB13">
        <v>9.4049999999999995E-2</v>
      </c>
      <c r="CC13">
        <v>9.4049999999999995E-2</v>
      </c>
      <c r="CD13">
        <v>0.01</v>
      </c>
      <c r="CE13">
        <v>0.01</v>
      </c>
      <c r="CF13">
        <v>0.01</v>
      </c>
      <c r="CG13">
        <v>0.98</v>
      </c>
      <c r="CH13" t="s">
        <v>1793</v>
      </c>
      <c r="CI13">
        <v>1991</v>
      </c>
      <c r="CJ13">
        <v>0</v>
      </c>
      <c r="CK13">
        <v>0</v>
      </c>
      <c r="CL13">
        <v>0</v>
      </c>
      <c r="CM13">
        <v>0</v>
      </c>
      <c r="CN13">
        <v>0</v>
      </c>
      <c r="CO13" t="s">
        <v>1884</v>
      </c>
      <c r="CP13">
        <v>100</v>
      </c>
      <c r="CQ13" t="s">
        <v>1885</v>
      </c>
      <c r="CR13">
        <v>100</v>
      </c>
      <c r="CS13" t="s">
        <v>1795</v>
      </c>
      <c r="CT13">
        <v>0</v>
      </c>
      <c r="CU13">
        <v>0</v>
      </c>
      <c r="CV13">
        <v>0</v>
      </c>
      <c r="CW13" t="s">
        <v>1797</v>
      </c>
      <c r="CX13">
        <v>40.454999999999998</v>
      </c>
      <c r="CY13">
        <v>-78.747200000000007</v>
      </c>
      <c r="CZ13" t="s">
        <v>1798</v>
      </c>
      <c r="DA13" t="s">
        <v>1799</v>
      </c>
      <c r="DB13" t="s">
        <v>1846</v>
      </c>
      <c r="DC13">
        <v>0</v>
      </c>
      <c r="DD13" s="18">
        <v>4403948.4000000004</v>
      </c>
      <c r="DE13" s="18">
        <v>311302</v>
      </c>
      <c r="DF13" s="57">
        <v>0.54200000000000004</v>
      </c>
      <c r="DG13" t="s">
        <v>1820</v>
      </c>
      <c r="DH13">
        <v>1856401.8</v>
      </c>
      <c r="DI13">
        <v>1312</v>
      </c>
      <c r="DJ13">
        <v>203.4</v>
      </c>
      <c r="DK13">
        <v>479640.8</v>
      </c>
      <c r="DL13">
        <v>0</v>
      </c>
      <c r="DM13">
        <v>75.8</v>
      </c>
      <c r="DN13">
        <v>12</v>
      </c>
      <c r="DO13">
        <v>0</v>
      </c>
      <c r="DP13">
        <v>0.56850214425992196</v>
      </c>
      <c r="DQ13">
        <v>7.7877006063003004E-2</v>
      </c>
      <c r="DR13">
        <v>212.51800558100001</v>
      </c>
      <c r="DS13">
        <v>0</v>
      </c>
      <c r="DT13">
        <v>7.4351169869188397E-2</v>
      </c>
      <c r="DU13">
        <v>0.59582896112043404</v>
      </c>
      <c r="DV13">
        <v>9.2371654490774599E-2</v>
      </c>
      <c r="DW13" s="58">
        <v>217.82307894434001</v>
      </c>
      <c r="DX13">
        <v>0</v>
      </c>
      <c r="DY13">
        <v>8.1663355422301298E-2</v>
      </c>
      <c r="DZ13">
        <v>5.8092039575201896E-3</v>
      </c>
      <c r="EA13">
        <v>0</v>
      </c>
      <c r="EB13">
        <v>0</v>
      </c>
      <c r="EC13">
        <v>320736</v>
      </c>
      <c r="ED13">
        <v>7664</v>
      </c>
      <c r="EE13">
        <v>0</v>
      </c>
      <c r="EF13">
        <v>1</v>
      </c>
      <c r="EG13">
        <v>1</v>
      </c>
      <c r="EH13">
        <v>0</v>
      </c>
      <c r="EI13">
        <v>1.3276463999999899E-2</v>
      </c>
      <c r="EJ13">
        <v>1.3276463999999899E-2</v>
      </c>
      <c r="EK13" t="s">
        <v>1848</v>
      </c>
      <c r="EL13" t="s">
        <v>1848</v>
      </c>
      <c r="EM13">
        <v>0</v>
      </c>
      <c r="EN13">
        <v>0</v>
      </c>
      <c r="EO13">
        <v>0</v>
      </c>
      <c r="EP13">
        <v>1</v>
      </c>
      <c r="EQ13">
        <v>0</v>
      </c>
      <c r="ER13">
        <v>1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 t="s">
        <v>1801</v>
      </c>
      <c r="FA13">
        <v>31</v>
      </c>
      <c r="FB13" t="s">
        <v>1802</v>
      </c>
      <c r="FC13">
        <v>0</v>
      </c>
      <c r="FD13" t="s">
        <v>1803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68</v>
      </c>
      <c r="FM13">
        <v>8</v>
      </c>
      <c r="FN13">
        <v>33</v>
      </c>
      <c r="FO13">
        <v>4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1</v>
      </c>
      <c r="GF13">
        <v>1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 t="s">
        <v>1837</v>
      </c>
      <c r="GO13" t="s">
        <v>1838</v>
      </c>
      <c r="GP13">
        <v>0</v>
      </c>
      <c r="GQ13" t="s">
        <v>1839</v>
      </c>
      <c r="GR13">
        <v>166.31875170000001</v>
      </c>
      <c r="GS13">
        <v>7.8884670945976003</v>
      </c>
      <c r="GT13">
        <v>1.2229529017081899</v>
      </c>
      <c r="GU13">
        <v>0</v>
      </c>
      <c r="GV13">
        <v>3958836</v>
      </c>
      <c r="GW13">
        <v>277932</v>
      </c>
      <c r="GX13">
        <v>0.49</v>
      </c>
      <c r="GY13">
        <v>431414</v>
      </c>
      <c r="GZ13">
        <v>217.94992265403266</v>
      </c>
      <c r="HA13" t="s">
        <v>1806</v>
      </c>
      <c r="HB13" s="57">
        <v>0.54200000000000004</v>
      </c>
      <c r="HC13" t="s">
        <v>1806</v>
      </c>
      <c r="HD13" s="58">
        <v>217.82307894434001</v>
      </c>
      <c r="HE13" s="18">
        <v>237396</v>
      </c>
      <c r="HF13" s="18">
        <v>3442242</v>
      </c>
      <c r="HG13" s="18">
        <v>374899.87545576144</v>
      </c>
      <c r="HH13" s="57">
        <v>1</v>
      </c>
      <c r="HI13">
        <v>52</v>
      </c>
      <c r="HJ13" s="11">
        <v>48.041341825366644</v>
      </c>
      <c r="HK13">
        <v>0</v>
      </c>
      <c r="HL13" s="11">
        <v>48.041341825366644</v>
      </c>
      <c r="HM13" s="59" t="s">
        <v>44</v>
      </c>
      <c r="HN13" s="59" t="s">
        <v>44</v>
      </c>
      <c r="HO13" s="59" t="s">
        <v>44</v>
      </c>
      <c r="HP13" s="59" t="s">
        <v>44</v>
      </c>
      <c r="HQ13" s="59" t="s">
        <v>44</v>
      </c>
      <c r="HR13" s="59" t="s">
        <v>44</v>
      </c>
      <c r="HS13" s="59" t="s">
        <v>44</v>
      </c>
      <c r="HT13" s="59" t="s">
        <v>44</v>
      </c>
      <c r="HU13" t="s">
        <v>44</v>
      </c>
      <c r="HV13" s="19" t="s">
        <v>44</v>
      </c>
      <c r="HW13" s="18">
        <v>74.580749999999995</v>
      </c>
      <c r="HX13" s="58">
        <v>24.566899049999996</v>
      </c>
      <c r="HY13" s="58">
        <v>25.433100950000004</v>
      </c>
      <c r="HZ13" s="57">
        <v>1</v>
      </c>
      <c r="IA13" s="18">
        <v>222793.96432200004</v>
      </c>
      <c r="IB13" s="18">
        <v>438000</v>
      </c>
      <c r="IC13" s="18">
        <v>6351000</v>
      </c>
      <c r="ID13" s="58">
        <v>21.782307894434002</v>
      </c>
      <c r="IE13" s="18">
        <v>69169.71871877517</v>
      </c>
      <c r="IF13" s="18">
        <v>305730.15673698625</v>
      </c>
      <c r="IG13" s="18">
        <v>118214105.916375</v>
      </c>
      <c r="IH13" s="18">
        <v>1</v>
      </c>
      <c r="II13" s="18">
        <v>0</v>
      </c>
      <c r="IJ13" s="18">
        <v>4648.0413909722229</v>
      </c>
      <c r="IK13" s="58">
        <v>73.533636000000001</v>
      </c>
      <c r="IL13" s="58">
        <v>19.583730705083365</v>
      </c>
      <c r="IM13" s="58">
        <v>19.960791929999999</v>
      </c>
      <c r="IN13" s="58">
        <v>86.201603870666858</v>
      </c>
      <c r="IO13" s="58">
        <v>1.1348766403489685</v>
      </c>
      <c r="IP13" s="58">
        <v>116.64168462429801</v>
      </c>
      <c r="IQ13" s="58">
        <v>69.592651763967453</v>
      </c>
      <c r="IR13" s="58">
        <v>50.714077209966689</v>
      </c>
      <c r="IS13" s="58">
        <f t="shared" si="0"/>
        <v>4648.0413909722229</v>
      </c>
      <c r="IT13" s="60"/>
      <c r="IU13" s="18">
        <f t="shared" si="1"/>
        <v>19.960791929999999</v>
      </c>
      <c r="IV13" s="18">
        <f t="shared" si="2"/>
        <v>73.533636000000001</v>
      </c>
      <c r="IW13" s="57">
        <f t="shared" si="3"/>
        <v>0.49133798099999992</v>
      </c>
      <c r="IX13" s="57">
        <f t="shared" si="4"/>
        <v>0.96594194700430314</v>
      </c>
      <c r="JA13" s="18">
        <v>228.6</v>
      </c>
    </row>
    <row r="14" spans="1:262" x14ac:dyDescent="0.2">
      <c r="A14" t="s">
        <v>1248</v>
      </c>
      <c r="B14" t="s">
        <v>1244</v>
      </c>
      <c r="C14" t="s">
        <v>1224</v>
      </c>
      <c r="D14" t="s">
        <v>1245</v>
      </c>
      <c r="E14" t="s">
        <v>54</v>
      </c>
      <c r="F14">
        <v>130</v>
      </c>
      <c r="G14">
        <v>4</v>
      </c>
      <c r="H14">
        <v>2154.1477802955001</v>
      </c>
      <c r="I14">
        <v>10.58</v>
      </c>
      <c r="J14">
        <v>3.22</v>
      </c>
      <c r="K14">
        <v>27.359076144954301</v>
      </c>
      <c r="L14">
        <v>0.30030539425416697</v>
      </c>
      <c r="M14">
        <v>0.42919556175519324</v>
      </c>
      <c r="N14">
        <v>4.82</v>
      </c>
      <c r="O14">
        <v>25.38</v>
      </c>
      <c r="R14" t="s">
        <v>186</v>
      </c>
      <c r="S14">
        <v>10343</v>
      </c>
      <c r="T14" t="s">
        <v>41</v>
      </c>
      <c r="U14" t="s">
        <v>187</v>
      </c>
      <c r="V14">
        <v>3542</v>
      </c>
      <c r="W14" t="s">
        <v>42</v>
      </c>
      <c r="X14" t="s">
        <v>72</v>
      </c>
      <c r="Y14">
        <v>42097</v>
      </c>
      <c r="Z14">
        <v>43</v>
      </c>
      <c r="AA14">
        <v>43</v>
      </c>
      <c r="AB14" t="b">
        <v>0</v>
      </c>
      <c r="AC14">
        <v>14500</v>
      </c>
      <c r="AD14">
        <v>1990</v>
      </c>
      <c r="AE14" s="10">
        <v>9999</v>
      </c>
      <c r="AF14" s="11">
        <v>999</v>
      </c>
      <c r="AG14" s="11">
        <v>60.533519971195098</v>
      </c>
      <c r="AH14" s="11">
        <v>8</v>
      </c>
      <c r="AI14" s="11">
        <v>54.047785688567053</v>
      </c>
      <c r="AJ14" s="11" t="s">
        <v>72</v>
      </c>
      <c r="AK14" s="11">
        <v>9.64</v>
      </c>
      <c r="AL14" s="11" t="s">
        <v>137</v>
      </c>
      <c r="AM14" s="11"/>
      <c r="AQ14" t="s">
        <v>196</v>
      </c>
      <c r="AR14" t="s">
        <v>197</v>
      </c>
      <c r="AS14">
        <v>10671</v>
      </c>
      <c r="AT14" t="s">
        <v>41</v>
      </c>
      <c r="AU14" t="s">
        <v>198</v>
      </c>
      <c r="AV14">
        <v>90961</v>
      </c>
      <c r="AW14" t="s">
        <v>42</v>
      </c>
      <c r="AX14">
        <v>0</v>
      </c>
      <c r="AY14" t="s">
        <v>199</v>
      </c>
      <c r="AZ14" t="s">
        <v>200</v>
      </c>
      <c r="BA14">
        <v>40</v>
      </c>
      <c r="BB14" t="s">
        <v>201</v>
      </c>
      <c r="BC14">
        <v>79</v>
      </c>
      <c r="BD14">
        <v>40079</v>
      </c>
      <c r="BE14">
        <v>80</v>
      </c>
      <c r="BF14">
        <v>11851</v>
      </c>
      <c r="BG14">
        <v>1991</v>
      </c>
      <c r="BH14">
        <v>0</v>
      </c>
      <c r="BI14" t="s">
        <v>1787</v>
      </c>
      <c r="BJ14" t="s">
        <v>1788</v>
      </c>
      <c r="BK14" t="s">
        <v>1789</v>
      </c>
      <c r="BL14" t="s">
        <v>1886</v>
      </c>
      <c r="BM14" t="s">
        <v>1791</v>
      </c>
      <c r="BN14">
        <v>1991</v>
      </c>
      <c r="BO14">
        <v>0.85199999999999998</v>
      </c>
      <c r="BP14" t="s">
        <v>1866</v>
      </c>
      <c r="BQ14">
        <v>0</v>
      </c>
      <c r="BR14">
        <v>0</v>
      </c>
      <c r="BS14">
        <v>0</v>
      </c>
      <c r="BT14" t="s">
        <v>41</v>
      </c>
      <c r="BU14">
        <v>0</v>
      </c>
      <c r="BV14">
        <v>0</v>
      </c>
      <c r="BW14">
        <v>0</v>
      </c>
      <c r="BX14">
        <v>0</v>
      </c>
      <c r="BY14">
        <v>1.2</v>
      </c>
      <c r="BZ14">
        <v>0.1154</v>
      </c>
      <c r="CA14">
        <v>0.1154</v>
      </c>
      <c r="CB14">
        <v>0.1154</v>
      </c>
      <c r="CC14">
        <v>0.1154</v>
      </c>
      <c r="CD14">
        <v>0.05</v>
      </c>
      <c r="CE14">
        <v>0.1</v>
      </c>
      <c r="CF14">
        <v>0.43</v>
      </c>
      <c r="CG14">
        <v>0.98</v>
      </c>
      <c r="CH14" t="s">
        <v>1793</v>
      </c>
      <c r="CI14">
        <v>1991</v>
      </c>
      <c r="CJ14">
        <v>0</v>
      </c>
      <c r="CK14">
        <v>0</v>
      </c>
      <c r="CL14">
        <v>0</v>
      </c>
      <c r="CM14">
        <v>0</v>
      </c>
      <c r="CN14">
        <v>0</v>
      </c>
      <c r="CO14" t="s">
        <v>1887</v>
      </c>
      <c r="CP14">
        <v>100</v>
      </c>
      <c r="CQ14" t="s">
        <v>1888</v>
      </c>
      <c r="CR14">
        <v>100</v>
      </c>
      <c r="CS14" t="s">
        <v>1795</v>
      </c>
      <c r="CT14" t="s">
        <v>1889</v>
      </c>
      <c r="CU14">
        <v>0.5</v>
      </c>
      <c r="CV14">
        <v>0</v>
      </c>
      <c r="CW14" t="s">
        <v>1890</v>
      </c>
      <c r="CX14">
        <v>35.193100000000001</v>
      </c>
      <c r="CY14">
        <v>-94.645799999999994</v>
      </c>
      <c r="CZ14" t="s">
        <v>1817</v>
      </c>
      <c r="DA14" t="s">
        <v>1818</v>
      </c>
      <c r="DB14">
        <v>0</v>
      </c>
      <c r="DC14" t="s">
        <v>1858</v>
      </c>
      <c r="DD14" s="18">
        <v>3738266.8</v>
      </c>
      <c r="DE14" s="18">
        <v>0</v>
      </c>
      <c r="DF14" s="57">
        <v>0.28399999999999997</v>
      </c>
      <c r="DG14" t="s">
        <v>1891</v>
      </c>
      <c r="DH14">
        <v>1983126</v>
      </c>
      <c r="DI14">
        <v>96.3333333333333</v>
      </c>
      <c r="DJ14">
        <v>256.60000000000002</v>
      </c>
      <c r="DK14">
        <v>217422</v>
      </c>
      <c r="DL14">
        <v>2</v>
      </c>
      <c r="DM14">
        <v>139</v>
      </c>
      <c r="DN14">
        <v>10</v>
      </c>
      <c r="DO14">
        <v>0</v>
      </c>
      <c r="DP14">
        <v>0.110678495168388</v>
      </c>
      <c r="DQ14">
        <v>0.229455416812513</v>
      </c>
      <c r="DR14">
        <v>208.739641887581</v>
      </c>
      <c r="DS14">
        <v>8.9982516397064E-7</v>
      </c>
      <c r="DT14">
        <v>0.22830766940056799</v>
      </c>
      <c r="DU14">
        <v>5.15390358619311E-2</v>
      </c>
      <c r="DV14">
        <v>0.13728287130281799</v>
      </c>
      <c r="DW14" s="58">
        <v>116.32235559002901</v>
      </c>
      <c r="DX14">
        <v>5.3500729268440595E-7</v>
      </c>
      <c r="DY14">
        <v>0.14018272162232701</v>
      </c>
      <c r="DZ14">
        <v>3.4392856878769102E-3</v>
      </c>
      <c r="EA14">
        <v>0</v>
      </c>
      <c r="EB14">
        <v>173303.5</v>
      </c>
      <c r="EC14">
        <v>137184</v>
      </c>
      <c r="ED14">
        <v>38788</v>
      </c>
      <c r="EE14">
        <v>0</v>
      </c>
      <c r="EF14">
        <v>1</v>
      </c>
      <c r="EG14">
        <v>1</v>
      </c>
      <c r="EH14" t="s">
        <v>1847</v>
      </c>
      <c r="EI14">
        <v>1.3656115999999999E-2</v>
      </c>
      <c r="EJ14">
        <v>0.22</v>
      </c>
      <c r="EK14" t="s">
        <v>1848</v>
      </c>
      <c r="EL14" t="s">
        <v>1822</v>
      </c>
      <c r="EM14">
        <v>0</v>
      </c>
      <c r="EN14">
        <v>0</v>
      </c>
      <c r="EO14">
        <v>0</v>
      </c>
      <c r="EP14">
        <v>1</v>
      </c>
      <c r="EQ14">
        <v>0</v>
      </c>
      <c r="ER14">
        <v>1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 t="s">
        <v>1801</v>
      </c>
      <c r="FA14">
        <v>31</v>
      </c>
      <c r="FB14" t="s">
        <v>1802</v>
      </c>
      <c r="FC14">
        <v>6</v>
      </c>
      <c r="FD14" t="s">
        <v>1849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60</v>
      </c>
      <c r="FM14">
        <v>89</v>
      </c>
      <c r="FN14">
        <v>69</v>
      </c>
      <c r="FO14">
        <v>82</v>
      </c>
      <c r="FP14">
        <v>1</v>
      </c>
      <c r="FQ14">
        <v>0</v>
      </c>
      <c r="FR14">
        <v>0</v>
      </c>
      <c r="FS14" t="s">
        <v>1892</v>
      </c>
      <c r="FT14">
        <v>1</v>
      </c>
      <c r="FU14">
        <v>1</v>
      </c>
      <c r="FV14">
        <v>1</v>
      </c>
      <c r="FW14">
        <v>1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1</v>
      </c>
      <c r="GF14">
        <v>1</v>
      </c>
      <c r="GG14">
        <v>0</v>
      </c>
      <c r="GH14">
        <v>1</v>
      </c>
      <c r="GI14">
        <v>0</v>
      </c>
      <c r="GJ14" t="s">
        <v>1836</v>
      </c>
      <c r="GK14">
        <v>0</v>
      </c>
      <c r="GL14">
        <v>1</v>
      </c>
      <c r="GM14" t="s">
        <v>1836</v>
      </c>
      <c r="GN14">
        <v>0</v>
      </c>
      <c r="GO14" t="s">
        <v>1893</v>
      </c>
      <c r="GP14">
        <v>0</v>
      </c>
      <c r="GQ14" t="s">
        <v>1894</v>
      </c>
      <c r="GR14">
        <v>96.216720659999993</v>
      </c>
      <c r="GS14">
        <v>1.00121197929563</v>
      </c>
      <c r="GT14">
        <v>2.6668961303175598</v>
      </c>
      <c r="GU14">
        <v>0</v>
      </c>
      <c r="GV14">
        <v>1716693</v>
      </c>
      <c r="GW14" t="s">
        <v>44</v>
      </c>
      <c r="GX14">
        <v>0.13</v>
      </c>
      <c r="GY14">
        <v>131196</v>
      </c>
      <c r="GZ14">
        <v>152.84736408897805</v>
      </c>
      <c r="HA14" t="s">
        <v>1806</v>
      </c>
      <c r="HB14" s="57">
        <v>0.28399999999999997</v>
      </c>
      <c r="HC14" t="s">
        <v>1840</v>
      </c>
      <c r="HD14" s="58">
        <v>190</v>
      </c>
      <c r="HE14" s="18">
        <v>199027.19999999998</v>
      </c>
      <c r="HF14" s="18">
        <v>2358671.3471999997</v>
      </c>
      <c r="HG14" s="18">
        <v>224073.77798399996</v>
      </c>
      <c r="HH14" s="57">
        <v>0.25</v>
      </c>
      <c r="HI14">
        <v>91</v>
      </c>
      <c r="HJ14" s="11">
        <v>39.189538343808628</v>
      </c>
      <c r="HK14">
        <v>0</v>
      </c>
      <c r="HL14" s="11">
        <v>39.189538343808628</v>
      </c>
      <c r="HM14" s="59" t="s">
        <v>44</v>
      </c>
      <c r="HN14" s="59" t="s">
        <v>44</v>
      </c>
      <c r="HO14" s="59" t="s">
        <v>44</v>
      </c>
      <c r="HP14" s="59" t="s">
        <v>44</v>
      </c>
      <c r="HQ14" s="59" t="s">
        <v>44</v>
      </c>
      <c r="HR14" s="59" t="s">
        <v>44</v>
      </c>
      <c r="HS14" s="59" t="s">
        <v>44</v>
      </c>
      <c r="HT14" s="59" t="s">
        <v>44</v>
      </c>
      <c r="HU14" t="s">
        <v>44</v>
      </c>
      <c r="HV14" s="19" t="s">
        <v>44</v>
      </c>
      <c r="HW14" s="18">
        <v>87.631034400000004</v>
      </c>
      <c r="HX14" s="58">
        <v>28.86566273136</v>
      </c>
      <c r="HY14" s="58">
        <v>51.134337268639996</v>
      </c>
      <c r="HZ14" s="57">
        <v>0.44431982917150015</v>
      </c>
      <c r="IA14" s="18">
        <v>199027.19999999995</v>
      </c>
      <c r="IB14" s="18">
        <v>311379.33628338727</v>
      </c>
      <c r="IC14" s="18">
        <v>3690156.5142944227</v>
      </c>
      <c r="ID14" s="58">
        <v>19</v>
      </c>
      <c r="IE14" s="18">
        <v>35056.486885797014</v>
      </c>
      <c r="IF14" s="18">
        <v>189017.29109820293</v>
      </c>
      <c r="IG14" s="18">
        <v>138899439.62916842</v>
      </c>
      <c r="IH14" s="18">
        <v>1</v>
      </c>
      <c r="II14" s="18">
        <v>0</v>
      </c>
      <c r="IJ14" s="18">
        <v>2716.363348945828</v>
      </c>
      <c r="IK14" s="58">
        <v>52.323875999999998</v>
      </c>
      <c r="IL14" s="58">
        <v>10.034948743898497</v>
      </c>
      <c r="IM14" s="58">
        <v>14.65848127926</v>
      </c>
      <c r="IN14" s="58">
        <v>50.9636550354439</v>
      </c>
      <c r="IO14" s="58">
        <v>3.1817769056430115E-15</v>
      </c>
      <c r="IP14" s="58">
        <v>80.724995092867971</v>
      </c>
      <c r="IQ14" s="58">
        <v>74.491748734612287</v>
      </c>
      <c r="IR14" s="58">
        <v>78.43665564993583</v>
      </c>
      <c r="IS14" s="58">
        <f t="shared" si="0"/>
        <v>2716.363348945828</v>
      </c>
      <c r="IT14" s="60"/>
      <c r="IU14" s="18">
        <f t="shared" si="1"/>
        <v>14.65848127926</v>
      </c>
      <c r="IV14" s="18">
        <f t="shared" si="2"/>
        <v>52.323875999999998</v>
      </c>
      <c r="IW14" s="57">
        <f t="shared" si="3"/>
        <v>0.36082078414200003</v>
      </c>
      <c r="IX14" s="57">
        <f t="shared" si="4"/>
        <v>0.56450644074471912</v>
      </c>
      <c r="JA14" s="18">
        <v>205.4</v>
      </c>
    </row>
    <row r="15" spans="1:262" x14ac:dyDescent="0.2">
      <c r="A15" t="s">
        <v>1249</v>
      </c>
      <c r="B15" t="s">
        <v>1250</v>
      </c>
      <c r="C15" t="s">
        <v>1224</v>
      </c>
      <c r="D15" t="s">
        <v>1251</v>
      </c>
      <c r="E15" t="s">
        <v>922</v>
      </c>
      <c r="F15">
        <v>1355</v>
      </c>
      <c r="G15">
        <v>3</v>
      </c>
      <c r="H15">
        <v>3760</v>
      </c>
      <c r="I15">
        <v>10.58</v>
      </c>
      <c r="J15">
        <v>4.59</v>
      </c>
      <c r="K15">
        <v>50.69</v>
      </c>
      <c r="L15">
        <v>0.42</v>
      </c>
      <c r="M15">
        <v>0.73</v>
      </c>
      <c r="N15">
        <v>4.82</v>
      </c>
      <c r="O15">
        <v>10.69</v>
      </c>
      <c r="R15" t="s">
        <v>190</v>
      </c>
      <c r="S15">
        <v>1040</v>
      </c>
      <c r="T15" t="s">
        <v>41</v>
      </c>
      <c r="U15">
        <v>1</v>
      </c>
      <c r="V15">
        <v>729</v>
      </c>
      <c r="W15" t="s">
        <v>42</v>
      </c>
      <c r="X15" t="s">
        <v>43</v>
      </c>
      <c r="Y15">
        <v>18177</v>
      </c>
      <c r="Z15">
        <v>35</v>
      </c>
      <c r="AA15">
        <v>100</v>
      </c>
      <c r="AB15" t="b">
        <v>0</v>
      </c>
      <c r="AC15">
        <v>13048</v>
      </c>
      <c r="AD15">
        <v>1955</v>
      </c>
      <c r="AE15" s="10">
        <v>9999</v>
      </c>
      <c r="AF15" s="11">
        <v>999</v>
      </c>
      <c r="AG15" s="11">
        <v>90.74259963564613</v>
      </c>
      <c r="AH15" s="11">
        <v>0</v>
      </c>
      <c r="AI15" s="11">
        <v>65.755506982352259</v>
      </c>
      <c r="AJ15" s="11" t="s">
        <v>43</v>
      </c>
      <c r="AK15" s="11">
        <v>4.82</v>
      </c>
      <c r="AL15" s="11" t="s">
        <v>134</v>
      </c>
      <c r="AM15" s="11"/>
      <c r="AQ15" t="s">
        <v>196</v>
      </c>
      <c r="AR15" t="s">
        <v>202</v>
      </c>
      <c r="AS15">
        <v>10671</v>
      </c>
      <c r="AT15" t="s">
        <v>41</v>
      </c>
      <c r="AU15" t="s">
        <v>203</v>
      </c>
      <c r="AV15">
        <v>90962</v>
      </c>
      <c r="AW15" t="s">
        <v>42</v>
      </c>
      <c r="AX15">
        <v>0</v>
      </c>
      <c r="AY15" t="s">
        <v>199</v>
      </c>
      <c r="AZ15" t="s">
        <v>200</v>
      </c>
      <c r="BA15">
        <v>40</v>
      </c>
      <c r="BB15" t="s">
        <v>201</v>
      </c>
      <c r="BC15">
        <v>79</v>
      </c>
      <c r="BD15">
        <v>40079</v>
      </c>
      <c r="BE15">
        <v>80</v>
      </c>
      <c r="BF15">
        <v>11851</v>
      </c>
      <c r="BG15">
        <v>1991</v>
      </c>
      <c r="BH15">
        <v>0</v>
      </c>
      <c r="BI15" t="s">
        <v>1787</v>
      </c>
      <c r="BJ15" t="s">
        <v>1788</v>
      </c>
      <c r="BK15" t="s">
        <v>1789</v>
      </c>
      <c r="BL15" t="s">
        <v>1886</v>
      </c>
      <c r="BM15" t="s">
        <v>1791</v>
      </c>
      <c r="BN15">
        <v>1991</v>
      </c>
      <c r="BO15">
        <v>0.84699999999999998</v>
      </c>
      <c r="BP15" t="s">
        <v>1866</v>
      </c>
      <c r="BQ15">
        <v>0</v>
      </c>
      <c r="BR15">
        <v>0</v>
      </c>
      <c r="BS15">
        <v>0</v>
      </c>
      <c r="BT15" t="s">
        <v>41</v>
      </c>
      <c r="BU15">
        <v>0</v>
      </c>
      <c r="BV15">
        <v>0</v>
      </c>
      <c r="BW15">
        <v>0</v>
      </c>
      <c r="BX15">
        <v>0</v>
      </c>
      <c r="BY15">
        <v>1.2</v>
      </c>
      <c r="BZ15">
        <v>0.11298999999999999</v>
      </c>
      <c r="CA15">
        <v>0.11298999999999999</v>
      </c>
      <c r="CB15">
        <v>0.11298999999999999</v>
      </c>
      <c r="CC15">
        <v>0.11298999999999999</v>
      </c>
      <c r="CD15">
        <v>0.05</v>
      </c>
      <c r="CE15">
        <v>0.1</v>
      </c>
      <c r="CF15">
        <v>0.43</v>
      </c>
      <c r="CG15">
        <v>0.98</v>
      </c>
      <c r="CH15" t="s">
        <v>1793</v>
      </c>
      <c r="CI15">
        <v>1991</v>
      </c>
      <c r="CJ15">
        <v>0</v>
      </c>
      <c r="CK15">
        <v>0</v>
      </c>
      <c r="CL15">
        <v>0</v>
      </c>
      <c r="CM15">
        <v>0</v>
      </c>
      <c r="CN15">
        <v>0</v>
      </c>
      <c r="CO15" t="s">
        <v>1887</v>
      </c>
      <c r="CP15">
        <v>100</v>
      </c>
      <c r="CQ15" t="s">
        <v>1888</v>
      </c>
      <c r="CR15">
        <v>100</v>
      </c>
      <c r="CS15" t="s">
        <v>1795</v>
      </c>
      <c r="CT15" t="s">
        <v>1889</v>
      </c>
      <c r="CU15">
        <v>0.5</v>
      </c>
      <c r="CV15">
        <v>0</v>
      </c>
      <c r="CW15" t="s">
        <v>1890</v>
      </c>
      <c r="CX15">
        <v>35.193100000000001</v>
      </c>
      <c r="CY15">
        <v>-94.645799999999994</v>
      </c>
      <c r="CZ15" t="s">
        <v>1817</v>
      </c>
      <c r="DA15" t="s">
        <v>1818</v>
      </c>
      <c r="DB15">
        <v>0</v>
      </c>
      <c r="DC15" t="s">
        <v>1858</v>
      </c>
      <c r="DD15" s="18">
        <v>3753637.2</v>
      </c>
      <c r="DE15" s="18">
        <v>0</v>
      </c>
      <c r="DF15" s="57">
        <v>0.28399999999999898</v>
      </c>
      <c r="DG15" t="s">
        <v>1891</v>
      </c>
      <c r="DH15">
        <v>1877695.6</v>
      </c>
      <c r="DI15">
        <v>99.6666666666666</v>
      </c>
      <c r="DJ15">
        <v>258.39999999999998</v>
      </c>
      <c r="DK15">
        <v>221948.33333333299</v>
      </c>
      <c r="DL15">
        <v>2</v>
      </c>
      <c r="DM15">
        <v>128.4</v>
      </c>
      <c r="DN15">
        <v>11</v>
      </c>
      <c r="DO15">
        <v>0</v>
      </c>
      <c r="DP15">
        <v>0.10579926181360499</v>
      </c>
      <c r="DQ15">
        <v>0.23224228202986599</v>
      </c>
      <c r="DR15">
        <v>209.25287657870899</v>
      </c>
      <c r="DS15">
        <v>8.6015660011061599E-7</v>
      </c>
      <c r="DT15">
        <v>0.23269138317465601</v>
      </c>
      <c r="DU15">
        <v>5.3104048876469197E-2</v>
      </c>
      <c r="DV15">
        <v>0.137679794946618</v>
      </c>
      <c r="DW15" s="58">
        <v>118.257743893487</v>
      </c>
      <c r="DX15">
        <v>5.3281654391106301E-7</v>
      </c>
      <c r="DY15">
        <v>0.13676338166846599</v>
      </c>
      <c r="DZ15">
        <v>3.85135519560945E-3</v>
      </c>
      <c r="EA15">
        <v>0</v>
      </c>
      <c r="EB15">
        <v>173303.5</v>
      </c>
      <c r="EC15">
        <v>137183</v>
      </c>
      <c r="ED15">
        <v>38787</v>
      </c>
      <c r="EE15">
        <v>0</v>
      </c>
      <c r="EF15">
        <v>1</v>
      </c>
      <c r="EG15">
        <v>1</v>
      </c>
      <c r="EH15" t="s">
        <v>1847</v>
      </c>
      <c r="EI15">
        <v>1.3656115999999999E-2</v>
      </c>
      <c r="EJ15">
        <v>0.22</v>
      </c>
      <c r="EK15" t="s">
        <v>1848</v>
      </c>
      <c r="EL15" t="s">
        <v>1822</v>
      </c>
      <c r="EM15">
        <v>0</v>
      </c>
      <c r="EN15">
        <v>0</v>
      </c>
      <c r="EO15">
        <v>0</v>
      </c>
      <c r="EP15">
        <v>1</v>
      </c>
      <c r="EQ15">
        <v>0</v>
      </c>
      <c r="ER15">
        <v>1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 t="s">
        <v>1801</v>
      </c>
      <c r="FA15">
        <v>31</v>
      </c>
      <c r="FB15" t="s">
        <v>1802</v>
      </c>
      <c r="FC15">
        <v>6</v>
      </c>
      <c r="FD15" t="s">
        <v>1849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60</v>
      </c>
      <c r="FM15">
        <v>89</v>
      </c>
      <c r="FN15">
        <v>69</v>
      </c>
      <c r="FO15">
        <v>82</v>
      </c>
      <c r="FP15">
        <v>1</v>
      </c>
      <c r="FQ15">
        <v>0</v>
      </c>
      <c r="FR15">
        <v>0</v>
      </c>
      <c r="FS15" t="s">
        <v>1892</v>
      </c>
      <c r="FT15">
        <v>1</v>
      </c>
      <c r="FU15">
        <v>1</v>
      </c>
      <c r="FV15">
        <v>1</v>
      </c>
      <c r="FW15">
        <v>1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1</v>
      </c>
      <c r="GF15">
        <v>1</v>
      </c>
      <c r="GG15">
        <v>0</v>
      </c>
      <c r="GH15">
        <v>1</v>
      </c>
      <c r="GI15">
        <v>0</v>
      </c>
      <c r="GJ15" t="s">
        <v>1836</v>
      </c>
      <c r="GK15">
        <v>0</v>
      </c>
      <c r="GL15">
        <v>1</v>
      </c>
      <c r="GM15" t="s">
        <v>1836</v>
      </c>
      <c r="GN15">
        <v>0</v>
      </c>
      <c r="GO15" t="s">
        <v>1893</v>
      </c>
      <c r="GP15">
        <v>0</v>
      </c>
      <c r="GQ15" t="s">
        <v>1894</v>
      </c>
      <c r="GR15">
        <v>96.216720659999993</v>
      </c>
      <c r="GS15">
        <v>1.0358559924200399</v>
      </c>
      <c r="GT15">
        <v>2.6856038974047398</v>
      </c>
      <c r="GU15">
        <v>0</v>
      </c>
      <c r="GV15">
        <v>1772394</v>
      </c>
      <c r="GW15" t="s">
        <v>44</v>
      </c>
      <c r="GX15">
        <v>0.13</v>
      </c>
      <c r="GY15">
        <v>133094</v>
      </c>
      <c r="GZ15">
        <v>150.18556822015873</v>
      </c>
      <c r="HA15" t="s">
        <v>1806</v>
      </c>
      <c r="HB15" s="57">
        <v>0.28399999999999898</v>
      </c>
      <c r="HC15" t="s">
        <v>1840</v>
      </c>
      <c r="HD15" s="58">
        <v>190</v>
      </c>
      <c r="HE15" s="18">
        <v>199027.19999999928</v>
      </c>
      <c r="HF15" s="18">
        <v>2358671.3471999918</v>
      </c>
      <c r="HG15" s="18">
        <v>224073.77798399923</v>
      </c>
      <c r="HH15" s="57">
        <v>0.25</v>
      </c>
      <c r="HI15">
        <v>91</v>
      </c>
      <c r="HJ15" s="11">
        <v>39.189538343808628</v>
      </c>
      <c r="HK15">
        <v>0</v>
      </c>
      <c r="HL15" s="11">
        <v>39.189538343808628</v>
      </c>
      <c r="HM15" s="59" t="s">
        <v>44</v>
      </c>
      <c r="HN15" s="59" t="s">
        <v>44</v>
      </c>
      <c r="HO15" s="59" t="s">
        <v>44</v>
      </c>
      <c r="HP15" s="59" t="s">
        <v>44</v>
      </c>
      <c r="HQ15" s="59" t="s">
        <v>44</v>
      </c>
      <c r="HR15" s="59" t="s">
        <v>44</v>
      </c>
      <c r="HS15" s="59" t="s">
        <v>44</v>
      </c>
      <c r="HT15" s="59" t="s">
        <v>44</v>
      </c>
      <c r="HU15" t="s">
        <v>44</v>
      </c>
      <c r="HV15" s="19" t="s">
        <v>44</v>
      </c>
      <c r="HW15" s="18">
        <v>87.631034400000004</v>
      </c>
      <c r="HX15" s="58">
        <v>28.86566273136</v>
      </c>
      <c r="HY15" s="58">
        <v>51.134337268639996</v>
      </c>
      <c r="HZ15" s="57">
        <v>0.44431982917149859</v>
      </c>
      <c r="IA15" s="18">
        <v>199027.19999999928</v>
      </c>
      <c r="IB15" s="18">
        <v>311379.33628338622</v>
      </c>
      <c r="IC15" s="18">
        <v>3690156.5142944101</v>
      </c>
      <c r="ID15" s="58">
        <v>19</v>
      </c>
      <c r="IE15" s="18">
        <v>35056.486885796898</v>
      </c>
      <c r="IF15" s="18">
        <v>189017.29109820235</v>
      </c>
      <c r="IG15" s="18">
        <v>138899439.62916842</v>
      </c>
      <c r="IH15" s="18">
        <v>1</v>
      </c>
      <c r="II15" s="18">
        <v>0</v>
      </c>
      <c r="IJ15" s="18">
        <v>2716.363348945828</v>
      </c>
      <c r="IK15" s="58">
        <v>52.323875999999998</v>
      </c>
      <c r="IL15" s="58">
        <v>10.034948743898495</v>
      </c>
      <c r="IM15" s="58">
        <v>14.65848127926</v>
      </c>
      <c r="IN15" s="58">
        <v>50.963655035443921</v>
      </c>
      <c r="IO15" s="58">
        <v>0</v>
      </c>
      <c r="IP15" s="58">
        <v>80.724995092867999</v>
      </c>
      <c r="IQ15" s="58">
        <v>74.491748734612514</v>
      </c>
      <c r="IR15" s="58">
        <v>78.436655649936043</v>
      </c>
      <c r="IS15" s="58">
        <f t="shared" si="0"/>
        <v>2716.363348945828</v>
      </c>
      <c r="IT15" s="60"/>
      <c r="IU15" s="18">
        <f t="shared" si="1"/>
        <v>14.65848127926</v>
      </c>
      <c r="IV15" s="18">
        <f t="shared" si="2"/>
        <v>52.323875999999998</v>
      </c>
      <c r="IW15" s="57">
        <f t="shared" si="3"/>
        <v>0.36082078414200003</v>
      </c>
      <c r="IX15" s="57">
        <f t="shared" si="4"/>
        <v>0.56450644074471912</v>
      </c>
      <c r="JA15" s="18">
        <v>205.4</v>
      </c>
    </row>
    <row r="16" spans="1:262" x14ac:dyDescent="0.2">
      <c r="A16" t="s">
        <v>1252</v>
      </c>
      <c r="B16" t="s">
        <v>1250</v>
      </c>
      <c r="C16" t="s">
        <v>1224</v>
      </c>
      <c r="D16" t="s">
        <v>1253</v>
      </c>
      <c r="E16" t="s">
        <v>265</v>
      </c>
      <c r="F16">
        <v>1356</v>
      </c>
      <c r="G16">
        <v>1</v>
      </c>
      <c r="H16">
        <v>2473.5639430638698</v>
      </c>
      <c r="I16">
        <v>10.58</v>
      </c>
      <c r="J16">
        <v>4.59</v>
      </c>
      <c r="K16">
        <v>32.525679943492797</v>
      </c>
      <c r="L16">
        <v>0.33010828950390297</v>
      </c>
      <c r="M16">
        <v>0.49277858545142661</v>
      </c>
      <c r="N16">
        <v>4.82</v>
      </c>
      <c r="O16">
        <v>10.69</v>
      </c>
      <c r="R16" t="s">
        <v>193</v>
      </c>
      <c r="S16">
        <v>1040</v>
      </c>
      <c r="T16" t="s">
        <v>41</v>
      </c>
      <c r="U16">
        <v>2</v>
      </c>
      <c r="V16">
        <v>730</v>
      </c>
      <c r="W16" t="s">
        <v>42</v>
      </c>
      <c r="X16" t="s">
        <v>43</v>
      </c>
      <c r="Y16">
        <v>18177</v>
      </c>
      <c r="Z16">
        <v>65</v>
      </c>
      <c r="AA16">
        <v>100</v>
      </c>
      <c r="AB16" t="b">
        <v>0</v>
      </c>
      <c r="AC16">
        <v>12947</v>
      </c>
      <c r="AD16">
        <v>1973</v>
      </c>
      <c r="AE16" s="10">
        <v>9999</v>
      </c>
      <c r="AF16" s="11">
        <v>999</v>
      </c>
      <c r="AG16" s="11">
        <v>90.74259963564613</v>
      </c>
      <c r="AH16" s="11">
        <v>0</v>
      </c>
      <c r="AI16" s="11">
        <v>65.755506982352259</v>
      </c>
      <c r="AJ16" s="11" t="s">
        <v>43</v>
      </c>
      <c r="AK16" s="11">
        <v>4.82</v>
      </c>
      <c r="AL16" s="11" t="s">
        <v>134</v>
      </c>
      <c r="AM16" s="11"/>
      <c r="AQ16" t="s">
        <v>196</v>
      </c>
      <c r="AR16" t="s">
        <v>204</v>
      </c>
      <c r="AS16">
        <v>10671</v>
      </c>
      <c r="AT16" t="s">
        <v>41</v>
      </c>
      <c r="AU16" t="s">
        <v>205</v>
      </c>
      <c r="AV16">
        <v>90963</v>
      </c>
      <c r="AW16" t="s">
        <v>42</v>
      </c>
      <c r="AX16">
        <v>0</v>
      </c>
      <c r="AY16" t="s">
        <v>199</v>
      </c>
      <c r="AZ16" t="s">
        <v>200</v>
      </c>
      <c r="BA16">
        <v>40</v>
      </c>
      <c r="BB16" t="s">
        <v>201</v>
      </c>
      <c r="BC16">
        <v>79</v>
      </c>
      <c r="BD16">
        <v>40079</v>
      </c>
      <c r="BE16">
        <v>80</v>
      </c>
      <c r="BF16">
        <v>11896</v>
      </c>
      <c r="BG16">
        <v>1991</v>
      </c>
      <c r="BH16">
        <v>0</v>
      </c>
      <c r="BI16" t="s">
        <v>1787</v>
      </c>
      <c r="BJ16" t="s">
        <v>1788</v>
      </c>
      <c r="BK16" t="s">
        <v>1789</v>
      </c>
      <c r="BL16" t="s">
        <v>1886</v>
      </c>
      <c r="BM16" t="s">
        <v>1791</v>
      </c>
      <c r="BN16">
        <v>1991</v>
      </c>
      <c r="BO16">
        <v>0.82899999999999996</v>
      </c>
      <c r="BP16" t="s">
        <v>1866</v>
      </c>
      <c r="BQ16">
        <v>0</v>
      </c>
      <c r="BR16">
        <v>0</v>
      </c>
      <c r="BS16">
        <v>0</v>
      </c>
      <c r="BT16" t="s">
        <v>41</v>
      </c>
      <c r="BU16">
        <v>0</v>
      </c>
      <c r="BV16">
        <v>0</v>
      </c>
      <c r="BW16">
        <v>0</v>
      </c>
      <c r="BX16">
        <v>0</v>
      </c>
      <c r="BY16">
        <v>1.2</v>
      </c>
      <c r="BZ16">
        <v>0.13255</v>
      </c>
      <c r="CA16">
        <v>0.13255</v>
      </c>
      <c r="CB16">
        <v>0.13255</v>
      </c>
      <c r="CC16">
        <v>0.13255</v>
      </c>
      <c r="CD16">
        <v>0.05</v>
      </c>
      <c r="CE16">
        <v>0.1</v>
      </c>
      <c r="CF16">
        <v>0.43</v>
      </c>
      <c r="CG16">
        <v>0.98</v>
      </c>
      <c r="CH16" t="s">
        <v>1793</v>
      </c>
      <c r="CI16">
        <v>1991</v>
      </c>
      <c r="CJ16">
        <v>0</v>
      </c>
      <c r="CK16">
        <v>0</v>
      </c>
      <c r="CL16">
        <v>0</v>
      </c>
      <c r="CM16">
        <v>0</v>
      </c>
      <c r="CN16">
        <v>0</v>
      </c>
      <c r="CO16" t="s">
        <v>1887</v>
      </c>
      <c r="CP16">
        <v>100</v>
      </c>
      <c r="CQ16" t="s">
        <v>1888</v>
      </c>
      <c r="CR16">
        <v>100</v>
      </c>
      <c r="CS16" t="s">
        <v>1795</v>
      </c>
      <c r="CT16" t="s">
        <v>1895</v>
      </c>
      <c r="CU16">
        <v>0.5</v>
      </c>
      <c r="CV16">
        <v>0</v>
      </c>
      <c r="CW16" t="s">
        <v>1890</v>
      </c>
      <c r="CX16">
        <v>35.193100000000001</v>
      </c>
      <c r="CY16">
        <v>-94.645799999999994</v>
      </c>
      <c r="CZ16" t="s">
        <v>1817</v>
      </c>
      <c r="DA16" t="s">
        <v>1818</v>
      </c>
      <c r="DB16">
        <v>0</v>
      </c>
      <c r="DC16" t="s">
        <v>1858</v>
      </c>
      <c r="DD16" s="18">
        <v>4101164.6</v>
      </c>
      <c r="DE16" s="18">
        <v>0</v>
      </c>
      <c r="DF16" s="57">
        <v>0.312</v>
      </c>
      <c r="DG16" t="s">
        <v>1891</v>
      </c>
      <c r="DH16">
        <v>2077701.2</v>
      </c>
      <c r="DI16">
        <v>123.333333333333</v>
      </c>
      <c r="DJ16">
        <v>306.2</v>
      </c>
      <c r="DK16">
        <v>304677.33333333302</v>
      </c>
      <c r="DL16">
        <v>3</v>
      </c>
      <c r="DM16">
        <v>146</v>
      </c>
      <c r="DN16">
        <v>12</v>
      </c>
      <c r="DO16">
        <v>0</v>
      </c>
      <c r="DP16">
        <v>8.8669006259521094E-2</v>
      </c>
      <c r="DQ16">
        <v>0.22979663925896801</v>
      </c>
      <c r="DR16">
        <v>208.91532040266799</v>
      </c>
      <c r="DS16">
        <v>6.9635345229990402E-7</v>
      </c>
      <c r="DT16">
        <v>0.228215406113812</v>
      </c>
      <c r="DU16">
        <v>6.0145517365156803E-2</v>
      </c>
      <c r="DV16">
        <v>0.14932343851792701</v>
      </c>
      <c r="DW16" s="58">
        <v>148.58088521164601</v>
      </c>
      <c r="DX16">
        <v>7.3149953552217804E-7</v>
      </c>
      <c r="DY16">
        <v>0.14053993904417</v>
      </c>
      <c r="DZ16">
        <v>4.2739502376850499E-3</v>
      </c>
      <c r="EA16">
        <v>0</v>
      </c>
      <c r="EB16">
        <v>96353.5</v>
      </c>
      <c r="EC16">
        <v>59745</v>
      </c>
      <c r="ED16">
        <v>33409</v>
      </c>
      <c r="EE16">
        <v>0</v>
      </c>
      <c r="EF16">
        <v>1</v>
      </c>
      <c r="EG16">
        <v>1</v>
      </c>
      <c r="EH16" t="s">
        <v>1847</v>
      </c>
      <c r="EI16">
        <v>5.2176513000000001E-2</v>
      </c>
      <c r="EJ16">
        <v>0.22</v>
      </c>
      <c r="EK16" t="s">
        <v>1848</v>
      </c>
      <c r="EL16" t="s">
        <v>1822</v>
      </c>
      <c r="EM16">
        <v>0</v>
      </c>
      <c r="EN16">
        <v>0</v>
      </c>
      <c r="EO16">
        <v>0</v>
      </c>
      <c r="EP16">
        <v>1</v>
      </c>
      <c r="EQ16">
        <v>0</v>
      </c>
      <c r="ER16">
        <v>1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 t="s">
        <v>1801</v>
      </c>
      <c r="FA16">
        <v>31</v>
      </c>
      <c r="FB16" t="s">
        <v>1802</v>
      </c>
      <c r="FC16">
        <v>6</v>
      </c>
      <c r="FD16" t="s">
        <v>1849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60</v>
      </c>
      <c r="FM16">
        <v>89</v>
      </c>
      <c r="FN16">
        <v>69</v>
      </c>
      <c r="FO16">
        <v>82</v>
      </c>
      <c r="FP16">
        <v>1</v>
      </c>
      <c r="FQ16">
        <v>0</v>
      </c>
      <c r="FR16">
        <v>0</v>
      </c>
      <c r="FS16" t="s">
        <v>1892</v>
      </c>
      <c r="FT16">
        <v>1</v>
      </c>
      <c r="FU16">
        <v>1</v>
      </c>
      <c r="FV16">
        <v>1</v>
      </c>
      <c r="FW16">
        <v>1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1</v>
      </c>
      <c r="GF16">
        <v>1</v>
      </c>
      <c r="GG16">
        <v>0</v>
      </c>
      <c r="GH16">
        <v>1</v>
      </c>
      <c r="GI16">
        <v>0</v>
      </c>
      <c r="GJ16" t="s">
        <v>1836</v>
      </c>
      <c r="GK16">
        <v>0</v>
      </c>
      <c r="GL16">
        <v>1</v>
      </c>
      <c r="GM16" t="s">
        <v>1836</v>
      </c>
      <c r="GN16">
        <v>0</v>
      </c>
      <c r="GO16" t="s">
        <v>1893</v>
      </c>
      <c r="GP16">
        <v>0</v>
      </c>
      <c r="GQ16" t="s">
        <v>1894</v>
      </c>
      <c r="GR16">
        <v>96.216720659999993</v>
      </c>
      <c r="GS16">
        <v>1.2818284856033999</v>
      </c>
      <c r="GT16">
        <v>3.1823990456088702</v>
      </c>
      <c r="GU16">
        <v>0</v>
      </c>
      <c r="GV16">
        <v>1938699</v>
      </c>
      <c r="GW16" t="s">
        <v>44</v>
      </c>
      <c r="GX16">
        <v>0.15</v>
      </c>
      <c r="GY16">
        <v>169902</v>
      </c>
      <c r="GZ16">
        <v>175.27424319092339</v>
      </c>
      <c r="HA16" t="s">
        <v>1806</v>
      </c>
      <c r="HB16" s="57">
        <v>0.312</v>
      </c>
      <c r="HC16" t="s">
        <v>1840</v>
      </c>
      <c r="HD16" s="58">
        <v>190</v>
      </c>
      <c r="HE16" s="18">
        <v>218649.60000000001</v>
      </c>
      <c r="HF16" s="18">
        <v>2601055.6415999997</v>
      </c>
      <c r="HG16" s="18">
        <v>247100.28595199998</v>
      </c>
      <c r="HH16" s="57">
        <v>0.25</v>
      </c>
      <c r="HI16">
        <v>91</v>
      </c>
      <c r="HJ16" s="11">
        <v>39.078979545637139</v>
      </c>
      <c r="HK16">
        <v>0</v>
      </c>
      <c r="HL16" s="11">
        <v>39.078979545637139</v>
      </c>
      <c r="HM16" s="59" t="s">
        <v>44</v>
      </c>
      <c r="HN16" s="59" t="s">
        <v>44</v>
      </c>
      <c r="HO16" s="59" t="s">
        <v>44</v>
      </c>
      <c r="HP16" s="59" t="s">
        <v>44</v>
      </c>
      <c r="HQ16" s="59" t="s">
        <v>44</v>
      </c>
      <c r="HR16" s="59" t="s">
        <v>44</v>
      </c>
      <c r="HS16" s="59" t="s">
        <v>44</v>
      </c>
      <c r="HT16" s="59" t="s">
        <v>44</v>
      </c>
      <c r="HU16" t="s">
        <v>44</v>
      </c>
      <c r="HV16" s="19" t="s">
        <v>44</v>
      </c>
      <c r="HW16" s="18">
        <v>87.963782399999999</v>
      </c>
      <c r="HX16" s="58">
        <v>28.975269922559995</v>
      </c>
      <c r="HY16" s="58">
        <v>51.024730077440005</v>
      </c>
      <c r="HZ16" s="57">
        <v>0.48917456225869926</v>
      </c>
      <c r="IA16" s="18">
        <v>218649.60000000001</v>
      </c>
      <c r="IB16" s="18">
        <v>342813.53323089646</v>
      </c>
      <c r="IC16" s="18">
        <v>4078109.7913147444</v>
      </c>
      <c r="ID16" s="58">
        <v>19</v>
      </c>
      <c r="IE16" s="18">
        <v>38742.043017490076</v>
      </c>
      <c r="IF16" s="18">
        <v>208358.24293450991</v>
      </c>
      <c r="IG16" s="18">
        <v>139426861.34744641</v>
      </c>
      <c r="IH16" s="18">
        <v>1</v>
      </c>
      <c r="II16" s="18">
        <v>0</v>
      </c>
      <c r="IJ16" s="18">
        <v>2732.5350106867572</v>
      </c>
      <c r="IK16" s="58">
        <v>52.323875999999998</v>
      </c>
      <c r="IL16" s="58">
        <v>10.133022079949457</v>
      </c>
      <c r="IM16" s="58">
        <v>14.714141700959997</v>
      </c>
      <c r="IN16" s="58">
        <v>51.024630472571239</v>
      </c>
      <c r="IO16" s="58">
        <v>0</v>
      </c>
      <c r="IP16" s="58">
        <v>80.999236446960523</v>
      </c>
      <c r="IQ16" s="58">
        <v>67.567235471646896</v>
      </c>
      <c r="IR16" s="58">
        <v>70.904557462720348</v>
      </c>
      <c r="IS16" s="58">
        <f t="shared" si="0"/>
        <v>2732.5350106867572</v>
      </c>
      <c r="IT16" s="60"/>
      <c r="IU16" s="18">
        <f t="shared" si="1"/>
        <v>14.714141700959997</v>
      </c>
      <c r="IV16" s="18">
        <f t="shared" si="2"/>
        <v>52.323875999999998</v>
      </c>
      <c r="IW16" s="57">
        <f t="shared" si="3"/>
        <v>0.3621908740319999</v>
      </c>
      <c r="IX16" s="57">
        <f t="shared" si="4"/>
        <v>0.56786718672660008</v>
      </c>
      <c r="JA16" s="18">
        <v>205.4</v>
      </c>
    </row>
    <row r="17" spans="1:261" x14ac:dyDescent="0.2">
      <c r="A17" t="s">
        <v>1254</v>
      </c>
      <c r="B17" t="s">
        <v>1250</v>
      </c>
      <c r="C17" t="s">
        <v>1224</v>
      </c>
      <c r="D17" t="s">
        <v>1253</v>
      </c>
      <c r="E17" t="s">
        <v>265</v>
      </c>
      <c r="F17">
        <v>1356</v>
      </c>
      <c r="G17">
        <v>2</v>
      </c>
      <c r="H17">
        <v>2476.5797672691001</v>
      </c>
      <c r="I17">
        <v>10.58</v>
      </c>
      <c r="J17">
        <v>4.59</v>
      </c>
      <c r="K17">
        <v>32.201240171200702</v>
      </c>
      <c r="L17">
        <v>0.33042654581994901</v>
      </c>
      <c r="M17">
        <v>0.49348812106743756</v>
      </c>
      <c r="N17">
        <v>4.82</v>
      </c>
      <c r="O17">
        <v>10.69</v>
      </c>
      <c r="R17" t="s">
        <v>1117</v>
      </c>
      <c r="S17">
        <v>10566</v>
      </c>
      <c r="T17" t="s">
        <v>41</v>
      </c>
      <c r="U17" t="s">
        <v>1118</v>
      </c>
      <c r="V17">
        <v>3554</v>
      </c>
      <c r="W17" t="s">
        <v>42</v>
      </c>
      <c r="X17" t="s">
        <v>879</v>
      </c>
      <c r="Y17">
        <v>34033</v>
      </c>
      <c r="Z17">
        <v>122</v>
      </c>
      <c r="AA17">
        <v>244</v>
      </c>
      <c r="AB17" t="b">
        <v>0</v>
      </c>
      <c r="AC17">
        <v>10097</v>
      </c>
      <c r="AD17">
        <v>1994</v>
      </c>
      <c r="AE17" s="10">
        <v>2021</v>
      </c>
      <c r="AF17" s="11">
        <v>999</v>
      </c>
      <c r="AG17" s="11">
        <v>66.309530433748336</v>
      </c>
      <c r="AH17" s="11">
        <v>56</v>
      </c>
      <c r="AI17" s="11">
        <v>32.34611240670651</v>
      </c>
      <c r="AJ17" s="11" t="s">
        <v>907</v>
      </c>
      <c r="AK17" s="11">
        <v>4.82</v>
      </c>
      <c r="AL17" s="11" t="s">
        <v>137</v>
      </c>
      <c r="AM17" s="11"/>
      <c r="AQ17" t="s">
        <v>196</v>
      </c>
      <c r="AR17" t="s">
        <v>206</v>
      </c>
      <c r="AS17">
        <v>10671</v>
      </c>
      <c r="AT17" t="s">
        <v>41</v>
      </c>
      <c r="AU17" t="s">
        <v>207</v>
      </c>
      <c r="AV17">
        <v>90964</v>
      </c>
      <c r="AW17" t="s">
        <v>42</v>
      </c>
      <c r="AX17">
        <v>0</v>
      </c>
      <c r="AY17" t="s">
        <v>199</v>
      </c>
      <c r="AZ17" t="s">
        <v>200</v>
      </c>
      <c r="BA17">
        <v>40</v>
      </c>
      <c r="BB17" t="s">
        <v>201</v>
      </c>
      <c r="BC17">
        <v>79</v>
      </c>
      <c r="BD17">
        <v>40079</v>
      </c>
      <c r="BE17">
        <v>80</v>
      </c>
      <c r="BF17">
        <v>11896</v>
      </c>
      <c r="BG17">
        <v>1991</v>
      </c>
      <c r="BH17">
        <v>0</v>
      </c>
      <c r="BI17" t="s">
        <v>1787</v>
      </c>
      <c r="BJ17" t="s">
        <v>1788</v>
      </c>
      <c r="BK17" t="s">
        <v>1789</v>
      </c>
      <c r="BL17" t="s">
        <v>1886</v>
      </c>
      <c r="BM17" t="s">
        <v>1791</v>
      </c>
      <c r="BN17">
        <v>1991</v>
      </c>
      <c r="BO17">
        <v>0.84599999999999997</v>
      </c>
      <c r="BP17" t="s">
        <v>1866</v>
      </c>
      <c r="BQ17">
        <v>0</v>
      </c>
      <c r="BR17">
        <v>0</v>
      </c>
      <c r="BS17">
        <v>0</v>
      </c>
      <c r="BT17" t="s">
        <v>41</v>
      </c>
      <c r="BU17">
        <v>0</v>
      </c>
      <c r="BV17">
        <v>0</v>
      </c>
      <c r="BW17">
        <v>0</v>
      </c>
      <c r="BX17">
        <v>0</v>
      </c>
      <c r="BY17">
        <v>1.2</v>
      </c>
      <c r="BZ17">
        <v>0.13677</v>
      </c>
      <c r="CA17">
        <v>0.13677</v>
      </c>
      <c r="CB17">
        <v>0.13677</v>
      </c>
      <c r="CC17">
        <v>0.13677</v>
      </c>
      <c r="CD17">
        <v>0.05</v>
      </c>
      <c r="CE17">
        <v>0.1</v>
      </c>
      <c r="CF17">
        <v>0.43</v>
      </c>
      <c r="CG17">
        <v>0.98</v>
      </c>
      <c r="CH17" t="s">
        <v>1793</v>
      </c>
      <c r="CI17">
        <v>1991</v>
      </c>
      <c r="CJ17">
        <v>0</v>
      </c>
      <c r="CK17">
        <v>0</v>
      </c>
      <c r="CL17">
        <v>0</v>
      </c>
      <c r="CM17">
        <v>0</v>
      </c>
      <c r="CN17">
        <v>0</v>
      </c>
      <c r="CO17" t="s">
        <v>1887</v>
      </c>
      <c r="CP17">
        <v>100</v>
      </c>
      <c r="CQ17" t="s">
        <v>1888</v>
      </c>
      <c r="CR17">
        <v>100</v>
      </c>
      <c r="CS17" t="s">
        <v>1795</v>
      </c>
      <c r="CT17" t="s">
        <v>1895</v>
      </c>
      <c r="CU17">
        <v>0.5</v>
      </c>
      <c r="CV17">
        <v>0</v>
      </c>
      <c r="CW17" t="s">
        <v>1890</v>
      </c>
      <c r="CX17">
        <v>35.193100000000001</v>
      </c>
      <c r="CY17">
        <v>-94.645799999999994</v>
      </c>
      <c r="CZ17" t="s">
        <v>1817</v>
      </c>
      <c r="DA17" t="s">
        <v>1818</v>
      </c>
      <c r="DB17">
        <v>0</v>
      </c>
      <c r="DC17" t="s">
        <v>1858</v>
      </c>
      <c r="DD17" s="18">
        <v>4039886.2</v>
      </c>
      <c r="DE17" s="18">
        <v>0</v>
      </c>
      <c r="DF17" s="57">
        <v>0.305999999999999</v>
      </c>
      <c r="DG17" t="s">
        <v>1891</v>
      </c>
      <c r="DH17">
        <v>2087168.8</v>
      </c>
      <c r="DI17">
        <v>120.666666666666</v>
      </c>
      <c r="DJ17">
        <v>296</v>
      </c>
      <c r="DK17">
        <v>289926.66666666599</v>
      </c>
      <c r="DL17">
        <v>3</v>
      </c>
      <c r="DM17">
        <v>149.4</v>
      </c>
      <c r="DN17">
        <v>10</v>
      </c>
      <c r="DO17">
        <v>0</v>
      </c>
      <c r="DP17">
        <v>9.3298080098980302E-2</v>
      </c>
      <c r="DQ17">
        <v>0.22597826436034399</v>
      </c>
      <c r="DR17">
        <v>209.081935170961</v>
      </c>
      <c r="DS17">
        <v>7.0325186004256497E-7</v>
      </c>
      <c r="DT17">
        <v>0.223231982765073</v>
      </c>
      <c r="DU17">
        <v>5.9737656306589303E-2</v>
      </c>
      <c r="DV17">
        <v>0.14653878121616301</v>
      </c>
      <c r="DW17" s="58">
        <v>143.53209586283199</v>
      </c>
      <c r="DX17">
        <v>7.4259517508191196E-7</v>
      </c>
      <c r="DY17">
        <v>0.14316043819742799</v>
      </c>
      <c r="DZ17">
        <v>3.7024201980350498E-3</v>
      </c>
      <c r="EA17">
        <v>0</v>
      </c>
      <c r="EB17">
        <v>96353.5</v>
      </c>
      <c r="EC17">
        <v>59745</v>
      </c>
      <c r="ED17">
        <v>33410</v>
      </c>
      <c r="EE17">
        <v>0</v>
      </c>
      <c r="EF17">
        <v>1</v>
      </c>
      <c r="EG17">
        <v>1</v>
      </c>
      <c r="EH17" t="s">
        <v>1847</v>
      </c>
      <c r="EI17">
        <v>5.2176513000000001E-2</v>
      </c>
      <c r="EJ17">
        <v>0.22</v>
      </c>
      <c r="EK17" t="s">
        <v>1848</v>
      </c>
      <c r="EL17" t="s">
        <v>1822</v>
      </c>
      <c r="EM17">
        <v>0</v>
      </c>
      <c r="EN17">
        <v>0</v>
      </c>
      <c r="EO17">
        <v>0</v>
      </c>
      <c r="EP17">
        <v>1</v>
      </c>
      <c r="EQ17">
        <v>0</v>
      </c>
      <c r="ER17">
        <v>1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 t="s">
        <v>1801</v>
      </c>
      <c r="FA17">
        <v>31</v>
      </c>
      <c r="FB17" t="s">
        <v>1802</v>
      </c>
      <c r="FC17">
        <v>6</v>
      </c>
      <c r="FD17" t="s">
        <v>1849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60</v>
      </c>
      <c r="FM17">
        <v>89</v>
      </c>
      <c r="FN17">
        <v>69</v>
      </c>
      <c r="FO17">
        <v>82</v>
      </c>
      <c r="FP17">
        <v>1</v>
      </c>
      <c r="FQ17">
        <v>0</v>
      </c>
      <c r="FR17">
        <v>0</v>
      </c>
      <c r="FS17" t="s">
        <v>1892</v>
      </c>
      <c r="FT17">
        <v>1</v>
      </c>
      <c r="FU17">
        <v>1</v>
      </c>
      <c r="FV17">
        <v>1</v>
      </c>
      <c r="FW17">
        <v>1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1</v>
      </c>
      <c r="GF17">
        <v>1</v>
      </c>
      <c r="GG17">
        <v>0</v>
      </c>
      <c r="GH17">
        <v>1</v>
      </c>
      <c r="GI17">
        <v>0</v>
      </c>
      <c r="GJ17" t="s">
        <v>1836</v>
      </c>
      <c r="GK17">
        <v>0</v>
      </c>
      <c r="GL17">
        <v>1</v>
      </c>
      <c r="GM17" t="s">
        <v>1836</v>
      </c>
      <c r="GN17">
        <v>0</v>
      </c>
      <c r="GO17" t="s">
        <v>1893</v>
      </c>
      <c r="GP17">
        <v>0</v>
      </c>
      <c r="GQ17" t="s">
        <v>1894</v>
      </c>
      <c r="GR17">
        <v>96.216720659999993</v>
      </c>
      <c r="GS17">
        <v>1.2541132751038599</v>
      </c>
      <c r="GT17">
        <v>3.0763883654481599</v>
      </c>
      <c r="GU17">
        <v>0</v>
      </c>
      <c r="GV17">
        <v>1682291</v>
      </c>
      <c r="GW17" t="s">
        <v>44</v>
      </c>
      <c r="GX17">
        <v>0.13</v>
      </c>
      <c r="GY17">
        <v>148807</v>
      </c>
      <c r="GZ17">
        <v>176.90994007576572</v>
      </c>
      <c r="HA17" t="s">
        <v>1806</v>
      </c>
      <c r="HB17" s="57">
        <v>0.305999999999999</v>
      </c>
      <c r="HC17" t="s">
        <v>1840</v>
      </c>
      <c r="HD17" s="58">
        <v>190</v>
      </c>
      <c r="HE17" s="18">
        <v>214444.79999999929</v>
      </c>
      <c r="HF17" s="18">
        <v>2551035.3407999915</v>
      </c>
      <c r="HG17" s="18">
        <v>242348.35737599919</v>
      </c>
      <c r="HH17" s="57">
        <v>0.25</v>
      </c>
      <c r="HI17">
        <v>91</v>
      </c>
      <c r="HJ17" s="11">
        <v>39.078979545637139</v>
      </c>
      <c r="HK17">
        <v>0</v>
      </c>
      <c r="HL17" s="11">
        <v>39.078979545637139</v>
      </c>
      <c r="HM17" s="59" t="s">
        <v>44</v>
      </c>
      <c r="HN17" s="59" t="s">
        <v>44</v>
      </c>
      <c r="HO17" s="59" t="s">
        <v>44</v>
      </c>
      <c r="HP17" s="59" t="s">
        <v>44</v>
      </c>
      <c r="HQ17" s="59" t="s">
        <v>44</v>
      </c>
      <c r="HR17" s="59" t="s">
        <v>44</v>
      </c>
      <c r="HS17" s="59" t="s">
        <v>44</v>
      </c>
      <c r="HT17" s="59" t="s">
        <v>44</v>
      </c>
      <c r="HU17" t="s">
        <v>44</v>
      </c>
      <c r="HV17" s="19" t="s">
        <v>44</v>
      </c>
      <c r="HW17" s="18">
        <v>87.963782399999999</v>
      </c>
      <c r="HX17" s="58">
        <v>28.975269922559995</v>
      </c>
      <c r="HY17" s="58">
        <v>51.024730077440005</v>
      </c>
      <c r="HZ17" s="57">
        <v>0.47976735913833807</v>
      </c>
      <c r="IA17" s="18">
        <v>214444.79999999929</v>
      </c>
      <c r="IB17" s="18">
        <v>336220.96528414736</v>
      </c>
      <c r="IC17" s="18">
        <v>3999684.6030202168</v>
      </c>
      <c r="ID17" s="58">
        <v>19</v>
      </c>
      <c r="IE17" s="18">
        <v>37997.003728692063</v>
      </c>
      <c r="IF17" s="18">
        <v>204351.35364730711</v>
      </c>
      <c r="IG17" s="18">
        <v>139426861.34744641</v>
      </c>
      <c r="IH17" s="18">
        <v>1</v>
      </c>
      <c r="II17" s="18">
        <v>0</v>
      </c>
      <c r="IJ17" s="18">
        <v>2732.5350106867572</v>
      </c>
      <c r="IK17" s="58">
        <v>52.323875999999998</v>
      </c>
      <c r="IL17" s="58">
        <v>10.133022079949455</v>
      </c>
      <c r="IM17" s="58">
        <v>14.714141700959997</v>
      </c>
      <c r="IN17" s="58">
        <v>51.024630472571239</v>
      </c>
      <c r="IO17" s="58">
        <v>0</v>
      </c>
      <c r="IP17" s="58">
        <v>80.999236446960538</v>
      </c>
      <c r="IQ17" s="58">
        <v>68.992621308218247</v>
      </c>
      <c r="IR17" s="58">
        <v>72.400346823499092</v>
      </c>
      <c r="IS17" s="58">
        <f t="shared" si="0"/>
        <v>2732.5350106867572</v>
      </c>
      <c r="IT17" s="60"/>
      <c r="IU17" s="18">
        <f t="shared" si="1"/>
        <v>14.714141700959997</v>
      </c>
      <c r="IV17" s="18">
        <f t="shared" si="2"/>
        <v>52.323875999999998</v>
      </c>
      <c r="IW17" s="57">
        <f t="shared" si="3"/>
        <v>0.3621908740319999</v>
      </c>
      <c r="IX17" s="57">
        <f t="shared" si="4"/>
        <v>0.56786718672660008</v>
      </c>
      <c r="JA17" s="18">
        <v>205.4</v>
      </c>
    </row>
    <row r="18" spans="1:261" x14ac:dyDescent="0.2">
      <c r="A18" t="s">
        <v>1255</v>
      </c>
      <c r="B18" t="s">
        <v>1250</v>
      </c>
      <c r="C18" t="s">
        <v>1224</v>
      </c>
      <c r="D18" t="s">
        <v>1253</v>
      </c>
      <c r="E18" t="s">
        <v>265</v>
      </c>
      <c r="F18">
        <v>1356</v>
      </c>
      <c r="G18">
        <v>3</v>
      </c>
      <c r="H18">
        <v>2548.52814392867</v>
      </c>
      <c r="I18">
        <v>10.58</v>
      </c>
      <c r="J18">
        <v>3.52</v>
      </c>
      <c r="K18">
        <v>33.322853593705503</v>
      </c>
      <c r="L18">
        <v>0.33675037514092099</v>
      </c>
      <c r="M18">
        <v>0.50773047606274213</v>
      </c>
      <c r="N18">
        <v>4.82</v>
      </c>
      <c r="O18">
        <v>10.69</v>
      </c>
      <c r="R18" t="s">
        <v>1120</v>
      </c>
      <c r="S18">
        <v>10566</v>
      </c>
      <c r="T18" t="s">
        <v>41</v>
      </c>
      <c r="U18" t="s">
        <v>1121</v>
      </c>
      <c r="V18">
        <v>3555</v>
      </c>
      <c r="W18" t="s">
        <v>42</v>
      </c>
      <c r="X18" t="s">
        <v>879</v>
      </c>
      <c r="Y18">
        <v>34033</v>
      </c>
      <c r="Z18">
        <v>122</v>
      </c>
      <c r="AA18">
        <v>244</v>
      </c>
      <c r="AB18" t="b">
        <v>0</v>
      </c>
      <c r="AC18">
        <v>10097</v>
      </c>
      <c r="AD18">
        <v>1994</v>
      </c>
      <c r="AE18" s="10">
        <v>2021</v>
      </c>
      <c r="AF18" s="11">
        <v>999</v>
      </c>
      <c r="AG18" s="11">
        <v>66.309530433748336</v>
      </c>
      <c r="AH18" s="11">
        <v>56</v>
      </c>
      <c r="AI18" s="11">
        <v>32.34611240670651</v>
      </c>
      <c r="AJ18" s="11" t="s">
        <v>907</v>
      </c>
      <c r="AK18" s="11">
        <v>4.82</v>
      </c>
      <c r="AL18" s="11" t="s">
        <v>137</v>
      </c>
      <c r="AM18" s="11"/>
      <c r="AQ18" t="s">
        <v>208</v>
      </c>
      <c r="AR18" t="s">
        <v>209</v>
      </c>
      <c r="AS18">
        <v>10678</v>
      </c>
      <c r="AT18" t="s">
        <v>41</v>
      </c>
      <c r="AU18" t="s">
        <v>210</v>
      </c>
      <c r="AV18">
        <v>3575</v>
      </c>
      <c r="AW18" t="s">
        <v>42</v>
      </c>
      <c r="AX18">
        <v>0</v>
      </c>
      <c r="AY18" t="s">
        <v>177</v>
      </c>
      <c r="AZ18" t="s">
        <v>211</v>
      </c>
      <c r="BA18">
        <v>24</v>
      </c>
      <c r="BB18" t="s">
        <v>212</v>
      </c>
      <c r="BC18">
        <v>1</v>
      </c>
      <c r="BD18">
        <v>24001</v>
      </c>
      <c r="BE18">
        <v>180</v>
      </c>
      <c r="BF18">
        <v>8909</v>
      </c>
      <c r="BG18">
        <v>2000</v>
      </c>
      <c r="BH18">
        <v>0</v>
      </c>
      <c r="BI18" t="s">
        <v>1787</v>
      </c>
      <c r="BJ18" t="s">
        <v>1788</v>
      </c>
      <c r="BK18" t="s">
        <v>1789</v>
      </c>
      <c r="BL18" t="s">
        <v>1896</v>
      </c>
      <c r="BM18" t="s">
        <v>1791</v>
      </c>
      <c r="BN18">
        <v>2000</v>
      </c>
      <c r="BO18">
        <v>0.95</v>
      </c>
      <c r="BP18" t="s">
        <v>1831</v>
      </c>
      <c r="BQ18" t="s">
        <v>1699</v>
      </c>
      <c r="BR18">
        <v>0</v>
      </c>
      <c r="BS18">
        <v>2000</v>
      </c>
      <c r="BT18" t="s">
        <v>41</v>
      </c>
      <c r="BU18">
        <v>0</v>
      </c>
      <c r="BV18">
        <v>0</v>
      </c>
      <c r="BW18">
        <v>0</v>
      </c>
      <c r="BX18">
        <v>0</v>
      </c>
      <c r="BY18">
        <v>0.42</v>
      </c>
      <c r="BZ18">
        <v>7.1050000000000002E-2</v>
      </c>
      <c r="CA18">
        <v>7.1050000000000002E-2</v>
      </c>
      <c r="CB18">
        <v>7.1050000000000002E-2</v>
      </c>
      <c r="CC18">
        <v>7.1050000000000002E-2</v>
      </c>
      <c r="CD18">
        <v>0.01</v>
      </c>
      <c r="CE18">
        <v>0.01</v>
      </c>
      <c r="CF18">
        <v>0.01</v>
      </c>
      <c r="CG18">
        <v>0.98</v>
      </c>
      <c r="CH18" t="s">
        <v>1793</v>
      </c>
      <c r="CI18">
        <v>2000</v>
      </c>
      <c r="CJ18">
        <v>0</v>
      </c>
      <c r="CK18">
        <v>0</v>
      </c>
      <c r="CL18">
        <v>0</v>
      </c>
      <c r="CM18">
        <v>0</v>
      </c>
      <c r="CN18">
        <v>0</v>
      </c>
      <c r="CO18" t="s">
        <v>1897</v>
      </c>
      <c r="CP18">
        <v>100</v>
      </c>
      <c r="CQ18" t="s">
        <v>1898</v>
      </c>
      <c r="CR18">
        <v>100</v>
      </c>
      <c r="CS18" t="s">
        <v>1795</v>
      </c>
      <c r="CT18" t="s">
        <v>1899</v>
      </c>
      <c r="CU18">
        <v>1</v>
      </c>
      <c r="CV18">
        <v>0</v>
      </c>
      <c r="CW18" t="s">
        <v>1900</v>
      </c>
      <c r="CX18">
        <v>39.595171000000001</v>
      </c>
      <c r="CY18">
        <v>-78.745333000000002</v>
      </c>
      <c r="CZ18" t="s">
        <v>1798</v>
      </c>
      <c r="DA18" t="s">
        <v>1799</v>
      </c>
      <c r="DB18">
        <v>0</v>
      </c>
      <c r="DC18">
        <v>0</v>
      </c>
      <c r="DD18" s="18">
        <v>13400897.199999999</v>
      </c>
      <c r="DE18" s="18">
        <v>1109135.6000000001</v>
      </c>
      <c r="DF18" s="57">
        <v>0.67800000000000005</v>
      </c>
      <c r="DG18" t="s">
        <v>1835</v>
      </c>
      <c r="DH18">
        <v>5756518</v>
      </c>
      <c r="DI18">
        <v>1052.8</v>
      </c>
      <c r="DJ18">
        <v>473</v>
      </c>
      <c r="DK18">
        <v>1374693.6</v>
      </c>
      <c r="DL18">
        <v>0</v>
      </c>
      <c r="DM18">
        <v>199.2</v>
      </c>
      <c r="DN18">
        <v>20</v>
      </c>
      <c r="DO18">
        <v>0</v>
      </c>
      <c r="DP18">
        <v>0.15590885592207401</v>
      </c>
      <c r="DQ18">
        <v>7.4830934257568399E-2</v>
      </c>
      <c r="DR18">
        <v>205.172731527807</v>
      </c>
      <c r="DS18">
        <v>0</v>
      </c>
      <c r="DT18">
        <v>7.33559572886405E-2</v>
      </c>
      <c r="DU18">
        <v>0.15712380809845999</v>
      </c>
      <c r="DV18">
        <v>7.0592288402898801E-2</v>
      </c>
      <c r="DW18" s="58">
        <v>205.164412424565</v>
      </c>
      <c r="DX18">
        <v>0</v>
      </c>
      <c r="DY18">
        <v>6.9208504168665794E-2</v>
      </c>
      <c r="DZ18">
        <v>2.9449806927065699E-3</v>
      </c>
      <c r="EA18">
        <v>0</v>
      </c>
      <c r="EB18">
        <v>1103810</v>
      </c>
      <c r="EC18">
        <v>575785</v>
      </c>
      <c r="ED18">
        <v>0</v>
      </c>
      <c r="EE18">
        <v>1827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1</v>
      </c>
      <c r="EP18">
        <v>1</v>
      </c>
      <c r="EQ18">
        <v>0</v>
      </c>
      <c r="ER18">
        <v>1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 t="s">
        <v>1801</v>
      </c>
      <c r="FA18">
        <v>22</v>
      </c>
      <c r="FB18" t="s">
        <v>1802</v>
      </c>
      <c r="FC18">
        <v>6</v>
      </c>
      <c r="FD18" t="s">
        <v>1849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77</v>
      </c>
      <c r="FM18">
        <v>72</v>
      </c>
      <c r="FN18">
        <v>30</v>
      </c>
      <c r="FO18">
        <v>23</v>
      </c>
      <c r="FP18">
        <v>0</v>
      </c>
      <c r="FQ18">
        <v>0</v>
      </c>
      <c r="FR18">
        <v>1</v>
      </c>
      <c r="FS18">
        <v>0</v>
      </c>
      <c r="FT18">
        <v>0</v>
      </c>
      <c r="FU18">
        <v>0</v>
      </c>
      <c r="FV18">
        <v>0</v>
      </c>
      <c r="FW18">
        <v>1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1</v>
      </c>
      <c r="GF18">
        <v>1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 t="s">
        <v>1839</v>
      </c>
      <c r="GR18">
        <v>80.440239399999996</v>
      </c>
      <c r="GS18">
        <v>13.087976960943699</v>
      </c>
      <c r="GT18">
        <v>5.8801416247401104</v>
      </c>
      <c r="GU18">
        <v>1</v>
      </c>
      <c r="GV18">
        <v>13068330</v>
      </c>
      <c r="GW18">
        <v>1100070</v>
      </c>
      <c r="GX18">
        <v>0.66</v>
      </c>
      <c r="GY18">
        <v>1340617</v>
      </c>
      <c r="GZ18">
        <v>205.17036224215335</v>
      </c>
      <c r="HA18" t="s">
        <v>1806</v>
      </c>
      <c r="HB18" s="57">
        <v>0.67800000000000005</v>
      </c>
      <c r="HC18" t="s">
        <v>1806</v>
      </c>
      <c r="HD18" s="58">
        <v>205.164412424565</v>
      </c>
      <c r="HE18" s="18">
        <v>1069070.4000000001</v>
      </c>
      <c r="HF18" s="18">
        <v>9524348.1936000008</v>
      </c>
      <c r="HG18" s="18">
        <v>977028.65043345559</v>
      </c>
      <c r="HH18" s="57">
        <v>1</v>
      </c>
      <c r="HI18">
        <v>92</v>
      </c>
      <c r="HJ18" s="11">
        <v>26.830426013097551</v>
      </c>
      <c r="HK18">
        <v>0</v>
      </c>
      <c r="HL18" s="11">
        <v>26.830426013097551</v>
      </c>
      <c r="HM18" s="59" t="s">
        <v>44</v>
      </c>
      <c r="HN18" s="59" t="s">
        <v>44</v>
      </c>
      <c r="HO18" s="59" t="s">
        <v>44</v>
      </c>
      <c r="HP18" s="59" t="s">
        <v>44</v>
      </c>
      <c r="HQ18" s="59" t="s">
        <v>44</v>
      </c>
      <c r="HR18" s="59" t="s">
        <v>44</v>
      </c>
      <c r="HS18" s="59" t="s">
        <v>44</v>
      </c>
      <c r="HT18" s="59" t="s">
        <v>44</v>
      </c>
      <c r="HU18" t="s">
        <v>44</v>
      </c>
      <c r="HV18" s="19" t="s">
        <v>44</v>
      </c>
      <c r="HW18" s="18">
        <v>148.2225966</v>
      </c>
      <c r="HX18" s="58">
        <v>48.824523320040001</v>
      </c>
      <c r="HY18" s="58">
        <v>131.17547667996001</v>
      </c>
      <c r="HZ18" s="57">
        <v>0.93035682498605587</v>
      </c>
      <c r="IA18" s="18">
        <v>1069070.4000000001</v>
      </c>
      <c r="IB18" s="18">
        <v>1466986.6416380131</v>
      </c>
      <c r="IC18" s="18">
        <v>13069383.990353057</v>
      </c>
      <c r="ID18" s="58">
        <v>20.516441242456501</v>
      </c>
      <c r="IE18" s="18">
        <v>134068.62435659009</v>
      </c>
      <c r="IF18" s="18">
        <v>842960.0260768655</v>
      </c>
      <c r="IG18" s="18">
        <v>234940004.40693513</v>
      </c>
      <c r="IH18" s="18">
        <v>1</v>
      </c>
      <c r="II18" s="18">
        <v>0</v>
      </c>
      <c r="IJ18" s="18">
        <v>1791.0360255837932</v>
      </c>
      <c r="IK18" s="58">
        <v>32.685209333333333</v>
      </c>
      <c r="IL18" s="58">
        <v>4.9739976853999357</v>
      </c>
      <c r="IM18" s="58">
        <v>11.019526598340001</v>
      </c>
      <c r="IN18" s="58">
        <v>30.790554846895446</v>
      </c>
      <c r="IO18" s="58">
        <v>0</v>
      </c>
      <c r="IP18" s="58">
        <v>67.022342229785394</v>
      </c>
      <c r="IQ18" s="58">
        <v>4.8144934848790655</v>
      </c>
      <c r="IR18" s="58">
        <v>6.1059033838547929</v>
      </c>
      <c r="IS18" s="58">
        <f t="shared" si="0"/>
        <v>1791.0360255837932</v>
      </c>
      <c r="IT18" s="60"/>
      <c r="IU18" s="18">
        <f t="shared" si="1"/>
        <v>11.019526598340001</v>
      </c>
      <c r="IV18" s="18">
        <f t="shared" si="2"/>
        <v>32.685209333333333</v>
      </c>
      <c r="IW18" s="57">
        <f t="shared" si="3"/>
        <v>0.27124735177799997</v>
      </c>
      <c r="IX18" s="57">
        <f t="shared" si="4"/>
        <v>0.37220770646910895</v>
      </c>
      <c r="JA18" s="18">
        <v>205.4</v>
      </c>
    </row>
    <row r="19" spans="1:261" x14ac:dyDescent="0.2">
      <c r="A19" t="s">
        <v>1256</v>
      </c>
      <c r="B19" t="s">
        <v>1250</v>
      </c>
      <c r="C19" t="s">
        <v>1224</v>
      </c>
      <c r="D19" t="s">
        <v>1253</v>
      </c>
      <c r="E19" t="s">
        <v>265</v>
      </c>
      <c r="F19">
        <v>1356</v>
      </c>
      <c r="G19">
        <v>4</v>
      </c>
      <c r="H19">
        <v>2548.52814392867</v>
      </c>
      <c r="I19">
        <v>10.58</v>
      </c>
      <c r="J19">
        <v>3.52</v>
      </c>
      <c r="K19">
        <v>33.322853593705503</v>
      </c>
      <c r="L19">
        <v>0.33675037514092099</v>
      </c>
      <c r="M19">
        <v>0.50773047606274213</v>
      </c>
      <c r="N19">
        <v>4.82</v>
      </c>
      <c r="O19">
        <v>10.69</v>
      </c>
      <c r="R19" t="s">
        <v>195</v>
      </c>
      <c r="S19">
        <v>10603</v>
      </c>
      <c r="T19" t="s">
        <v>41</v>
      </c>
      <c r="U19">
        <v>31</v>
      </c>
      <c r="V19">
        <v>3557</v>
      </c>
      <c r="W19" t="s">
        <v>42</v>
      </c>
      <c r="X19" t="s">
        <v>72</v>
      </c>
      <c r="Y19">
        <v>42021</v>
      </c>
      <c r="Z19">
        <v>50</v>
      </c>
      <c r="AA19">
        <v>50</v>
      </c>
      <c r="AB19" t="b">
        <v>0</v>
      </c>
      <c r="AC19">
        <v>14500</v>
      </c>
      <c r="AD19">
        <v>1991</v>
      </c>
      <c r="AE19" s="10">
        <v>9999</v>
      </c>
      <c r="AF19" s="11">
        <v>999</v>
      </c>
      <c r="AG19" s="11">
        <v>48.041341825366644</v>
      </c>
      <c r="AH19" s="11">
        <v>0</v>
      </c>
      <c r="AI19" s="11">
        <v>48.041341825366644</v>
      </c>
      <c r="AJ19" s="11" t="s">
        <v>72</v>
      </c>
      <c r="AK19" s="11">
        <v>9.64</v>
      </c>
      <c r="AL19" s="11" t="s">
        <v>72</v>
      </c>
      <c r="AM19" s="11"/>
      <c r="AQ19" t="s">
        <v>213</v>
      </c>
      <c r="AR19" t="s">
        <v>214</v>
      </c>
      <c r="AS19">
        <v>10684</v>
      </c>
      <c r="AT19" t="s">
        <v>41</v>
      </c>
      <c r="AU19" t="s">
        <v>215</v>
      </c>
      <c r="AV19">
        <v>0</v>
      </c>
      <c r="AW19" t="s">
        <v>42</v>
      </c>
      <c r="AX19">
        <v>0</v>
      </c>
      <c r="AY19" t="s">
        <v>216</v>
      </c>
      <c r="AZ19" t="s">
        <v>217</v>
      </c>
      <c r="BA19">
        <v>6</v>
      </c>
      <c r="BB19" t="s">
        <v>218</v>
      </c>
      <c r="BC19">
        <v>71</v>
      </c>
      <c r="BD19">
        <v>6071</v>
      </c>
      <c r="BE19">
        <v>2.2999999999999998</v>
      </c>
      <c r="BF19">
        <v>8300</v>
      </c>
      <c r="BG19">
        <v>1967</v>
      </c>
      <c r="BH19">
        <v>0</v>
      </c>
      <c r="BI19">
        <v>0</v>
      </c>
      <c r="BJ19">
        <v>0</v>
      </c>
      <c r="BK19" t="s">
        <v>1789</v>
      </c>
      <c r="BL19" t="s">
        <v>1809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0.52600000000000002</v>
      </c>
      <c r="BZ19">
        <v>0.47486</v>
      </c>
      <c r="CA19">
        <v>0.47486</v>
      </c>
      <c r="CB19">
        <v>0.47486</v>
      </c>
      <c r="CC19">
        <v>0.47486</v>
      </c>
      <c r="CD19">
        <v>1</v>
      </c>
      <c r="CE19">
        <v>0.1</v>
      </c>
      <c r="CF19">
        <v>1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 t="s">
        <v>1901</v>
      </c>
      <c r="CP19">
        <v>100</v>
      </c>
      <c r="CQ19" t="s">
        <v>1902</v>
      </c>
      <c r="CR19">
        <v>100</v>
      </c>
      <c r="CS19" t="s">
        <v>1795</v>
      </c>
      <c r="CT19">
        <v>0</v>
      </c>
      <c r="CU19">
        <v>0</v>
      </c>
      <c r="CV19">
        <v>0</v>
      </c>
      <c r="CW19" t="s">
        <v>1903</v>
      </c>
      <c r="CX19">
        <v>35.765000000000001</v>
      </c>
      <c r="CY19">
        <v>-117.38330000000001</v>
      </c>
      <c r="CZ19" t="s">
        <v>1904</v>
      </c>
      <c r="DA19" t="s">
        <v>1799</v>
      </c>
      <c r="DB19" t="s">
        <v>1905</v>
      </c>
      <c r="DC19">
        <v>0</v>
      </c>
      <c r="DD19" s="18">
        <v>0</v>
      </c>
      <c r="DE19" s="18">
        <v>0</v>
      </c>
      <c r="DF19" s="57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 s="58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309102</v>
      </c>
      <c r="EE19">
        <v>0</v>
      </c>
      <c r="EF19">
        <v>1</v>
      </c>
      <c r="EG19">
        <v>1</v>
      </c>
      <c r="EH19">
        <v>0</v>
      </c>
      <c r="EI19">
        <v>1</v>
      </c>
      <c r="EJ19">
        <v>0.732027117</v>
      </c>
      <c r="EK19" t="s">
        <v>1848</v>
      </c>
      <c r="EL19" t="s">
        <v>1848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1</v>
      </c>
      <c r="ET19">
        <v>0</v>
      </c>
      <c r="EU19">
        <v>0</v>
      </c>
      <c r="EV19">
        <v>1</v>
      </c>
      <c r="EW19">
        <v>0</v>
      </c>
      <c r="EX19">
        <v>0</v>
      </c>
      <c r="EY19">
        <v>1</v>
      </c>
      <c r="EZ19" t="s">
        <v>1801</v>
      </c>
      <c r="FA19">
        <v>55</v>
      </c>
      <c r="FB19" t="s">
        <v>1824</v>
      </c>
      <c r="FC19">
        <v>4</v>
      </c>
      <c r="FD19" t="s">
        <v>1825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2</v>
      </c>
      <c r="FM19">
        <v>100</v>
      </c>
      <c r="FN19">
        <v>0</v>
      </c>
      <c r="FO19">
        <v>0</v>
      </c>
      <c r="FP19">
        <v>1</v>
      </c>
      <c r="FQ19">
        <v>0</v>
      </c>
      <c r="FR19">
        <v>1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1</v>
      </c>
      <c r="GF19">
        <v>1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 t="s">
        <v>1906</v>
      </c>
      <c r="GO19">
        <v>0</v>
      </c>
      <c r="GP19">
        <v>0</v>
      </c>
      <c r="GQ19" t="s">
        <v>1907</v>
      </c>
      <c r="GR19">
        <v>70.739652609999993</v>
      </c>
      <c r="GS19">
        <v>0</v>
      </c>
      <c r="GT19">
        <v>0</v>
      </c>
      <c r="GU19">
        <v>0</v>
      </c>
      <c r="GV19" t="s">
        <v>44</v>
      </c>
      <c r="GW19" t="s">
        <v>44</v>
      </c>
      <c r="GX19" t="s">
        <v>44</v>
      </c>
      <c r="GY19" t="s">
        <v>44</v>
      </c>
      <c r="GZ19" t="s">
        <v>44</v>
      </c>
      <c r="HA19" t="s">
        <v>1861</v>
      </c>
      <c r="HB19" s="57">
        <v>0.4343726315789469</v>
      </c>
      <c r="HC19" t="s">
        <v>1861</v>
      </c>
      <c r="HD19" s="58">
        <v>206.26768040250087</v>
      </c>
      <c r="HE19" s="18">
        <v>8751.7397810526218</v>
      </c>
      <c r="HF19" s="18">
        <v>72639.440182736755</v>
      </c>
      <c r="HG19" s="18">
        <v>7491.5844161146615</v>
      </c>
      <c r="HH19" s="57">
        <v>4.0852575488454702E-2</v>
      </c>
      <c r="HI19">
        <v>84</v>
      </c>
      <c r="HJ19" s="11">
        <v>65.755506982352259</v>
      </c>
      <c r="HK19">
        <v>0</v>
      </c>
      <c r="HL19" s="11">
        <v>65.755506982352259</v>
      </c>
      <c r="HM19" s="59" t="s">
        <v>44</v>
      </c>
      <c r="HN19" s="59" t="s">
        <v>44</v>
      </c>
      <c r="HO19" s="59" t="s">
        <v>44</v>
      </c>
      <c r="HP19" s="59" t="s">
        <v>44</v>
      </c>
      <c r="HQ19" s="59" t="s">
        <v>44</v>
      </c>
      <c r="HR19" s="59" t="s">
        <v>44</v>
      </c>
      <c r="HS19" s="59" t="s">
        <v>44</v>
      </c>
      <c r="HT19" s="59" t="s">
        <v>44</v>
      </c>
      <c r="HU19" t="s">
        <v>44</v>
      </c>
      <c r="HV19" s="19">
        <v>1</v>
      </c>
      <c r="HW19" s="18">
        <v>1.7644886999999998</v>
      </c>
      <c r="HX19" s="58">
        <v>0.58122257777999986</v>
      </c>
      <c r="HY19" s="58">
        <v>1.7187774222200001</v>
      </c>
      <c r="HZ19" s="57">
        <v>0.58126028403443886</v>
      </c>
      <c r="IA19" s="18">
        <v>8751.7397810526218</v>
      </c>
      <c r="IB19" s="18">
        <v>11711.232202725874</v>
      </c>
      <c r="IC19" s="18">
        <v>97203.22728262475</v>
      </c>
      <c r="ID19" s="58">
        <v>20.626768040250088</v>
      </c>
      <c r="IE19" s="18">
        <v>1002.4942109612049</v>
      </c>
      <c r="IF19" s="18">
        <v>6489.0902051534567</v>
      </c>
      <c r="IG19" s="18">
        <v>2796800.1672019502</v>
      </c>
      <c r="IH19" s="18">
        <v>1</v>
      </c>
      <c r="II19" s="18">
        <v>0</v>
      </c>
      <c r="IJ19" s="18">
        <v>1627.2032265757593</v>
      </c>
      <c r="IK19" s="58">
        <v>1246.525580347826</v>
      </c>
      <c r="IL19" s="58">
        <v>4.2100978287314152</v>
      </c>
      <c r="IM19" s="58">
        <v>10.266255557999999</v>
      </c>
      <c r="IN19" s="58">
        <v>60.703130704602806</v>
      </c>
      <c r="IO19" s="58">
        <v>0</v>
      </c>
      <c r="IP19" s="58">
        <v>63.024345014483856</v>
      </c>
      <c r="IQ19" s="58">
        <v>48.586206160368491</v>
      </c>
      <c r="IR19" s="58">
        <v>65.527496123636524</v>
      </c>
      <c r="IS19" s="58">
        <f t="shared" si="0"/>
        <v>1627.2032265757593</v>
      </c>
      <c r="IT19" s="60"/>
      <c r="IU19" s="18">
        <f t="shared" si="1"/>
        <v>10.266255557999999</v>
      </c>
      <c r="IV19" s="18">
        <f t="shared" si="2"/>
        <v>1246.525580347826</v>
      </c>
      <c r="IW19" s="57">
        <f t="shared" si="3"/>
        <v>0.25270546859999987</v>
      </c>
      <c r="IX19" s="57">
        <f t="shared" si="4"/>
        <v>0.33816046817119783</v>
      </c>
      <c r="JA19" s="18">
        <v>205.4</v>
      </c>
    </row>
    <row r="20" spans="1:261" x14ac:dyDescent="0.2">
      <c r="A20" t="s">
        <v>1257</v>
      </c>
      <c r="B20" t="s">
        <v>274</v>
      </c>
      <c r="C20" t="s">
        <v>1224</v>
      </c>
      <c r="D20" t="s">
        <v>1258</v>
      </c>
      <c r="E20" t="s">
        <v>272</v>
      </c>
      <c r="F20">
        <v>136</v>
      </c>
      <c r="G20">
        <v>2</v>
      </c>
      <c r="H20">
        <v>2180.8831583501201</v>
      </c>
      <c r="I20">
        <v>10.58</v>
      </c>
      <c r="J20">
        <v>4.59</v>
      </c>
      <c r="K20">
        <v>27.086043592247499</v>
      </c>
      <c r="L20">
        <v>0.30291592245711596</v>
      </c>
      <c r="M20">
        <v>0.43454718335390541</v>
      </c>
      <c r="N20">
        <v>4.82</v>
      </c>
      <c r="O20">
        <v>15.85</v>
      </c>
      <c r="R20" t="s">
        <v>197</v>
      </c>
      <c r="S20">
        <v>10671</v>
      </c>
      <c r="T20" t="s">
        <v>41</v>
      </c>
      <c r="U20" t="s">
        <v>198</v>
      </c>
      <c r="V20">
        <v>90961</v>
      </c>
      <c r="W20" t="s">
        <v>42</v>
      </c>
      <c r="X20" t="s">
        <v>200</v>
      </c>
      <c r="Y20">
        <v>40079</v>
      </c>
      <c r="Z20">
        <v>80</v>
      </c>
      <c r="AA20">
        <v>320</v>
      </c>
      <c r="AB20" t="b">
        <v>0</v>
      </c>
      <c r="AC20">
        <v>11851</v>
      </c>
      <c r="AD20">
        <v>1991</v>
      </c>
      <c r="AE20" s="10">
        <v>9999</v>
      </c>
      <c r="AF20" s="11">
        <v>91</v>
      </c>
      <c r="AG20" s="11">
        <v>39.189538343808628</v>
      </c>
      <c r="AH20" s="11">
        <v>0</v>
      </c>
      <c r="AI20" s="11">
        <v>39.189538343808628</v>
      </c>
      <c r="AJ20" s="11" t="s">
        <v>200</v>
      </c>
      <c r="AK20" s="11">
        <v>4.82</v>
      </c>
      <c r="AL20" s="11" t="s">
        <v>200</v>
      </c>
      <c r="AM20" s="11">
        <v>-28.91</v>
      </c>
      <c r="AQ20" t="s">
        <v>213</v>
      </c>
      <c r="AR20" t="s">
        <v>219</v>
      </c>
      <c r="AS20">
        <v>10684</v>
      </c>
      <c r="AT20" t="s">
        <v>41</v>
      </c>
      <c r="AU20" t="s">
        <v>220</v>
      </c>
      <c r="AV20">
        <v>0</v>
      </c>
      <c r="AW20" t="s">
        <v>42</v>
      </c>
      <c r="AX20">
        <v>0</v>
      </c>
      <c r="AY20" t="s">
        <v>216</v>
      </c>
      <c r="AZ20" t="s">
        <v>217</v>
      </c>
      <c r="BA20">
        <v>6</v>
      </c>
      <c r="BB20" t="s">
        <v>218</v>
      </c>
      <c r="BC20">
        <v>71</v>
      </c>
      <c r="BD20">
        <v>6071</v>
      </c>
      <c r="BE20">
        <v>27</v>
      </c>
      <c r="BF20">
        <v>8300</v>
      </c>
      <c r="BG20">
        <v>1978</v>
      </c>
      <c r="BH20">
        <v>0</v>
      </c>
      <c r="BI20">
        <v>0</v>
      </c>
      <c r="BJ20">
        <v>0</v>
      </c>
      <c r="BK20" t="s">
        <v>1789</v>
      </c>
      <c r="BL20" t="s">
        <v>1809</v>
      </c>
      <c r="BM20" t="s">
        <v>1810</v>
      </c>
      <c r="BN20">
        <v>1978</v>
      </c>
      <c r="BO20">
        <v>0.98299999999999998</v>
      </c>
      <c r="BP20" t="s">
        <v>1908</v>
      </c>
      <c r="BQ20" t="s">
        <v>1699</v>
      </c>
      <c r="BR20">
        <v>0</v>
      </c>
      <c r="BS20">
        <v>1978</v>
      </c>
      <c r="BT20" t="s">
        <v>1909</v>
      </c>
      <c r="BU20" t="s">
        <v>1793</v>
      </c>
      <c r="BV20">
        <v>0</v>
      </c>
      <c r="BW20">
        <v>0</v>
      </c>
      <c r="BX20">
        <v>0</v>
      </c>
      <c r="BY20">
        <v>0.52600000000000002</v>
      </c>
      <c r="BZ20">
        <v>0.23799999999999999</v>
      </c>
      <c r="CA20">
        <v>0.23799999999999999</v>
      </c>
      <c r="CB20">
        <v>0.23799999999999999</v>
      </c>
      <c r="CC20">
        <v>0.23799999999999999</v>
      </c>
      <c r="CD20">
        <v>0.05</v>
      </c>
      <c r="CE20">
        <v>0.1</v>
      </c>
      <c r="CF20">
        <v>0.56000000000000005</v>
      </c>
      <c r="CG20">
        <v>0.99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 t="s">
        <v>1901</v>
      </c>
      <c r="CP20">
        <v>100</v>
      </c>
      <c r="CQ20" t="s">
        <v>1902</v>
      </c>
      <c r="CR20">
        <v>100</v>
      </c>
      <c r="CS20" t="s">
        <v>1795</v>
      </c>
      <c r="CT20">
        <v>0</v>
      </c>
      <c r="CU20">
        <v>0</v>
      </c>
      <c r="CV20">
        <v>0</v>
      </c>
      <c r="CW20" t="s">
        <v>1903</v>
      </c>
      <c r="CX20">
        <v>35.765000000000001</v>
      </c>
      <c r="CY20">
        <v>-117.38330000000001</v>
      </c>
      <c r="CZ20" t="s">
        <v>1904</v>
      </c>
      <c r="DA20" t="s">
        <v>1799</v>
      </c>
      <c r="DB20" t="s">
        <v>1905</v>
      </c>
      <c r="DC20">
        <v>0</v>
      </c>
      <c r="DD20" s="18">
        <v>0</v>
      </c>
      <c r="DE20" s="18">
        <v>0</v>
      </c>
      <c r="DF20" s="57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 s="58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262321</v>
      </c>
      <c r="ED20">
        <v>130143</v>
      </c>
      <c r="EE20">
        <v>0</v>
      </c>
      <c r="EF20">
        <v>1</v>
      </c>
      <c r="EG20">
        <v>1</v>
      </c>
      <c r="EH20">
        <v>0</v>
      </c>
      <c r="EI20">
        <v>0.89876567200000002</v>
      </c>
      <c r="EJ20">
        <v>0.732027117</v>
      </c>
      <c r="EK20" t="s">
        <v>1848</v>
      </c>
      <c r="EL20" t="s">
        <v>1848</v>
      </c>
      <c r="EM20">
        <v>0</v>
      </c>
      <c r="EN20">
        <v>1</v>
      </c>
      <c r="EO20">
        <v>1</v>
      </c>
      <c r="EP20">
        <v>0</v>
      </c>
      <c r="EQ20">
        <v>0</v>
      </c>
      <c r="ER20">
        <v>1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 t="s">
        <v>1801</v>
      </c>
      <c r="FA20">
        <v>44</v>
      </c>
      <c r="FB20" t="s">
        <v>1824</v>
      </c>
      <c r="FC20">
        <v>6</v>
      </c>
      <c r="FD20" t="s">
        <v>1849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2</v>
      </c>
      <c r="FM20">
        <v>100</v>
      </c>
      <c r="FN20">
        <v>0</v>
      </c>
      <c r="FO20">
        <v>0</v>
      </c>
      <c r="FP20">
        <v>1</v>
      </c>
      <c r="FQ20">
        <v>0</v>
      </c>
      <c r="FR20">
        <v>1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1</v>
      </c>
      <c r="GF20">
        <v>1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 t="s">
        <v>1906</v>
      </c>
      <c r="GO20">
        <v>0</v>
      </c>
      <c r="GP20">
        <v>0</v>
      </c>
      <c r="GQ20" t="s">
        <v>1907</v>
      </c>
      <c r="GR20">
        <v>70.739652609999993</v>
      </c>
      <c r="GS20">
        <v>0</v>
      </c>
      <c r="GT20">
        <v>0</v>
      </c>
      <c r="GU20">
        <v>0</v>
      </c>
      <c r="GV20" t="s">
        <v>44</v>
      </c>
      <c r="GW20" t="s">
        <v>44</v>
      </c>
      <c r="GX20" t="s">
        <v>44</v>
      </c>
      <c r="GY20" t="s">
        <v>44</v>
      </c>
      <c r="GZ20" t="s">
        <v>44</v>
      </c>
      <c r="HA20" t="s">
        <v>1861</v>
      </c>
      <c r="HB20" s="57">
        <v>0.4343726315789469</v>
      </c>
      <c r="HC20" t="s">
        <v>1861</v>
      </c>
      <c r="HD20" s="58">
        <v>206.26768040250087</v>
      </c>
      <c r="HE20" s="18">
        <v>102737.81482105253</v>
      </c>
      <c r="HF20" s="18">
        <v>852723.86301473598</v>
      </c>
      <c r="HG20" s="18">
        <v>87944.686623954738</v>
      </c>
      <c r="HH20" s="57">
        <v>0.47957371225577267</v>
      </c>
      <c r="HI20">
        <v>84</v>
      </c>
      <c r="HJ20" s="11">
        <v>65.755506982352259</v>
      </c>
      <c r="HK20">
        <v>0</v>
      </c>
      <c r="HL20" s="11">
        <v>65.755506982352259</v>
      </c>
      <c r="HM20" s="59" t="s">
        <v>44</v>
      </c>
      <c r="HN20" s="59" t="s">
        <v>44</v>
      </c>
      <c r="HO20" s="59" t="s">
        <v>44</v>
      </c>
      <c r="HP20" s="59" t="s">
        <v>44</v>
      </c>
      <c r="HQ20" s="59" t="s">
        <v>44</v>
      </c>
      <c r="HR20" s="59" t="s">
        <v>44</v>
      </c>
      <c r="HS20" s="59" t="s">
        <v>44</v>
      </c>
      <c r="HT20" s="59" t="s">
        <v>44</v>
      </c>
      <c r="HU20" t="s">
        <v>44</v>
      </c>
      <c r="HV20" s="19" t="s">
        <v>44</v>
      </c>
      <c r="HW20" s="18">
        <v>20.713563000000001</v>
      </c>
      <c r="HX20" s="58">
        <v>6.8230476521999996</v>
      </c>
      <c r="HY20" s="58">
        <v>20.1769523478</v>
      </c>
      <c r="HZ20" s="57">
        <v>0.58126028403443897</v>
      </c>
      <c r="IA20" s="18">
        <v>102737.81482105254</v>
      </c>
      <c r="IB20" s="18">
        <v>137479.68237982551</v>
      </c>
      <c r="IC20" s="18">
        <v>1141081.3637525518</v>
      </c>
      <c r="ID20" s="58">
        <v>20.626768040250088</v>
      </c>
      <c r="IE20" s="18">
        <v>11768.410302588061</v>
      </c>
      <c r="IF20" s="18">
        <v>76176.276321366677</v>
      </c>
      <c r="IG20" s="18">
        <v>32832001.962805502</v>
      </c>
      <c r="IH20" s="18">
        <v>0</v>
      </c>
      <c r="II20" s="18">
        <v>0</v>
      </c>
      <c r="IJ20" s="18">
        <v>1627.2032265757593</v>
      </c>
      <c r="IK20" s="58">
        <v>121.71383155555556</v>
      </c>
      <c r="IL20" s="58">
        <v>4.2100978287314179</v>
      </c>
      <c r="IM20" s="58">
        <v>10.266255558000001</v>
      </c>
      <c r="IN20" s="58">
        <v>60.703130704602799</v>
      </c>
      <c r="IO20" s="58">
        <v>-3.6032218140559109E-15</v>
      </c>
      <c r="IP20" s="58">
        <v>63.024345014483856</v>
      </c>
      <c r="IQ20" s="58">
        <v>48.586206160368477</v>
      </c>
      <c r="IR20" s="58">
        <v>65.52749612363651</v>
      </c>
      <c r="IS20" s="58">
        <f t="shared" si="0"/>
        <v>1627.2032265757593</v>
      </c>
      <c r="IT20" s="60"/>
      <c r="IU20" s="18">
        <f t="shared" si="1"/>
        <v>10.266255558000001</v>
      </c>
      <c r="IV20" s="18">
        <f t="shared" si="2"/>
        <v>121.71383155555556</v>
      </c>
      <c r="IW20" s="57">
        <f t="shared" si="3"/>
        <v>0.25270546859999998</v>
      </c>
      <c r="IX20" s="57">
        <f t="shared" si="4"/>
        <v>0.33816046817119805</v>
      </c>
      <c r="JA20" s="18">
        <v>205.4</v>
      </c>
    </row>
    <row r="21" spans="1:261" x14ac:dyDescent="0.2">
      <c r="A21" t="s">
        <v>1259</v>
      </c>
      <c r="B21" t="s">
        <v>1250</v>
      </c>
      <c r="C21" t="s">
        <v>1224</v>
      </c>
      <c r="D21" t="s">
        <v>1260</v>
      </c>
      <c r="E21" t="s">
        <v>277</v>
      </c>
      <c r="F21">
        <v>1364</v>
      </c>
      <c r="G21">
        <v>4</v>
      </c>
      <c r="H21">
        <v>2369.71362375018</v>
      </c>
      <c r="I21">
        <v>10.58</v>
      </c>
      <c r="J21">
        <v>4.59</v>
      </c>
      <c r="K21">
        <v>31.346699189790002</v>
      </c>
      <c r="L21">
        <v>0.32070423552599597</v>
      </c>
      <c r="M21">
        <v>0.47211281491549939</v>
      </c>
      <c r="N21">
        <v>4.82</v>
      </c>
      <c r="O21">
        <v>10.69</v>
      </c>
      <c r="R21" t="s">
        <v>202</v>
      </c>
      <c r="S21">
        <v>10671</v>
      </c>
      <c r="T21" t="s">
        <v>41</v>
      </c>
      <c r="U21" t="s">
        <v>203</v>
      </c>
      <c r="V21">
        <v>90962</v>
      </c>
      <c r="W21" t="s">
        <v>42</v>
      </c>
      <c r="X21" t="s">
        <v>200</v>
      </c>
      <c r="Y21">
        <v>40079</v>
      </c>
      <c r="Z21">
        <v>80</v>
      </c>
      <c r="AA21">
        <v>320</v>
      </c>
      <c r="AB21" t="b">
        <v>0</v>
      </c>
      <c r="AC21">
        <v>11851</v>
      </c>
      <c r="AD21">
        <v>1991</v>
      </c>
      <c r="AE21" s="10">
        <v>9999</v>
      </c>
      <c r="AF21" s="11">
        <v>91</v>
      </c>
      <c r="AG21" s="11">
        <v>39.189538343808628</v>
      </c>
      <c r="AH21" s="11">
        <v>0</v>
      </c>
      <c r="AI21" s="11">
        <v>39.189538343808628</v>
      </c>
      <c r="AJ21" s="11" t="s">
        <v>200</v>
      </c>
      <c r="AK21" s="11">
        <v>4.82</v>
      </c>
      <c r="AL21" s="11" t="s">
        <v>200</v>
      </c>
      <c r="AM21" s="11">
        <v>-28.91</v>
      </c>
      <c r="AQ21" t="s">
        <v>213</v>
      </c>
      <c r="AR21" t="s">
        <v>221</v>
      </c>
      <c r="AS21">
        <v>10684</v>
      </c>
      <c r="AT21" t="s">
        <v>41</v>
      </c>
      <c r="AU21" t="s">
        <v>222</v>
      </c>
      <c r="AV21">
        <v>0</v>
      </c>
      <c r="AW21" t="s">
        <v>42</v>
      </c>
      <c r="AX21">
        <v>0</v>
      </c>
      <c r="AY21" t="s">
        <v>216</v>
      </c>
      <c r="AZ21" t="s">
        <v>217</v>
      </c>
      <c r="BA21">
        <v>6</v>
      </c>
      <c r="BB21" t="s">
        <v>218</v>
      </c>
      <c r="BC21">
        <v>71</v>
      </c>
      <c r="BD21">
        <v>6071</v>
      </c>
      <c r="BE21">
        <v>27</v>
      </c>
      <c r="BF21">
        <v>8300</v>
      </c>
      <c r="BG21">
        <v>1978</v>
      </c>
      <c r="BH21">
        <v>0</v>
      </c>
      <c r="BI21">
        <v>0</v>
      </c>
      <c r="BJ21">
        <v>0</v>
      </c>
      <c r="BK21" t="s">
        <v>1789</v>
      </c>
      <c r="BL21" t="s">
        <v>1809</v>
      </c>
      <c r="BM21" t="s">
        <v>1810</v>
      </c>
      <c r="BN21">
        <v>1978</v>
      </c>
      <c r="BO21">
        <v>0.98299999999999998</v>
      </c>
      <c r="BP21" t="s">
        <v>1908</v>
      </c>
      <c r="BQ21" t="s">
        <v>1699</v>
      </c>
      <c r="BR21">
        <v>0</v>
      </c>
      <c r="BS21">
        <v>1978</v>
      </c>
      <c r="BT21" t="s">
        <v>1909</v>
      </c>
      <c r="BU21" t="s">
        <v>1793</v>
      </c>
      <c r="BV21">
        <v>0</v>
      </c>
      <c r="BW21">
        <v>0</v>
      </c>
      <c r="BX21">
        <v>0</v>
      </c>
      <c r="BY21">
        <v>0.52600000000000002</v>
      </c>
      <c r="BZ21">
        <v>0.23</v>
      </c>
      <c r="CA21">
        <v>0.23</v>
      </c>
      <c r="CB21">
        <v>0.23</v>
      </c>
      <c r="CC21">
        <v>0.23</v>
      </c>
      <c r="CD21">
        <v>0.05</v>
      </c>
      <c r="CE21">
        <v>0.1</v>
      </c>
      <c r="CF21">
        <v>0.56000000000000005</v>
      </c>
      <c r="CG21">
        <v>0.99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 t="s">
        <v>1901</v>
      </c>
      <c r="CP21">
        <v>100</v>
      </c>
      <c r="CQ21" t="s">
        <v>1902</v>
      </c>
      <c r="CR21">
        <v>100</v>
      </c>
      <c r="CS21" t="s">
        <v>1795</v>
      </c>
      <c r="CT21">
        <v>0</v>
      </c>
      <c r="CU21">
        <v>0</v>
      </c>
      <c r="CV21">
        <v>0</v>
      </c>
      <c r="CW21" t="s">
        <v>1903</v>
      </c>
      <c r="CX21">
        <v>35.765000000000001</v>
      </c>
      <c r="CY21">
        <v>-117.38330000000001</v>
      </c>
      <c r="CZ21" t="s">
        <v>1904</v>
      </c>
      <c r="DA21" t="s">
        <v>1799</v>
      </c>
      <c r="DB21" t="s">
        <v>1905</v>
      </c>
      <c r="DC21">
        <v>0</v>
      </c>
      <c r="DD21" s="18">
        <v>0</v>
      </c>
      <c r="DE21" s="18">
        <v>0</v>
      </c>
      <c r="DF21" s="57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 s="58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264136</v>
      </c>
      <c r="ED21">
        <v>184883</v>
      </c>
      <c r="EE21">
        <v>0</v>
      </c>
      <c r="EF21">
        <v>1</v>
      </c>
      <c r="EG21">
        <v>1</v>
      </c>
      <c r="EH21">
        <v>0</v>
      </c>
      <c r="EI21">
        <v>0.81172978699999998</v>
      </c>
      <c r="EJ21">
        <v>0.732027117</v>
      </c>
      <c r="EK21" t="s">
        <v>1848</v>
      </c>
      <c r="EL21" t="s">
        <v>1848</v>
      </c>
      <c r="EM21">
        <v>0</v>
      </c>
      <c r="EN21">
        <v>1</v>
      </c>
      <c r="EO21">
        <v>1</v>
      </c>
      <c r="EP21">
        <v>0</v>
      </c>
      <c r="EQ21">
        <v>0</v>
      </c>
      <c r="ER21">
        <v>1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 t="s">
        <v>1801</v>
      </c>
      <c r="FA21">
        <v>44</v>
      </c>
      <c r="FB21" t="s">
        <v>1824</v>
      </c>
      <c r="FC21">
        <v>6</v>
      </c>
      <c r="FD21" t="s">
        <v>1849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2</v>
      </c>
      <c r="FM21">
        <v>100</v>
      </c>
      <c r="FN21">
        <v>0</v>
      </c>
      <c r="FO21">
        <v>0</v>
      </c>
      <c r="FP21">
        <v>1</v>
      </c>
      <c r="FQ21">
        <v>0</v>
      </c>
      <c r="FR21">
        <v>1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1</v>
      </c>
      <c r="GF21">
        <v>1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 t="s">
        <v>1906</v>
      </c>
      <c r="GO21">
        <v>0</v>
      </c>
      <c r="GP21">
        <v>0</v>
      </c>
      <c r="GQ21" t="s">
        <v>1907</v>
      </c>
      <c r="GR21">
        <v>70.739652609999993</v>
      </c>
      <c r="GS21">
        <v>0</v>
      </c>
      <c r="GT21">
        <v>0</v>
      </c>
      <c r="GU21">
        <v>0</v>
      </c>
      <c r="GV21" t="s">
        <v>44</v>
      </c>
      <c r="GW21" t="s">
        <v>44</v>
      </c>
      <c r="GX21" t="s">
        <v>44</v>
      </c>
      <c r="GY21" t="s">
        <v>44</v>
      </c>
      <c r="GZ21" t="s">
        <v>44</v>
      </c>
      <c r="HA21" t="s">
        <v>1861</v>
      </c>
      <c r="HB21" s="57">
        <v>0.4343726315789469</v>
      </c>
      <c r="HC21" t="s">
        <v>1861</v>
      </c>
      <c r="HD21" s="58">
        <v>206.26768040250087</v>
      </c>
      <c r="HE21" s="18">
        <v>102737.81482105253</v>
      </c>
      <c r="HF21" s="18">
        <v>852723.86301473598</v>
      </c>
      <c r="HG21" s="18">
        <v>87944.686623954738</v>
      </c>
      <c r="HH21" s="57">
        <v>0.47957371225577267</v>
      </c>
      <c r="HI21">
        <v>84</v>
      </c>
      <c r="HJ21" s="11">
        <v>65.755506982352259</v>
      </c>
      <c r="HK21">
        <v>0</v>
      </c>
      <c r="HL21" s="11">
        <v>65.755506982352259</v>
      </c>
      <c r="HM21" s="59" t="s">
        <v>44</v>
      </c>
      <c r="HN21" s="59" t="s">
        <v>44</v>
      </c>
      <c r="HO21" s="59" t="s">
        <v>44</v>
      </c>
      <c r="HP21" s="59" t="s">
        <v>44</v>
      </c>
      <c r="HQ21" s="59" t="s">
        <v>44</v>
      </c>
      <c r="HR21" s="59" t="s">
        <v>44</v>
      </c>
      <c r="HS21" s="59" t="s">
        <v>44</v>
      </c>
      <c r="HT21" s="59" t="s">
        <v>44</v>
      </c>
      <c r="HU21" t="s">
        <v>44</v>
      </c>
      <c r="HV21" s="19" t="s">
        <v>44</v>
      </c>
      <c r="HW21" s="18">
        <v>20.713563000000001</v>
      </c>
      <c r="HX21" s="58">
        <v>6.8230476521999996</v>
      </c>
      <c r="HY21" s="58">
        <v>20.1769523478</v>
      </c>
      <c r="HZ21" s="57">
        <v>0.58126028403443897</v>
      </c>
      <c r="IA21" s="18">
        <v>102737.81482105254</v>
      </c>
      <c r="IB21" s="18">
        <v>137479.68237982551</v>
      </c>
      <c r="IC21" s="18">
        <v>1141081.3637525518</v>
      </c>
      <c r="ID21" s="58">
        <v>20.626768040250088</v>
      </c>
      <c r="IE21" s="18">
        <v>11768.410302588061</v>
      </c>
      <c r="IF21" s="18">
        <v>76176.276321366677</v>
      </c>
      <c r="IG21" s="18">
        <v>32832001.962805502</v>
      </c>
      <c r="IH21" s="18">
        <v>0</v>
      </c>
      <c r="II21" s="18">
        <v>0</v>
      </c>
      <c r="IJ21" s="18">
        <v>1627.2032265757593</v>
      </c>
      <c r="IK21" s="58">
        <v>121.71383155555556</v>
      </c>
      <c r="IL21" s="58">
        <v>4.2100978287314179</v>
      </c>
      <c r="IM21" s="58">
        <v>10.266255558000001</v>
      </c>
      <c r="IN21" s="58">
        <v>60.703130704602799</v>
      </c>
      <c r="IO21" s="58">
        <v>-3.6032218140559109E-15</v>
      </c>
      <c r="IP21" s="58">
        <v>63.024345014483856</v>
      </c>
      <c r="IQ21" s="58">
        <v>48.586206160368477</v>
      </c>
      <c r="IR21" s="58">
        <v>65.52749612363651</v>
      </c>
      <c r="IS21" s="58">
        <f t="shared" si="0"/>
        <v>1627.2032265757593</v>
      </c>
      <c r="IT21" s="60"/>
      <c r="IU21" s="18">
        <f t="shared" si="1"/>
        <v>10.266255558000001</v>
      </c>
      <c r="IV21" s="18">
        <f t="shared" si="2"/>
        <v>121.71383155555556</v>
      </c>
      <c r="IW21" s="57">
        <f t="shared" si="3"/>
        <v>0.25270546859999998</v>
      </c>
      <c r="IX21" s="57">
        <f t="shared" si="4"/>
        <v>0.33816046817119805</v>
      </c>
      <c r="JA21" s="18">
        <v>205.4</v>
      </c>
    </row>
    <row r="22" spans="1:261" x14ac:dyDescent="0.2">
      <c r="A22" t="s">
        <v>1261</v>
      </c>
      <c r="B22" t="s">
        <v>1262</v>
      </c>
      <c r="C22" t="s">
        <v>1224</v>
      </c>
      <c r="D22" t="s">
        <v>1263</v>
      </c>
      <c r="E22" t="s">
        <v>297</v>
      </c>
      <c r="F22">
        <v>1393</v>
      </c>
      <c r="G22">
        <v>6</v>
      </c>
      <c r="H22">
        <v>3106.0619270987499</v>
      </c>
      <c r="I22">
        <v>10.58</v>
      </c>
      <c r="J22">
        <v>4.59</v>
      </c>
      <c r="K22">
        <v>38.263738625733602</v>
      </c>
      <c r="L22">
        <v>0.38228886607705498</v>
      </c>
      <c r="M22">
        <v>0.64568122951123685</v>
      </c>
      <c r="N22">
        <v>4.82</v>
      </c>
      <c r="O22">
        <v>13.01</v>
      </c>
      <c r="R22" t="s">
        <v>204</v>
      </c>
      <c r="S22">
        <v>10671</v>
      </c>
      <c r="T22" t="s">
        <v>41</v>
      </c>
      <c r="U22" t="s">
        <v>205</v>
      </c>
      <c r="V22">
        <v>90963</v>
      </c>
      <c r="W22" t="s">
        <v>42</v>
      </c>
      <c r="X22" t="s">
        <v>200</v>
      </c>
      <c r="Y22">
        <v>40079</v>
      </c>
      <c r="Z22">
        <v>80</v>
      </c>
      <c r="AA22">
        <v>320</v>
      </c>
      <c r="AB22" t="b">
        <v>0</v>
      </c>
      <c r="AC22">
        <v>11896</v>
      </c>
      <c r="AD22">
        <v>1991</v>
      </c>
      <c r="AE22" s="10">
        <v>9999</v>
      </c>
      <c r="AF22" s="11">
        <v>91</v>
      </c>
      <c r="AG22" s="11">
        <v>39.189538343808628</v>
      </c>
      <c r="AH22" s="11">
        <v>0</v>
      </c>
      <c r="AI22" s="11">
        <v>39.189538343808628</v>
      </c>
      <c r="AJ22" s="11" t="s">
        <v>200</v>
      </c>
      <c r="AK22" s="11">
        <v>4.82</v>
      </c>
      <c r="AL22" s="11" t="s">
        <v>200</v>
      </c>
      <c r="AM22" s="11">
        <v>-28.91</v>
      </c>
      <c r="AQ22" t="s">
        <v>223</v>
      </c>
      <c r="AR22" t="s">
        <v>224</v>
      </c>
      <c r="AS22">
        <v>1073</v>
      </c>
      <c r="AT22" t="s">
        <v>41</v>
      </c>
      <c r="AU22">
        <v>3</v>
      </c>
      <c r="AV22">
        <v>746</v>
      </c>
      <c r="AW22" t="s">
        <v>42</v>
      </c>
      <c r="AX22">
        <v>0</v>
      </c>
      <c r="AY22" t="s">
        <v>225</v>
      </c>
      <c r="AZ22" t="s">
        <v>226</v>
      </c>
      <c r="BA22">
        <v>19</v>
      </c>
      <c r="BB22" t="s">
        <v>227</v>
      </c>
      <c r="BC22">
        <v>113</v>
      </c>
      <c r="BD22">
        <v>19113</v>
      </c>
      <c r="BE22">
        <v>26.8</v>
      </c>
      <c r="BF22">
        <v>12146</v>
      </c>
      <c r="BG22">
        <v>1958</v>
      </c>
      <c r="BH22">
        <v>0</v>
      </c>
      <c r="BI22" t="s">
        <v>1807</v>
      </c>
      <c r="BJ22" t="s">
        <v>1788</v>
      </c>
      <c r="BK22" t="s">
        <v>1789</v>
      </c>
      <c r="BL22" t="s">
        <v>1910</v>
      </c>
      <c r="BM22">
        <v>0</v>
      </c>
      <c r="BN22">
        <v>0</v>
      </c>
      <c r="BO22">
        <v>0</v>
      </c>
      <c r="BP22" t="s">
        <v>1792</v>
      </c>
      <c r="BQ22">
        <v>0</v>
      </c>
      <c r="BR22">
        <v>0</v>
      </c>
      <c r="BS22">
        <v>0</v>
      </c>
      <c r="BT22" t="s">
        <v>1909</v>
      </c>
      <c r="BU22" t="s">
        <v>1793</v>
      </c>
      <c r="BV22" t="s">
        <v>1812</v>
      </c>
      <c r="BW22">
        <v>2014</v>
      </c>
      <c r="BX22">
        <v>0</v>
      </c>
      <c r="BY22">
        <v>0.7</v>
      </c>
      <c r="BZ22">
        <v>0.31434000000000001</v>
      </c>
      <c r="CA22">
        <v>0.31434000000000001</v>
      </c>
      <c r="CB22">
        <v>0.19869999999999999</v>
      </c>
      <c r="CC22">
        <v>0.19869999999999999</v>
      </c>
      <c r="CD22">
        <v>0.1</v>
      </c>
      <c r="CE22">
        <v>0.1</v>
      </c>
      <c r="CF22">
        <v>0.1</v>
      </c>
      <c r="CG22">
        <v>0</v>
      </c>
      <c r="CH22">
        <v>0</v>
      </c>
      <c r="CI22">
        <v>0</v>
      </c>
      <c r="CJ22">
        <v>0</v>
      </c>
      <c r="CK22">
        <v>0</v>
      </c>
      <c r="CL22" t="s">
        <v>1188</v>
      </c>
      <c r="CM22">
        <v>2025</v>
      </c>
      <c r="CN22">
        <v>0</v>
      </c>
      <c r="CO22" t="s">
        <v>1911</v>
      </c>
      <c r="CP22">
        <v>100</v>
      </c>
      <c r="CQ22" t="s">
        <v>1912</v>
      </c>
      <c r="CR22">
        <v>100</v>
      </c>
      <c r="CS22" t="s">
        <v>1795</v>
      </c>
      <c r="CT22" t="s">
        <v>1913</v>
      </c>
      <c r="CU22">
        <v>1</v>
      </c>
      <c r="CV22">
        <v>0</v>
      </c>
      <c r="CW22" t="s">
        <v>1914</v>
      </c>
      <c r="CX22">
        <v>41.944038999999997</v>
      </c>
      <c r="CY22">
        <v>-91.639167</v>
      </c>
      <c r="CZ22" t="s">
        <v>1817</v>
      </c>
      <c r="DA22" t="s">
        <v>1818</v>
      </c>
      <c r="DB22" t="s">
        <v>1915</v>
      </c>
      <c r="DC22" t="s">
        <v>1916</v>
      </c>
      <c r="DD22" s="18">
        <v>2710836.4</v>
      </c>
      <c r="DE22" s="18">
        <v>0</v>
      </c>
      <c r="DF22" s="57">
        <v>0.51600000000000001</v>
      </c>
      <c r="DG22" t="s">
        <v>1820</v>
      </c>
      <c r="DH22">
        <v>1050112</v>
      </c>
      <c r="DI22">
        <v>618</v>
      </c>
      <c r="DJ22">
        <v>414.6</v>
      </c>
      <c r="DK22">
        <v>283265</v>
      </c>
      <c r="DL22">
        <v>1.2</v>
      </c>
      <c r="DM22">
        <v>159.4</v>
      </c>
      <c r="DN22">
        <v>13</v>
      </c>
      <c r="DO22">
        <v>1</v>
      </c>
      <c r="DP22">
        <v>0.53558590469330902</v>
      </c>
      <c r="DQ22">
        <v>0.285864869376183</v>
      </c>
      <c r="DR22">
        <v>209.65263803987301</v>
      </c>
      <c r="DS22">
        <v>6.57160619255594E-7</v>
      </c>
      <c r="DT22">
        <v>0.27999023012814001</v>
      </c>
      <c r="DU22">
        <v>0.45594783956715301</v>
      </c>
      <c r="DV22">
        <v>0.30588345353485702</v>
      </c>
      <c r="DW22" s="58">
        <v>208.98715983008</v>
      </c>
      <c r="DX22">
        <v>4.4266780540500299E-7</v>
      </c>
      <c r="DY22">
        <v>0.30358666504144299</v>
      </c>
      <c r="DZ22">
        <v>9.4043331550126997E-3</v>
      </c>
      <c r="EA22">
        <v>7.2341024269328503E-4</v>
      </c>
      <c r="EB22">
        <v>-15189</v>
      </c>
      <c r="EC22">
        <v>20596</v>
      </c>
      <c r="ED22">
        <v>11222</v>
      </c>
      <c r="EE22">
        <v>0</v>
      </c>
      <c r="EF22">
        <v>1</v>
      </c>
      <c r="EG22">
        <v>1</v>
      </c>
      <c r="EH22" t="s">
        <v>1847</v>
      </c>
      <c r="EI22">
        <v>0.42</v>
      </c>
      <c r="EJ22">
        <v>0.42</v>
      </c>
      <c r="EK22" t="s">
        <v>1822</v>
      </c>
      <c r="EL22" t="s">
        <v>1822</v>
      </c>
      <c r="EM22">
        <v>0</v>
      </c>
      <c r="EN22">
        <v>1</v>
      </c>
      <c r="EO22">
        <v>0</v>
      </c>
      <c r="EP22">
        <v>0</v>
      </c>
      <c r="EQ22">
        <v>0</v>
      </c>
      <c r="ER22">
        <v>0</v>
      </c>
      <c r="ES22">
        <v>1</v>
      </c>
      <c r="ET22">
        <v>0</v>
      </c>
      <c r="EU22">
        <v>0</v>
      </c>
      <c r="EV22">
        <v>0</v>
      </c>
      <c r="EW22">
        <v>1</v>
      </c>
      <c r="EX22">
        <v>0</v>
      </c>
      <c r="EY22">
        <v>1</v>
      </c>
      <c r="EZ22" t="s">
        <v>1801</v>
      </c>
      <c r="FA22">
        <v>64</v>
      </c>
      <c r="FB22" t="s">
        <v>1860</v>
      </c>
      <c r="FC22">
        <v>6</v>
      </c>
      <c r="FD22" t="s">
        <v>1849</v>
      </c>
      <c r="FE22">
        <v>0</v>
      </c>
      <c r="FF22">
        <v>0</v>
      </c>
      <c r="FG22">
        <v>1</v>
      </c>
      <c r="FH22">
        <v>0</v>
      </c>
      <c r="FI22">
        <v>0</v>
      </c>
      <c r="FJ22" t="s">
        <v>1850</v>
      </c>
      <c r="FK22">
        <v>1</v>
      </c>
      <c r="FL22">
        <v>94</v>
      </c>
      <c r="FM22">
        <v>60</v>
      </c>
      <c r="FN22">
        <v>48</v>
      </c>
      <c r="FO22">
        <v>44</v>
      </c>
      <c r="FP22">
        <v>1</v>
      </c>
      <c r="FQ22">
        <v>1</v>
      </c>
      <c r="FR22">
        <v>0</v>
      </c>
      <c r="FS22" t="s">
        <v>1917</v>
      </c>
      <c r="FT22">
        <v>1</v>
      </c>
      <c r="FU22">
        <v>1</v>
      </c>
      <c r="FV22">
        <v>1</v>
      </c>
      <c r="FW22">
        <v>1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 t="s">
        <v>1918</v>
      </c>
      <c r="GR22">
        <v>559.36390589999996</v>
      </c>
      <c r="GS22">
        <v>1.10482638132622</v>
      </c>
      <c r="GT22">
        <v>0.74119905776351602</v>
      </c>
      <c r="GU22">
        <v>0</v>
      </c>
      <c r="GV22">
        <v>2417112</v>
      </c>
      <c r="GW22" t="s">
        <v>44</v>
      </c>
      <c r="GX22">
        <v>0.46</v>
      </c>
      <c r="GY22">
        <v>251295</v>
      </c>
      <c r="GZ22">
        <v>207.92995938955249</v>
      </c>
      <c r="HA22" t="s">
        <v>1806</v>
      </c>
      <c r="HB22" s="57">
        <v>0.51600000000000001</v>
      </c>
      <c r="HC22" t="s">
        <v>1806</v>
      </c>
      <c r="HD22" s="58">
        <v>208.98715983008</v>
      </c>
      <c r="HE22" s="18">
        <v>121140.28800000002</v>
      </c>
      <c r="HF22" s="18">
        <v>1471369.938048</v>
      </c>
      <c r="HG22" s="18">
        <v>153748.71220600614</v>
      </c>
      <c r="HH22" s="57">
        <v>0.88157894736842113</v>
      </c>
      <c r="HI22">
        <v>262</v>
      </c>
      <c r="HJ22" s="11">
        <v>172.27942829376292</v>
      </c>
      <c r="HK22">
        <v>46</v>
      </c>
      <c r="HL22" s="11">
        <v>65.755506982352259</v>
      </c>
      <c r="HM22" s="59" t="s">
        <v>44</v>
      </c>
      <c r="HN22" s="59" t="s">
        <v>44</v>
      </c>
      <c r="HO22" s="59" t="s">
        <v>44</v>
      </c>
      <c r="HP22" s="59" t="s">
        <v>44</v>
      </c>
      <c r="HQ22" s="59" t="s">
        <v>44</v>
      </c>
      <c r="HR22" s="59" t="s">
        <v>44</v>
      </c>
      <c r="HS22" s="59" t="s">
        <v>44</v>
      </c>
      <c r="HT22" s="59" t="s">
        <v>44</v>
      </c>
      <c r="HU22" t="s">
        <v>44</v>
      </c>
      <c r="HV22" s="19">
        <v>1</v>
      </c>
      <c r="HW22" s="18">
        <v>31.365925138799998</v>
      </c>
      <c r="HX22" s="58">
        <v>10.331935740720718</v>
      </c>
      <c r="HY22" s="58">
        <v>16.468064259279281</v>
      </c>
      <c r="HZ22" s="57">
        <v>0.83973439636099734</v>
      </c>
      <c r="IA22" s="18">
        <v>121140.28800000002</v>
      </c>
      <c r="IB22" s="18">
        <v>197142.76476487864</v>
      </c>
      <c r="IC22" s="18">
        <v>2394496.0208342159</v>
      </c>
      <c r="ID22" s="58">
        <v>20.898715983008003</v>
      </c>
      <c r="IE22" s="18">
        <v>25020.946130928547</v>
      </c>
      <c r="IF22" s="18">
        <v>128727.76607507758</v>
      </c>
      <c r="IG22" s="18">
        <v>49716512.592367239</v>
      </c>
      <c r="IH22" s="18">
        <v>1</v>
      </c>
      <c r="II22" s="18">
        <v>0</v>
      </c>
      <c r="IJ22" s="18">
        <v>3018.9651807044302</v>
      </c>
      <c r="IK22" s="58">
        <v>122.49547002985075</v>
      </c>
      <c r="IL22" s="58">
        <v>11.430459238955448</v>
      </c>
      <c r="IM22" s="58">
        <v>15.661895903261996</v>
      </c>
      <c r="IN22" s="58">
        <v>87.640366659953699</v>
      </c>
      <c r="IO22" s="58">
        <v>0</v>
      </c>
      <c r="IP22" s="58">
        <v>90.323874055686531</v>
      </c>
      <c r="IQ22" s="58">
        <v>71.194954409280939</v>
      </c>
      <c r="IR22" s="58">
        <v>66.998578039931743</v>
      </c>
      <c r="IS22" s="58">
        <f t="shared" si="0"/>
        <v>3018.9651807044302</v>
      </c>
      <c r="IT22" s="60"/>
      <c r="IU22" s="18">
        <f t="shared" si="1"/>
        <v>15.661895903261996</v>
      </c>
      <c r="IV22" s="18">
        <f t="shared" si="2"/>
        <v>122.49547002985075</v>
      </c>
      <c r="IW22" s="57">
        <f t="shared" si="3"/>
        <v>0.38551999032539996</v>
      </c>
      <c r="IX22" s="57">
        <f t="shared" si="4"/>
        <v>0.6273922410096846</v>
      </c>
      <c r="JA22" s="18">
        <v>214.13</v>
      </c>
    </row>
    <row r="23" spans="1:261" x14ac:dyDescent="0.2">
      <c r="A23" t="s">
        <v>1264</v>
      </c>
      <c r="B23" t="s">
        <v>1265</v>
      </c>
      <c r="C23" t="s">
        <v>1224</v>
      </c>
      <c r="D23" t="s">
        <v>1266</v>
      </c>
      <c r="E23" t="s">
        <v>1126</v>
      </c>
      <c r="F23">
        <v>1573</v>
      </c>
      <c r="G23">
        <v>1</v>
      </c>
      <c r="H23">
        <v>2452</v>
      </c>
      <c r="I23">
        <v>12.66</v>
      </c>
      <c r="J23">
        <v>4.59</v>
      </c>
      <c r="K23">
        <v>31.57</v>
      </c>
      <c r="L23">
        <v>0.26</v>
      </c>
      <c r="M23">
        <v>0.34</v>
      </c>
      <c r="N23">
        <v>4.82</v>
      </c>
      <c r="O23">
        <v>59</v>
      </c>
      <c r="R23" t="s">
        <v>206</v>
      </c>
      <c r="S23">
        <v>10671</v>
      </c>
      <c r="T23" t="s">
        <v>41</v>
      </c>
      <c r="U23" t="s">
        <v>207</v>
      </c>
      <c r="V23">
        <v>90964</v>
      </c>
      <c r="W23" t="s">
        <v>42</v>
      </c>
      <c r="X23" t="s">
        <v>200</v>
      </c>
      <c r="Y23">
        <v>40079</v>
      </c>
      <c r="Z23">
        <v>80</v>
      </c>
      <c r="AA23">
        <v>320</v>
      </c>
      <c r="AB23" t="b">
        <v>0</v>
      </c>
      <c r="AC23">
        <v>11896</v>
      </c>
      <c r="AD23">
        <v>1991</v>
      </c>
      <c r="AE23" s="10">
        <v>9999</v>
      </c>
      <c r="AF23" s="11">
        <v>91</v>
      </c>
      <c r="AG23" s="11">
        <v>39.189538343808628</v>
      </c>
      <c r="AH23" s="11">
        <v>0</v>
      </c>
      <c r="AI23" s="11">
        <v>39.189538343808628</v>
      </c>
      <c r="AJ23" s="11" t="s">
        <v>200</v>
      </c>
      <c r="AK23" s="11">
        <v>4.82</v>
      </c>
      <c r="AL23" s="11" t="s">
        <v>200</v>
      </c>
      <c r="AM23" s="11">
        <v>-28.91</v>
      </c>
      <c r="AQ23" t="s">
        <v>228</v>
      </c>
      <c r="AR23" t="s">
        <v>229</v>
      </c>
      <c r="AS23">
        <v>10784</v>
      </c>
      <c r="AT23" t="s">
        <v>41</v>
      </c>
      <c r="AU23" t="s">
        <v>210</v>
      </c>
      <c r="AV23">
        <v>0</v>
      </c>
      <c r="AW23" t="s">
        <v>42</v>
      </c>
      <c r="AX23">
        <v>0</v>
      </c>
      <c r="AY23" t="s">
        <v>230</v>
      </c>
      <c r="AZ23" t="s">
        <v>103</v>
      </c>
      <c r="BA23">
        <v>30</v>
      </c>
      <c r="BB23" t="s">
        <v>231</v>
      </c>
      <c r="BC23">
        <v>87</v>
      </c>
      <c r="BD23">
        <v>30087</v>
      </c>
      <c r="BE23">
        <v>38</v>
      </c>
      <c r="BF23">
        <v>13936</v>
      </c>
      <c r="BG23">
        <v>1990</v>
      </c>
      <c r="BH23">
        <v>0</v>
      </c>
      <c r="BI23" t="s">
        <v>1787</v>
      </c>
      <c r="BJ23" t="s">
        <v>1788</v>
      </c>
      <c r="BK23" t="s">
        <v>1808</v>
      </c>
      <c r="BL23" t="s">
        <v>1790</v>
      </c>
      <c r="BM23" t="s">
        <v>1791</v>
      </c>
      <c r="BN23">
        <v>1990</v>
      </c>
      <c r="BO23">
        <v>0.83899999999999997</v>
      </c>
      <c r="BP23" t="s">
        <v>1919</v>
      </c>
      <c r="BQ23">
        <v>0</v>
      </c>
      <c r="BR23">
        <v>0</v>
      </c>
      <c r="BS23">
        <v>0</v>
      </c>
      <c r="BT23" t="s">
        <v>41</v>
      </c>
      <c r="BU23">
        <v>0</v>
      </c>
      <c r="BV23" t="s">
        <v>1812</v>
      </c>
      <c r="BW23">
        <v>2009</v>
      </c>
      <c r="BX23">
        <v>0</v>
      </c>
      <c r="BY23">
        <v>2</v>
      </c>
      <c r="BZ23">
        <v>0.37228</v>
      </c>
      <c r="CA23">
        <v>0.37228</v>
      </c>
      <c r="CB23">
        <v>0.37228</v>
      </c>
      <c r="CC23">
        <v>0.37228</v>
      </c>
      <c r="CD23">
        <v>0.01</v>
      </c>
      <c r="CE23">
        <v>0.01</v>
      </c>
      <c r="CF23">
        <v>0.01</v>
      </c>
      <c r="CG23">
        <v>0.98</v>
      </c>
      <c r="CH23" t="s">
        <v>1793</v>
      </c>
      <c r="CI23">
        <v>1990</v>
      </c>
      <c r="CJ23">
        <v>0</v>
      </c>
      <c r="CK23">
        <v>0</v>
      </c>
      <c r="CL23">
        <v>0</v>
      </c>
      <c r="CM23">
        <v>0</v>
      </c>
      <c r="CN23">
        <v>0</v>
      </c>
      <c r="CO23" t="s">
        <v>228</v>
      </c>
      <c r="CP23">
        <v>100</v>
      </c>
      <c r="CQ23" t="s">
        <v>1920</v>
      </c>
      <c r="CR23">
        <v>100</v>
      </c>
      <c r="CS23" t="s">
        <v>1795</v>
      </c>
      <c r="CT23" t="s">
        <v>1921</v>
      </c>
      <c r="CU23">
        <v>1</v>
      </c>
      <c r="CV23">
        <v>0</v>
      </c>
      <c r="CW23" t="s">
        <v>1922</v>
      </c>
      <c r="CX23">
        <v>45.975200000000001</v>
      </c>
      <c r="CY23">
        <v>-106.65470000000001</v>
      </c>
      <c r="CZ23" t="s">
        <v>1798</v>
      </c>
      <c r="DA23" t="s">
        <v>1799</v>
      </c>
      <c r="DB23">
        <v>0</v>
      </c>
      <c r="DC23">
        <v>0</v>
      </c>
      <c r="DD23" s="18">
        <v>0</v>
      </c>
      <c r="DE23" s="18">
        <v>0</v>
      </c>
      <c r="DF23" s="57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 s="58">
        <v>0</v>
      </c>
      <c r="DX23">
        <v>0</v>
      </c>
      <c r="DY23">
        <v>0</v>
      </c>
      <c r="DZ23">
        <v>0</v>
      </c>
      <c r="EA23">
        <v>0</v>
      </c>
      <c r="EB23">
        <v>301048</v>
      </c>
      <c r="EC23">
        <v>252736</v>
      </c>
      <c r="ED23">
        <v>0</v>
      </c>
      <c r="EE23">
        <v>1011</v>
      </c>
      <c r="EF23">
        <v>1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1</v>
      </c>
      <c r="EQ23">
        <v>0</v>
      </c>
      <c r="ER23">
        <v>1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 t="s">
        <v>1801</v>
      </c>
      <c r="FA23">
        <v>32</v>
      </c>
      <c r="FB23" t="s">
        <v>1802</v>
      </c>
      <c r="FC23">
        <v>0</v>
      </c>
      <c r="FD23" t="s">
        <v>1803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2</v>
      </c>
      <c r="FM23">
        <v>8</v>
      </c>
      <c r="FN23">
        <v>7</v>
      </c>
      <c r="FO23">
        <v>45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 t="s">
        <v>1893</v>
      </c>
      <c r="GP23">
        <v>1</v>
      </c>
      <c r="GQ23" t="s">
        <v>1923</v>
      </c>
      <c r="GR23">
        <v>189.4759316</v>
      </c>
      <c r="GS23">
        <v>0</v>
      </c>
      <c r="GT23">
        <v>0</v>
      </c>
      <c r="GU23">
        <v>0</v>
      </c>
      <c r="GV23" t="s">
        <v>44</v>
      </c>
      <c r="GW23" t="s">
        <v>44</v>
      </c>
      <c r="GX23" t="s">
        <v>44</v>
      </c>
      <c r="GY23" t="s">
        <v>44</v>
      </c>
      <c r="GZ23" t="s">
        <v>44</v>
      </c>
      <c r="HA23" t="s">
        <v>1861</v>
      </c>
      <c r="HB23" s="57">
        <v>0.4343726315789469</v>
      </c>
      <c r="HC23" t="s">
        <v>1861</v>
      </c>
      <c r="HD23" s="58">
        <v>206.26768040250087</v>
      </c>
      <c r="HE23" s="18">
        <v>144593.96159999986</v>
      </c>
      <c r="HF23" s="18">
        <v>2015061.448857598</v>
      </c>
      <c r="HG23" s="18">
        <v>207821.02546217968</v>
      </c>
      <c r="HH23" s="57">
        <v>1</v>
      </c>
      <c r="HI23">
        <v>125</v>
      </c>
      <c r="HJ23" s="11">
        <v>76.967924165159872</v>
      </c>
      <c r="HK23">
        <v>0</v>
      </c>
      <c r="HL23" s="11">
        <v>61.574339332127892</v>
      </c>
      <c r="HM23" s="59" t="s">
        <v>44</v>
      </c>
      <c r="HN23" s="59" t="s">
        <v>44</v>
      </c>
      <c r="HO23" s="59" t="s">
        <v>44</v>
      </c>
      <c r="HP23" s="59" t="s">
        <v>44</v>
      </c>
      <c r="HQ23" s="59" t="s">
        <v>44</v>
      </c>
      <c r="HR23" s="59" t="s">
        <v>44</v>
      </c>
      <c r="HS23" s="59" t="s">
        <v>44</v>
      </c>
      <c r="HT23" s="59" t="s">
        <v>44</v>
      </c>
      <c r="HU23" t="s">
        <v>44</v>
      </c>
      <c r="HV23" s="19" t="s">
        <v>44</v>
      </c>
      <c r="HW23" s="18">
        <v>54.476660160000002</v>
      </c>
      <c r="HX23" s="58">
        <v>17.944611856704</v>
      </c>
      <c r="HY23" s="58">
        <v>20.055388143296</v>
      </c>
      <c r="HZ23" s="57">
        <v>0.823028698425743</v>
      </c>
      <c r="IA23" s="18">
        <v>144593.96159999986</v>
      </c>
      <c r="IB23" s="18">
        <v>273969.79313196131</v>
      </c>
      <c r="IC23" s="18">
        <v>3818043.0370870125</v>
      </c>
      <c r="ID23" s="58">
        <v>20.626768040250088</v>
      </c>
      <c r="IE23" s="18">
        <v>39376.944046842887</v>
      </c>
      <c r="IF23" s="18">
        <v>168444.08141533678</v>
      </c>
      <c r="IG23" s="18">
        <v>86348148.471617773</v>
      </c>
      <c r="IH23" s="18">
        <v>1</v>
      </c>
      <c r="II23" s="18">
        <v>0</v>
      </c>
      <c r="IJ23" s="18">
        <v>4305.4837859361869</v>
      </c>
      <c r="IK23" s="58">
        <v>91.394486526315802</v>
      </c>
      <c r="IL23" s="58">
        <v>18.703909571450076</v>
      </c>
      <c r="IM23" s="58">
        <v>19.18438595424</v>
      </c>
      <c r="IN23" s="58">
        <v>92.075021370330674</v>
      </c>
      <c r="IO23" s="58">
        <v>0</v>
      </c>
      <c r="IP23" s="58">
        <v>99.020365455590635</v>
      </c>
      <c r="IQ23" s="58">
        <v>99.021098112942596</v>
      </c>
      <c r="IR23" s="58">
        <v>85.00062891986542</v>
      </c>
      <c r="IS23" s="58">
        <f t="shared" si="0"/>
        <v>4305.4837859361869</v>
      </c>
      <c r="IT23" s="60"/>
      <c r="IU23" s="18">
        <f t="shared" si="1"/>
        <v>19.18438595424</v>
      </c>
      <c r="IV23" s="18">
        <f t="shared" si="2"/>
        <v>91.394486526315802</v>
      </c>
      <c r="IW23" s="57">
        <f t="shared" si="3"/>
        <v>0.47222662780799995</v>
      </c>
      <c r="IX23" s="57">
        <f t="shared" si="4"/>
        <v>0.89475265841226914</v>
      </c>
      <c r="JA23" s="18">
        <v>228.6</v>
      </c>
    </row>
    <row r="24" spans="1:261" x14ac:dyDescent="0.2">
      <c r="A24" t="s">
        <v>1267</v>
      </c>
      <c r="B24" t="s">
        <v>1265</v>
      </c>
      <c r="C24" t="s">
        <v>1224</v>
      </c>
      <c r="D24" t="s">
        <v>1266</v>
      </c>
      <c r="E24" t="s">
        <v>1126</v>
      </c>
      <c r="F24">
        <v>1573</v>
      </c>
      <c r="G24">
        <v>2</v>
      </c>
      <c r="H24">
        <v>2401</v>
      </c>
      <c r="I24">
        <v>12.66</v>
      </c>
      <c r="J24">
        <v>4.59</v>
      </c>
      <c r="K24">
        <v>30.84</v>
      </c>
      <c r="L24">
        <v>0.25</v>
      </c>
      <c r="M24">
        <v>0.33</v>
      </c>
      <c r="N24">
        <v>4.82</v>
      </c>
      <c r="O24">
        <v>59</v>
      </c>
      <c r="R24" t="s">
        <v>209</v>
      </c>
      <c r="S24">
        <v>10678</v>
      </c>
      <c r="T24" t="s">
        <v>41</v>
      </c>
      <c r="U24" t="s">
        <v>210</v>
      </c>
      <c r="V24">
        <v>3575</v>
      </c>
      <c r="W24" t="s">
        <v>42</v>
      </c>
      <c r="X24" t="s">
        <v>211</v>
      </c>
      <c r="Y24">
        <v>24001</v>
      </c>
      <c r="Z24">
        <v>180</v>
      </c>
      <c r="AA24">
        <v>180</v>
      </c>
      <c r="AB24" t="b">
        <v>0</v>
      </c>
      <c r="AC24">
        <v>8909</v>
      </c>
      <c r="AD24">
        <v>2000</v>
      </c>
      <c r="AE24" s="10">
        <v>9999</v>
      </c>
      <c r="AF24" s="11">
        <v>999</v>
      </c>
      <c r="AG24" s="11">
        <v>26.830426013097551</v>
      </c>
      <c r="AH24" s="11">
        <v>0</v>
      </c>
      <c r="AI24" s="11">
        <v>26.830426013097551</v>
      </c>
      <c r="AJ24" s="11" t="s">
        <v>211</v>
      </c>
      <c r="AK24" s="11">
        <v>4.82</v>
      </c>
      <c r="AL24" s="11" t="s">
        <v>86</v>
      </c>
      <c r="AM24" s="11"/>
      <c r="AQ24" t="s">
        <v>232</v>
      </c>
      <c r="AR24" t="s">
        <v>233</v>
      </c>
      <c r="AS24">
        <v>108</v>
      </c>
      <c r="AT24" t="s">
        <v>41</v>
      </c>
      <c r="AU24" t="s">
        <v>234</v>
      </c>
      <c r="AV24">
        <v>60</v>
      </c>
      <c r="AW24" t="s">
        <v>42</v>
      </c>
      <c r="AX24">
        <v>0</v>
      </c>
      <c r="AY24" t="s">
        <v>235</v>
      </c>
      <c r="AZ24" t="s">
        <v>236</v>
      </c>
      <c r="BA24">
        <v>20</v>
      </c>
      <c r="BB24" t="s">
        <v>237</v>
      </c>
      <c r="BC24">
        <v>55</v>
      </c>
      <c r="BD24">
        <v>20055</v>
      </c>
      <c r="BE24">
        <v>359</v>
      </c>
      <c r="BF24">
        <v>10904</v>
      </c>
      <c r="BG24">
        <v>1983</v>
      </c>
      <c r="BH24">
        <v>0</v>
      </c>
      <c r="BI24" t="s">
        <v>1807</v>
      </c>
      <c r="BJ24" t="s">
        <v>1788</v>
      </c>
      <c r="BK24" t="s">
        <v>1808</v>
      </c>
      <c r="BL24" t="s">
        <v>1910</v>
      </c>
      <c r="BM24" t="s">
        <v>1865</v>
      </c>
      <c r="BN24">
        <v>1983</v>
      </c>
      <c r="BO24">
        <v>0.8</v>
      </c>
      <c r="BP24" t="s">
        <v>1908</v>
      </c>
      <c r="BQ24">
        <v>0</v>
      </c>
      <c r="BR24">
        <v>0</v>
      </c>
      <c r="BS24">
        <v>0</v>
      </c>
      <c r="BT24" t="s">
        <v>41</v>
      </c>
      <c r="BU24">
        <v>0</v>
      </c>
      <c r="BV24" t="s">
        <v>1812</v>
      </c>
      <c r="BW24">
        <v>2016</v>
      </c>
      <c r="BX24">
        <v>0</v>
      </c>
      <c r="BY24">
        <v>0.48</v>
      </c>
      <c r="BZ24">
        <v>0.18467999999999901</v>
      </c>
      <c r="CA24">
        <v>0.18467999999999901</v>
      </c>
      <c r="CB24">
        <v>0.18467999999999901</v>
      </c>
      <c r="CC24">
        <v>0.18467999999999901</v>
      </c>
      <c r="CD24">
        <v>0.1</v>
      </c>
      <c r="CE24">
        <v>0.1</v>
      </c>
      <c r="CF24">
        <v>0.1</v>
      </c>
      <c r="CG24">
        <v>0.85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 t="s">
        <v>1924</v>
      </c>
      <c r="CP24">
        <v>100</v>
      </c>
      <c r="CQ24" t="s">
        <v>1925</v>
      </c>
      <c r="CR24">
        <v>100</v>
      </c>
      <c r="CS24" t="s">
        <v>1795</v>
      </c>
      <c r="CT24" t="s">
        <v>1926</v>
      </c>
      <c r="CU24">
        <v>1</v>
      </c>
      <c r="CV24">
        <v>0</v>
      </c>
      <c r="CW24" t="s">
        <v>1927</v>
      </c>
      <c r="CX24">
        <v>37.930799999999998</v>
      </c>
      <c r="CY24">
        <v>-100.9725</v>
      </c>
      <c r="CZ24" t="s">
        <v>1928</v>
      </c>
      <c r="DA24" t="s">
        <v>1818</v>
      </c>
      <c r="DB24" t="s">
        <v>1929</v>
      </c>
      <c r="DC24">
        <v>0</v>
      </c>
      <c r="DD24" s="18">
        <v>15493499.6</v>
      </c>
      <c r="DE24" s="18">
        <v>1561101.8</v>
      </c>
      <c r="DF24" s="57">
        <v>0.41</v>
      </c>
      <c r="DG24" t="s">
        <v>1820</v>
      </c>
      <c r="DH24">
        <v>8169191.7999999998</v>
      </c>
      <c r="DI24">
        <v>1068.4000000000001</v>
      </c>
      <c r="DJ24">
        <v>1449.4</v>
      </c>
      <c r="DK24">
        <v>1624956.6</v>
      </c>
      <c r="DL24">
        <v>8</v>
      </c>
      <c r="DM24">
        <v>770.2</v>
      </c>
      <c r="DN24">
        <v>13</v>
      </c>
      <c r="DO24">
        <v>1</v>
      </c>
      <c r="DP24">
        <v>0.139192188193519</v>
      </c>
      <c r="DQ24">
        <v>0.185826305666518</v>
      </c>
      <c r="DR24">
        <v>209.759905311436</v>
      </c>
      <c r="DS24">
        <v>5.3262316910785596E-7</v>
      </c>
      <c r="DT24">
        <v>0.18858774131772299</v>
      </c>
      <c r="DU24">
        <v>0.13791590377683199</v>
      </c>
      <c r="DV24">
        <v>0.18709782004318701</v>
      </c>
      <c r="DW24" s="58">
        <v>209.75978855028899</v>
      </c>
      <c r="DX24">
        <v>5.1634557759952398E-7</v>
      </c>
      <c r="DY24">
        <v>0.188562104760473</v>
      </c>
      <c r="DZ24">
        <v>2.2904100794252499E-3</v>
      </c>
      <c r="EA24">
        <v>1.76185390725019E-4</v>
      </c>
      <c r="EB24">
        <v>1569548</v>
      </c>
      <c r="EC24">
        <v>978536</v>
      </c>
      <c r="ED24">
        <v>131425</v>
      </c>
      <c r="EE24">
        <v>0</v>
      </c>
      <c r="EF24">
        <v>1</v>
      </c>
      <c r="EG24">
        <v>1</v>
      </c>
      <c r="EH24" t="s">
        <v>1821</v>
      </c>
      <c r="EI24">
        <v>8.3166309999999997E-3</v>
      </c>
      <c r="EJ24">
        <v>8.3166309999999997E-3</v>
      </c>
      <c r="EK24" t="s">
        <v>1848</v>
      </c>
      <c r="EL24" t="s">
        <v>1848</v>
      </c>
      <c r="EM24">
        <v>0</v>
      </c>
      <c r="EN24">
        <v>0</v>
      </c>
      <c r="EO24">
        <v>0</v>
      </c>
      <c r="EP24">
        <v>1</v>
      </c>
      <c r="EQ24">
        <v>0</v>
      </c>
      <c r="ER24">
        <v>1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 t="s">
        <v>1823</v>
      </c>
      <c r="FA24">
        <v>39</v>
      </c>
      <c r="FB24" t="s">
        <v>1802</v>
      </c>
      <c r="FC24">
        <v>0</v>
      </c>
      <c r="FD24" t="s">
        <v>1803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17</v>
      </c>
      <c r="FM24">
        <v>87</v>
      </c>
      <c r="FN24">
        <v>20</v>
      </c>
      <c r="FO24">
        <v>91</v>
      </c>
      <c r="FP24">
        <v>1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 t="s">
        <v>1829</v>
      </c>
      <c r="GP24">
        <v>0</v>
      </c>
      <c r="GQ24" t="s">
        <v>1930</v>
      </c>
      <c r="GR24">
        <v>401.35670719999899</v>
      </c>
      <c r="GS24">
        <v>2.6619712112288298</v>
      </c>
      <c r="GT24">
        <v>3.6112514728145499</v>
      </c>
      <c r="GU24">
        <v>0</v>
      </c>
      <c r="GV24">
        <v>17443829</v>
      </c>
      <c r="GW24">
        <v>1721295</v>
      </c>
      <c r="GX24">
        <v>0.46</v>
      </c>
      <c r="GY24">
        <v>1829509</v>
      </c>
      <c r="GZ24">
        <v>209.76002459093127</v>
      </c>
      <c r="HA24" t="s">
        <v>1806</v>
      </c>
      <c r="HB24" s="57">
        <v>0.41</v>
      </c>
      <c r="HC24" t="s">
        <v>1806</v>
      </c>
      <c r="HD24" s="58">
        <v>209.75978855028899</v>
      </c>
      <c r="HE24" s="18">
        <v>1289384.3999999999</v>
      </c>
      <c r="HF24" s="18">
        <v>14059447.497599998</v>
      </c>
      <c r="HG24" s="18">
        <v>1474553.3671152326</v>
      </c>
      <c r="HH24" s="57">
        <v>1</v>
      </c>
      <c r="HI24">
        <v>11</v>
      </c>
      <c r="HJ24" s="11">
        <v>14.869135382415788</v>
      </c>
      <c r="HK24">
        <v>0</v>
      </c>
      <c r="HL24" s="11">
        <v>14.869135382415788</v>
      </c>
      <c r="HM24" s="59" t="s">
        <v>44</v>
      </c>
      <c r="HN24" s="59" t="s">
        <v>44</v>
      </c>
      <c r="HO24" s="59" t="s">
        <v>44</v>
      </c>
      <c r="HP24" s="59" t="s">
        <v>44</v>
      </c>
      <c r="HQ24" s="59" t="s">
        <v>44</v>
      </c>
      <c r="HR24" s="59" t="s">
        <v>44</v>
      </c>
      <c r="HS24" s="59" t="s">
        <v>44</v>
      </c>
      <c r="HT24" s="59" t="s">
        <v>44</v>
      </c>
      <c r="HU24" t="s">
        <v>44</v>
      </c>
      <c r="HV24" s="19" t="s">
        <v>44</v>
      </c>
      <c r="HW24" s="18">
        <v>377.19881715600002</v>
      </c>
      <c r="HX24" s="58">
        <v>124.24929037118639</v>
      </c>
      <c r="HY24" s="58">
        <v>234.75070962881361</v>
      </c>
      <c r="HZ24" s="57">
        <v>0.62700555935586266</v>
      </c>
      <c r="IA24" s="18">
        <v>1289384.3999999997</v>
      </c>
      <c r="IB24" s="18">
        <v>1971832.1632846913</v>
      </c>
      <c r="IC24" s="18">
        <v>21500857.908456273</v>
      </c>
      <c r="ID24" s="58">
        <v>20.975978855028899</v>
      </c>
      <c r="IE24" s="18">
        <v>225500.77042637984</v>
      </c>
      <c r="IF24" s="18">
        <v>1249052.5966888529</v>
      </c>
      <c r="IG24" s="18">
        <v>597878419.33489215</v>
      </c>
      <c r="IH24" s="18">
        <v>0</v>
      </c>
      <c r="II24" s="18">
        <v>0</v>
      </c>
      <c r="IJ24" s="18">
        <v>2546.8652268623759</v>
      </c>
      <c r="IK24" s="58">
        <v>24.851624189415041</v>
      </c>
      <c r="IL24" s="58">
        <v>8.656933972742662</v>
      </c>
      <c r="IM24" s="58">
        <v>14.060374850087998</v>
      </c>
      <c r="IN24" s="58">
        <v>25.40953193510158</v>
      </c>
      <c r="IO24" s="58">
        <v>4.019569614608781E-15</v>
      </c>
      <c r="IP24" s="58">
        <v>82.34120927673122</v>
      </c>
      <c r="IQ24" s="58">
        <v>18.646624528873801</v>
      </c>
      <c r="IR24" s="58">
        <v>19.248722466870149</v>
      </c>
      <c r="IS24" s="58">
        <f t="shared" si="0"/>
        <v>2546.8652268623759</v>
      </c>
      <c r="IT24" s="60"/>
      <c r="IU24" s="18">
        <f t="shared" si="1"/>
        <v>14.060374850087998</v>
      </c>
      <c r="IV24" s="18">
        <f t="shared" si="2"/>
        <v>24.851624189415041</v>
      </c>
      <c r="IW24" s="57">
        <f t="shared" si="3"/>
        <v>0.3460983018696</v>
      </c>
      <c r="IX24" s="57">
        <f t="shared" si="4"/>
        <v>0.52928185208747025</v>
      </c>
      <c r="JA24" s="18">
        <v>214.13</v>
      </c>
    </row>
    <row r="25" spans="1:261" x14ac:dyDescent="0.2">
      <c r="A25" t="s">
        <v>1268</v>
      </c>
      <c r="B25" t="s">
        <v>1269</v>
      </c>
      <c r="C25" t="s">
        <v>1224</v>
      </c>
      <c r="D25" t="s">
        <v>1270</v>
      </c>
      <c r="E25" t="s">
        <v>309</v>
      </c>
      <c r="F25">
        <v>165</v>
      </c>
      <c r="G25">
        <v>2</v>
      </c>
      <c r="H25">
        <v>3217.4933511639001</v>
      </c>
      <c r="I25">
        <v>10.58</v>
      </c>
      <c r="J25">
        <v>4.59</v>
      </c>
      <c r="K25">
        <v>40.267465506674199</v>
      </c>
      <c r="L25">
        <v>0.39063078410487795</v>
      </c>
      <c r="M25">
        <v>0.64104121756637977</v>
      </c>
      <c r="N25">
        <v>4.82</v>
      </c>
      <c r="O25">
        <v>26.55</v>
      </c>
      <c r="R25" t="s">
        <v>214</v>
      </c>
      <c r="S25">
        <v>10684</v>
      </c>
      <c r="T25" t="s">
        <v>41</v>
      </c>
      <c r="U25" t="s">
        <v>215</v>
      </c>
      <c r="W25" t="s">
        <v>42</v>
      </c>
      <c r="X25" t="s">
        <v>217</v>
      </c>
      <c r="Y25">
        <v>6071</v>
      </c>
      <c r="Z25">
        <v>2.2999999999999998</v>
      </c>
      <c r="AA25">
        <v>56.3</v>
      </c>
      <c r="AB25" t="b">
        <v>0</v>
      </c>
      <c r="AC25">
        <v>8300</v>
      </c>
      <c r="AD25">
        <v>1967</v>
      </c>
      <c r="AE25" s="10">
        <v>9999</v>
      </c>
      <c r="AF25" s="11">
        <v>999</v>
      </c>
      <c r="AG25" s="11">
        <v>65.755506982352259</v>
      </c>
      <c r="AH25" s="11">
        <v>999</v>
      </c>
      <c r="AI25" s="11">
        <v>65.755506982352259</v>
      </c>
      <c r="AJ25" s="11" t="s">
        <v>217</v>
      </c>
      <c r="AK25" s="11" t="e">
        <v>#N/A</v>
      </c>
      <c r="AL25" s="11" t="s">
        <v>1613</v>
      </c>
      <c r="AM25" s="11"/>
      <c r="AQ25" t="s">
        <v>238</v>
      </c>
      <c r="AR25" t="s">
        <v>239</v>
      </c>
      <c r="AS25">
        <v>1082</v>
      </c>
      <c r="AT25" t="s">
        <v>41</v>
      </c>
      <c r="AU25">
        <v>3</v>
      </c>
      <c r="AV25">
        <v>756</v>
      </c>
      <c r="AW25" t="s">
        <v>42</v>
      </c>
      <c r="AX25">
        <v>0</v>
      </c>
      <c r="AY25" t="s">
        <v>240</v>
      </c>
      <c r="AZ25" t="s">
        <v>226</v>
      </c>
      <c r="BA25">
        <v>19</v>
      </c>
      <c r="BB25" t="s">
        <v>241</v>
      </c>
      <c r="BC25">
        <v>155</v>
      </c>
      <c r="BD25">
        <v>19155</v>
      </c>
      <c r="BE25">
        <v>708</v>
      </c>
      <c r="BF25">
        <v>9926</v>
      </c>
      <c r="BG25">
        <v>1978</v>
      </c>
      <c r="BH25">
        <v>0</v>
      </c>
      <c r="BI25" t="s">
        <v>1807</v>
      </c>
      <c r="BJ25" t="s">
        <v>1788</v>
      </c>
      <c r="BK25" t="s">
        <v>1789</v>
      </c>
      <c r="BL25" t="s">
        <v>1910</v>
      </c>
      <c r="BM25" t="s">
        <v>1865</v>
      </c>
      <c r="BN25">
        <v>2009</v>
      </c>
      <c r="BO25">
        <v>0.93599999999999905</v>
      </c>
      <c r="BP25" t="s">
        <v>1931</v>
      </c>
      <c r="BQ25">
        <v>0</v>
      </c>
      <c r="BR25">
        <v>0</v>
      </c>
      <c r="BS25">
        <v>0</v>
      </c>
      <c r="BT25" t="s">
        <v>1873</v>
      </c>
      <c r="BU25" t="s">
        <v>1793</v>
      </c>
      <c r="BV25" t="s">
        <v>1812</v>
      </c>
      <c r="BW25">
        <v>2015</v>
      </c>
      <c r="BX25">
        <v>0</v>
      </c>
      <c r="BY25">
        <v>0.1</v>
      </c>
      <c r="BZ25">
        <v>0.213419999999999</v>
      </c>
      <c r="CA25">
        <v>0.213419999999999</v>
      </c>
      <c r="CB25">
        <v>0.213419999999999</v>
      </c>
      <c r="CC25">
        <v>0.213419999999999</v>
      </c>
      <c r="CD25">
        <v>0.1</v>
      </c>
      <c r="CE25">
        <v>0.1</v>
      </c>
      <c r="CF25">
        <v>0.1</v>
      </c>
      <c r="CG25">
        <v>0.98599999999999999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 t="s">
        <v>1932</v>
      </c>
      <c r="CP25">
        <v>79.099999999999994</v>
      </c>
      <c r="CQ25" t="s">
        <v>1933</v>
      </c>
      <c r="CR25">
        <v>79.099999999999994</v>
      </c>
      <c r="CS25" t="s">
        <v>1795</v>
      </c>
      <c r="CT25" t="s">
        <v>1934</v>
      </c>
      <c r="CU25">
        <v>1</v>
      </c>
      <c r="CV25">
        <v>0</v>
      </c>
      <c r="CW25" t="s">
        <v>1914</v>
      </c>
      <c r="CX25">
        <v>41.18</v>
      </c>
      <c r="CY25">
        <v>-95.840800000000002</v>
      </c>
      <c r="CZ25" t="s">
        <v>1817</v>
      </c>
      <c r="DA25" t="s">
        <v>1818</v>
      </c>
      <c r="DB25" t="s">
        <v>1935</v>
      </c>
      <c r="DC25">
        <v>0</v>
      </c>
      <c r="DD25" s="18">
        <v>40207209.200000003</v>
      </c>
      <c r="DE25" s="18">
        <v>4075613.4</v>
      </c>
      <c r="DF25" s="57">
        <v>0.54</v>
      </c>
      <c r="DG25" t="s">
        <v>1820</v>
      </c>
      <c r="DH25">
        <v>19658299.800000001</v>
      </c>
      <c r="DI25">
        <v>7294.6</v>
      </c>
      <c r="DJ25">
        <v>4525.8</v>
      </c>
      <c r="DK25">
        <v>4216932.5999999996</v>
      </c>
      <c r="DL25">
        <v>19.600000000000001</v>
      </c>
      <c r="DM25">
        <v>2215.4</v>
      </c>
      <c r="DN25">
        <v>218</v>
      </c>
      <c r="DO25">
        <v>1</v>
      </c>
      <c r="DP25">
        <v>0.37647965714336801</v>
      </c>
      <c r="DQ25">
        <v>0.24458690826851501</v>
      </c>
      <c r="DR25">
        <v>209.75993854786401</v>
      </c>
      <c r="DS25">
        <v>3.1217218668604302E-7</v>
      </c>
      <c r="DT25">
        <v>0.25141460665598803</v>
      </c>
      <c r="DU25">
        <v>0.36285035172249602</v>
      </c>
      <c r="DV25">
        <v>0.225123806901773</v>
      </c>
      <c r="DW25" s="58">
        <v>209.760024826592</v>
      </c>
      <c r="DX25">
        <v>4.8747476857956095E-7</v>
      </c>
      <c r="DY25">
        <v>0.225390804142685</v>
      </c>
      <c r="DZ25">
        <v>9.0340812164315699E-3</v>
      </c>
      <c r="EA25">
        <v>4.1440739524915402E-5</v>
      </c>
      <c r="EB25">
        <v>3858814</v>
      </c>
      <c r="EC25">
        <v>2323696</v>
      </c>
      <c r="ED25">
        <v>0</v>
      </c>
      <c r="EE25">
        <v>19518</v>
      </c>
      <c r="EF25">
        <v>1</v>
      </c>
      <c r="EG25">
        <v>0</v>
      </c>
      <c r="EH25">
        <v>0</v>
      </c>
      <c r="EI25">
        <v>0</v>
      </c>
      <c r="EJ25">
        <v>1.7888729999999901E-3</v>
      </c>
      <c r="EK25">
        <v>0</v>
      </c>
      <c r="EL25" t="s">
        <v>1848</v>
      </c>
      <c r="EM25">
        <v>0</v>
      </c>
      <c r="EN25">
        <v>1</v>
      </c>
      <c r="EO25">
        <v>0</v>
      </c>
      <c r="EP25">
        <v>1</v>
      </c>
      <c r="EQ25">
        <v>0</v>
      </c>
      <c r="ER25">
        <v>1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 t="s">
        <v>1936</v>
      </c>
      <c r="FA25">
        <v>44</v>
      </c>
      <c r="FB25" t="s">
        <v>1824</v>
      </c>
      <c r="FC25">
        <v>6</v>
      </c>
      <c r="FD25" t="s">
        <v>1849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67</v>
      </c>
      <c r="FM25">
        <v>32</v>
      </c>
      <c r="FN25">
        <v>84</v>
      </c>
      <c r="FO25">
        <v>66</v>
      </c>
      <c r="FP25">
        <v>1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 t="s">
        <v>1893</v>
      </c>
      <c r="GP25">
        <v>0</v>
      </c>
      <c r="GQ25" t="s">
        <v>1937</v>
      </c>
      <c r="GR25">
        <v>554.40322479999998</v>
      </c>
      <c r="GS25">
        <v>13.157571373491701</v>
      </c>
      <c r="GT25">
        <v>8.1633724292146201</v>
      </c>
      <c r="GU25">
        <v>1</v>
      </c>
      <c r="GV25">
        <v>41855533</v>
      </c>
      <c r="GW25">
        <v>4151204</v>
      </c>
      <c r="GX25">
        <v>0.56000000000000005</v>
      </c>
      <c r="GY25">
        <v>4389808</v>
      </c>
      <c r="GZ25">
        <v>209.75998561528294</v>
      </c>
      <c r="HA25" t="s">
        <v>1806</v>
      </c>
      <c r="HB25" s="57">
        <v>0.54</v>
      </c>
      <c r="HC25" t="s">
        <v>1806</v>
      </c>
      <c r="HD25" s="58">
        <v>209.760024826592</v>
      </c>
      <c r="HE25" s="18">
        <v>3349123.2000000007</v>
      </c>
      <c r="HF25" s="18">
        <v>33243396.883200005</v>
      </c>
      <c r="HG25" s="18">
        <v>3486567.8777701422</v>
      </c>
      <c r="HH25" s="57">
        <v>0.46517739816031539</v>
      </c>
      <c r="HI25">
        <v>165</v>
      </c>
      <c r="HJ25" s="11">
        <v>17.185409713930024</v>
      </c>
      <c r="HK25">
        <v>101</v>
      </c>
      <c r="HL25" s="11">
        <v>10.519553824890501</v>
      </c>
      <c r="HM25" s="59">
        <v>2306.6782750106199</v>
      </c>
      <c r="HN25" s="59">
        <v>10.58</v>
      </c>
      <c r="HO25" s="59">
        <v>3.52</v>
      </c>
      <c r="HP25" s="59">
        <v>27.985438508189699</v>
      </c>
      <c r="HQ25" s="59">
        <v>0.31484836480734502</v>
      </c>
      <c r="HR25" s="59">
        <v>0.45953092517806771</v>
      </c>
      <c r="HS25" s="59">
        <v>4.82</v>
      </c>
      <c r="HT25" s="59">
        <v>41.73</v>
      </c>
      <c r="HU25" t="s">
        <v>44</v>
      </c>
      <c r="HV25" s="19" t="s">
        <v>44</v>
      </c>
      <c r="HW25" s="18">
        <v>677.16976546800004</v>
      </c>
      <c r="HX25" s="58">
        <v>223.05972074515921</v>
      </c>
      <c r="HY25" s="58">
        <v>484.94027925484079</v>
      </c>
      <c r="HZ25" s="57">
        <v>0.78838573811083079</v>
      </c>
      <c r="IA25" s="18">
        <v>3349123.2000000007</v>
      </c>
      <c r="IB25" s="18">
        <v>4889631.418622422</v>
      </c>
      <c r="IC25" s="18">
        <v>48534481.461246163</v>
      </c>
      <c r="ID25" s="58">
        <v>20.976002482659201</v>
      </c>
      <c r="IE25" s="18">
        <v>509029.70181283826</v>
      </c>
      <c r="IF25" s="18">
        <v>2977538.175957304</v>
      </c>
      <c r="IG25" s="18">
        <v>1073346921.0004053</v>
      </c>
      <c r="IH25" s="18">
        <v>0</v>
      </c>
      <c r="II25" s="18">
        <v>0</v>
      </c>
      <c r="IJ25" s="18">
        <v>2213.358978243074</v>
      </c>
      <c r="IK25" s="58">
        <v>20.968581084745765</v>
      </c>
      <c r="IL25" s="58">
        <v>6.8485467680225174</v>
      </c>
      <c r="IM25" s="58">
        <v>12.799273730922001</v>
      </c>
      <c r="IN25" s="58">
        <v>18.986153041976692</v>
      </c>
      <c r="IO25" s="58">
        <v>0</v>
      </c>
      <c r="IP25" s="58">
        <v>75.569254948988075</v>
      </c>
      <c r="IQ25" s="58">
        <v>-0.39988342866551818</v>
      </c>
      <c r="IR25" s="58">
        <v>-0.4497873038382284</v>
      </c>
      <c r="IS25" s="58">
        <f t="shared" si="0"/>
        <v>2213.358978243074</v>
      </c>
      <c r="IT25" s="60"/>
      <c r="IU25" s="18">
        <f t="shared" si="1"/>
        <v>12.799273730922001</v>
      </c>
      <c r="IV25" s="18">
        <f t="shared" si="2"/>
        <v>20.968581084745765</v>
      </c>
      <c r="IW25" s="57">
        <f t="shared" si="3"/>
        <v>0.31505610274740004</v>
      </c>
      <c r="IX25" s="57">
        <f t="shared" si="4"/>
        <v>0.459973589094131</v>
      </c>
      <c r="JA25" s="18">
        <v>214.13</v>
      </c>
    </row>
    <row r="26" spans="1:261" x14ac:dyDescent="0.2">
      <c r="A26" t="s">
        <v>1271</v>
      </c>
      <c r="B26" t="s">
        <v>1272</v>
      </c>
      <c r="C26" t="s">
        <v>1224</v>
      </c>
      <c r="D26" t="s">
        <v>1273</v>
      </c>
      <c r="E26" t="s">
        <v>930</v>
      </c>
      <c r="F26">
        <v>1710</v>
      </c>
      <c r="G26">
        <v>3</v>
      </c>
      <c r="H26">
        <v>2176</v>
      </c>
      <c r="I26">
        <v>10.58</v>
      </c>
      <c r="J26">
        <v>3.52</v>
      </c>
      <c r="K26">
        <v>26.42</v>
      </c>
      <c r="L26">
        <v>0.19</v>
      </c>
      <c r="M26">
        <v>0.23</v>
      </c>
      <c r="N26">
        <v>4.82</v>
      </c>
      <c r="O26">
        <v>27.84</v>
      </c>
      <c r="R26" t="s">
        <v>219</v>
      </c>
      <c r="S26">
        <v>10684</v>
      </c>
      <c r="T26" t="s">
        <v>41</v>
      </c>
      <c r="U26" t="s">
        <v>220</v>
      </c>
      <c r="W26" t="s">
        <v>42</v>
      </c>
      <c r="X26" t="s">
        <v>217</v>
      </c>
      <c r="Y26">
        <v>6071</v>
      </c>
      <c r="Z26">
        <v>27</v>
      </c>
      <c r="AA26">
        <v>56.3</v>
      </c>
      <c r="AB26" t="b">
        <v>0</v>
      </c>
      <c r="AC26">
        <v>8300</v>
      </c>
      <c r="AD26">
        <v>1978</v>
      </c>
      <c r="AE26" s="10">
        <v>9999</v>
      </c>
      <c r="AF26" s="11">
        <v>999</v>
      </c>
      <c r="AG26" s="11">
        <v>65.755506982352259</v>
      </c>
      <c r="AH26" s="11">
        <v>999</v>
      </c>
      <c r="AI26" s="11">
        <v>65.755506982352259</v>
      </c>
      <c r="AJ26" s="11" t="s">
        <v>217</v>
      </c>
      <c r="AK26" s="11" t="e">
        <v>#N/A</v>
      </c>
      <c r="AL26" s="11" t="s">
        <v>1613</v>
      </c>
      <c r="AM26" s="11"/>
      <c r="AQ26" t="s">
        <v>238</v>
      </c>
      <c r="AR26" t="s">
        <v>242</v>
      </c>
      <c r="AS26">
        <v>1082</v>
      </c>
      <c r="AT26" t="s">
        <v>41</v>
      </c>
      <c r="AU26">
        <v>4</v>
      </c>
      <c r="AV26">
        <v>89556</v>
      </c>
      <c r="AW26" t="s">
        <v>42</v>
      </c>
      <c r="AX26">
        <v>0</v>
      </c>
      <c r="AY26" t="s">
        <v>240</v>
      </c>
      <c r="AZ26" t="s">
        <v>226</v>
      </c>
      <c r="BA26">
        <v>19</v>
      </c>
      <c r="BB26" t="s">
        <v>241</v>
      </c>
      <c r="BC26">
        <v>155</v>
      </c>
      <c r="BD26">
        <v>19155</v>
      </c>
      <c r="BE26">
        <v>814</v>
      </c>
      <c r="BF26">
        <v>9977</v>
      </c>
      <c r="BG26">
        <v>2007</v>
      </c>
      <c r="BH26">
        <v>0</v>
      </c>
      <c r="BI26" t="s">
        <v>1807</v>
      </c>
      <c r="BJ26" t="s">
        <v>1788</v>
      </c>
      <c r="BK26" t="s">
        <v>1808</v>
      </c>
      <c r="BL26" t="s">
        <v>1910</v>
      </c>
      <c r="BM26" t="s">
        <v>1865</v>
      </c>
      <c r="BN26">
        <v>2007</v>
      </c>
      <c r="BO26">
        <v>0.92</v>
      </c>
      <c r="BP26" t="s">
        <v>1908</v>
      </c>
      <c r="BQ26" t="s">
        <v>1701</v>
      </c>
      <c r="BR26">
        <v>2007</v>
      </c>
      <c r="BS26">
        <v>0</v>
      </c>
      <c r="BT26" t="s">
        <v>41</v>
      </c>
      <c r="BU26">
        <v>0</v>
      </c>
      <c r="BV26" t="s">
        <v>1812</v>
      </c>
      <c r="BW26">
        <v>2007</v>
      </c>
      <c r="BX26">
        <v>0</v>
      </c>
      <c r="BY26">
        <v>0.1</v>
      </c>
      <c r="BZ26">
        <v>5.3729999999999903E-2</v>
      </c>
      <c r="CA26">
        <v>5.3729999999999903E-2</v>
      </c>
      <c r="CB26">
        <v>5.3729999999999903E-2</v>
      </c>
      <c r="CC26">
        <v>5.3729999999999903E-2</v>
      </c>
      <c r="CD26">
        <v>0.1</v>
      </c>
      <c r="CE26">
        <v>0.1</v>
      </c>
      <c r="CF26">
        <v>0.1</v>
      </c>
      <c r="CG26">
        <v>0.97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 t="s">
        <v>1932</v>
      </c>
      <c r="CP26">
        <v>59.66</v>
      </c>
      <c r="CQ26" t="s">
        <v>1933</v>
      </c>
      <c r="CR26">
        <v>59.66</v>
      </c>
      <c r="CS26" t="s">
        <v>1795</v>
      </c>
      <c r="CT26" t="s">
        <v>1938</v>
      </c>
      <c r="CU26">
        <v>1</v>
      </c>
      <c r="CV26">
        <v>0</v>
      </c>
      <c r="CW26" t="s">
        <v>1914</v>
      </c>
      <c r="CX26">
        <v>41.18</v>
      </c>
      <c r="CY26">
        <v>-95.840800000000002</v>
      </c>
      <c r="CZ26" t="s">
        <v>1817</v>
      </c>
      <c r="DA26" t="s">
        <v>1818</v>
      </c>
      <c r="DB26" t="s">
        <v>1935</v>
      </c>
      <c r="DC26">
        <v>0</v>
      </c>
      <c r="DD26" s="18">
        <v>37777960.200000003</v>
      </c>
      <c r="DE26" s="18">
        <v>4124525.6</v>
      </c>
      <c r="DF26" s="57">
        <v>0.54200000000000004</v>
      </c>
      <c r="DG26" t="s">
        <v>1820</v>
      </c>
      <c r="DH26">
        <v>20578535</v>
      </c>
      <c r="DI26">
        <v>1294.5999999999999</v>
      </c>
      <c r="DJ26">
        <v>1025.8</v>
      </c>
      <c r="DK26">
        <v>3962151.4</v>
      </c>
      <c r="DL26">
        <v>11.8</v>
      </c>
      <c r="DM26">
        <v>568.4</v>
      </c>
      <c r="DN26">
        <v>97</v>
      </c>
      <c r="DO26">
        <v>0</v>
      </c>
      <c r="DP26">
        <v>7.8399217596714796E-2</v>
      </c>
      <c r="DQ26">
        <v>5.7632135957762801E-2</v>
      </c>
      <c r="DR26">
        <v>209.75985936365001</v>
      </c>
      <c r="DS26">
        <v>2.4390867696755698E-7</v>
      </c>
      <c r="DT26">
        <v>5.8352861823065101E-2</v>
      </c>
      <c r="DU26">
        <v>6.8537316104218801E-2</v>
      </c>
      <c r="DV26">
        <v>5.4306796585592197E-2</v>
      </c>
      <c r="DW26" s="58">
        <v>209.759943576837</v>
      </c>
      <c r="DX26">
        <v>3.1235143288652201E-7</v>
      </c>
      <c r="DY26">
        <v>5.5242027675925398E-2</v>
      </c>
      <c r="DZ26">
        <v>5.2592755049785502E-3</v>
      </c>
      <c r="EA26">
        <v>0</v>
      </c>
      <c r="EB26">
        <v>4155389</v>
      </c>
      <c r="EC26">
        <v>2271117</v>
      </c>
      <c r="ED26">
        <v>27122</v>
      </c>
      <c r="EE26">
        <v>33299</v>
      </c>
      <c r="EF26">
        <v>1</v>
      </c>
      <c r="EG26">
        <v>1</v>
      </c>
      <c r="EH26">
        <v>0</v>
      </c>
      <c r="EI26">
        <v>3.6909769999999998E-3</v>
      </c>
      <c r="EJ26">
        <v>1.7888729999999901E-3</v>
      </c>
      <c r="EK26" t="s">
        <v>1848</v>
      </c>
      <c r="EL26" t="s">
        <v>1848</v>
      </c>
      <c r="EM26">
        <v>0</v>
      </c>
      <c r="EN26">
        <v>0</v>
      </c>
      <c r="EO26">
        <v>0</v>
      </c>
      <c r="EP26">
        <v>1</v>
      </c>
      <c r="EQ26">
        <v>1</v>
      </c>
      <c r="ER26">
        <v>1</v>
      </c>
      <c r="ES26">
        <v>0</v>
      </c>
      <c r="ET26">
        <v>1</v>
      </c>
      <c r="EU26">
        <v>0</v>
      </c>
      <c r="EV26">
        <v>0</v>
      </c>
      <c r="EW26">
        <v>0</v>
      </c>
      <c r="EX26">
        <v>0</v>
      </c>
      <c r="EY26">
        <v>0</v>
      </c>
      <c r="EZ26" t="s">
        <v>1939</v>
      </c>
      <c r="FA26">
        <v>15</v>
      </c>
      <c r="FB26" t="s">
        <v>1940</v>
      </c>
      <c r="FC26">
        <v>6</v>
      </c>
      <c r="FD26" t="s">
        <v>1849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67</v>
      </c>
      <c r="FM26">
        <v>32</v>
      </c>
      <c r="FN26">
        <v>84</v>
      </c>
      <c r="FO26">
        <v>66</v>
      </c>
      <c r="FP26">
        <v>1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 t="s">
        <v>1893</v>
      </c>
      <c r="GP26">
        <v>0</v>
      </c>
      <c r="GQ26" t="s">
        <v>1937</v>
      </c>
      <c r="GR26">
        <v>554.40322479999998</v>
      </c>
      <c r="GS26">
        <v>2.3351235023335599</v>
      </c>
      <c r="GT26">
        <v>1.8502778377056699</v>
      </c>
      <c r="GU26">
        <v>0</v>
      </c>
      <c r="GV26">
        <v>41913267</v>
      </c>
      <c r="GW26">
        <v>4491437</v>
      </c>
      <c r="GX26">
        <v>0.6</v>
      </c>
      <c r="GY26">
        <v>4395861</v>
      </c>
      <c r="GZ26">
        <v>209.7598834278416</v>
      </c>
      <c r="HA26" t="s">
        <v>1806</v>
      </c>
      <c r="HB26" s="57">
        <v>0.54200000000000004</v>
      </c>
      <c r="HC26" t="s">
        <v>1806</v>
      </c>
      <c r="HD26" s="58">
        <v>209.759943576837</v>
      </c>
      <c r="HE26" s="18">
        <v>3864806.8800000004</v>
      </c>
      <c r="HF26" s="18">
        <v>38559178.241760001</v>
      </c>
      <c r="HG26" s="18">
        <v>4044085.5261803893</v>
      </c>
      <c r="HH26" s="57">
        <v>0.53482260183968466</v>
      </c>
      <c r="HI26">
        <v>165</v>
      </c>
      <c r="HJ26" s="11">
        <v>15.790633894232709</v>
      </c>
      <c r="HK26">
        <v>101</v>
      </c>
      <c r="HL26" s="11">
        <v>9.6657819595000216</v>
      </c>
      <c r="HM26" s="59">
        <v>2324.1657713753102</v>
      </c>
      <c r="HN26" s="59">
        <v>10.58</v>
      </c>
      <c r="HO26" s="59">
        <v>3.52</v>
      </c>
      <c r="HP26" s="59">
        <v>27.4471968015093</v>
      </c>
      <c r="HQ26" s="59">
        <v>0.31651054540552798</v>
      </c>
      <c r="HR26" s="59">
        <v>0.46308036397330854</v>
      </c>
      <c r="HS26" s="59">
        <v>4.82</v>
      </c>
      <c r="HT26" s="59">
        <v>41.73</v>
      </c>
      <c r="HU26" t="s">
        <v>44</v>
      </c>
      <c r="HV26" s="19" t="s">
        <v>44</v>
      </c>
      <c r="HW26" s="18">
        <v>782.55416616299999</v>
      </c>
      <c r="HX26" s="58">
        <v>257.77334233409215</v>
      </c>
      <c r="HY26" s="58">
        <v>556.22665766590785</v>
      </c>
      <c r="HZ26" s="57">
        <v>0.79318025110726587</v>
      </c>
      <c r="IA26" s="18">
        <v>3864806.88</v>
      </c>
      <c r="IB26" s="18">
        <v>5655882.8257555142</v>
      </c>
      <c r="IC26" s="18">
        <v>56428742.952562764</v>
      </c>
      <c r="ID26" s="58">
        <v>20.975994357683703</v>
      </c>
      <c r="IE26" s="18">
        <v>591824.49689207028</v>
      </c>
      <c r="IF26" s="18">
        <v>3452261.0292883189</v>
      </c>
      <c r="IG26" s="18">
        <v>1240386307.245414</v>
      </c>
      <c r="IH26" s="18">
        <v>0</v>
      </c>
      <c r="II26" s="18">
        <v>0</v>
      </c>
      <c r="IJ26" s="18">
        <v>2230.0015473016756</v>
      </c>
      <c r="IK26" s="58">
        <v>20.448438162162162</v>
      </c>
      <c r="IL26" s="58">
        <v>6.935494553405511</v>
      </c>
      <c r="IM26" s="58">
        <v>12.865036672718997</v>
      </c>
      <c r="IN26" s="58">
        <v>18.238841716627803</v>
      </c>
      <c r="IO26" s="58">
        <v>2.8027160013127393E-15</v>
      </c>
      <c r="IP26" s="58">
        <v>75.926740093545675</v>
      </c>
      <c r="IQ26" s="58">
        <v>-1.2997591754170514</v>
      </c>
      <c r="IR26" s="58">
        <v>-1.4550806445045961</v>
      </c>
      <c r="IS26" s="58">
        <f t="shared" si="0"/>
        <v>2230.0015473016756</v>
      </c>
      <c r="IT26" s="60"/>
      <c r="IU26" s="18">
        <f t="shared" si="1"/>
        <v>12.865036672718997</v>
      </c>
      <c r="IV26" s="18">
        <f t="shared" si="2"/>
        <v>20.448438162162162</v>
      </c>
      <c r="IW26" s="57">
        <f t="shared" si="3"/>
        <v>0.31667486773229991</v>
      </c>
      <c r="IX26" s="57">
        <f t="shared" si="4"/>
        <v>0.46343219761488164</v>
      </c>
      <c r="JA26" s="18">
        <v>214.13</v>
      </c>
    </row>
    <row r="27" spans="1:261" x14ac:dyDescent="0.2">
      <c r="A27" t="s">
        <v>1274</v>
      </c>
      <c r="B27" t="s">
        <v>1272</v>
      </c>
      <c r="C27" t="s">
        <v>1224</v>
      </c>
      <c r="D27" t="s">
        <v>1275</v>
      </c>
      <c r="E27" t="s">
        <v>60</v>
      </c>
      <c r="F27">
        <v>1733</v>
      </c>
      <c r="G27">
        <v>1</v>
      </c>
      <c r="H27">
        <v>2401.66989333741</v>
      </c>
      <c r="I27">
        <v>10.58</v>
      </c>
      <c r="J27">
        <v>3.22</v>
      </c>
      <c r="K27">
        <v>28.561408976419202</v>
      </c>
      <c r="L27">
        <v>0.32363501720257998</v>
      </c>
      <c r="M27">
        <v>0.47849309543521401</v>
      </c>
      <c r="N27">
        <v>4.82</v>
      </c>
      <c r="O27">
        <v>27.84</v>
      </c>
      <c r="R27" t="s">
        <v>221</v>
      </c>
      <c r="S27">
        <v>10684</v>
      </c>
      <c r="T27" t="s">
        <v>41</v>
      </c>
      <c r="U27" t="s">
        <v>222</v>
      </c>
      <c r="W27" t="s">
        <v>42</v>
      </c>
      <c r="X27" t="s">
        <v>217</v>
      </c>
      <c r="Y27">
        <v>6071</v>
      </c>
      <c r="Z27">
        <v>27</v>
      </c>
      <c r="AA27">
        <v>56.3</v>
      </c>
      <c r="AB27" t="b">
        <v>0</v>
      </c>
      <c r="AC27">
        <v>8300</v>
      </c>
      <c r="AD27">
        <v>1978</v>
      </c>
      <c r="AE27" s="10">
        <v>9999</v>
      </c>
      <c r="AF27" s="11">
        <v>999</v>
      </c>
      <c r="AG27" s="11">
        <v>65.755506982352259</v>
      </c>
      <c r="AH27" s="11">
        <v>999</v>
      </c>
      <c r="AI27" s="11">
        <v>65.755506982352259</v>
      </c>
      <c r="AJ27" s="11" t="s">
        <v>217</v>
      </c>
      <c r="AK27" s="11" t="e">
        <v>#N/A</v>
      </c>
      <c r="AL27" s="11" t="s">
        <v>1613</v>
      </c>
      <c r="AM27" s="11"/>
      <c r="AQ27" t="s">
        <v>243</v>
      </c>
      <c r="AR27" t="s">
        <v>244</v>
      </c>
      <c r="AS27">
        <v>10849</v>
      </c>
      <c r="AT27" t="s">
        <v>41</v>
      </c>
      <c r="AU27" t="s">
        <v>210</v>
      </c>
      <c r="AV27">
        <v>89908</v>
      </c>
      <c r="AW27" t="s">
        <v>42</v>
      </c>
      <c r="AX27">
        <v>0</v>
      </c>
      <c r="AY27" t="s">
        <v>245</v>
      </c>
      <c r="AZ27" t="s">
        <v>246</v>
      </c>
      <c r="BA27">
        <v>27</v>
      </c>
      <c r="BB27" t="s">
        <v>247</v>
      </c>
      <c r="BC27">
        <v>75</v>
      </c>
      <c r="BD27">
        <v>27075</v>
      </c>
      <c r="BE27">
        <v>36</v>
      </c>
      <c r="BF27">
        <v>10398</v>
      </c>
      <c r="BG27">
        <v>1955</v>
      </c>
      <c r="BH27">
        <v>0</v>
      </c>
      <c r="BI27" t="s">
        <v>1807</v>
      </c>
      <c r="BJ27" t="s">
        <v>1788</v>
      </c>
      <c r="BK27" t="s">
        <v>1789</v>
      </c>
      <c r="BL27" t="s">
        <v>1910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 t="s">
        <v>41</v>
      </c>
      <c r="BU27">
        <v>0</v>
      </c>
      <c r="BV27">
        <v>0</v>
      </c>
      <c r="BW27">
        <v>0</v>
      </c>
      <c r="BX27">
        <v>0</v>
      </c>
      <c r="BY27">
        <v>1.5</v>
      </c>
      <c r="BZ27">
        <v>0.31772</v>
      </c>
      <c r="CA27">
        <v>0.31772</v>
      </c>
      <c r="CB27">
        <v>0.19869999999999999</v>
      </c>
      <c r="CC27">
        <v>0.19869999999999999</v>
      </c>
      <c r="CD27">
        <v>0.11</v>
      </c>
      <c r="CE27">
        <v>0.1</v>
      </c>
      <c r="CF27">
        <v>1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 t="s">
        <v>1941</v>
      </c>
      <c r="CP27">
        <v>100</v>
      </c>
      <c r="CQ27" t="s">
        <v>1942</v>
      </c>
      <c r="CR27">
        <v>100</v>
      </c>
      <c r="CS27" t="s">
        <v>1795</v>
      </c>
      <c r="CT27" t="s">
        <v>1943</v>
      </c>
      <c r="CU27">
        <v>1</v>
      </c>
      <c r="CV27">
        <v>0</v>
      </c>
      <c r="CW27" t="s">
        <v>1944</v>
      </c>
      <c r="CX27">
        <v>47.286572999999997</v>
      </c>
      <c r="CY27">
        <v>-91.260531</v>
      </c>
      <c r="CZ27" t="s">
        <v>1904</v>
      </c>
      <c r="DA27" t="s">
        <v>1799</v>
      </c>
      <c r="DB27" t="s">
        <v>1929</v>
      </c>
      <c r="DC27">
        <v>0</v>
      </c>
      <c r="DD27" s="18">
        <v>2750207</v>
      </c>
      <c r="DE27" s="18">
        <v>185800.33333333299</v>
      </c>
      <c r="DF27" s="57">
        <v>0.42</v>
      </c>
      <c r="DG27" t="s">
        <v>1820</v>
      </c>
      <c r="DH27">
        <v>1050171.33333333</v>
      </c>
      <c r="DI27">
        <v>703</v>
      </c>
      <c r="DJ27">
        <v>439</v>
      </c>
      <c r="DK27">
        <v>0</v>
      </c>
      <c r="DL27">
        <v>0</v>
      </c>
      <c r="DM27">
        <v>168.666666666666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0.51123424527681005</v>
      </c>
      <c r="DV27">
        <v>0.31924869655265897</v>
      </c>
      <c r="DW27" s="58">
        <v>0</v>
      </c>
      <c r="DX27">
        <v>0</v>
      </c>
      <c r="DY27">
        <v>0.32121742674369902</v>
      </c>
      <c r="DZ27">
        <v>0</v>
      </c>
      <c r="EA27">
        <v>0</v>
      </c>
      <c r="EB27">
        <v>101244</v>
      </c>
      <c r="EC27">
        <v>84746</v>
      </c>
      <c r="ED27">
        <v>50483</v>
      </c>
      <c r="EE27">
        <v>172</v>
      </c>
      <c r="EF27">
        <v>1</v>
      </c>
      <c r="EG27">
        <v>1</v>
      </c>
      <c r="EH27" t="s">
        <v>1821</v>
      </c>
      <c r="EI27">
        <v>0.57315660499999999</v>
      </c>
      <c r="EJ27">
        <v>0.26983022000000001</v>
      </c>
      <c r="EK27" t="s">
        <v>1848</v>
      </c>
      <c r="EL27" t="s">
        <v>1848</v>
      </c>
      <c r="EM27">
        <v>0</v>
      </c>
      <c r="EN27">
        <v>0</v>
      </c>
      <c r="EO27">
        <v>0</v>
      </c>
      <c r="EP27">
        <v>1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 t="s">
        <v>1801</v>
      </c>
      <c r="FA27">
        <v>67</v>
      </c>
      <c r="FB27" t="s">
        <v>1860</v>
      </c>
      <c r="FC27">
        <v>6</v>
      </c>
      <c r="FD27" t="s">
        <v>1849</v>
      </c>
      <c r="FE27">
        <v>0</v>
      </c>
      <c r="FF27">
        <v>0</v>
      </c>
      <c r="FG27">
        <v>1</v>
      </c>
      <c r="FH27">
        <v>0</v>
      </c>
      <c r="FI27">
        <v>0</v>
      </c>
      <c r="FJ27" t="s">
        <v>1850</v>
      </c>
      <c r="FK27">
        <v>1</v>
      </c>
      <c r="FL27">
        <v>13</v>
      </c>
      <c r="FM27">
        <v>34</v>
      </c>
      <c r="FN27">
        <v>0</v>
      </c>
      <c r="FO27">
        <v>22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1</v>
      </c>
      <c r="GF27">
        <v>1</v>
      </c>
      <c r="GG27">
        <v>0</v>
      </c>
      <c r="GH27">
        <v>1</v>
      </c>
      <c r="GI27">
        <v>0</v>
      </c>
      <c r="GJ27" t="s">
        <v>1836</v>
      </c>
      <c r="GK27">
        <v>0</v>
      </c>
      <c r="GL27">
        <v>1</v>
      </c>
      <c r="GM27" t="s">
        <v>1836</v>
      </c>
      <c r="GN27">
        <v>0</v>
      </c>
      <c r="GO27">
        <v>0</v>
      </c>
      <c r="GP27">
        <v>0</v>
      </c>
      <c r="GQ27" t="s">
        <v>1945</v>
      </c>
      <c r="GR27">
        <v>54.157284169999997</v>
      </c>
      <c r="GS27">
        <v>12.9807099963373</v>
      </c>
      <c r="GT27">
        <v>8.1060194713969906</v>
      </c>
      <c r="GU27">
        <v>1</v>
      </c>
      <c r="GV27">
        <v>1746001</v>
      </c>
      <c r="GW27">
        <v>120674</v>
      </c>
      <c r="GX27">
        <v>0.27</v>
      </c>
      <c r="GY27" t="s">
        <v>44</v>
      </c>
      <c r="GZ27" t="s">
        <v>44</v>
      </c>
      <c r="HA27" t="s">
        <v>1806</v>
      </c>
      <c r="HB27" s="57">
        <v>0.42</v>
      </c>
      <c r="HC27" t="s">
        <v>1861</v>
      </c>
      <c r="HD27" s="58">
        <v>206.26768040250087</v>
      </c>
      <c r="HE27" s="18">
        <v>132451.19999999998</v>
      </c>
      <c r="HF27" s="18">
        <v>1377227.5776</v>
      </c>
      <c r="HG27" s="18">
        <v>142038.76890895364</v>
      </c>
      <c r="HH27" s="57">
        <v>0.34285714285714286</v>
      </c>
      <c r="HI27">
        <v>398</v>
      </c>
      <c r="HJ27" s="11">
        <v>261.70691778976203</v>
      </c>
      <c r="HK27">
        <v>230</v>
      </c>
      <c r="HL27" s="11">
        <v>151.2376660594102</v>
      </c>
      <c r="HM27" s="59" t="s">
        <v>44</v>
      </c>
      <c r="HN27" s="59" t="s">
        <v>44</v>
      </c>
      <c r="HO27" s="59" t="s">
        <v>44</v>
      </c>
      <c r="HP27" s="59" t="s">
        <v>44</v>
      </c>
      <c r="HQ27" s="59" t="s">
        <v>44</v>
      </c>
      <c r="HR27" s="59" t="s">
        <v>44</v>
      </c>
      <c r="HS27" s="59" t="s">
        <v>44</v>
      </c>
      <c r="HT27" s="59" t="s">
        <v>44</v>
      </c>
      <c r="HU27" t="s">
        <v>44</v>
      </c>
      <c r="HV27" s="19" t="s">
        <v>44</v>
      </c>
      <c r="HW27" s="18">
        <v>36.069684588000001</v>
      </c>
      <c r="HX27" s="58">
        <v>11.881354103287199</v>
      </c>
      <c r="HY27" s="58">
        <v>24.118645896712799</v>
      </c>
      <c r="HZ27" s="57">
        <v>0.62690086602501793</v>
      </c>
      <c r="IA27" s="18">
        <v>132451.19999999998</v>
      </c>
      <c r="IB27" s="18">
        <v>197699.45710964967</v>
      </c>
      <c r="IC27" s="18">
        <v>2055678.9550261372</v>
      </c>
      <c r="ID27" s="58">
        <v>20.626768040250088</v>
      </c>
      <c r="IE27" s="18">
        <v>21201.006485273912</v>
      </c>
      <c r="IF27" s="18">
        <v>120837.76242367973</v>
      </c>
      <c r="IG27" s="18">
        <v>57172199.451682523</v>
      </c>
      <c r="IH27" s="18">
        <v>1</v>
      </c>
      <c r="II27" s="18">
        <v>0</v>
      </c>
      <c r="IJ27" s="18">
        <v>2370.4564384136793</v>
      </c>
      <c r="IK27" s="58">
        <v>95.528942666666666</v>
      </c>
      <c r="IL27" s="58">
        <v>7.6834114461719185</v>
      </c>
      <c r="IM27" s="58">
        <v>13.407903309906001</v>
      </c>
      <c r="IN27" s="58">
        <v>161.18294389115317</v>
      </c>
      <c r="IO27" s="58">
        <v>0</v>
      </c>
      <c r="IP27" s="58">
        <v>77.547125326254346</v>
      </c>
      <c r="IQ27" s="58">
        <v>153.93492258594233</v>
      </c>
      <c r="IR27" s="58">
        <v>168.72925159709595</v>
      </c>
      <c r="IS27" s="58">
        <f t="shared" si="0"/>
        <v>2370.4564384136793</v>
      </c>
      <c r="IT27" s="60"/>
      <c r="IU27" s="18">
        <f t="shared" si="1"/>
        <v>13.407903309906001</v>
      </c>
      <c r="IV27" s="18">
        <f t="shared" si="2"/>
        <v>95.528942666666666</v>
      </c>
      <c r="IW27" s="57">
        <f t="shared" si="3"/>
        <v>0.33003761398020004</v>
      </c>
      <c r="IX27" s="57">
        <f t="shared" si="4"/>
        <v>0.49262110958337613</v>
      </c>
      <c r="JA27" s="18">
        <v>214.13</v>
      </c>
    </row>
    <row r="28" spans="1:261" x14ac:dyDescent="0.2">
      <c r="A28" t="s">
        <v>1276</v>
      </c>
      <c r="B28" t="s">
        <v>1272</v>
      </c>
      <c r="C28" t="s">
        <v>1224</v>
      </c>
      <c r="D28" t="s">
        <v>1275</v>
      </c>
      <c r="E28" t="s">
        <v>60</v>
      </c>
      <c r="F28">
        <v>1733</v>
      </c>
      <c r="G28">
        <v>2</v>
      </c>
      <c r="H28">
        <v>2401.66989333741</v>
      </c>
      <c r="I28">
        <v>10.58</v>
      </c>
      <c r="J28">
        <v>3.22</v>
      </c>
      <c r="K28">
        <v>28.561408976419202</v>
      </c>
      <c r="L28">
        <v>0.32363501720257998</v>
      </c>
      <c r="M28">
        <v>0.47849309543521401</v>
      </c>
      <c r="N28">
        <v>4.82</v>
      </c>
      <c r="O28">
        <v>27.84</v>
      </c>
      <c r="R28" t="s">
        <v>897</v>
      </c>
      <c r="S28">
        <v>1073</v>
      </c>
      <c r="T28" t="s">
        <v>41</v>
      </c>
      <c r="U28">
        <v>1</v>
      </c>
      <c r="W28" t="s">
        <v>42</v>
      </c>
      <c r="X28" t="s">
        <v>226</v>
      </c>
      <c r="Y28">
        <v>19113</v>
      </c>
      <c r="Z28">
        <v>1.7</v>
      </c>
      <c r="AA28">
        <v>29.6</v>
      </c>
      <c r="AB28" t="b">
        <v>0</v>
      </c>
      <c r="AC28">
        <v>10908</v>
      </c>
      <c r="AD28">
        <v>1950</v>
      </c>
      <c r="AE28" s="10">
        <v>9999</v>
      </c>
      <c r="AF28" s="11">
        <v>999</v>
      </c>
      <c r="AG28" s="11">
        <v>172.27942829376292</v>
      </c>
      <c r="AH28" s="11">
        <v>999</v>
      </c>
      <c r="AI28" s="11">
        <v>65.755506982352259</v>
      </c>
      <c r="AJ28" s="11" t="s">
        <v>226</v>
      </c>
      <c r="AK28" s="11" t="e">
        <v>#N/A</v>
      </c>
      <c r="AL28" s="11" t="s">
        <v>327</v>
      </c>
      <c r="AM28" s="11"/>
      <c r="AQ28" t="s">
        <v>243</v>
      </c>
      <c r="AR28" t="s">
        <v>248</v>
      </c>
      <c r="AS28">
        <v>10849</v>
      </c>
      <c r="AT28" t="s">
        <v>41</v>
      </c>
      <c r="AU28" t="s">
        <v>121</v>
      </c>
      <c r="AV28">
        <v>89909</v>
      </c>
      <c r="AW28" t="s">
        <v>42</v>
      </c>
      <c r="AX28">
        <v>0</v>
      </c>
      <c r="AY28" t="s">
        <v>245</v>
      </c>
      <c r="AZ28" t="s">
        <v>246</v>
      </c>
      <c r="BA28">
        <v>27</v>
      </c>
      <c r="BB28" t="s">
        <v>247</v>
      </c>
      <c r="BC28">
        <v>75</v>
      </c>
      <c r="BD28">
        <v>27075</v>
      </c>
      <c r="BE28">
        <v>69</v>
      </c>
      <c r="BF28">
        <v>10398</v>
      </c>
      <c r="BG28">
        <v>1963</v>
      </c>
      <c r="BH28">
        <v>0</v>
      </c>
      <c r="BI28" t="s">
        <v>1807</v>
      </c>
      <c r="BJ28" t="s">
        <v>1788</v>
      </c>
      <c r="BK28" t="s">
        <v>1789</v>
      </c>
      <c r="BL28" t="s">
        <v>1910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 t="s">
        <v>41</v>
      </c>
      <c r="BU28">
        <v>0</v>
      </c>
      <c r="BV28">
        <v>0</v>
      </c>
      <c r="BW28">
        <v>0</v>
      </c>
      <c r="BX28">
        <v>0</v>
      </c>
      <c r="BY28">
        <v>1.5</v>
      </c>
      <c r="BZ28">
        <v>0.84627999999999903</v>
      </c>
      <c r="CA28">
        <v>0.84627999999999903</v>
      </c>
      <c r="CB28">
        <v>0.19869999999999999</v>
      </c>
      <c r="CC28">
        <v>0.19869999999999999</v>
      </c>
      <c r="CD28">
        <v>0.11</v>
      </c>
      <c r="CE28">
        <v>0.1</v>
      </c>
      <c r="CF28">
        <v>1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 t="s">
        <v>1941</v>
      </c>
      <c r="CP28">
        <v>100</v>
      </c>
      <c r="CQ28" t="s">
        <v>1942</v>
      </c>
      <c r="CR28">
        <v>100</v>
      </c>
      <c r="CS28" t="s">
        <v>1795</v>
      </c>
      <c r="CT28" t="s">
        <v>1946</v>
      </c>
      <c r="CU28">
        <v>1</v>
      </c>
      <c r="CV28">
        <v>0</v>
      </c>
      <c r="CW28" t="s">
        <v>1944</v>
      </c>
      <c r="CX28">
        <v>47.286572999999997</v>
      </c>
      <c r="CY28">
        <v>-91.260531</v>
      </c>
      <c r="CZ28" t="s">
        <v>1904</v>
      </c>
      <c r="DA28" t="s">
        <v>1799</v>
      </c>
      <c r="DB28" t="s">
        <v>1929</v>
      </c>
      <c r="DC28">
        <v>0</v>
      </c>
      <c r="DD28" s="18">
        <v>1953007.66666666</v>
      </c>
      <c r="DE28" s="18">
        <v>172736</v>
      </c>
      <c r="DF28" s="57">
        <v>0.24666666666666601</v>
      </c>
      <c r="DG28" t="s">
        <v>1891</v>
      </c>
      <c r="DH28">
        <v>590285.66666666605</v>
      </c>
      <c r="DI28">
        <v>472.666666666666</v>
      </c>
      <c r="DJ28">
        <v>645.33333333333303</v>
      </c>
      <c r="DK28">
        <v>0</v>
      </c>
      <c r="DL28">
        <v>0</v>
      </c>
      <c r="DM28">
        <v>224.333333333333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0.48403974519301202</v>
      </c>
      <c r="DV28">
        <v>0.66086103433968402</v>
      </c>
      <c r="DW28" s="58">
        <v>0</v>
      </c>
      <c r="DX28">
        <v>0</v>
      </c>
      <c r="DY28">
        <v>0.76008395934849604</v>
      </c>
      <c r="DZ28">
        <v>0</v>
      </c>
      <c r="EA28">
        <v>0</v>
      </c>
      <c r="EB28">
        <v>81195</v>
      </c>
      <c r="EC28">
        <v>61474</v>
      </c>
      <c r="ED28">
        <v>27719</v>
      </c>
      <c r="EE28">
        <v>0</v>
      </c>
      <c r="EF28">
        <v>1</v>
      </c>
      <c r="EG28">
        <v>1</v>
      </c>
      <c r="EH28" t="s">
        <v>1821</v>
      </c>
      <c r="EI28">
        <v>4.0453656999999997E-2</v>
      </c>
      <c r="EJ28">
        <v>0.26983022000000001</v>
      </c>
      <c r="EK28" t="s">
        <v>1848</v>
      </c>
      <c r="EL28" t="s">
        <v>1848</v>
      </c>
      <c r="EM28">
        <v>0</v>
      </c>
      <c r="EN28">
        <v>0</v>
      </c>
      <c r="EO28">
        <v>0</v>
      </c>
      <c r="EP28">
        <v>1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 t="s">
        <v>1801</v>
      </c>
      <c r="FA28">
        <v>59</v>
      </c>
      <c r="FB28" t="s">
        <v>1824</v>
      </c>
      <c r="FC28">
        <v>6</v>
      </c>
      <c r="FD28" t="s">
        <v>1849</v>
      </c>
      <c r="FE28">
        <v>0</v>
      </c>
      <c r="FF28">
        <v>0</v>
      </c>
      <c r="FG28">
        <v>1</v>
      </c>
      <c r="FH28">
        <v>0</v>
      </c>
      <c r="FI28">
        <v>0</v>
      </c>
      <c r="FJ28" t="s">
        <v>1850</v>
      </c>
      <c r="FK28">
        <v>1</v>
      </c>
      <c r="FL28">
        <v>13</v>
      </c>
      <c r="FM28">
        <v>34</v>
      </c>
      <c r="FN28">
        <v>0</v>
      </c>
      <c r="FO28">
        <v>22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1</v>
      </c>
      <c r="GF28">
        <v>1</v>
      </c>
      <c r="GG28">
        <v>0</v>
      </c>
      <c r="GH28">
        <v>1</v>
      </c>
      <c r="GI28">
        <v>0</v>
      </c>
      <c r="GJ28" t="s">
        <v>1836</v>
      </c>
      <c r="GK28">
        <v>0</v>
      </c>
      <c r="GL28">
        <v>1</v>
      </c>
      <c r="GM28" t="s">
        <v>1836</v>
      </c>
      <c r="GN28">
        <v>0</v>
      </c>
      <c r="GO28">
        <v>0</v>
      </c>
      <c r="GP28">
        <v>0</v>
      </c>
      <c r="GQ28" t="s">
        <v>1945</v>
      </c>
      <c r="GR28">
        <v>54.157284169999997</v>
      </c>
      <c r="GS28">
        <v>8.7276656115724602</v>
      </c>
      <c r="GT28">
        <v>11.9159101720763</v>
      </c>
      <c r="GU28">
        <v>1</v>
      </c>
      <c r="GV28">
        <v>956622</v>
      </c>
      <c r="GW28">
        <v>95784</v>
      </c>
      <c r="GX28">
        <v>0.12</v>
      </c>
      <c r="GY28" t="s">
        <v>44</v>
      </c>
      <c r="GZ28" t="s">
        <v>44</v>
      </c>
      <c r="HA28" t="s">
        <v>1806</v>
      </c>
      <c r="HB28" s="57">
        <v>0.24666666666666601</v>
      </c>
      <c r="HC28" t="s">
        <v>1861</v>
      </c>
      <c r="HD28" s="58">
        <v>206.26768040250087</v>
      </c>
      <c r="HE28" s="18">
        <v>149095.1999999996</v>
      </c>
      <c r="HF28" s="18">
        <v>1550291.8895999959</v>
      </c>
      <c r="HG28" s="18">
        <v>159887.55600730056</v>
      </c>
      <c r="HH28" s="57">
        <v>0.65714285714285714</v>
      </c>
      <c r="HI28">
        <v>398</v>
      </c>
      <c r="HJ28" s="11">
        <v>192.75667870355818</v>
      </c>
      <c r="HK28">
        <v>230</v>
      </c>
      <c r="HL28" s="11">
        <v>111.39205050708136</v>
      </c>
      <c r="HM28" s="59" t="s">
        <v>44</v>
      </c>
      <c r="HN28" s="59" t="s">
        <v>44</v>
      </c>
      <c r="HO28" s="59" t="s">
        <v>44</v>
      </c>
      <c r="HP28" s="59" t="s">
        <v>44</v>
      </c>
      <c r="HQ28" s="59" t="s">
        <v>44</v>
      </c>
      <c r="HR28" s="59" t="s">
        <v>44</v>
      </c>
      <c r="HS28" s="59" t="s">
        <v>44</v>
      </c>
      <c r="HT28" s="59" t="s">
        <v>44</v>
      </c>
      <c r="HU28" t="s">
        <v>44</v>
      </c>
      <c r="HV28" s="19" t="s">
        <v>44</v>
      </c>
      <c r="HW28" s="18">
        <v>69.133562127000005</v>
      </c>
      <c r="HX28" s="58">
        <v>22.772595364633801</v>
      </c>
      <c r="HY28" s="58">
        <v>46.227404635366199</v>
      </c>
      <c r="HZ28" s="57">
        <v>0.36817987369723182</v>
      </c>
      <c r="IA28" s="18">
        <v>149095.19999999963</v>
      </c>
      <c r="IB28" s="18">
        <v>222542.64285755481</v>
      </c>
      <c r="IC28" s="18">
        <v>2313998.4004328544</v>
      </c>
      <c r="ID28" s="58">
        <v>20.626768040250088</v>
      </c>
      <c r="IE28" s="18">
        <v>23865.154125619112</v>
      </c>
      <c r="IF28" s="18">
        <v>136022.40188168146</v>
      </c>
      <c r="IG28" s="18">
        <v>109580048.94905819</v>
      </c>
      <c r="IH28" s="18">
        <v>1</v>
      </c>
      <c r="II28" s="18">
        <v>0</v>
      </c>
      <c r="IJ28" s="18">
        <v>2370.4564384136797</v>
      </c>
      <c r="IK28" s="58">
        <v>57.959319478260866</v>
      </c>
      <c r="IL28" s="58">
        <v>7.6834114461719132</v>
      </c>
      <c r="IM28" s="58">
        <v>13.407903309906001</v>
      </c>
      <c r="IN28" s="58">
        <v>121.11186228962141</v>
      </c>
      <c r="IO28" s="58">
        <v>-4.4519089391559161E-15</v>
      </c>
      <c r="IP28" s="58">
        <v>77.547125326254317</v>
      </c>
      <c r="IQ28" s="58">
        <v>148.44228749492714</v>
      </c>
      <c r="IR28" s="58">
        <v>162.70873206433353</v>
      </c>
      <c r="IS28" s="58">
        <f t="shared" si="0"/>
        <v>2370.4564384136797</v>
      </c>
      <c r="IT28" s="60"/>
      <c r="IU28" s="18">
        <f t="shared" si="1"/>
        <v>13.407903309906001</v>
      </c>
      <c r="IV28" s="18">
        <f t="shared" si="2"/>
        <v>57.959319478260866</v>
      </c>
      <c r="IW28" s="57">
        <f t="shared" si="3"/>
        <v>0.33003761398020004</v>
      </c>
      <c r="IX28" s="57">
        <f t="shared" si="4"/>
        <v>0.49262110958337613</v>
      </c>
      <c r="JA28" s="18">
        <v>214.13</v>
      </c>
    </row>
    <row r="29" spans="1:261" x14ac:dyDescent="0.2">
      <c r="A29" t="s">
        <v>1277</v>
      </c>
      <c r="B29" t="s">
        <v>1272</v>
      </c>
      <c r="C29" t="s">
        <v>1224</v>
      </c>
      <c r="D29" t="s">
        <v>1275</v>
      </c>
      <c r="E29" t="s">
        <v>60</v>
      </c>
      <c r="F29">
        <v>1733</v>
      </c>
      <c r="G29">
        <v>3</v>
      </c>
      <c r="H29">
        <v>2275.8652294764802</v>
      </c>
      <c r="I29">
        <v>10.58</v>
      </c>
      <c r="J29">
        <v>3.22</v>
      </c>
      <c r="K29">
        <v>27.2343626945441</v>
      </c>
      <c r="L29">
        <v>0.31197136699009798</v>
      </c>
      <c r="M29">
        <v>0.45342837546616388</v>
      </c>
      <c r="N29">
        <v>4.82</v>
      </c>
      <c r="O29">
        <v>27.84</v>
      </c>
      <c r="R29" t="s">
        <v>898</v>
      </c>
      <c r="S29">
        <v>1073</v>
      </c>
      <c r="T29" t="s">
        <v>41</v>
      </c>
      <c r="U29">
        <v>2</v>
      </c>
      <c r="W29" t="s">
        <v>42</v>
      </c>
      <c r="X29" t="s">
        <v>226</v>
      </c>
      <c r="Y29">
        <v>19113</v>
      </c>
      <c r="Z29">
        <v>1.9</v>
      </c>
      <c r="AA29">
        <v>29.6</v>
      </c>
      <c r="AB29" t="b">
        <v>0</v>
      </c>
      <c r="AC29">
        <v>10908</v>
      </c>
      <c r="AD29">
        <v>1950</v>
      </c>
      <c r="AE29" s="10">
        <v>9999</v>
      </c>
      <c r="AF29" s="11">
        <v>999</v>
      </c>
      <c r="AG29" s="11">
        <v>172.27942829376292</v>
      </c>
      <c r="AH29" s="11">
        <v>999</v>
      </c>
      <c r="AI29" s="11">
        <v>65.755506982352259</v>
      </c>
      <c r="AJ29" s="11" t="s">
        <v>226</v>
      </c>
      <c r="AK29" s="11" t="e">
        <v>#N/A</v>
      </c>
      <c r="AL29" s="11" t="s">
        <v>327</v>
      </c>
      <c r="AM29" s="11"/>
      <c r="AQ29" t="s">
        <v>249</v>
      </c>
      <c r="AR29" t="s">
        <v>250</v>
      </c>
      <c r="AS29">
        <v>10864</v>
      </c>
      <c r="AT29" t="s">
        <v>41</v>
      </c>
      <c r="AU29">
        <v>1</v>
      </c>
      <c r="AV29">
        <v>0</v>
      </c>
      <c r="AW29" t="s">
        <v>42</v>
      </c>
      <c r="AX29">
        <v>0</v>
      </c>
      <c r="AY29" t="s">
        <v>225</v>
      </c>
      <c r="AZ29" t="s">
        <v>226</v>
      </c>
      <c r="BA29">
        <v>19</v>
      </c>
      <c r="BB29" t="s">
        <v>227</v>
      </c>
      <c r="BC29">
        <v>113</v>
      </c>
      <c r="BD29">
        <v>19113</v>
      </c>
      <c r="BE29">
        <v>40</v>
      </c>
      <c r="BF29">
        <v>8300</v>
      </c>
      <c r="BG29">
        <v>1988</v>
      </c>
      <c r="BH29">
        <v>0</v>
      </c>
      <c r="BI29" t="s">
        <v>1787</v>
      </c>
      <c r="BJ29" t="s">
        <v>1788</v>
      </c>
      <c r="BK29" t="s">
        <v>1789</v>
      </c>
      <c r="BL29" t="s">
        <v>1886</v>
      </c>
      <c r="BM29" t="s">
        <v>1791</v>
      </c>
      <c r="BN29">
        <v>1988</v>
      </c>
      <c r="BO29">
        <v>0.9</v>
      </c>
      <c r="BP29">
        <v>0</v>
      </c>
      <c r="BQ29" t="s">
        <v>1699</v>
      </c>
      <c r="BR29">
        <v>0</v>
      </c>
      <c r="BS29">
        <v>2012</v>
      </c>
      <c r="BT29" t="s">
        <v>41</v>
      </c>
      <c r="BU29">
        <v>0</v>
      </c>
      <c r="BV29">
        <v>0</v>
      </c>
      <c r="BW29">
        <v>0</v>
      </c>
      <c r="BX29">
        <v>0</v>
      </c>
      <c r="BY29">
        <v>0.7</v>
      </c>
      <c r="BZ29">
        <v>8.856E-2</v>
      </c>
      <c r="CA29">
        <v>8.856E-2</v>
      </c>
      <c r="CB29">
        <v>8.856E-2</v>
      </c>
      <c r="CC29">
        <v>8.856E-2</v>
      </c>
      <c r="CD29">
        <v>0.05</v>
      </c>
      <c r="CE29">
        <v>0.1</v>
      </c>
      <c r="CF29">
        <v>0.43</v>
      </c>
      <c r="CG29">
        <v>0.98</v>
      </c>
      <c r="CH29" t="s">
        <v>1793</v>
      </c>
      <c r="CI29">
        <v>1988</v>
      </c>
      <c r="CJ29">
        <v>0</v>
      </c>
      <c r="CK29">
        <v>0</v>
      </c>
      <c r="CL29">
        <v>0</v>
      </c>
      <c r="CM29">
        <v>0</v>
      </c>
      <c r="CN29">
        <v>0</v>
      </c>
      <c r="CO29" t="s">
        <v>1947</v>
      </c>
      <c r="CP29">
        <v>100</v>
      </c>
      <c r="CQ29" t="s">
        <v>1947</v>
      </c>
      <c r="CR29">
        <v>100</v>
      </c>
      <c r="CS29" t="s">
        <v>1795</v>
      </c>
      <c r="CT29">
        <v>0</v>
      </c>
      <c r="CU29">
        <v>0</v>
      </c>
      <c r="CV29">
        <v>0</v>
      </c>
      <c r="CW29" t="s">
        <v>1914</v>
      </c>
      <c r="CX29">
        <v>41.9221</v>
      </c>
      <c r="CY29">
        <v>-91.6875</v>
      </c>
      <c r="CZ29" t="s">
        <v>1904</v>
      </c>
      <c r="DA29" t="s">
        <v>1799</v>
      </c>
      <c r="DB29" t="s">
        <v>1916</v>
      </c>
      <c r="DC29">
        <v>0</v>
      </c>
      <c r="DD29" s="18">
        <v>0</v>
      </c>
      <c r="DE29" s="18">
        <v>0</v>
      </c>
      <c r="DF29" s="57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 s="58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179538</v>
      </c>
      <c r="ED29">
        <v>0</v>
      </c>
      <c r="EE29">
        <v>0</v>
      </c>
      <c r="EF29">
        <v>0</v>
      </c>
      <c r="EG29">
        <v>1</v>
      </c>
      <c r="EH29">
        <v>0</v>
      </c>
      <c r="EI29">
        <v>8.3249669999999904E-3</v>
      </c>
      <c r="EJ29">
        <v>3.204485E-3</v>
      </c>
      <c r="EK29" t="s">
        <v>1848</v>
      </c>
      <c r="EL29" t="s">
        <v>1848</v>
      </c>
      <c r="EM29">
        <v>0</v>
      </c>
      <c r="EN29">
        <v>0</v>
      </c>
      <c r="EO29">
        <v>1</v>
      </c>
      <c r="EP29">
        <v>1</v>
      </c>
      <c r="EQ29">
        <v>0</v>
      </c>
      <c r="ER29">
        <v>1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 t="s">
        <v>1801</v>
      </c>
      <c r="FA29">
        <v>34</v>
      </c>
      <c r="FB29" t="s">
        <v>1802</v>
      </c>
      <c r="FC29">
        <v>6</v>
      </c>
      <c r="FD29" t="s">
        <v>1849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88</v>
      </c>
      <c r="FM29">
        <v>49</v>
      </c>
      <c r="FN29">
        <v>44</v>
      </c>
      <c r="FO29">
        <v>42</v>
      </c>
      <c r="FP29">
        <v>1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 t="s">
        <v>1918</v>
      </c>
      <c r="GR29">
        <v>557.95311019999997</v>
      </c>
      <c r="GS29">
        <v>0</v>
      </c>
      <c r="GT29">
        <v>0</v>
      </c>
      <c r="GU29">
        <v>0</v>
      </c>
      <c r="GV29" t="s">
        <v>44</v>
      </c>
      <c r="GW29" t="s">
        <v>44</v>
      </c>
      <c r="GX29" t="s">
        <v>44</v>
      </c>
      <c r="GY29" t="s">
        <v>44</v>
      </c>
      <c r="GZ29" t="s">
        <v>44</v>
      </c>
      <c r="HA29" t="s">
        <v>1861</v>
      </c>
      <c r="HB29" s="57">
        <v>0.4343726315789469</v>
      </c>
      <c r="HC29" t="s">
        <v>1861</v>
      </c>
      <c r="HD29" s="58">
        <v>206.26768040250087</v>
      </c>
      <c r="HE29" s="18">
        <v>152204.17010526301</v>
      </c>
      <c r="HF29" s="18">
        <v>1263294.6118736831</v>
      </c>
      <c r="HG29" s="18">
        <v>130288.42462808112</v>
      </c>
      <c r="HH29" s="57">
        <v>0.15384615384615385</v>
      </c>
      <c r="HI29">
        <v>259</v>
      </c>
      <c r="HJ29" s="11">
        <v>170.30676308429236</v>
      </c>
      <c r="HK29">
        <v>46</v>
      </c>
      <c r="HL29" s="11">
        <v>65.755506982352259</v>
      </c>
      <c r="HM29" s="59" t="s">
        <v>44</v>
      </c>
      <c r="HN29" s="59" t="s">
        <v>44</v>
      </c>
      <c r="HO29" s="59" t="s">
        <v>44</v>
      </c>
      <c r="HP29" s="59" t="s">
        <v>44</v>
      </c>
      <c r="HQ29" s="59" t="s">
        <v>44</v>
      </c>
      <c r="HR29" s="59" t="s">
        <v>44</v>
      </c>
      <c r="HS29" s="59" t="s">
        <v>44</v>
      </c>
      <c r="HT29" s="59" t="s">
        <v>44</v>
      </c>
      <c r="HU29" t="s">
        <v>44</v>
      </c>
      <c r="HV29" s="19" t="s">
        <v>44</v>
      </c>
      <c r="HW29" s="18">
        <v>30.68676</v>
      </c>
      <c r="HX29" s="58">
        <v>10.108218743999998</v>
      </c>
      <c r="HY29" s="58">
        <v>29.891781256000002</v>
      </c>
      <c r="HZ29" s="57">
        <v>0.58126028403443897</v>
      </c>
      <c r="IA29" s="18">
        <v>152204.17010526304</v>
      </c>
      <c r="IB29" s="18">
        <v>203673.60352566742</v>
      </c>
      <c r="IC29" s="18">
        <v>1690490.9092630395</v>
      </c>
      <c r="ID29" s="58">
        <v>20.626768040250088</v>
      </c>
      <c r="IE29" s="18">
        <v>17434.681929760089</v>
      </c>
      <c r="IF29" s="18">
        <v>112853.74269832103</v>
      </c>
      <c r="IG29" s="18">
        <v>48640002.907860003</v>
      </c>
      <c r="IH29" s="18">
        <v>1</v>
      </c>
      <c r="II29" s="18">
        <v>0</v>
      </c>
      <c r="IJ29" s="18">
        <v>1627.2032265757593</v>
      </c>
      <c r="IK29" s="58">
        <v>87.673476000000008</v>
      </c>
      <c r="IL29" s="58">
        <v>4.2100978287314135</v>
      </c>
      <c r="IM29" s="58">
        <v>10.266255557999999</v>
      </c>
      <c r="IN29" s="58">
        <v>60.703130704602813</v>
      </c>
      <c r="IO29" s="58">
        <v>-4.8643494489754799E-15</v>
      </c>
      <c r="IP29" s="58">
        <v>63.024345014483856</v>
      </c>
      <c r="IQ29" s="58">
        <v>48.586206160368491</v>
      </c>
      <c r="IR29" s="58">
        <v>65.527496123636524</v>
      </c>
      <c r="IS29" s="58">
        <f t="shared" si="0"/>
        <v>1627.2032265757593</v>
      </c>
      <c r="IT29" s="60"/>
      <c r="IU29" s="18">
        <f t="shared" si="1"/>
        <v>10.266255557999999</v>
      </c>
      <c r="IV29" s="18">
        <f t="shared" si="2"/>
        <v>87.673476000000008</v>
      </c>
      <c r="IW29" s="57">
        <f t="shared" si="3"/>
        <v>0.25270546859999998</v>
      </c>
      <c r="IX29" s="57">
        <f t="shared" si="4"/>
        <v>0.33816046817119805</v>
      </c>
      <c r="JA29" s="18">
        <v>205.4</v>
      </c>
    </row>
    <row r="30" spans="1:261" x14ac:dyDescent="0.2">
      <c r="A30" t="s">
        <v>1278</v>
      </c>
      <c r="B30" t="s">
        <v>1272</v>
      </c>
      <c r="C30" t="s">
        <v>1224</v>
      </c>
      <c r="D30" t="s">
        <v>1275</v>
      </c>
      <c r="E30" t="s">
        <v>60</v>
      </c>
      <c r="F30">
        <v>1733</v>
      </c>
      <c r="G30">
        <v>4</v>
      </c>
      <c r="H30">
        <v>2275.8652294764802</v>
      </c>
      <c r="I30">
        <v>10.58</v>
      </c>
      <c r="J30">
        <v>3.22</v>
      </c>
      <c r="K30">
        <v>27.2343626945441</v>
      </c>
      <c r="L30">
        <v>0.31197136699009798</v>
      </c>
      <c r="M30">
        <v>0.45342837546616388</v>
      </c>
      <c r="N30">
        <v>4.82</v>
      </c>
      <c r="O30">
        <v>27.84</v>
      </c>
      <c r="R30" t="s">
        <v>224</v>
      </c>
      <c r="S30">
        <v>1073</v>
      </c>
      <c r="T30" t="s">
        <v>41</v>
      </c>
      <c r="U30">
        <v>3</v>
      </c>
      <c r="V30">
        <v>746</v>
      </c>
      <c r="W30" t="s">
        <v>42</v>
      </c>
      <c r="X30" t="s">
        <v>226</v>
      </c>
      <c r="Y30">
        <v>19113</v>
      </c>
      <c r="Z30">
        <v>26</v>
      </c>
      <c r="AA30">
        <v>29.6</v>
      </c>
      <c r="AB30" t="b">
        <v>0</v>
      </c>
      <c r="AC30">
        <v>12146</v>
      </c>
      <c r="AD30">
        <v>1958</v>
      </c>
      <c r="AE30" s="10">
        <v>9999</v>
      </c>
      <c r="AF30" s="11">
        <v>999</v>
      </c>
      <c r="AG30" s="11">
        <v>172.27942829376292</v>
      </c>
      <c r="AH30" s="11">
        <v>999</v>
      </c>
      <c r="AI30" s="11">
        <v>65.755506982352259</v>
      </c>
      <c r="AJ30" s="11" t="s">
        <v>226</v>
      </c>
      <c r="AK30" s="11" t="e">
        <v>#N/A</v>
      </c>
      <c r="AL30" s="11" t="s">
        <v>327</v>
      </c>
      <c r="AM30" s="11"/>
      <c r="AQ30" t="s">
        <v>249</v>
      </c>
      <c r="AR30" t="s">
        <v>251</v>
      </c>
      <c r="AS30">
        <v>10864</v>
      </c>
      <c r="AT30" t="s">
        <v>41</v>
      </c>
      <c r="AU30">
        <v>2</v>
      </c>
      <c r="AV30">
        <v>0</v>
      </c>
      <c r="AW30" t="s">
        <v>42</v>
      </c>
      <c r="AX30">
        <v>0</v>
      </c>
      <c r="AY30" t="s">
        <v>225</v>
      </c>
      <c r="AZ30" t="s">
        <v>226</v>
      </c>
      <c r="BA30">
        <v>19</v>
      </c>
      <c r="BB30" t="s">
        <v>227</v>
      </c>
      <c r="BC30">
        <v>113</v>
      </c>
      <c r="BD30">
        <v>19113</v>
      </c>
      <c r="BE30">
        <v>40</v>
      </c>
      <c r="BF30">
        <v>8300</v>
      </c>
      <c r="BG30">
        <v>1988</v>
      </c>
      <c r="BH30">
        <v>0</v>
      </c>
      <c r="BI30" t="s">
        <v>1787</v>
      </c>
      <c r="BJ30" t="s">
        <v>1788</v>
      </c>
      <c r="BK30" t="s">
        <v>1789</v>
      </c>
      <c r="BL30" t="s">
        <v>1886</v>
      </c>
      <c r="BM30" t="s">
        <v>1791</v>
      </c>
      <c r="BN30">
        <v>1988</v>
      </c>
      <c r="BO30">
        <v>0.9</v>
      </c>
      <c r="BP30">
        <v>0</v>
      </c>
      <c r="BQ30" t="s">
        <v>1699</v>
      </c>
      <c r="BR30">
        <v>0</v>
      </c>
      <c r="BS30">
        <v>2012</v>
      </c>
      <c r="BT30" t="s">
        <v>41</v>
      </c>
      <c r="BU30">
        <v>0</v>
      </c>
      <c r="BV30">
        <v>0</v>
      </c>
      <c r="BW30">
        <v>0</v>
      </c>
      <c r="BX30">
        <v>0</v>
      </c>
      <c r="BY30">
        <v>0.7</v>
      </c>
      <c r="BZ30">
        <v>8.6889999999999995E-2</v>
      </c>
      <c r="CA30">
        <v>8.6889999999999995E-2</v>
      </c>
      <c r="CB30">
        <v>8.6889999999999995E-2</v>
      </c>
      <c r="CC30">
        <v>8.6889999999999995E-2</v>
      </c>
      <c r="CD30">
        <v>0.05</v>
      </c>
      <c r="CE30">
        <v>0.1</v>
      </c>
      <c r="CF30">
        <v>0.43</v>
      </c>
      <c r="CG30">
        <v>0.98</v>
      </c>
      <c r="CH30" t="s">
        <v>1793</v>
      </c>
      <c r="CI30">
        <v>1988</v>
      </c>
      <c r="CJ30">
        <v>0</v>
      </c>
      <c r="CK30">
        <v>0</v>
      </c>
      <c r="CL30">
        <v>0</v>
      </c>
      <c r="CM30">
        <v>0</v>
      </c>
      <c r="CN30">
        <v>0</v>
      </c>
      <c r="CO30" t="s">
        <v>1947</v>
      </c>
      <c r="CP30">
        <v>100</v>
      </c>
      <c r="CQ30" t="s">
        <v>1947</v>
      </c>
      <c r="CR30">
        <v>100</v>
      </c>
      <c r="CS30" t="s">
        <v>1795</v>
      </c>
      <c r="CT30">
        <v>0</v>
      </c>
      <c r="CU30">
        <v>0</v>
      </c>
      <c r="CV30">
        <v>0</v>
      </c>
      <c r="CW30" t="s">
        <v>1914</v>
      </c>
      <c r="CX30">
        <v>41.9221</v>
      </c>
      <c r="CY30">
        <v>-91.6875</v>
      </c>
      <c r="CZ30" t="s">
        <v>1904</v>
      </c>
      <c r="DA30" t="s">
        <v>1799</v>
      </c>
      <c r="DB30" t="s">
        <v>1916</v>
      </c>
      <c r="DC30">
        <v>0</v>
      </c>
      <c r="DD30" s="18">
        <v>0</v>
      </c>
      <c r="DE30" s="18">
        <v>0</v>
      </c>
      <c r="DF30" s="57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 s="58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196392</v>
      </c>
      <c r="ED30">
        <v>3500</v>
      </c>
      <c r="EE30">
        <v>0</v>
      </c>
      <c r="EF30">
        <v>1</v>
      </c>
      <c r="EG30">
        <v>1</v>
      </c>
      <c r="EH30">
        <v>0</v>
      </c>
      <c r="EI30">
        <v>1.08191389999999E-2</v>
      </c>
      <c r="EJ30">
        <v>3.204485E-3</v>
      </c>
      <c r="EK30" t="s">
        <v>1848</v>
      </c>
      <c r="EL30" t="s">
        <v>1848</v>
      </c>
      <c r="EM30">
        <v>0</v>
      </c>
      <c r="EN30">
        <v>0</v>
      </c>
      <c r="EO30">
        <v>1</v>
      </c>
      <c r="EP30">
        <v>1</v>
      </c>
      <c r="EQ30">
        <v>0</v>
      </c>
      <c r="ER30">
        <v>1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 t="s">
        <v>1801</v>
      </c>
      <c r="FA30">
        <v>34</v>
      </c>
      <c r="FB30" t="s">
        <v>1802</v>
      </c>
      <c r="FC30">
        <v>6</v>
      </c>
      <c r="FD30" t="s">
        <v>1849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88</v>
      </c>
      <c r="FM30">
        <v>49</v>
      </c>
      <c r="FN30">
        <v>44</v>
      </c>
      <c r="FO30">
        <v>42</v>
      </c>
      <c r="FP30">
        <v>1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 t="s">
        <v>1918</v>
      </c>
      <c r="GR30">
        <v>557.95311019999997</v>
      </c>
      <c r="GS30">
        <v>0</v>
      </c>
      <c r="GT30">
        <v>0</v>
      </c>
      <c r="GU30">
        <v>0</v>
      </c>
      <c r="GV30" t="s">
        <v>44</v>
      </c>
      <c r="GW30" t="s">
        <v>44</v>
      </c>
      <c r="GX30" t="s">
        <v>44</v>
      </c>
      <c r="GY30" t="s">
        <v>44</v>
      </c>
      <c r="GZ30" t="s">
        <v>44</v>
      </c>
      <c r="HA30" t="s">
        <v>1861</v>
      </c>
      <c r="HB30" s="57">
        <v>0.4343726315789469</v>
      </c>
      <c r="HC30" t="s">
        <v>1861</v>
      </c>
      <c r="HD30" s="58">
        <v>206.26768040250087</v>
      </c>
      <c r="HE30" s="18">
        <v>152204.17010526301</v>
      </c>
      <c r="HF30" s="18">
        <v>1263294.6118736831</v>
      </c>
      <c r="HG30" s="18">
        <v>130288.42462808112</v>
      </c>
      <c r="HH30" s="57">
        <v>0.15384615384615385</v>
      </c>
      <c r="HI30">
        <v>259</v>
      </c>
      <c r="HJ30" s="11">
        <v>170.30676308429236</v>
      </c>
      <c r="HK30">
        <v>46</v>
      </c>
      <c r="HL30" s="11">
        <v>65.755506982352259</v>
      </c>
      <c r="HM30" s="59" t="s">
        <v>44</v>
      </c>
      <c r="HN30" s="59" t="s">
        <v>44</v>
      </c>
      <c r="HO30" s="59" t="s">
        <v>44</v>
      </c>
      <c r="HP30" s="59" t="s">
        <v>44</v>
      </c>
      <c r="HQ30" s="59" t="s">
        <v>44</v>
      </c>
      <c r="HR30" s="59" t="s">
        <v>44</v>
      </c>
      <c r="HS30" s="59" t="s">
        <v>44</v>
      </c>
      <c r="HT30" s="59" t="s">
        <v>44</v>
      </c>
      <c r="HU30" t="s">
        <v>44</v>
      </c>
      <c r="HV30" s="19" t="s">
        <v>44</v>
      </c>
      <c r="HW30" s="18">
        <v>30.68676</v>
      </c>
      <c r="HX30" s="58">
        <v>10.108218743999998</v>
      </c>
      <c r="HY30" s="58">
        <v>29.891781256000002</v>
      </c>
      <c r="HZ30" s="57">
        <v>0.58126028403443897</v>
      </c>
      <c r="IA30" s="18">
        <v>152204.17010526304</v>
      </c>
      <c r="IB30" s="18">
        <v>203673.60352566742</v>
      </c>
      <c r="IC30" s="18">
        <v>1690490.9092630395</v>
      </c>
      <c r="ID30" s="58">
        <v>20.626768040250088</v>
      </c>
      <c r="IE30" s="18">
        <v>17434.681929760089</v>
      </c>
      <c r="IF30" s="18">
        <v>112853.74269832103</v>
      </c>
      <c r="IG30" s="18">
        <v>48640002.907860003</v>
      </c>
      <c r="IH30" s="18">
        <v>1</v>
      </c>
      <c r="II30" s="18">
        <v>0</v>
      </c>
      <c r="IJ30" s="18">
        <v>1627.2032265757593</v>
      </c>
      <c r="IK30" s="58">
        <v>87.673476000000008</v>
      </c>
      <c r="IL30" s="58">
        <v>4.2100978287314135</v>
      </c>
      <c r="IM30" s="58">
        <v>10.266255557999999</v>
      </c>
      <c r="IN30" s="58">
        <v>60.703130704602813</v>
      </c>
      <c r="IO30" s="58">
        <v>-4.8643494489754799E-15</v>
      </c>
      <c r="IP30" s="58">
        <v>63.024345014483856</v>
      </c>
      <c r="IQ30" s="58">
        <v>48.586206160368491</v>
      </c>
      <c r="IR30" s="58">
        <v>65.527496123636524</v>
      </c>
      <c r="IS30" s="58">
        <f t="shared" si="0"/>
        <v>1627.2032265757593</v>
      </c>
      <c r="IT30" s="60"/>
      <c r="IU30" s="18">
        <f t="shared" si="1"/>
        <v>10.266255557999999</v>
      </c>
      <c r="IV30" s="18">
        <f t="shared" si="2"/>
        <v>87.673476000000008</v>
      </c>
      <c r="IW30" s="57">
        <f t="shared" si="3"/>
        <v>0.25270546859999998</v>
      </c>
      <c r="IX30" s="57">
        <f t="shared" si="4"/>
        <v>0.33816046817119805</v>
      </c>
      <c r="JA30" s="18">
        <v>205.4</v>
      </c>
    </row>
    <row r="31" spans="1:261" x14ac:dyDescent="0.2">
      <c r="A31" t="s">
        <v>1279</v>
      </c>
      <c r="B31" t="s">
        <v>1280</v>
      </c>
      <c r="C31" t="s">
        <v>1224</v>
      </c>
      <c r="D31" t="s">
        <v>1281</v>
      </c>
      <c r="E31" t="s">
        <v>314</v>
      </c>
      <c r="F31">
        <v>1893</v>
      </c>
      <c r="G31">
        <v>4</v>
      </c>
      <c r="H31">
        <v>2556.8043663417002</v>
      </c>
      <c r="I31">
        <v>10.58</v>
      </c>
      <c r="J31">
        <v>4.59</v>
      </c>
      <c r="K31">
        <v>31.822420471841401</v>
      </c>
      <c r="L31">
        <v>0.33747461703630099</v>
      </c>
      <c r="M31">
        <v>0.50937613216668853</v>
      </c>
      <c r="N31">
        <v>4.82</v>
      </c>
      <c r="O31">
        <v>52.31</v>
      </c>
      <c r="R31" t="s">
        <v>229</v>
      </c>
      <c r="S31">
        <v>10784</v>
      </c>
      <c r="T31" t="s">
        <v>41</v>
      </c>
      <c r="U31" t="s">
        <v>210</v>
      </c>
      <c r="W31" t="s">
        <v>42</v>
      </c>
      <c r="X31" t="s">
        <v>103</v>
      </c>
      <c r="Y31">
        <v>30087</v>
      </c>
      <c r="Z31">
        <v>38</v>
      </c>
      <c r="AA31">
        <v>38</v>
      </c>
      <c r="AB31" t="b">
        <v>0</v>
      </c>
      <c r="AC31">
        <v>13936</v>
      </c>
      <c r="AD31">
        <v>1990</v>
      </c>
      <c r="AE31" s="10">
        <v>9999</v>
      </c>
      <c r="AF31" s="11">
        <v>125</v>
      </c>
      <c r="AG31" s="11">
        <v>76.967924165159872</v>
      </c>
      <c r="AH31" s="11">
        <v>0</v>
      </c>
      <c r="AI31" s="11">
        <v>61.574339332127892</v>
      </c>
      <c r="AJ31" s="11" t="s">
        <v>103</v>
      </c>
      <c r="AK31" s="11">
        <v>4.82</v>
      </c>
      <c r="AL31" s="11" t="s">
        <v>125</v>
      </c>
      <c r="AM31" s="11">
        <v>-28.91</v>
      </c>
      <c r="AQ31" t="s">
        <v>249</v>
      </c>
      <c r="AR31" t="s">
        <v>252</v>
      </c>
      <c r="AS31">
        <v>10864</v>
      </c>
      <c r="AT31" t="s">
        <v>41</v>
      </c>
      <c r="AU31">
        <v>3</v>
      </c>
      <c r="AV31">
        <v>0</v>
      </c>
      <c r="AW31" t="s">
        <v>42</v>
      </c>
      <c r="AX31">
        <v>0</v>
      </c>
      <c r="AY31" t="s">
        <v>225</v>
      </c>
      <c r="AZ31" t="s">
        <v>226</v>
      </c>
      <c r="BA31">
        <v>19</v>
      </c>
      <c r="BB31" t="s">
        <v>227</v>
      </c>
      <c r="BC31">
        <v>113</v>
      </c>
      <c r="BD31">
        <v>19113</v>
      </c>
      <c r="BE31">
        <v>40</v>
      </c>
      <c r="BF31">
        <v>8300</v>
      </c>
      <c r="BG31">
        <v>1989</v>
      </c>
      <c r="BH31">
        <v>0</v>
      </c>
      <c r="BI31" t="s">
        <v>1787</v>
      </c>
      <c r="BJ31" t="s">
        <v>1788</v>
      </c>
      <c r="BK31" t="s">
        <v>1789</v>
      </c>
      <c r="BL31" t="s">
        <v>1886</v>
      </c>
      <c r="BM31" t="s">
        <v>1791</v>
      </c>
      <c r="BN31">
        <v>1989</v>
      </c>
      <c r="BO31">
        <v>0.9</v>
      </c>
      <c r="BP31">
        <v>0</v>
      </c>
      <c r="BQ31" t="s">
        <v>1699</v>
      </c>
      <c r="BR31">
        <v>0</v>
      </c>
      <c r="BS31">
        <v>2012</v>
      </c>
      <c r="BT31" t="s">
        <v>41</v>
      </c>
      <c r="BU31">
        <v>0</v>
      </c>
      <c r="BV31">
        <v>0</v>
      </c>
      <c r="BW31">
        <v>0</v>
      </c>
      <c r="BX31">
        <v>0</v>
      </c>
      <c r="BY31">
        <v>0.7</v>
      </c>
      <c r="BZ31">
        <v>8.7230000000000002E-2</v>
      </c>
      <c r="CA31">
        <v>8.7230000000000002E-2</v>
      </c>
      <c r="CB31">
        <v>8.7230000000000002E-2</v>
      </c>
      <c r="CC31">
        <v>8.7230000000000002E-2</v>
      </c>
      <c r="CD31">
        <v>0.05</v>
      </c>
      <c r="CE31">
        <v>0.1</v>
      </c>
      <c r="CF31">
        <v>0.43</v>
      </c>
      <c r="CG31">
        <v>0.98</v>
      </c>
      <c r="CH31" t="s">
        <v>1793</v>
      </c>
      <c r="CI31">
        <v>1989</v>
      </c>
      <c r="CJ31">
        <v>0</v>
      </c>
      <c r="CK31">
        <v>0</v>
      </c>
      <c r="CL31">
        <v>0</v>
      </c>
      <c r="CM31">
        <v>0</v>
      </c>
      <c r="CN31">
        <v>0</v>
      </c>
      <c r="CO31" t="s">
        <v>1947</v>
      </c>
      <c r="CP31">
        <v>100</v>
      </c>
      <c r="CQ31" t="s">
        <v>1947</v>
      </c>
      <c r="CR31">
        <v>100</v>
      </c>
      <c r="CS31" t="s">
        <v>1795</v>
      </c>
      <c r="CT31">
        <v>0</v>
      </c>
      <c r="CU31">
        <v>0</v>
      </c>
      <c r="CV31">
        <v>0</v>
      </c>
      <c r="CW31" t="s">
        <v>1914</v>
      </c>
      <c r="CX31">
        <v>41.9221</v>
      </c>
      <c r="CY31">
        <v>-91.6875</v>
      </c>
      <c r="CZ31" t="s">
        <v>1904</v>
      </c>
      <c r="DA31" t="s">
        <v>1799</v>
      </c>
      <c r="DB31" t="s">
        <v>1916</v>
      </c>
      <c r="DC31">
        <v>0</v>
      </c>
      <c r="DD31" s="18">
        <v>0</v>
      </c>
      <c r="DE31" s="18">
        <v>0</v>
      </c>
      <c r="DF31" s="57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 s="58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185012</v>
      </c>
      <c r="ED31">
        <v>3214</v>
      </c>
      <c r="EE31">
        <v>0</v>
      </c>
      <c r="EF31">
        <v>1</v>
      </c>
      <c r="EG31">
        <v>1</v>
      </c>
      <c r="EH31">
        <v>0</v>
      </c>
      <c r="EI31">
        <v>1.4405838000000001E-2</v>
      </c>
      <c r="EJ31">
        <v>3.204485E-3</v>
      </c>
      <c r="EK31" t="s">
        <v>1848</v>
      </c>
      <c r="EL31" t="s">
        <v>1848</v>
      </c>
      <c r="EM31">
        <v>0</v>
      </c>
      <c r="EN31">
        <v>0</v>
      </c>
      <c r="EO31">
        <v>1</v>
      </c>
      <c r="EP31">
        <v>1</v>
      </c>
      <c r="EQ31">
        <v>0</v>
      </c>
      <c r="ER31">
        <v>1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 t="s">
        <v>1801</v>
      </c>
      <c r="FA31">
        <v>33</v>
      </c>
      <c r="FB31" t="s">
        <v>1802</v>
      </c>
      <c r="FC31">
        <v>6</v>
      </c>
      <c r="FD31" t="s">
        <v>1849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88</v>
      </c>
      <c r="FM31">
        <v>49</v>
      </c>
      <c r="FN31">
        <v>44</v>
      </c>
      <c r="FO31">
        <v>42</v>
      </c>
      <c r="FP31">
        <v>1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 t="s">
        <v>1918</v>
      </c>
      <c r="GR31">
        <v>557.95311019999997</v>
      </c>
      <c r="GS31">
        <v>0</v>
      </c>
      <c r="GT31">
        <v>0</v>
      </c>
      <c r="GU31">
        <v>0</v>
      </c>
      <c r="GV31" t="s">
        <v>44</v>
      </c>
      <c r="GW31" t="s">
        <v>44</v>
      </c>
      <c r="GX31" t="s">
        <v>44</v>
      </c>
      <c r="GY31" t="s">
        <v>44</v>
      </c>
      <c r="GZ31" t="s">
        <v>44</v>
      </c>
      <c r="HA31" t="s">
        <v>1861</v>
      </c>
      <c r="HB31" s="57">
        <v>0.4343726315789469</v>
      </c>
      <c r="HC31" t="s">
        <v>1861</v>
      </c>
      <c r="HD31" s="58">
        <v>206.26768040250087</v>
      </c>
      <c r="HE31" s="18">
        <v>152204.17010526301</v>
      </c>
      <c r="HF31" s="18">
        <v>1263294.6118736831</v>
      </c>
      <c r="HG31" s="18">
        <v>130288.42462808112</v>
      </c>
      <c r="HH31" s="57">
        <v>0.15384615384615385</v>
      </c>
      <c r="HI31">
        <v>259</v>
      </c>
      <c r="HJ31" s="11">
        <v>170.30676308429236</v>
      </c>
      <c r="HK31">
        <v>46</v>
      </c>
      <c r="HL31" s="11">
        <v>65.755506982352259</v>
      </c>
      <c r="HM31" s="59" t="s">
        <v>44</v>
      </c>
      <c r="HN31" s="59" t="s">
        <v>44</v>
      </c>
      <c r="HO31" s="59" t="s">
        <v>44</v>
      </c>
      <c r="HP31" s="59" t="s">
        <v>44</v>
      </c>
      <c r="HQ31" s="59" t="s">
        <v>44</v>
      </c>
      <c r="HR31" s="59" t="s">
        <v>44</v>
      </c>
      <c r="HS31" s="59" t="s">
        <v>44</v>
      </c>
      <c r="HT31" s="59" t="s">
        <v>44</v>
      </c>
      <c r="HU31" t="s">
        <v>44</v>
      </c>
      <c r="HV31" s="19" t="s">
        <v>44</v>
      </c>
      <c r="HW31" s="18">
        <v>30.68676</v>
      </c>
      <c r="HX31" s="58">
        <v>10.108218743999998</v>
      </c>
      <c r="HY31" s="58">
        <v>29.891781256000002</v>
      </c>
      <c r="HZ31" s="57">
        <v>0.58126028403443897</v>
      </c>
      <c r="IA31" s="18">
        <v>152204.17010526304</v>
      </c>
      <c r="IB31" s="18">
        <v>203673.60352566742</v>
      </c>
      <c r="IC31" s="18">
        <v>1690490.9092630395</v>
      </c>
      <c r="ID31" s="58">
        <v>20.626768040250088</v>
      </c>
      <c r="IE31" s="18">
        <v>17434.681929760089</v>
      </c>
      <c r="IF31" s="18">
        <v>112853.74269832103</v>
      </c>
      <c r="IG31" s="18">
        <v>48640002.907860003</v>
      </c>
      <c r="IH31" s="18">
        <v>1</v>
      </c>
      <c r="II31" s="18">
        <v>0</v>
      </c>
      <c r="IJ31" s="18">
        <v>1627.2032265757593</v>
      </c>
      <c r="IK31" s="58">
        <v>87.673476000000008</v>
      </c>
      <c r="IL31" s="58">
        <v>4.2100978287314135</v>
      </c>
      <c r="IM31" s="58">
        <v>10.266255557999999</v>
      </c>
      <c r="IN31" s="58">
        <v>60.703130704602813</v>
      </c>
      <c r="IO31" s="58">
        <v>-4.8643494489754799E-15</v>
      </c>
      <c r="IP31" s="58">
        <v>63.024345014483856</v>
      </c>
      <c r="IQ31" s="58">
        <v>48.586206160368491</v>
      </c>
      <c r="IR31" s="58">
        <v>65.527496123636524</v>
      </c>
      <c r="IS31" s="58">
        <f t="shared" si="0"/>
        <v>1627.2032265757593</v>
      </c>
      <c r="IT31" s="60"/>
      <c r="IU31" s="18">
        <f t="shared" si="1"/>
        <v>10.266255557999999</v>
      </c>
      <c r="IV31" s="18">
        <f t="shared" si="2"/>
        <v>87.673476000000008</v>
      </c>
      <c r="IW31" s="57">
        <f t="shared" si="3"/>
        <v>0.25270546859999998</v>
      </c>
      <c r="IX31" s="57">
        <f t="shared" si="4"/>
        <v>0.33816046817119805</v>
      </c>
      <c r="JA31" s="18">
        <v>205.4</v>
      </c>
    </row>
    <row r="32" spans="1:261" x14ac:dyDescent="0.2">
      <c r="A32" t="s">
        <v>1282</v>
      </c>
      <c r="B32" t="s">
        <v>1280</v>
      </c>
      <c r="C32" t="s">
        <v>1224</v>
      </c>
      <c r="D32" t="s">
        <v>1283</v>
      </c>
      <c r="E32" t="s">
        <v>938</v>
      </c>
      <c r="F32">
        <v>1915</v>
      </c>
      <c r="G32">
        <v>1</v>
      </c>
      <c r="H32">
        <v>2650</v>
      </c>
      <c r="I32">
        <v>10.58</v>
      </c>
      <c r="J32">
        <v>4.59</v>
      </c>
      <c r="K32">
        <v>35.14</v>
      </c>
      <c r="L32">
        <v>0.3</v>
      </c>
      <c r="M32">
        <v>0.42</v>
      </c>
      <c r="N32">
        <v>4.82</v>
      </c>
      <c r="O32">
        <v>52.31</v>
      </c>
      <c r="R32" t="s">
        <v>233</v>
      </c>
      <c r="S32">
        <v>108</v>
      </c>
      <c r="T32" t="s">
        <v>41</v>
      </c>
      <c r="U32" t="s">
        <v>234</v>
      </c>
      <c r="V32">
        <v>60</v>
      </c>
      <c r="W32" t="s">
        <v>42</v>
      </c>
      <c r="X32" t="s">
        <v>236</v>
      </c>
      <c r="Y32">
        <v>20055</v>
      </c>
      <c r="Z32">
        <v>359</v>
      </c>
      <c r="AA32">
        <v>359</v>
      </c>
      <c r="AB32" t="b">
        <v>1</v>
      </c>
      <c r="AC32">
        <v>10904</v>
      </c>
      <c r="AD32">
        <v>1983</v>
      </c>
      <c r="AE32" s="10">
        <v>9999</v>
      </c>
      <c r="AF32" s="11">
        <v>11</v>
      </c>
      <c r="AG32" s="11">
        <v>14.869135382415788</v>
      </c>
      <c r="AH32" s="11">
        <v>0</v>
      </c>
      <c r="AI32" s="11">
        <v>14.869135382415788</v>
      </c>
      <c r="AJ32" s="11" t="s">
        <v>236</v>
      </c>
      <c r="AK32" s="11">
        <v>4.82</v>
      </c>
      <c r="AL32" s="11" t="s">
        <v>236</v>
      </c>
      <c r="AM32" s="11">
        <v>-28.91</v>
      </c>
      <c r="AQ32" t="s">
        <v>249</v>
      </c>
      <c r="AR32" t="s">
        <v>253</v>
      </c>
      <c r="AS32">
        <v>10864</v>
      </c>
      <c r="AT32" t="s">
        <v>41</v>
      </c>
      <c r="AU32">
        <v>4</v>
      </c>
      <c r="AV32">
        <v>0</v>
      </c>
      <c r="AW32" t="s">
        <v>42</v>
      </c>
      <c r="AX32">
        <v>0</v>
      </c>
      <c r="AY32" t="s">
        <v>225</v>
      </c>
      <c r="AZ32" t="s">
        <v>226</v>
      </c>
      <c r="BA32">
        <v>19</v>
      </c>
      <c r="BB32" t="s">
        <v>227</v>
      </c>
      <c r="BC32">
        <v>113</v>
      </c>
      <c r="BD32">
        <v>19113</v>
      </c>
      <c r="BE32">
        <v>40</v>
      </c>
      <c r="BF32">
        <v>8300</v>
      </c>
      <c r="BG32">
        <v>1994</v>
      </c>
      <c r="BH32">
        <v>0</v>
      </c>
      <c r="BI32" t="s">
        <v>1787</v>
      </c>
      <c r="BJ32" t="s">
        <v>1948</v>
      </c>
      <c r="BK32" t="s">
        <v>1789</v>
      </c>
      <c r="BL32" t="s">
        <v>1886</v>
      </c>
      <c r="BM32" t="s">
        <v>1791</v>
      </c>
      <c r="BN32">
        <v>1994</v>
      </c>
      <c r="BO32">
        <v>0.9</v>
      </c>
      <c r="BP32">
        <v>0</v>
      </c>
      <c r="BQ32" t="s">
        <v>1699</v>
      </c>
      <c r="BR32">
        <v>0</v>
      </c>
      <c r="BS32">
        <v>1994</v>
      </c>
      <c r="BT32" t="s">
        <v>41</v>
      </c>
      <c r="BU32">
        <v>0</v>
      </c>
      <c r="BV32">
        <v>0</v>
      </c>
      <c r="BW32">
        <v>0</v>
      </c>
      <c r="BX32">
        <v>0</v>
      </c>
      <c r="BY32">
        <v>0.7</v>
      </c>
      <c r="BZ32">
        <v>8.609E-2</v>
      </c>
      <c r="CA32">
        <v>8.609E-2</v>
      </c>
      <c r="CB32">
        <v>8.609E-2</v>
      </c>
      <c r="CC32">
        <v>8.609E-2</v>
      </c>
      <c r="CD32">
        <v>0.05</v>
      </c>
      <c r="CE32">
        <v>0.1</v>
      </c>
      <c r="CF32">
        <v>0.43</v>
      </c>
      <c r="CG32">
        <v>0.98</v>
      </c>
      <c r="CH32" t="s">
        <v>1793</v>
      </c>
      <c r="CI32">
        <v>1994</v>
      </c>
      <c r="CJ32">
        <v>0</v>
      </c>
      <c r="CK32">
        <v>0</v>
      </c>
      <c r="CL32">
        <v>0</v>
      </c>
      <c r="CM32">
        <v>0</v>
      </c>
      <c r="CN32">
        <v>0</v>
      </c>
      <c r="CO32" t="s">
        <v>1947</v>
      </c>
      <c r="CP32">
        <v>100</v>
      </c>
      <c r="CQ32" t="s">
        <v>1947</v>
      </c>
      <c r="CR32">
        <v>100</v>
      </c>
      <c r="CS32" t="s">
        <v>1795</v>
      </c>
      <c r="CT32">
        <v>0</v>
      </c>
      <c r="CU32">
        <v>0</v>
      </c>
      <c r="CV32">
        <v>0</v>
      </c>
      <c r="CW32" t="s">
        <v>1914</v>
      </c>
      <c r="CX32">
        <v>41.9221</v>
      </c>
      <c r="CY32">
        <v>-91.6875</v>
      </c>
      <c r="CZ32" t="s">
        <v>1904</v>
      </c>
      <c r="DA32" t="s">
        <v>1799</v>
      </c>
      <c r="DB32" t="s">
        <v>1916</v>
      </c>
      <c r="DC32">
        <v>0</v>
      </c>
      <c r="DD32" s="18">
        <v>0</v>
      </c>
      <c r="DE32" s="18">
        <v>0</v>
      </c>
      <c r="DF32" s="57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 s="58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186602</v>
      </c>
      <c r="ED32">
        <v>4524</v>
      </c>
      <c r="EE32">
        <v>0</v>
      </c>
      <c r="EF32">
        <v>1</v>
      </c>
      <c r="EG32">
        <v>1</v>
      </c>
      <c r="EH32">
        <v>0</v>
      </c>
      <c r="EI32">
        <v>1.7813188000000001E-2</v>
      </c>
      <c r="EJ32">
        <v>3.204485E-3</v>
      </c>
      <c r="EK32" t="s">
        <v>1848</v>
      </c>
      <c r="EL32" t="s">
        <v>1848</v>
      </c>
      <c r="EM32">
        <v>0</v>
      </c>
      <c r="EN32">
        <v>0</v>
      </c>
      <c r="EO32">
        <v>1</v>
      </c>
      <c r="EP32">
        <v>1</v>
      </c>
      <c r="EQ32">
        <v>0</v>
      </c>
      <c r="ER32">
        <v>1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 t="s">
        <v>1801</v>
      </c>
      <c r="FA32">
        <v>28</v>
      </c>
      <c r="FB32" t="s">
        <v>1802</v>
      </c>
      <c r="FC32">
        <v>6</v>
      </c>
      <c r="FD32" t="s">
        <v>1849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88</v>
      </c>
      <c r="FM32">
        <v>49</v>
      </c>
      <c r="FN32">
        <v>44</v>
      </c>
      <c r="FO32">
        <v>42</v>
      </c>
      <c r="FP32">
        <v>1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 t="s">
        <v>1918</v>
      </c>
      <c r="GR32">
        <v>557.95311019999997</v>
      </c>
      <c r="GS32">
        <v>0</v>
      </c>
      <c r="GT32">
        <v>0</v>
      </c>
      <c r="GU32">
        <v>0</v>
      </c>
      <c r="GV32" t="s">
        <v>44</v>
      </c>
      <c r="GW32" t="s">
        <v>44</v>
      </c>
      <c r="GX32" t="s">
        <v>44</v>
      </c>
      <c r="GY32" t="s">
        <v>44</v>
      </c>
      <c r="GZ32" t="s">
        <v>44</v>
      </c>
      <c r="HA32" t="s">
        <v>1861</v>
      </c>
      <c r="HB32" s="57">
        <v>0.4343726315789469</v>
      </c>
      <c r="HC32" t="s">
        <v>1861</v>
      </c>
      <c r="HD32" s="58">
        <v>206.26768040250087</v>
      </c>
      <c r="HE32" s="18">
        <v>152204.17010526301</v>
      </c>
      <c r="HF32" s="18">
        <v>1263294.6118736831</v>
      </c>
      <c r="HG32" s="18">
        <v>130288.42462808112</v>
      </c>
      <c r="HH32" s="57">
        <v>0.15384615384615385</v>
      </c>
      <c r="HI32">
        <v>259</v>
      </c>
      <c r="HJ32" s="11">
        <v>170.30676308429236</v>
      </c>
      <c r="HK32">
        <v>46</v>
      </c>
      <c r="HL32" s="11">
        <v>65.755506982352259</v>
      </c>
      <c r="HM32" s="59" t="s">
        <v>44</v>
      </c>
      <c r="HN32" s="59" t="s">
        <v>44</v>
      </c>
      <c r="HO32" s="59" t="s">
        <v>44</v>
      </c>
      <c r="HP32" s="59" t="s">
        <v>44</v>
      </c>
      <c r="HQ32" s="59" t="s">
        <v>44</v>
      </c>
      <c r="HR32" s="59" t="s">
        <v>44</v>
      </c>
      <c r="HS32" s="59" t="s">
        <v>44</v>
      </c>
      <c r="HT32" s="59" t="s">
        <v>44</v>
      </c>
      <c r="HU32" t="s">
        <v>44</v>
      </c>
      <c r="HV32" s="19" t="s">
        <v>44</v>
      </c>
      <c r="HW32" s="18">
        <v>30.68676</v>
      </c>
      <c r="HX32" s="58">
        <v>10.108218743999998</v>
      </c>
      <c r="HY32" s="58">
        <v>29.891781256000002</v>
      </c>
      <c r="HZ32" s="57">
        <v>0.58126028403443897</v>
      </c>
      <c r="IA32" s="18">
        <v>152204.17010526304</v>
      </c>
      <c r="IB32" s="18">
        <v>203673.60352566742</v>
      </c>
      <c r="IC32" s="18">
        <v>1690490.9092630395</v>
      </c>
      <c r="ID32" s="58">
        <v>20.626768040250088</v>
      </c>
      <c r="IE32" s="18">
        <v>17434.681929760089</v>
      </c>
      <c r="IF32" s="18">
        <v>112853.74269832103</v>
      </c>
      <c r="IG32" s="18">
        <v>48640002.907860003</v>
      </c>
      <c r="IH32" s="18">
        <v>1</v>
      </c>
      <c r="II32" s="18">
        <v>0</v>
      </c>
      <c r="IJ32" s="18">
        <v>1627.2032265757593</v>
      </c>
      <c r="IK32" s="58">
        <v>87.673476000000008</v>
      </c>
      <c r="IL32" s="58">
        <v>4.2100978287314135</v>
      </c>
      <c r="IM32" s="58">
        <v>10.266255557999999</v>
      </c>
      <c r="IN32" s="58">
        <v>60.703130704602813</v>
      </c>
      <c r="IO32" s="58">
        <v>-4.8643494489754799E-15</v>
      </c>
      <c r="IP32" s="58">
        <v>63.024345014483856</v>
      </c>
      <c r="IQ32" s="58">
        <v>48.586206160368491</v>
      </c>
      <c r="IR32" s="58">
        <v>65.527496123636524</v>
      </c>
      <c r="IS32" s="58">
        <f t="shared" si="0"/>
        <v>1627.2032265757593</v>
      </c>
      <c r="IT32" s="60"/>
      <c r="IU32" s="18">
        <f t="shared" si="1"/>
        <v>10.266255557999999</v>
      </c>
      <c r="IV32" s="18">
        <f t="shared" si="2"/>
        <v>87.673476000000008</v>
      </c>
      <c r="IW32" s="57">
        <f t="shared" si="3"/>
        <v>0.25270546859999998</v>
      </c>
      <c r="IX32" s="57">
        <f t="shared" si="4"/>
        <v>0.33816046817119805</v>
      </c>
      <c r="JA32" s="18">
        <v>205.4</v>
      </c>
    </row>
    <row r="33" spans="1:261" x14ac:dyDescent="0.2">
      <c r="A33" t="s">
        <v>1284</v>
      </c>
      <c r="B33" t="s">
        <v>1240</v>
      </c>
      <c r="C33" t="s">
        <v>1224</v>
      </c>
      <c r="D33" t="s">
        <v>1285</v>
      </c>
      <c r="E33" t="s">
        <v>324</v>
      </c>
      <c r="F33">
        <v>2079</v>
      </c>
      <c r="G33" t="s">
        <v>326</v>
      </c>
      <c r="H33">
        <v>2430.40229072483</v>
      </c>
      <c r="I33">
        <v>10.58</v>
      </c>
      <c r="J33">
        <v>4.59</v>
      </c>
      <c r="K33">
        <v>30.717526110028</v>
      </c>
      <c r="L33">
        <v>0.32620842177836901</v>
      </c>
      <c r="M33">
        <v>0.48413846703062702</v>
      </c>
      <c r="N33">
        <v>4.82</v>
      </c>
      <c r="O33">
        <v>31.18</v>
      </c>
      <c r="R33" t="s">
        <v>239</v>
      </c>
      <c r="S33">
        <v>1082</v>
      </c>
      <c r="T33" t="s">
        <v>41</v>
      </c>
      <c r="U33">
        <v>3</v>
      </c>
      <c r="V33">
        <v>756</v>
      </c>
      <c r="W33" t="s">
        <v>42</v>
      </c>
      <c r="X33" t="s">
        <v>226</v>
      </c>
      <c r="Y33">
        <v>19155</v>
      </c>
      <c r="Z33">
        <v>708</v>
      </c>
      <c r="AA33">
        <v>1522</v>
      </c>
      <c r="AB33" t="b">
        <v>1</v>
      </c>
      <c r="AC33">
        <v>9926</v>
      </c>
      <c r="AD33">
        <v>1978</v>
      </c>
      <c r="AE33" s="10">
        <v>9999</v>
      </c>
      <c r="AF33" s="11">
        <v>165</v>
      </c>
      <c r="AG33" s="11">
        <v>17.185409713930024</v>
      </c>
      <c r="AH33" s="11">
        <v>101</v>
      </c>
      <c r="AI33" s="11">
        <v>10.519553824890501</v>
      </c>
      <c r="AJ33" s="11" t="s">
        <v>236</v>
      </c>
      <c r="AK33" s="11">
        <v>4.82</v>
      </c>
      <c r="AL33" s="11" t="s">
        <v>236</v>
      </c>
      <c r="AM33" s="11">
        <v>-28.91</v>
      </c>
      <c r="AQ33" t="s">
        <v>249</v>
      </c>
      <c r="AR33" t="s">
        <v>254</v>
      </c>
      <c r="AS33">
        <v>10864</v>
      </c>
      <c r="AT33" t="s">
        <v>41</v>
      </c>
      <c r="AU33">
        <v>5</v>
      </c>
      <c r="AV33">
        <v>0</v>
      </c>
      <c r="AW33" t="s">
        <v>42</v>
      </c>
      <c r="AX33">
        <v>0</v>
      </c>
      <c r="AY33" t="s">
        <v>225</v>
      </c>
      <c r="AZ33" t="s">
        <v>226</v>
      </c>
      <c r="BA33">
        <v>19</v>
      </c>
      <c r="BB33" t="s">
        <v>227</v>
      </c>
      <c r="BC33">
        <v>113</v>
      </c>
      <c r="BD33">
        <v>19113</v>
      </c>
      <c r="BE33">
        <v>100</v>
      </c>
      <c r="BF33">
        <v>8300</v>
      </c>
      <c r="BG33">
        <v>2001</v>
      </c>
      <c r="BH33">
        <v>0</v>
      </c>
      <c r="BI33" t="s">
        <v>1787</v>
      </c>
      <c r="BJ33" t="s">
        <v>1788</v>
      </c>
      <c r="BK33" t="s">
        <v>1789</v>
      </c>
      <c r="BL33" t="s">
        <v>1886</v>
      </c>
      <c r="BM33" t="s">
        <v>1791</v>
      </c>
      <c r="BN33">
        <v>2001</v>
      </c>
      <c r="BO33">
        <v>0.92</v>
      </c>
      <c r="BP33">
        <v>0</v>
      </c>
      <c r="BQ33" t="s">
        <v>1699</v>
      </c>
      <c r="BR33">
        <v>0</v>
      </c>
      <c r="BS33">
        <v>2001</v>
      </c>
      <c r="BT33" t="s">
        <v>41</v>
      </c>
      <c r="BU33">
        <v>0</v>
      </c>
      <c r="BV33">
        <v>0</v>
      </c>
      <c r="BW33">
        <v>0</v>
      </c>
      <c r="BX33">
        <v>0</v>
      </c>
      <c r="BY33">
        <v>0.7</v>
      </c>
      <c r="BZ33">
        <v>8.0850000000000005E-2</v>
      </c>
      <c r="CA33">
        <v>8.0850000000000005E-2</v>
      </c>
      <c r="CB33">
        <v>8.0850000000000005E-2</v>
      </c>
      <c r="CC33">
        <v>8.0850000000000005E-2</v>
      </c>
      <c r="CD33">
        <v>0.05</v>
      </c>
      <c r="CE33">
        <v>0.1</v>
      </c>
      <c r="CF33">
        <v>0.43</v>
      </c>
      <c r="CG33">
        <v>0.98</v>
      </c>
      <c r="CH33" t="s">
        <v>1793</v>
      </c>
      <c r="CI33">
        <v>2001</v>
      </c>
      <c r="CJ33">
        <v>0</v>
      </c>
      <c r="CK33">
        <v>0</v>
      </c>
      <c r="CL33">
        <v>0</v>
      </c>
      <c r="CM33">
        <v>0</v>
      </c>
      <c r="CN33">
        <v>0</v>
      </c>
      <c r="CO33" t="s">
        <v>1947</v>
      </c>
      <c r="CP33">
        <v>100</v>
      </c>
      <c r="CQ33" t="s">
        <v>1947</v>
      </c>
      <c r="CR33">
        <v>100</v>
      </c>
      <c r="CS33" t="s">
        <v>1795</v>
      </c>
      <c r="CT33">
        <v>0</v>
      </c>
      <c r="CU33">
        <v>0</v>
      </c>
      <c r="CV33">
        <v>0</v>
      </c>
      <c r="CW33" t="s">
        <v>1914</v>
      </c>
      <c r="CX33">
        <v>41.9221</v>
      </c>
      <c r="CY33">
        <v>-91.6875</v>
      </c>
      <c r="CZ33" t="s">
        <v>1904</v>
      </c>
      <c r="DA33" t="s">
        <v>1799</v>
      </c>
      <c r="DB33" t="s">
        <v>1916</v>
      </c>
      <c r="DC33">
        <v>0</v>
      </c>
      <c r="DD33" s="18">
        <v>0</v>
      </c>
      <c r="DE33" s="18">
        <v>0</v>
      </c>
      <c r="DF33" s="57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 s="58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463384</v>
      </c>
      <c r="ED33">
        <v>5000</v>
      </c>
      <c r="EE33">
        <v>0</v>
      </c>
      <c r="EF33">
        <v>1</v>
      </c>
      <c r="EG33">
        <v>1</v>
      </c>
      <c r="EH33">
        <v>0</v>
      </c>
      <c r="EI33">
        <v>5.8216199999999996E-3</v>
      </c>
      <c r="EJ33">
        <v>3.204485E-3</v>
      </c>
      <c r="EK33" t="s">
        <v>1848</v>
      </c>
      <c r="EL33" t="s">
        <v>1848</v>
      </c>
      <c r="EM33">
        <v>0</v>
      </c>
      <c r="EN33">
        <v>0</v>
      </c>
      <c r="EO33">
        <v>1</v>
      </c>
      <c r="EP33">
        <v>1</v>
      </c>
      <c r="EQ33">
        <v>0</v>
      </c>
      <c r="ER33">
        <v>1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 t="s">
        <v>1801</v>
      </c>
      <c r="FA33">
        <v>21</v>
      </c>
      <c r="FB33" t="s">
        <v>1802</v>
      </c>
      <c r="FC33">
        <v>6</v>
      </c>
      <c r="FD33" t="s">
        <v>1849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88</v>
      </c>
      <c r="FM33">
        <v>49</v>
      </c>
      <c r="FN33">
        <v>44</v>
      </c>
      <c r="FO33">
        <v>42</v>
      </c>
      <c r="FP33">
        <v>1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 t="s">
        <v>1918</v>
      </c>
      <c r="GR33">
        <v>557.95311019999997</v>
      </c>
      <c r="GS33">
        <v>0</v>
      </c>
      <c r="GT33">
        <v>0</v>
      </c>
      <c r="GU33">
        <v>0</v>
      </c>
      <c r="GV33" t="s">
        <v>44</v>
      </c>
      <c r="GW33" t="s">
        <v>44</v>
      </c>
      <c r="GX33" t="s">
        <v>44</v>
      </c>
      <c r="GY33" t="s">
        <v>44</v>
      </c>
      <c r="GZ33" t="s">
        <v>44</v>
      </c>
      <c r="HA33" t="s">
        <v>1861</v>
      </c>
      <c r="HB33" s="57">
        <v>0.4343726315789469</v>
      </c>
      <c r="HC33" t="s">
        <v>1861</v>
      </c>
      <c r="HD33" s="58">
        <v>206.26768040250087</v>
      </c>
      <c r="HE33" s="18">
        <v>380510.42526315746</v>
      </c>
      <c r="HF33" s="18">
        <v>3158236.5296842069</v>
      </c>
      <c r="HG33" s="18">
        <v>325721.0615702027</v>
      </c>
      <c r="HH33" s="57">
        <v>0.38461538461538464</v>
      </c>
      <c r="HI33">
        <v>259</v>
      </c>
      <c r="HJ33" s="11">
        <v>112.18227649060489</v>
      </c>
      <c r="HK33">
        <v>46</v>
      </c>
      <c r="HL33" s="11">
        <v>43.313620266642815</v>
      </c>
      <c r="HM33" s="59" t="s">
        <v>44</v>
      </c>
      <c r="HN33" s="59" t="s">
        <v>44</v>
      </c>
      <c r="HO33" s="59" t="s">
        <v>44</v>
      </c>
      <c r="HP33" s="59" t="s">
        <v>44</v>
      </c>
      <c r="HQ33" s="59" t="s">
        <v>44</v>
      </c>
      <c r="HR33" s="59" t="s">
        <v>44</v>
      </c>
      <c r="HS33" s="59" t="s">
        <v>44</v>
      </c>
      <c r="HT33" s="59" t="s">
        <v>44</v>
      </c>
      <c r="HU33" t="s">
        <v>44</v>
      </c>
      <c r="HV33" s="19" t="s">
        <v>44</v>
      </c>
      <c r="HW33" s="18">
        <v>76.716899999999995</v>
      </c>
      <c r="HX33" s="58">
        <v>25.270546859999996</v>
      </c>
      <c r="HY33" s="58">
        <v>74.729453140000004</v>
      </c>
      <c r="HZ33" s="57">
        <v>0.58126028403443875</v>
      </c>
      <c r="IA33" s="18">
        <v>380510.42526315741</v>
      </c>
      <c r="IB33" s="18">
        <v>509184.00881416834</v>
      </c>
      <c r="IC33" s="18">
        <v>4226227.2731575975</v>
      </c>
      <c r="ID33" s="58">
        <v>20.626768040250088</v>
      </c>
      <c r="IE33" s="18">
        <v>43586.704824400207</v>
      </c>
      <c r="IF33" s="18">
        <v>282134.35674580251</v>
      </c>
      <c r="IG33" s="18">
        <v>121600007.26965001</v>
      </c>
      <c r="IH33" s="18">
        <v>1</v>
      </c>
      <c r="II33" s="18">
        <v>0</v>
      </c>
      <c r="IJ33" s="18">
        <v>1627.2032265757593</v>
      </c>
      <c r="IK33" s="58">
        <v>45.253956000000002</v>
      </c>
      <c r="IL33" s="58">
        <v>4.2100978287314135</v>
      </c>
      <c r="IM33" s="58">
        <v>10.266255557999997</v>
      </c>
      <c r="IN33" s="58">
        <v>42.360884091670272</v>
      </c>
      <c r="IO33" s="58">
        <v>3.8914795591803853E-15</v>
      </c>
      <c r="IP33" s="58">
        <v>63.024345014483877</v>
      </c>
      <c r="IQ33" s="58">
        <v>30.243959547435942</v>
      </c>
      <c r="IR33" s="58">
        <v>40.789579978042838</v>
      </c>
      <c r="IS33" s="58">
        <f t="shared" si="0"/>
        <v>1627.2032265757593</v>
      </c>
      <c r="IT33" s="60"/>
      <c r="IU33" s="18">
        <f t="shared" si="1"/>
        <v>10.266255557999997</v>
      </c>
      <c r="IV33" s="18">
        <f t="shared" si="2"/>
        <v>45.253956000000002</v>
      </c>
      <c r="IW33" s="57">
        <f t="shared" si="3"/>
        <v>0.25270546859999998</v>
      </c>
      <c r="IX33" s="57">
        <f t="shared" si="4"/>
        <v>0.33816046817119805</v>
      </c>
      <c r="JA33" s="18">
        <v>205.4</v>
      </c>
    </row>
    <row r="34" spans="1:261" x14ac:dyDescent="0.2">
      <c r="A34" t="s">
        <v>1286</v>
      </c>
      <c r="B34" t="s">
        <v>1287</v>
      </c>
      <c r="C34" t="s">
        <v>1224</v>
      </c>
      <c r="D34" t="s">
        <v>1288</v>
      </c>
      <c r="E34" t="s">
        <v>329</v>
      </c>
      <c r="F34">
        <v>2103</v>
      </c>
      <c r="G34">
        <v>1</v>
      </c>
      <c r="H34">
        <v>2526.4430696199802</v>
      </c>
      <c r="I34">
        <v>10.58</v>
      </c>
      <c r="J34">
        <v>3.22</v>
      </c>
      <c r="K34">
        <v>31.492317332758098</v>
      </c>
      <c r="L34">
        <v>0.33479764856484501</v>
      </c>
      <c r="M34">
        <v>0.52510269116289021</v>
      </c>
      <c r="N34">
        <v>4.82</v>
      </c>
      <c r="O34">
        <v>10.69</v>
      </c>
      <c r="R34" t="s">
        <v>242</v>
      </c>
      <c r="S34">
        <v>1082</v>
      </c>
      <c r="T34" t="s">
        <v>41</v>
      </c>
      <c r="U34">
        <v>4</v>
      </c>
      <c r="V34">
        <v>89556</v>
      </c>
      <c r="W34" t="s">
        <v>42</v>
      </c>
      <c r="X34" t="s">
        <v>226</v>
      </c>
      <c r="Y34">
        <v>19155</v>
      </c>
      <c r="Z34">
        <v>814</v>
      </c>
      <c r="AA34">
        <v>1522</v>
      </c>
      <c r="AB34" t="b">
        <v>1</v>
      </c>
      <c r="AC34">
        <v>9977</v>
      </c>
      <c r="AD34">
        <v>2007</v>
      </c>
      <c r="AE34" s="10">
        <v>9999</v>
      </c>
      <c r="AF34" s="11">
        <v>165</v>
      </c>
      <c r="AG34" s="11">
        <v>17.185409713930024</v>
      </c>
      <c r="AH34" s="11">
        <v>101</v>
      </c>
      <c r="AI34" s="11">
        <v>10.519553824890501</v>
      </c>
      <c r="AJ34" s="11" t="s">
        <v>236</v>
      </c>
      <c r="AK34" s="11">
        <v>4.82</v>
      </c>
      <c r="AL34" s="11" t="s">
        <v>236</v>
      </c>
      <c r="AM34" s="11">
        <v>-28.91</v>
      </c>
      <c r="AQ34" t="s">
        <v>255</v>
      </c>
      <c r="AR34" t="s">
        <v>256</v>
      </c>
      <c r="AS34">
        <v>1091</v>
      </c>
      <c r="AT34" t="s">
        <v>41</v>
      </c>
      <c r="AU34">
        <v>3</v>
      </c>
      <c r="AV34">
        <v>762</v>
      </c>
      <c r="AW34" t="s">
        <v>42</v>
      </c>
      <c r="AX34">
        <v>0</v>
      </c>
      <c r="AY34" t="s">
        <v>240</v>
      </c>
      <c r="AZ34" t="s">
        <v>226</v>
      </c>
      <c r="BA34">
        <v>19</v>
      </c>
      <c r="BB34" t="s">
        <v>257</v>
      </c>
      <c r="BC34">
        <v>193</v>
      </c>
      <c r="BD34">
        <v>19193</v>
      </c>
      <c r="BE34">
        <v>515</v>
      </c>
      <c r="BF34">
        <v>10462</v>
      </c>
      <c r="BG34">
        <v>1975</v>
      </c>
      <c r="BH34">
        <v>0</v>
      </c>
      <c r="BI34" t="s">
        <v>1807</v>
      </c>
      <c r="BJ34" t="s">
        <v>1788</v>
      </c>
      <c r="BK34" t="s">
        <v>1808</v>
      </c>
      <c r="BL34" t="s">
        <v>1910</v>
      </c>
      <c r="BM34" t="s">
        <v>1865</v>
      </c>
      <c r="BN34">
        <v>2014</v>
      </c>
      <c r="BO34">
        <v>0.9</v>
      </c>
      <c r="BP34" t="s">
        <v>1931</v>
      </c>
      <c r="BQ34" t="s">
        <v>1699</v>
      </c>
      <c r="BR34">
        <v>0</v>
      </c>
      <c r="BS34">
        <v>2014</v>
      </c>
      <c r="BT34" t="s">
        <v>1873</v>
      </c>
      <c r="BU34" t="s">
        <v>1863</v>
      </c>
      <c r="BV34" t="s">
        <v>1812</v>
      </c>
      <c r="BW34">
        <v>2015</v>
      </c>
      <c r="BX34">
        <v>0</v>
      </c>
      <c r="BY34">
        <v>1.2</v>
      </c>
      <c r="BZ34">
        <v>0.20480000000000001</v>
      </c>
      <c r="CA34">
        <v>0.20480000000000001</v>
      </c>
      <c r="CB34">
        <v>0.20480000000000001</v>
      </c>
      <c r="CC34">
        <v>0.20480000000000001</v>
      </c>
      <c r="CD34">
        <v>0.1</v>
      </c>
      <c r="CE34">
        <v>0.1</v>
      </c>
      <c r="CF34">
        <v>0.1</v>
      </c>
      <c r="CG34">
        <v>0.95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 t="s">
        <v>1932</v>
      </c>
      <c r="CP34">
        <v>72</v>
      </c>
      <c r="CQ34" t="s">
        <v>1933</v>
      </c>
      <c r="CR34">
        <v>72</v>
      </c>
      <c r="CS34" t="s">
        <v>1795</v>
      </c>
      <c r="CT34" t="s">
        <v>1949</v>
      </c>
      <c r="CU34">
        <v>1</v>
      </c>
      <c r="CV34">
        <v>0</v>
      </c>
      <c r="CW34" t="s">
        <v>1914</v>
      </c>
      <c r="CX34">
        <v>42.299793999999999</v>
      </c>
      <c r="CY34">
        <v>-96.361706999999996</v>
      </c>
      <c r="CZ34" t="s">
        <v>1817</v>
      </c>
      <c r="DA34" t="s">
        <v>1818</v>
      </c>
      <c r="DB34">
        <v>0</v>
      </c>
      <c r="DC34" t="s">
        <v>1916</v>
      </c>
      <c r="DD34" s="18">
        <v>19350933.399999999</v>
      </c>
      <c r="DE34" s="18">
        <v>1874578.8</v>
      </c>
      <c r="DF34" s="57">
        <v>0.36599999999999999</v>
      </c>
      <c r="DG34" t="s">
        <v>1891</v>
      </c>
      <c r="DH34">
        <v>9692825.5999999996</v>
      </c>
      <c r="DI34">
        <v>3328</v>
      </c>
      <c r="DJ34">
        <v>1975.6</v>
      </c>
      <c r="DK34">
        <v>2029525.8</v>
      </c>
      <c r="DL34">
        <v>4.5999999999999996</v>
      </c>
      <c r="DM34">
        <v>970.8</v>
      </c>
      <c r="DN34">
        <v>32</v>
      </c>
      <c r="DO34">
        <v>2</v>
      </c>
      <c r="DP34">
        <v>0.34931546030551403</v>
      </c>
      <c r="DQ34">
        <v>0.20604154103958</v>
      </c>
      <c r="DR34">
        <v>209.76036518580199</v>
      </c>
      <c r="DS34">
        <v>2.6240644554200299E-7</v>
      </c>
      <c r="DT34">
        <v>0.20006616066896801</v>
      </c>
      <c r="DU34">
        <v>0.34396273618511802</v>
      </c>
      <c r="DV34">
        <v>0.204186532934891</v>
      </c>
      <c r="DW34" s="58">
        <v>209.759990182179</v>
      </c>
      <c r="DX34">
        <v>2.3771463137793601E-7</v>
      </c>
      <c r="DY34">
        <v>0.200313105808898</v>
      </c>
      <c r="DZ34">
        <v>2.58610528462937E-3</v>
      </c>
      <c r="EA34">
        <v>1.61631580289335E-4</v>
      </c>
      <c r="EB34">
        <v>1628432</v>
      </c>
      <c r="EC34">
        <v>984556</v>
      </c>
      <c r="ED34">
        <v>120027</v>
      </c>
      <c r="EE34">
        <v>0</v>
      </c>
      <c r="EF34">
        <v>1</v>
      </c>
      <c r="EG34">
        <v>1</v>
      </c>
      <c r="EH34" t="s">
        <v>1821</v>
      </c>
      <c r="EI34">
        <v>1.2426717E-2</v>
      </c>
      <c r="EJ34">
        <v>1.2426717E-2</v>
      </c>
      <c r="EK34" t="s">
        <v>1848</v>
      </c>
      <c r="EL34" t="s">
        <v>1848</v>
      </c>
      <c r="EM34">
        <v>0</v>
      </c>
      <c r="EN34">
        <v>1</v>
      </c>
      <c r="EO34">
        <v>1</v>
      </c>
      <c r="EP34">
        <v>1</v>
      </c>
      <c r="EQ34">
        <v>0</v>
      </c>
      <c r="ER34">
        <v>1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 t="s">
        <v>1950</v>
      </c>
      <c r="FA34">
        <v>47</v>
      </c>
      <c r="FB34" t="s">
        <v>1824</v>
      </c>
      <c r="FC34">
        <v>6</v>
      </c>
      <c r="FD34" t="s">
        <v>1849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14</v>
      </c>
      <c r="FM34">
        <v>14</v>
      </c>
      <c r="FN34">
        <v>29</v>
      </c>
      <c r="FO34">
        <v>59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 t="s">
        <v>1893</v>
      </c>
      <c r="GP34">
        <v>0</v>
      </c>
      <c r="GQ34" t="s">
        <v>1951</v>
      </c>
      <c r="GR34">
        <v>490.92228829999999</v>
      </c>
      <c r="GS34">
        <v>6.7790770134402099</v>
      </c>
      <c r="GT34">
        <v>4.0242621838198502</v>
      </c>
      <c r="GU34">
        <v>0</v>
      </c>
      <c r="GV34">
        <v>17928951</v>
      </c>
      <c r="GW34">
        <v>1774805</v>
      </c>
      <c r="GX34">
        <v>0.34</v>
      </c>
      <c r="GY34">
        <v>1880388</v>
      </c>
      <c r="GZ34">
        <v>209.75995751229394</v>
      </c>
      <c r="HA34" t="s">
        <v>1806</v>
      </c>
      <c r="HB34" s="57">
        <v>0.36599999999999999</v>
      </c>
      <c r="HC34" t="s">
        <v>1806</v>
      </c>
      <c r="HD34" s="58">
        <v>209.759990182179</v>
      </c>
      <c r="HE34" s="18">
        <v>1651172.4000000001</v>
      </c>
      <c r="HF34" s="18">
        <v>17274565.648800004</v>
      </c>
      <c r="HG34" s="18">
        <v>1811756.3604468477</v>
      </c>
      <c r="HH34" s="57">
        <v>1</v>
      </c>
      <c r="HI34">
        <v>245</v>
      </c>
      <c r="HJ34" s="11">
        <v>29.911353912189423</v>
      </c>
      <c r="HK34">
        <v>162</v>
      </c>
      <c r="HL34" s="11">
        <v>19.778119729692598</v>
      </c>
      <c r="HM34" s="59">
        <v>2493.4492858947601</v>
      </c>
      <c r="HN34" s="59">
        <v>10.58</v>
      </c>
      <c r="HO34" s="59">
        <v>4.59</v>
      </c>
      <c r="HP34" s="59">
        <v>32.069886169148603</v>
      </c>
      <c r="HQ34" s="59">
        <v>0.33194203309417503</v>
      </c>
      <c r="HR34" s="59">
        <v>0.49687609389885301</v>
      </c>
      <c r="HS34" s="59">
        <v>4.82</v>
      </c>
      <c r="HT34" s="59">
        <v>41.73</v>
      </c>
      <c r="HU34" t="s">
        <v>44</v>
      </c>
      <c r="HV34" s="19" t="s">
        <v>44</v>
      </c>
      <c r="HW34" s="18">
        <v>519.1728529049999</v>
      </c>
      <c r="HX34" s="58">
        <v>171.01553774690694</v>
      </c>
      <c r="HY34" s="58">
        <v>343.98446225309306</v>
      </c>
      <c r="HZ34" s="57">
        <v>0.54796079673306564</v>
      </c>
      <c r="IA34" s="18">
        <v>1651172.4000000001</v>
      </c>
      <c r="IB34" s="18">
        <v>2472070.3383815526</v>
      </c>
      <c r="IC34" s="18">
        <v>25862799.880147804</v>
      </c>
      <c r="ID34" s="58">
        <v>20.975999018217902</v>
      </c>
      <c r="IE34" s="18">
        <v>271249.0324471732</v>
      </c>
      <c r="IF34" s="18">
        <v>1540507.3279996745</v>
      </c>
      <c r="IG34" s="18">
        <v>822914151.73779082</v>
      </c>
      <c r="IH34" s="18">
        <v>0</v>
      </c>
      <c r="II34" s="18">
        <v>0</v>
      </c>
      <c r="IJ34" s="18">
        <v>2392.3003566722623</v>
      </c>
      <c r="IK34" s="58">
        <v>22.465475999999999</v>
      </c>
      <c r="IL34" s="58">
        <v>7.8019420304152964</v>
      </c>
      <c r="IM34" s="58">
        <v>13.490429354513996</v>
      </c>
      <c r="IN34" s="58">
        <v>29.485875497852078</v>
      </c>
      <c r="IO34" s="58">
        <v>0</v>
      </c>
      <c r="IP34" s="58">
        <v>79.30311994069929</v>
      </c>
      <c r="IQ34" s="58">
        <v>28.290643782181974</v>
      </c>
      <c r="IR34" s="58">
        <v>30.322952278342136</v>
      </c>
      <c r="IS34" s="58">
        <f t="shared" si="0"/>
        <v>2392.3003566722623</v>
      </c>
      <c r="IT34" s="60"/>
      <c r="IU34" s="18">
        <f t="shared" si="1"/>
        <v>13.490429354513996</v>
      </c>
      <c r="IV34" s="18">
        <f t="shared" si="2"/>
        <v>22.465475999999999</v>
      </c>
      <c r="IW34" s="57">
        <f t="shared" si="3"/>
        <v>0.3320690053337999</v>
      </c>
      <c r="IX34" s="57">
        <f t="shared" si="4"/>
        <v>0.49716064681165473</v>
      </c>
      <c r="JA34" s="18">
        <v>214.13</v>
      </c>
    </row>
    <row r="35" spans="1:261" x14ac:dyDescent="0.2">
      <c r="A35" t="s">
        <v>1289</v>
      </c>
      <c r="B35" t="s">
        <v>1287</v>
      </c>
      <c r="C35" t="s">
        <v>1224</v>
      </c>
      <c r="D35" t="s">
        <v>1288</v>
      </c>
      <c r="E35" t="s">
        <v>329</v>
      </c>
      <c r="F35">
        <v>2103</v>
      </c>
      <c r="G35">
        <v>2</v>
      </c>
      <c r="H35">
        <v>2526.4430696199802</v>
      </c>
      <c r="I35">
        <v>10.58</v>
      </c>
      <c r="J35">
        <v>3.22</v>
      </c>
      <c r="K35">
        <v>31.492317332758098</v>
      </c>
      <c r="L35">
        <v>0.33479764856484501</v>
      </c>
      <c r="M35">
        <v>0.52510269116289021</v>
      </c>
      <c r="N35">
        <v>4.82</v>
      </c>
      <c r="O35">
        <v>10.69</v>
      </c>
      <c r="R35" t="s">
        <v>244</v>
      </c>
      <c r="S35">
        <v>10849</v>
      </c>
      <c r="T35" t="s">
        <v>41</v>
      </c>
      <c r="U35" t="s">
        <v>210</v>
      </c>
      <c r="V35">
        <v>89908</v>
      </c>
      <c r="W35" t="s">
        <v>42</v>
      </c>
      <c r="X35" t="s">
        <v>246</v>
      </c>
      <c r="Y35">
        <v>27075</v>
      </c>
      <c r="Z35">
        <v>36</v>
      </c>
      <c r="AA35">
        <v>105</v>
      </c>
      <c r="AB35" t="b">
        <v>0</v>
      </c>
      <c r="AC35">
        <v>10398</v>
      </c>
      <c r="AD35">
        <v>1955</v>
      </c>
      <c r="AE35" s="10">
        <v>9999</v>
      </c>
      <c r="AF35" s="11">
        <v>398</v>
      </c>
      <c r="AG35" s="11">
        <v>261.70691778976203</v>
      </c>
      <c r="AH35" s="11">
        <v>999</v>
      </c>
      <c r="AI35" s="11">
        <v>151.2376660594102</v>
      </c>
      <c r="AJ35" s="11" t="s">
        <v>246</v>
      </c>
      <c r="AK35" s="11" t="e">
        <v>#N/A</v>
      </c>
      <c r="AL35" s="11" t="s">
        <v>62</v>
      </c>
      <c r="AM35" s="11">
        <v>-28.91</v>
      </c>
      <c r="AQ35" t="s">
        <v>258</v>
      </c>
      <c r="AR35" t="s">
        <v>259</v>
      </c>
      <c r="AS35">
        <v>1167</v>
      </c>
      <c r="AT35" t="s">
        <v>41</v>
      </c>
      <c r="AU35">
        <v>9</v>
      </c>
      <c r="AV35">
        <v>788</v>
      </c>
      <c r="AW35" t="s">
        <v>42</v>
      </c>
      <c r="AX35">
        <v>0</v>
      </c>
      <c r="AY35" t="s">
        <v>225</v>
      </c>
      <c r="AZ35" t="s">
        <v>226</v>
      </c>
      <c r="BA35">
        <v>19</v>
      </c>
      <c r="BB35" t="s">
        <v>260</v>
      </c>
      <c r="BC35">
        <v>139</v>
      </c>
      <c r="BD35">
        <v>19139</v>
      </c>
      <c r="BE35">
        <v>163</v>
      </c>
      <c r="BF35">
        <v>8800</v>
      </c>
      <c r="BG35">
        <v>1983</v>
      </c>
      <c r="BH35">
        <v>0</v>
      </c>
      <c r="BI35" t="s">
        <v>1881</v>
      </c>
      <c r="BJ35" t="s">
        <v>1788</v>
      </c>
      <c r="BK35" t="s">
        <v>1808</v>
      </c>
      <c r="BL35" t="s">
        <v>1910</v>
      </c>
      <c r="BM35" t="s">
        <v>1810</v>
      </c>
      <c r="BN35">
        <v>1983</v>
      </c>
      <c r="BO35">
        <v>0.96</v>
      </c>
      <c r="BP35" t="s">
        <v>1792</v>
      </c>
      <c r="BQ35">
        <v>0</v>
      </c>
      <c r="BR35">
        <v>0</v>
      </c>
      <c r="BS35">
        <v>0</v>
      </c>
      <c r="BT35" t="s">
        <v>1909</v>
      </c>
      <c r="BU35" t="s">
        <v>1863</v>
      </c>
      <c r="BV35" t="s">
        <v>1812</v>
      </c>
      <c r="BW35">
        <v>2016</v>
      </c>
      <c r="BX35">
        <v>0</v>
      </c>
      <c r="BY35">
        <v>0.45</v>
      </c>
      <c r="BZ35">
        <v>0.16539999999999999</v>
      </c>
      <c r="CA35">
        <v>0.16539999999999999</v>
      </c>
      <c r="CB35">
        <v>0.1469</v>
      </c>
      <c r="CC35">
        <v>0.1469</v>
      </c>
      <c r="CD35">
        <v>0.1</v>
      </c>
      <c r="CE35">
        <v>0.1</v>
      </c>
      <c r="CF35">
        <v>0.1</v>
      </c>
      <c r="CG35">
        <v>0.99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 t="s">
        <v>1952</v>
      </c>
      <c r="CP35">
        <v>100</v>
      </c>
      <c r="CQ35" t="s">
        <v>1952</v>
      </c>
      <c r="CR35">
        <v>100</v>
      </c>
      <c r="CS35" t="s">
        <v>1795</v>
      </c>
      <c r="CT35" t="s">
        <v>1953</v>
      </c>
      <c r="CU35">
        <v>1</v>
      </c>
      <c r="CV35">
        <v>0</v>
      </c>
      <c r="CW35" t="s">
        <v>1914</v>
      </c>
      <c r="CX35">
        <v>41.3917</v>
      </c>
      <c r="CY35">
        <v>-91.056899999999999</v>
      </c>
      <c r="CZ35" t="s">
        <v>1876</v>
      </c>
      <c r="DA35" t="s">
        <v>1818</v>
      </c>
      <c r="DB35">
        <v>0</v>
      </c>
      <c r="DC35" t="s">
        <v>1954</v>
      </c>
      <c r="DD35" s="18">
        <v>7849715.5999999996</v>
      </c>
      <c r="DE35" s="18">
        <v>698204</v>
      </c>
      <c r="DF35" s="57">
        <v>0.40600000000000003</v>
      </c>
      <c r="DG35" t="s">
        <v>1820</v>
      </c>
      <c r="DH35">
        <v>3823363.6</v>
      </c>
      <c r="DI35">
        <v>44.2</v>
      </c>
      <c r="DJ35">
        <v>575.79999999999995</v>
      </c>
      <c r="DK35">
        <v>823278.2</v>
      </c>
      <c r="DL35">
        <v>7.2</v>
      </c>
      <c r="DM35">
        <v>270.2</v>
      </c>
      <c r="DN35">
        <v>18</v>
      </c>
      <c r="DO35">
        <v>0</v>
      </c>
      <c r="DP35">
        <v>1.2338340746105601E-2</v>
      </c>
      <c r="DQ35">
        <v>0.137366860306642</v>
      </c>
      <c r="DR35">
        <v>209.759606966268</v>
      </c>
      <c r="DS35">
        <v>9.2537555595792196E-7</v>
      </c>
      <c r="DT35">
        <v>0.12546396905926399</v>
      </c>
      <c r="DU35">
        <v>1.1261554495044301E-2</v>
      </c>
      <c r="DV35">
        <v>0.146705951996528</v>
      </c>
      <c r="DW35" s="58">
        <v>209.760007101403</v>
      </c>
      <c r="DX35">
        <v>9.1723068285429297E-7</v>
      </c>
      <c r="DY35">
        <v>0.14134151405322701</v>
      </c>
      <c r="DZ35">
        <v>4.23769614353171E-3</v>
      </c>
      <c r="EA35">
        <v>0</v>
      </c>
      <c r="EB35">
        <v>559027</v>
      </c>
      <c r="EC35">
        <v>410787</v>
      </c>
      <c r="ED35">
        <v>0</v>
      </c>
      <c r="EE35">
        <v>947</v>
      </c>
      <c r="EF35">
        <v>1</v>
      </c>
      <c r="EG35">
        <v>1</v>
      </c>
      <c r="EH35">
        <v>0</v>
      </c>
      <c r="EI35">
        <v>0</v>
      </c>
      <c r="EJ35">
        <v>4.9664380000000001E-3</v>
      </c>
      <c r="EK35">
        <v>0</v>
      </c>
      <c r="EL35" t="s">
        <v>1848</v>
      </c>
      <c r="EM35">
        <v>0</v>
      </c>
      <c r="EN35">
        <v>1</v>
      </c>
      <c r="EO35">
        <v>0</v>
      </c>
      <c r="EP35">
        <v>0</v>
      </c>
      <c r="EQ35">
        <v>0</v>
      </c>
      <c r="ER35">
        <v>1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 t="s">
        <v>1801</v>
      </c>
      <c r="FA35">
        <v>39</v>
      </c>
      <c r="FB35" t="s">
        <v>1802</v>
      </c>
      <c r="FC35">
        <v>0</v>
      </c>
      <c r="FD35" t="s">
        <v>1803</v>
      </c>
      <c r="FE35">
        <v>0</v>
      </c>
      <c r="FF35">
        <v>0</v>
      </c>
      <c r="FG35">
        <v>1</v>
      </c>
      <c r="FH35">
        <v>0</v>
      </c>
      <c r="FI35">
        <v>0</v>
      </c>
      <c r="FJ35" t="s">
        <v>1850</v>
      </c>
      <c r="FK35">
        <v>1</v>
      </c>
      <c r="FL35">
        <v>83</v>
      </c>
      <c r="FM35">
        <v>80</v>
      </c>
      <c r="FN35">
        <v>40</v>
      </c>
      <c r="FO35">
        <v>25</v>
      </c>
      <c r="FP35">
        <v>1</v>
      </c>
      <c r="FQ35">
        <v>1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 t="s">
        <v>1827</v>
      </c>
      <c r="FY35">
        <v>0</v>
      </c>
      <c r="FZ35">
        <v>0</v>
      </c>
      <c r="GA35">
        <v>1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1</v>
      </c>
      <c r="GM35" t="s">
        <v>1804</v>
      </c>
      <c r="GN35">
        <v>0</v>
      </c>
      <c r="GO35" t="s">
        <v>1893</v>
      </c>
      <c r="GP35">
        <v>0</v>
      </c>
      <c r="GQ35" t="s">
        <v>1918</v>
      </c>
      <c r="GR35">
        <v>489.58748459999998</v>
      </c>
      <c r="GS35">
        <v>9.0280085562464904E-2</v>
      </c>
      <c r="GT35">
        <v>1.17609215535898</v>
      </c>
      <c r="GU35">
        <v>0</v>
      </c>
      <c r="GV35">
        <v>7269095</v>
      </c>
      <c r="GW35">
        <v>639953</v>
      </c>
      <c r="GX35">
        <v>0.38</v>
      </c>
      <c r="GY35">
        <v>762386</v>
      </c>
      <c r="GZ35">
        <v>209.7609124657196</v>
      </c>
      <c r="HA35" t="s">
        <v>1806</v>
      </c>
      <c r="HB35" s="57">
        <v>0.40600000000000003</v>
      </c>
      <c r="HC35" t="s">
        <v>1806</v>
      </c>
      <c r="HD35" s="58">
        <v>209.760007101403</v>
      </c>
      <c r="HE35" s="18">
        <v>579719.28000000014</v>
      </c>
      <c r="HF35" s="18">
        <v>5101529.6640000008</v>
      </c>
      <c r="HG35" s="18">
        <v>535048.44927432912</v>
      </c>
      <c r="HH35" s="57">
        <v>0.71585419411506368</v>
      </c>
      <c r="HI35">
        <v>254</v>
      </c>
      <c r="HJ35" s="11">
        <v>73.69917140455432</v>
      </c>
      <c r="HK35">
        <v>0</v>
      </c>
      <c r="HL35" s="11">
        <v>29.015421812816662</v>
      </c>
      <c r="HM35" s="59" t="s">
        <v>44</v>
      </c>
      <c r="HN35" s="59" t="s">
        <v>44</v>
      </c>
      <c r="HO35" s="59" t="s">
        <v>44</v>
      </c>
      <c r="HP35" s="59" t="s">
        <v>44</v>
      </c>
      <c r="HQ35" s="59" t="s">
        <v>44</v>
      </c>
      <c r="HR35" s="59" t="s">
        <v>44</v>
      </c>
      <c r="HS35" s="59" t="s">
        <v>44</v>
      </c>
      <c r="HT35" s="59" t="s">
        <v>44</v>
      </c>
      <c r="HU35" t="s">
        <v>44</v>
      </c>
      <c r="HV35" s="19" t="s">
        <v>44</v>
      </c>
      <c r="HW35" s="18">
        <v>138.21663240000001</v>
      </c>
      <c r="HX35" s="58">
        <v>45.528558712559999</v>
      </c>
      <c r="HY35" s="58">
        <v>117.47144128744</v>
      </c>
      <c r="HZ35" s="57">
        <v>0.56335394607162059</v>
      </c>
      <c r="IA35" s="18">
        <v>579719.28000000026</v>
      </c>
      <c r="IB35" s="18">
        <v>804401.83251674566</v>
      </c>
      <c r="IC35" s="18">
        <v>7078736.1261473615</v>
      </c>
      <c r="ID35" s="58">
        <v>20.976000710140301</v>
      </c>
      <c r="IE35" s="18">
        <v>74241.787004481434</v>
      </c>
      <c r="IF35" s="18">
        <v>460806.6622698477</v>
      </c>
      <c r="IG35" s="18">
        <v>219080065.86067143</v>
      </c>
      <c r="IH35" s="18">
        <v>0</v>
      </c>
      <c r="II35" s="18">
        <v>54770016.465167858</v>
      </c>
      <c r="IJ35" s="18">
        <v>1864.9644837897754</v>
      </c>
      <c r="IK35" s="58">
        <v>34.32377293251534</v>
      </c>
      <c r="IL35" s="58">
        <v>5.1159411038063798</v>
      </c>
      <c r="IM35" s="58">
        <v>11.347331133600001</v>
      </c>
      <c r="IN35" s="58">
        <v>33.115996101466401</v>
      </c>
      <c r="IO35" s="58">
        <v>-4.9265903732774301E-15</v>
      </c>
      <c r="IP35" s="58">
        <v>67.564712170582013</v>
      </c>
      <c r="IQ35" s="58">
        <v>25.095972242837277</v>
      </c>
      <c r="IR35" s="58">
        <v>31.572067313119636</v>
      </c>
      <c r="IS35" s="58">
        <f t="shared" si="0"/>
        <v>1864.9644837897754</v>
      </c>
      <c r="IT35" s="60"/>
      <c r="IU35" s="18">
        <f t="shared" si="1"/>
        <v>11.347331133600001</v>
      </c>
      <c r="IV35" s="18">
        <f t="shared" si="2"/>
        <v>34.32377293251534</v>
      </c>
      <c r="IW35" s="57">
        <f t="shared" si="3"/>
        <v>0.27931631111999999</v>
      </c>
      <c r="IX35" s="57">
        <f t="shared" si="4"/>
        <v>0.38757129574290738</v>
      </c>
      <c r="JA35" s="18">
        <v>214.13</v>
      </c>
    </row>
    <row r="36" spans="1:261" x14ac:dyDescent="0.2">
      <c r="A36" t="s">
        <v>1290</v>
      </c>
      <c r="B36" t="s">
        <v>1287</v>
      </c>
      <c r="C36" t="s">
        <v>1224</v>
      </c>
      <c r="D36" t="s">
        <v>1288</v>
      </c>
      <c r="E36" t="s">
        <v>329</v>
      </c>
      <c r="F36">
        <v>2103</v>
      </c>
      <c r="G36">
        <v>3</v>
      </c>
      <c r="H36">
        <v>2526.4430696199802</v>
      </c>
      <c r="I36">
        <v>10.58</v>
      </c>
      <c r="J36">
        <v>3.22</v>
      </c>
      <c r="K36">
        <v>31.492317332758098</v>
      </c>
      <c r="L36">
        <v>0.33479764856484501</v>
      </c>
      <c r="M36">
        <v>0.52510269116289021</v>
      </c>
      <c r="N36">
        <v>4.82</v>
      </c>
      <c r="O36">
        <v>10.69</v>
      </c>
      <c r="R36" t="s">
        <v>248</v>
      </c>
      <c r="S36">
        <v>10849</v>
      </c>
      <c r="T36" t="s">
        <v>41</v>
      </c>
      <c r="U36" t="s">
        <v>121</v>
      </c>
      <c r="V36">
        <v>89909</v>
      </c>
      <c r="W36" t="s">
        <v>42</v>
      </c>
      <c r="X36" t="s">
        <v>246</v>
      </c>
      <c r="Y36">
        <v>27075</v>
      </c>
      <c r="Z36">
        <v>69</v>
      </c>
      <c r="AA36">
        <v>105</v>
      </c>
      <c r="AB36" t="b">
        <v>0</v>
      </c>
      <c r="AC36">
        <v>10398</v>
      </c>
      <c r="AD36">
        <v>1963</v>
      </c>
      <c r="AE36" s="10">
        <v>9999</v>
      </c>
      <c r="AF36" s="11">
        <v>398</v>
      </c>
      <c r="AG36" s="11">
        <v>261.70691778976203</v>
      </c>
      <c r="AH36" s="11">
        <v>999</v>
      </c>
      <c r="AI36" s="11">
        <v>151.2376660594102</v>
      </c>
      <c r="AJ36" s="11" t="s">
        <v>246</v>
      </c>
      <c r="AK36" s="11" t="e">
        <v>#N/A</v>
      </c>
      <c r="AL36" s="11" t="s">
        <v>62</v>
      </c>
      <c r="AM36" s="11">
        <v>-28.91</v>
      </c>
      <c r="AQ36" t="s">
        <v>261</v>
      </c>
      <c r="AR36" t="s">
        <v>262</v>
      </c>
      <c r="AS36">
        <v>1241</v>
      </c>
      <c r="AT36" t="s">
        <v>41</v>
      </c>
      <c r="AU36">
        <v>2</v>
      </c>
      <c r="AV36">
        <v>820</v>
      </c>
      <c r="AW36" t="s">
        <v>42</v>
      </c>
      <c r="AX36">
        <v>0</v>
      </c>
      <c r="AY36" t="s">
        <v>235</v>
      </c>
      <c r="AZ36" t="s">
        <v>236</v>
      </c>
      <c r="BA36">
        <v>20</v>
      </c>
      <c r="BB36" t="s">
        <v>227</v>
      </c>
      <c r="BC36">
        <v>107</v>
      </c>
      <c r="BD36">
        <v>20107</v>
      </c>
      <c r="BE36">
        <v>662</v>
      </c>
      <c r="BF36">
        <v>10424</v>
      </c>
      <c r="BG36">
        <v>1977</v>
      </c>
      <c r="BH36">
        <v>2039</v>
      </c>
      <c r="BI36" t="s">
        <v>1807</v>
      </c>
      <c r="BJ36" t="s">
        <v>1788</v>
      </c>
      <c r="BK36" t="s">
        <v>1808</v>
      </c>
      <c r="BL36" t="s">
        <v>1886</v>
      </c>
      <c r="BM36" t="s">
        <v>1810</v>
      </c>
      <c r="BN36">
        <v>2015</v>
      </c>
      <c r="BO36">
        <v>0.98</v>
      </c>
      <c r="BP36" t="s">
        <v>1908</v>
      </c>
      <c r="BQ36" t="s">
        <v>1701</v>
      </c>
      <c r="BR36">
        <v>2015</v>
      </c>
      <c r="BS36">
        <v>0</v>
      </c>
      <c r="BT36" t="s">
        <v>41</v>
      </c>
      <c r="BU36">
        <v>0</v>
      </c>
      <c r="BV36" t="s">
        <v>1812</v>
      </c>
      <c r="BW36">
        <v>2015</v>
      </c>
      <c r="BX36">
        <v>0</v>
      </c>
      <c r="BY36">
        <v>0.1</v>
      </c>
      <c r="BZ36">
        <v>0.2145</v>
      </c>
      <c r="CA36">
        <v>9.6060000000000006E-2</v>
      </c>
      <c r="CB36">
        <v>0.2145</v>
      </c>
      <c r="CC36">
        <v>9.6060000000000006E-2</v>
      </c>
      <c r="CD36">
        <v>0.05</v>
      </c>
      <c r="CE36">
        <v>0.1</v>
      </c>
      <c r="CF36">
        <v>0.1</v>
      </c>
      <c r="CG36">
        <v>0.99</v>
      </c>
      <c r="CH36" t="s">
        <v>1793</v>
      </c>
      <c r="CI36">
        <v>2015</v>
      </c>
      <c r="CJ36">
        <v>0</v>
      </c>
      <c r="CK36">
        <v>0</v>
      </c>
      <c r="CL36">
        <v>0</v>
      </c>
      <c r="CM36">
        <v>0</v>
      </c>
      <c r="CN36" t="s">
        <v>1793</v>
      </c>
      <c r="CO36" t="s">
        <v>1955</v>
      </c>
      <c r="CP36">
        <v>50</v>
      </c>
      <c r="CQ36" t="s">
        <v>1956</v>
      </c>
      <c r="CR36">
        <v>100</v>
      </c>
      <c r="CS36" t="s">
        <v>1795</v>
      </c>
      <c r="CT36" t="s">
        <v>1957</v>
      </c>
      <c r="CU36">
        <v>1</v>
      </c>
      <c r="CV36">
        <v>0</v>
      </c>
      <c r="CW36" t="s">
        <v>1927</v>
      </c>
      <c r="CX36">
        <v>38.348100000000002</v>
      </c>
      <c r="CY36">
        <v>-94.645600000000002</v>
      </c>
      <c r="CZ36" t="s">
        <v>1817</v>
      </c>
      <c r="DA36" t="s">
        <v>1818</v>
      </c>
      <c r="DB36">
        <v>0</v>
      </c>
      <c r="DC36">
        <v>0</v>
      </c>
      <c r="DD36" s="18">
        <v>31893486.600000001</v>
      </c>
      <c r="DE36" s="18">
        <v>3273000.8</v>
      </c>
      <c r="DF36" s="57">
        <v>0.47199999999999998</v>
      </c>
      <c r="DG36" t="s">
        <v>1820</v>
      </c>
      <c r="DH36">
        <v>13640263.4</v>
      </c>
      <c r="DI36">
        <v>221</v>
      </c>
      <c r="DJ36">
        <v>1412.2</v>
      </c>
      <c r="DK36">
        <v>3344553.8</v>
      </c>
      <c r="DL36">
        <v>13.2</v>
      </c>
      <c r="DM36">
        <v>595</v>
      </c>
      <c r="DN36">
        <v>108</v>
      </c>
      <c r="DO36">
        <v>0</v>
      </c>
      <c r="DP36">
        <v>1.8043805573924002E-2</v>
      </c>
      <c r="DQ36">
        <v>7.7566359326929707E-2</v>
      </c>
      <c r="DR36">
        <v>209.71396524812499</v>
      </c>
      <c r="DS36">
        <v>2.20046409438098E-7</v>
      </c>
      <c r="DT36">
        <v>7.6642373868126196E-2</v>
      </c>
      <c r="DU36">
        <v>1.38586290531183E-2</v>
      </c>
      <c r="DV36">
        <v>8.8557266736713505E-2</v>
      </c>
      <c r="DW36" s="58">
        <v>209.73271702442199</v>
      </c>
      <c r="DX36">
        <v>4.1387760973113502E-7</v>
      </c>
      <c r="DY36">
        <v>8.7241717047780706E-2</v>
      </c>
      <c r="DZ36">
        <v>1.30929031797388E-2</v>
      </c>
      <c r="EA36">
        <v>0</v>
      </c>
      <c r="EB36">
        <v>3171571</v>
      </c>
      <c r="EC36">
        <v>2017038</v>
      </c>
      <c r="ED36">
        <v>0</v>
      </c>
      <c r="EE36">
        <v>26665</v>
      </c>
      <c r="EF36">
        <v>1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1</v>
      </c>
      <c r="EQ36">
        <v>1</v>
      </c>
      <c r="ER36">
        <v>1</v>
      </c>
      <c r="ES36">
        <v>0</v>
      </c>
      <c r="ET36">
        <v>1</v>
      </c>
      <c r="EU36">
        <v>0</v>
      </c>
      <c r="EV36">
        <v>0</v>
      </c>
      <c r="EW36">
        <v>0</v>
      </c>
      <c r="EX36">
        <v>0</v>
      </c>
      <c r="EY36">
        <v>0</v>
      </c>
      <c r="EZ36" t="s">
        <v>1936</v>
      </c>
      <c r="FA36">
        <v>45</v>
      </c>
      <c r="FB36" t="s">
        <v>1824</v>
      </c>
      <c r="FC36">
        <v>5</v>
      </c>
      <c r="FD36" t="s">
        <v>1849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26</v>
      </c>
      <c r="FM36">
        <v>43</v>
      </c>
      <c r="FN36">
        <v>54</v>
      </c>
      <c r="FO36">
        <v>45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1</v>
      </c>
      <c r="GJ36">
        <v>0</v>
      </c>
      <c r="GK36" t="s">
        <v>1804</v>
      </c>
      <c r="GL36">
        <v>1</v>
      </c>
      <c r="GM36" t="s">
        <v>1804</v>
      </c>
      <c r="GN36">
        <v>0</v>
      </c>
      <c r="GO36" t="s">
        <v>1829</v>
      </c>
      <c r="GP36">
        <v>0</v>
      </c>
      <c r="GQ36" t="s">
        <v>1937</v>
      </c>
      <c r="GR36">
        <v>233.81923130000001</v>
      </c>
      <c r="GS36">
        <v>0.94517460677324505</v>
      </c>
      <c r="GT36">
        <v>6.0397085053627899</v>
      </c>
      <c r="GU36">
        <v>0</v>
      </c>
      <c r="GV36">
        <v>33837297</v>
      </c>
      <c r="GW36">
        <v>3439228</v>
      </c>
      <c r="GX36">
        <v>0.5</v>
      </c>
      <c r="GY36">
        <v>3548811</v>
      </c>
      <c r="GZ36">
        <v>209.75735739175622</v>
      </c>
      <c r="HA36" t="s">
        <v>1806</v>
      </c>
      <c r="HB36" s="57">
        <v>0.47199999999999998</v>
      </c>
      <c r="HC36" t="s">
        <v>1806</v>
      </c>
      <c r="HD36" s="58">
        <v>209.73271702442199</v>
      </c>
      <c r="HE36" s="18">
        <v>2737184.64</v>
      </c>
      <c r="HF36" s="18">
        <v>28532412.68736</v>
      </c>
      <c r="HG36" s="18">
        <v>2992090.2180910511</v>
      </c>
      <c r="HH36" s="57">
        <v>0.47353361945636624</v>
      </c>
      <c r="HI36">
        <v>16</v>
      </c>
      <c r="HJ36" s="11">
        <v>10.528032590818359</v>
      </c>
      <c r="HK36">
        <v>92</v>
      </c>
      <c r="HL36" s="11">
        <v>10.528032590818359</v>
      </c>
      <c r="HM36" s="59">
        <v>2479.5024192197998</v>
      </c>
      <c r="HN36" s="59">
        <v>10.58</v>
      </c>
      <c r="HO36" s="59">
        <v>4.59</v>
      </c>
      <c r="HP36" s="59">
        <v>30.189256701663901</v>
      </c>
      <c r="HQ36" s="59">
        <v>0.33062622548277898</v>
      </c>
      <c r="HR36" s="59">
        <v>0.49393364076929713</v>
      </c>
      <c r="HS36" s="59">
        <v>4.82</v>
      </c>
      <c r="HT36" s="59">
        <v>31.18</v>
      </c>
      <c r="HU36" t="s">
        <v>44</v>
      </c>
      <c r="HV36" s="19" t="s">
        <v>44</v>
      </c>
      <c r="HW36" s="18">
        <v>637.83059184000012</v>
      </c>
      <c r="HX36" s="58">
        <v>210.10139695209602</v>
      </c>
      <c r="HY36" s="58">
        <v>451.89860304790398</v>
      </c>
      <c r="HZ36" s="57">
        <v>0.69144714741876934</v>
      </c>
      <c r="IA36" s="18">
        <v>2737184.64</v>
      </c>
      <c r="IB36" s="18">
        <v>4009784.9815391335</v>
      </c>
      <c r="IC36" s="18">
        <v>41797998.647563927</v>
      </c>
      <c r="ID36" s="58">
        <v>20.973271702442201</v>
      </c>
      <c r="IE36" s="18">
        <v>438320.3911268349</v>
      </c>
      <c r="IF36" s="18">
        <v>2553769.8269642163</v>
      </c>
      <c r="IG36" s="18">
        <v>1010992422.8501045</v>
      </c>
      <c r="IH36" s="18">
        <v>0</v>
      </c>
      <c r="II36" s="18">
        <v>0</v>
      </c>
      <c r="IJ36" s="18">
        <v>2237.2107725744249</v>
      </c>
      <c r="IK36" s="58">
        <v>21.246130984894258</v>
      </c>
      <c r="IL36" s="58">
        <v>7.2696516886438056</v>
      </c>
      <c r="IM36" s="58">
        <v>12.893427462240002</v>
      </c>
      <c r="IN36" s="58">
        <v>19.568237633113387</v>
      </c>
      <c r="IO36" s="58">
        <v>0</v>
      </c>
      <c r="IP36" s="58">
        <v>79.304272031848896</v>
      </c>
      <c r="IQ36" s="58">
        <v>2.5334976821603306</v>
      </c>
      <c r="IR36" s="58">
        <v>2.7154565254333818</v>
      </c>
      <c r="IS36" s="58">
        <f t="shared" si="0"/>
        <v>2237.2107725744249</v>
      </c>
      <c r="IT36" s="60"/>
      <c r="IU36" s="18">
        <f t="shared" si="1"/>
        <v>12.893427462240002</v>
      </c>
      <c r="IV36" s="18">
        <f t="shared" si="2"/>
        <v>21.246130984894258</v>
      </c>
      <c r="IW36" s="57">
        <f t="shared" si="3"/>
        <v>0.31737371140800008</v>
      </c>
      <c r="IX36" s="57">
        <f t="shared" si="4"/>
        <v>0.46493039707366401</v>
      </c>
      <c r="JA36" s="18">
        <v>205.4</v>
      </c>
    </row>
    <row r="37" spans="1:261" x14ac:dyDescent="0.2">
      <c r="A37" t="s">
        <v>1291</v>
      </c>
      <c r="B37" t="s">
        <v>1287</v>
      </c>
      <c r="C37" t="s">
        <v>1224</v>
      </c>
      <c r="D37" t="s">
        <v>1288</v>
      </c>
      <c r="E37" t="s">
        <v>329</v>
      </c>
      <c r="F37">
        <v>2103</v>
      </c>
      <c r="G37">
        <v>4</v>
      </c>
      <c r="H37">
        <v>2526.4430696199802</v>
      </c>
      <c r="I37">
        <v>10.58</v>
      </c>
      <c r="J37">
        <v>3.22</v>
      </c>
      <c r="K37">
        <v>31.492317332758098</v>
      </c>
      <c r="L37">
        <v>0.33479764856484501</v>
      </c>
      <c r="M37">
        <v>0.52510269116289021</v>
      </c>
      <c r="N37">
        <v>4.82</v>
      </c>
      <c r="O37">
        <v>10.69</v>
      </c>
      <c r="R37" t="s">
        <v>250</v>
      </c>
      <c r="S37">
        <v>10864</v>
      </c>
      <c r="T37" t="s">
        <v>41</v>
      </c>
      <c r="U37">
        <v>1</v>
      </c>
      <c r="W37" t="s">
        <v>42</v>
      </c>
      <c r="X37" t="s">
        <v>226</v>
      </c>
      <c r="Y37">
        <v>19113</v>
      </c>
      <c r="Z37">
        <v>40</v>
      </c>
      <c r="AA37">
        <v>260</v>
      </c>
      <c r="AB37" t="b">
        <v>0</v>
      </c>
      <c r="AC37">
        <v>8300</v>
      </c>
      <c r="AD37">
        <v>1988</v>
      </c>
      <c r="AE37" s="10">
        <v>9999</v>
      </c>
      <c r="AF37" s="11">
        <v>999</v>
      </c>
      <c r="AG37" s="11">
        <v>170.30676308429236</v>
      </c>
      <c r="AH37" s="11">
        <v>999</v>
      </c>
      <c r="AI37" s="11">
        <v>65.755506982352259</v>
      </c>
      <c r="AJ37" s="11" t="s">
        <v>226</v>
      </c>
      <c r="AK37" s="11" t="e">
        <v>#N/A</v>
      </c>
      <c r="AL37" s="11" t="s">
        <v>327</v>
      </c>
      <c r="AM37" s="11"/>
      <c r="AQ37" t="s">
        <v>54</v>
      </c>
      <c r="AR37" t="s">
        <v>55</v>
      </c>
      <c r="AS37">
        <v>130</v>
      </c>
      <c r="AT37" t="s">
        <v>41</v>
      </c>
      <c r="AU37">
        <v>1</v>
      </c>
      <c r="AV37">
        <v>82</v>
      </c>
      <c r="AW37" t="s">
        <v>42</v>
      </c>
      <c r="AX37">
        <v>0</v>
      </c>
      <c r="AY37" t="s">
        <v>263</v>
      </c>
      <c r="AZ37" t="s">
        <v>56</v>
      </c>
      <c r="BA37">
        <v>45</v>
      </c>
      <c r="BB37" t="s">
        <v>264</v>
      </c>
      <c r="BC37">
        <v>15</v>
      </c>
      <c r="BD37">
        <v>45015</v>
      </c>
      <c r="BE37">
        <v>580</v>
      </c>
      <c r="BF37">
        <v>10570</v>
      </c>
      <c r="BG37">
        <v>2008</v>
      </c>
      <c r="BH37">
        <v>0</v>
      </c>
      <c r="BI37" t="s">
        <v>1807</v>
      </c>
      <c r="BJ37" t="s">
        <v>1788</v>
      </c>
      <c r="BK37" t="s">
        <v>1808</v>
      </c>
      <c r="BL37" t="s">
        <v>1809</v>
      </c>
      <c r="BM37" t="s">
        <v>1810</v>
      </c>
      <c r="BN37">
        <v>1995</v>
      </c>
      <c r="BO37">
        <v>0.97699999999999998</v>
      </c>
      <c r="BP37" t="s">
        <v>1931</v>
      </c>
      <c r="BQ37" t="s">
        <v>1701</v>
      </c>
      <c r="BR37">
        <v>2002</v>
      </c>
      <c r="BS37">
        <v>0</v>
      </c>
      <c r="BT37" t="s">
        <v>1958</v>
      </c>
      <c r="BU37" t="s">
        <v>1863</v>
      </c>
      <c r="BV37">
        <v>0</v>
      </c>
      <c r="BW37">
        <v>0</v>
      </c>
      <c r="BX37">
        <v>0</v>
      </c>
      <c r="BY37">
        <v>0.26</v>
      </c>
      <c r="BZ37">
        <v>8.2320000000000004E-2</v>
      </c>
      <c r="CA37">
        <v>8.2320000000000004E-2</v>
      </c>
      <c r="CB37">
        <v>8.2320000000000004E-2</v>
      </c>
      <c r="CC37">
        <v>8.2320000000000004E-2</v>
      </c>
      <c r="CD37">
        <v>0.05</v>
      </c>
      <c r="CE37">
        <v>0.1</v>
      </c>
      <c r="CF37">
        <v>0.56000000000000005</v>
      </c>
      <c r="CG37">
        <v>0.99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 t="s">
        <v>1959</v>
      </c>
      <c r="CP37">
        <v>100</v>
      </c>
      <c r="CQ37" t="s">
        <v>1959</v>
      </c>
      <c r="CR37">
        <v>100</v>
      </c>
      <c r="CS37" t="s">
        <v>1795</v>
      </c>
      <c r="CT37" t="s">
        <v>1960</v>
      </c>
      <c r="CU37">
        <v>1</v>
      </c>
      <c r="CV37">
        <v>0</v>
      </c>
      <c r="CW37" t="s">
        <v>1961</v>
      </c>
      <c r="CX37">
        <v>33.371505999999997</v>
      </c>
      <c r="CY37">
        <v>-80.113235000000003</v>
      </c>
      <c r="CZ37" t="s">
        <v>1962</v>
      </c>
      <c r="DA37" t="s">
        <v>1818</v>
      </c>
      <c r="DB37">
        <v>0</v>
      </c>
      <c r="DC37">
        <v>0</v>
      </c>
      <c r="DD37" s="18">
        <v>22112425.800000001</v>
      </c>
      <c r="DE37" s="18">
        <v>2182478</v>
      </c>
      <c r="DF37" s="57">
        <v>0.372</v>
      </c>
      <c r="DG37" t="s">
        <v>1891</v>
      </c>
      <c r="DH37">
        <v>12816563.6</v>
      </c>
      <c r="DI37">
        <v>936.4</v>
      </c>
      <c r="DJ37">
        <v>833.2</v>
      </c>
      <c r="DK37">
        <v>2268733</v>
      </c>
      <c r="DL37">
        <v>12.6</v>
      </c>
      <c r="DM37">
        <v>481</v>
      </c>
      <c r="DN37">
        <v>103</v>
      </c>
      <c r="DO37">
        <v>0</v>
      </c>
      <c r="DP37">
        <v>0.102601918341785</v>
      </c>
      <c r="DQ37">
        <v>7.9132601986394005E-2</v>
      </c>
      <c r="DR37">
        <v>205.199997836286</v>
      </c>
      <c r="DS37">
        <v>5.2347917521319099E-7</v>
      </c>
      <c r="DT37">
        <v>7.7806008163570098E-2</v>
      </c>
      <c r="DU37">
        <v>8.4694461699448595E-2</v>
      </c>
      <c r="DV37">
        <v>7.5360343323345305E-2</v>
      </c>
      <c r="DW37" s="58">
        <v>205.199829319495</v>
      </c>
      <c r="DX37">
        <v>5.6981536598304799E-7</v>
      </c>
      <c r="DY37">
        <v>7.5059121151632199E-2</v>
      </c>
      <c r="DZ37">
        <v>9.8960534874965502E-3</v>
      </c>
      <c r="EA37">
        <v>0</v>
      </c>
      <c r="EB37">
        <v>2154811</v>
      </c>
      <c r="EC37">
        <v>921839</v>
      </c>
      <c r="ED37">
        <v>0</v>
      </c>
      <c r="EE37">
        <v>14686</v>
      </c>
      <c r="EF37">
        <v>1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1</v>
      </c>
      <c r="EO37">
        <v>0</v>
      </c>
      <c r="EP37">
        <v>0</v>
      </c>
      <c r="EQ37">
        <v>1</v>
      </c>
      <c r="ER37">
        <v>1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 t="s">
        <v>1950</v>
      </c>
      <c r="FA37">
        <v>14</v>
      </c>
      <c r="FB37" t="s">
        <v>1940</v>
      </c>
      <c r="FC37">
        <v>6</v>
      </c>
      <c r="FD37" t="s">
        <v>1849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30</v>
      </c>
      <c r="FM37">
        <v>96</v>
      </c>
      <c r="FN37">
        <v>56</v>
      </c>
      <c r="FO37">
        <v>85</v>
      </c>
      <c r="FP37">
        <v>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 t="s">
        <v>1963</v>
      </c>
      <c r="FY37" t="s">
        <v>1964</v>
      </c>
      <c r="FZ37">
        <v>0</v>
      </c>
      <c r="GA37">
        <v>1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1</v>
      </c>
      <c r="GM37" t="s">
        <v>1804</v>
      </c>
      <c r="GN37">
        <v>0</v>
      </c>
      <c r="GO37" t="s">
        <v>1893</v>
      </c>
      <c r="GP37">
        <v>0</v>
      </c>
      <c r="GQ37" t="s">
        <v>1965</v>
      </c>
      <c r="GR37">
        <v>63.377852900000001</v>
      </c>
      <c r="GS37">
        <v>14.774877297870701</v>
      </c>
      <c r="GT37">
        <v>13.1465482321506</v>
      </c>
      <c r="GU37">
        <v>1</v>
      </c>
      <c r="GV37">
        <v>23939575</v>
      </c>
      <c r="GW37">
        <v>2371001</v>
      </c>
      <c r="GX37">
        <v>0.4</v>
      </c>
      <c r="GY37">
        <v>2456196</v>
      </c>
      <c r="GZ37">
        <v>205.19963282556185</v>
      </c>
      <c r="HA37" t="s">
        <v>1806</v>
      </c>
      <c r="HB37" s="57">
        <v>0.372</v>
      </c>
      <c r="HC37" t="s">
        <v>1806</v>
      </c>
      <c r="HD37" s="58">
        <v>205.199829319495</v>
      </c>
      <c r="HE37" s="18">
        <v>1890057.5999999999</v>
      </c>
      <c r="HF37" s="18">
        <v>19977908.831999999</v>
      </c>
      <c r="HG37" s="18">
        <v>2049731.7412434155</v>
      </c>
      <c r="HH37" s="57">
        <v>0.24680851063829787</v>
      </c>
      <c r="HI37">
        <v>307</v>
      </c>
      <c r="HJ37" s="11">
        <v>34.676280407860915</v>
      </c>
      <c r="HK37">
        <v>0</v>
      </c>
      <c r="HL37" s="11">
        <v>11.295205344580102</v>
      </c>
      <c r="HM37" s="59">
        <v>2409.4532864172702</v>
      </c>
      <c r="HN37" s="59">
        <v>10.58</v>
      </c>
      <c r="HO37" s="59">
        <v>4.59</v>
      </c>
      <c r="HP37" s="59">
        <v>30.301028028240701</v>
      </c>
      <c r="HQ37" s="59">
        <v>0.32436393040517203</v>
      </c>
      <c r="HR37" s="59">
        <v>0.48008675824499525</v>
      </c>
      <c r="HS37" s="59">
        <v>4.82</v>
      </c>
      <c r="HT37" s="59">
        <v>25.38</v>
      </c>
      <c r="HU37" t="s">
        <v>44</v>
      </c>
      <c r="HV37" s="19" t="s">
        <v>44</v>
      </c>
      <c r="HW37" s="18">
        <v>566.65135799999996</v>
      </c>
      <c r="HX37" s="58">
        <v>186.65495732519997</v>
      </c>
      <c r="HY37" s="58">
        <v>393.34504267480003</v>
      </c>
      <c r="HZ37" s="57">
        <v>0.54852604352860912</v>
      </c>
      <c r="IA37" s="18">
        <v>1890057.5999999996</v>
      </c>
      <c r="IB37" s="18">
        <v>2786951.1219601571</v>
      </c>
      <c r="IC37" s="18">
        <v>29458073.359118856</v>
      </c>
      <c r="ID37" s="58">
        <v>20.5199829319495</v>
      </c>
      <c r="IE37" s="18">
        <v>302239.58126861759</v>
      </c>
      <c r="IF37" s="18">
        <v>1747492.1599747979</v>
      </c>
      <c r="IG37" s="18">
        <v>898169885.02086306</v>
      </c>
      <c r="IH37" s="18">
        <v>0</v>
      </c>
      <c r="II37" s="18">
        <v>0</v>
      </c>
      <c r="IJ37" s="18">
        <v>2283.4147823833882</v>
      </c>
      <c r="IK37" s="58">
        <v>21.850082896551726</v>
      </c>
      <c r="IL37" s="58">
        <v>7.5237108068443472</v>
      </c>
      <c r="IM37" s="58">
        <v>13.074014608199997</v>
      </c>
      <c r="IN37" s="58">
        <v>20.374813872703314</v>
      </c>
      <c r="IO37" s="58">
        <v>2.8439381610226735E-15</v>
      </c>
      <c r="IP37" s="58">
        <v>78.588522168772982</v>
      </c>
      <c r="IQ37" s="58">
        <v>16.55769250980849</v>
      </c>
      <c r="IR37" s="58">
        <v>17.908516720943652</v>
      </c>
      <c r="IS37" s="58">
        <f t="shared" si="0"/>
        <v>2283.4147823833882</v>
      </c>
      <c r="IT37" s="60"/>
      <c r="IU37" s="18">
        <f t="shared" si="1"/>
        <v>13.074014608199997</v>
      </c>
      <c r="IV37" s="18">
        <f t="shared" si="2"/>
        <v>21.850082896551726</v>
      </c>
      <c r="IW37" s="57">
        <f t="shared" si="3"/>
        <v>0.32181889193999991</v>
      </c>
      <c r="IX37" s="57">
        <f t="shared" si="4"/>
        <v>0.47453237507690638</v>
      </c>
      <c r="JA37" s="18">
        <v>205.4</v>
      </c>
    </row>
    <row r="38" spans="1:261" x14ac:dyDescent="0.2">
      <c r="A38" t="s">
        <v>1292</v>
      </c>
      <c r="B38" t="s">
        <v>1287</v>
      </c>
      <c r="C38" t="s">
        <v>1224</v>
      </c>
      <c r="D38" t="s">
        <v>1293</v>
      </c>
      <c r="E38" t="s">
        <v>336</v>
      </c>
      <c r="F38">
        <v>2107</v>
      </c>
      <c r="G38">
        <v>1</v>
      </c>
      <c r="H38">
        <v>2778.9828622590198</v>
      </c>
      <c r="I38">
        <v>10.58</v>
      </c>
      <c r="J38">
        <v>3.52</v>
      </c>
      <c r="K38">
        <v>35.6108585980068</v>
      </c>
      <c r="L38">
        <v>0.356362179352054</v>
      </c>
      <c r="M38">
        <v>0.55371027631349845</v>
      </c>
      <c r="N38">
        <v>4.82</v>
      </c>
      <c r="O38">
        <v>10.69</v>
      </c>
      <c r="R38" t="s">
        <v>251</v>
      </c>
      <c r="S38">
        <v>10864</v>
      </c>
      <c r="T38" t="s">
        <v>41</v>
      </c>
      <c r="U38">
        <v>2</v>
      </c>
      <c r="W38" t="s">
        <v>42</v>
      </c>
      <c r="X38" t="s">
        <v>226</v>
      </c>
      <c r="Y38">
        <v>19113</v>
      </c>
      <c r="Z38">
        <v>40</v>
      </c>
      <c r="AA38">
        <v>260</v>
      </c>
      <c r="AB38" t="b">
        <v>0</v>
      </c>
      <c r="AC38">
        <v>8300</v>
      </c>
      <c r="AD38">
        <v>1988</v>
      </c>
      <c r="AE38" s="10">
        <v>9999</v>
      </c>
      <c r="AF38" s="11">
        <v>999</v>
      </c>
      <c r="AG38" s="11">
        <v>170.30676308429236</v>
      </c>
      <c r="AH38" s="11">
        <v>999</v>
      </c>
      <c r="AI38" s="11">
        <v>65.755506982352259</v>
      </c>
      <c r="AJ38" s="11" t="s">
        <v>226</v>
      </c>
      <c r="AK38" s="11" t="e">
        <v>#N/A</v>
      </c>
      <c r="AL38" s="11" t="s">
        <v>327</v>
      </c>
      <c r="AM38" s="11"/>
      <c r="AQ38" t="s">
        <v>54</v>
      </c>
      <c r="AR38" t="s">
        <v>57</v>
      </c>
      <c r="AS38">
        <v>130</v>
      </c>
      <c r="AT38" t="s">
        <v>41</v>
      </c>
      <c r="AU38">
        <v>2</v>
      </c>
      <c r="AV38">
        <v>83</v>
      </c>
      <c r="AW38" t="s">
        <v>42</v>
      </c>
      <c r="AX38">
        <v>0</v>
      </c>
      <c r="AY38" t="s">
        <v>263</v>
      </c>
      <c r="AZ38" t="s">
        <v>56</v>
      </c>
      <c r="BA38">
        <v>45</v>
      </c>
      <c r="BB38" t="s">
        <v>264</v>
      </c>
      <c r="BC38">
        <v>15</v>
      </c>
      <c r="BD38">
        <v>45015</v>
      </c>
      <c r="BE38">
        <v>570</v>
      </c>
      <c r="BF38">
        <v>10475</v>
      </c>
      <c r="BG38">
        <v>1984</v>
      </c>
      <c r="BH38">
        <v>0</v>
      </c>
      <c r="BI38" t="s">
        <v>1881</v>
      </c>
      <c r="BJ38" t="s">
        <v>1788</v>
      </c>
      <c r="BK38" t="s">
        <v>1808</v>
      </c>
      <c r="BL38" t="s">
        <v>1809</v>
      </c>
      <c r="BM38" t="s">
        <v>1810</v>
      </c>
      <c r="BN38">
        <v>1983</v>
      </c>
      <c r="BO38">
        <v>0.94799999999999995</v>
      </c>
      <c r="BP38" t="s">
        <v>1966</v>
      </c>
      <c r="BQ38" t="s">
        <v>1701</v>
      </c>
      <c r="BR38">
        <v>2003</v>
      </c>
      <c r="BS38">
        <v>0</v>
      </c>
      <c r="BT38" t="s">
        <v>1958</v>
      </c>
      <c r="BU38" t="s">
        <v>1863</v>
      </c>
      <c r="BV38">
        <v>0</v>
      </c>
      <c r="BW38">
        <v>0</v>
      </c>
      <c r="BX38">
        <v>0</v>
      </c>
      <c r="BY38">
        <v>0.26</v>
      </c>
      <c r="BZ38">
        <v>6.9199999999999998E-2</v>
      </c>
      <c r="CA38">
        <v>6.9199999999999998E-2</v>
      </c>
      <c r="CB38">
        <v>6.9199999999999998E-2</v>
      </c>
      <c r="CC38">
        <v>6.9199999999999998E-2</v>
      </c>
      <c r="CD38">
        <v>0.05</v>
      </c>
      <c r="CE38">
        <v>0.1</v>
      </c>
      <c r="CF38">
        <v>0.56000000000000005</v>
      </c>
      <c r="CG38">
        <v>0.99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 t="s">
        <v>1959</v>
      </c>
      <c r="CP38">
        <v>100</v>
      </c>
      <c r="CQ38" t="s">
        <v>1959</v>
      </c>
      <c r="CR38">
        <v>100</v>
      </c>
      <c r="CS38" t="s">
        <v>1795</v>
      </c>
      <c r="CT38" t="s">
        <v>1967</v>
      </c>
      <c r="CU38">
        <v>1</v>
      </c>
      <c r="CV38">
        <v>0</v>
      </c>
      <c r="CW38" t="s">
        <v>1961</v>
      </c>
      <c r="CX38">
        <v>33.371505999999997</v>
      </c>
      <c r="CY38">
        <v>-80.113235000000003</v>
      </c>
      <c r="CZ38" t="s">
        <v>1962</v>
      </c>
      <c r="DA38" t="s">
        <v>1818</v>
      </c>
      <c r="DB38">
        <v>0</v>
      </c>
      <c r="DC38">
        <v>0</v>
      </c>
      <c r="DD38" s="18">
        <v>2390664.25</v>
      </c>
      <c r="DE38" s="18">
        <v>226362</v>
      </c>
      <c r="DF38" s="57">
        <v>0.04</v>
      </c>
      <c r="DG38" t="s">
        <v>1877</v>
      </c>
      <c r="DH38">
        <v>1568323</v>
      </c>
      <c r="DI38">
        <v>184.5</v>
      </c>
      <c r="DJ38">
        <v>90.25</v>
      </c>
      <c r="DK38">
        <v>245281.5</v>
      </c>
      <c r="DL38">
        <v>1</v>
      </c>
      <c r="DM38">
        <v>60.3333333333333</v>
      </c>
      <c r="DN38">
        <v>14</v>
      </c>
      <c r="DO38">
        <v>0</v>
      </c>
      <c r="DP38">
        <v>0.15125139716743599</v>
      </c>
      <c r="DQ38">
        <v>7.7707139829141403E-2</v>
      </c>
      <c r="DR38">
        <v>205.199578993817</v>
      </c>
      <c r="DS38">
        <v>3.4690687423723801E-7</v>
      </c>
      <c r="DT38">
        <v>7.6573680550521703E-2</v>
      </c>
      <c r="DU38">
        <v>0.15435040700508201</v>
      </c>
      <c r="DV38">
        <v>7.5502028358854598E-2</v>
      </c>
      <c r="DW38" s="58">
        <v>205.19945450307301</v>
      </c>
      <c r="DX38">
        <v>4.1829378592163197E-7</v>
      </c>
      <c r="DY38">
        <v>7.6939933079261502E-2</v>
      </c>
      <c r="DZ38">
        <v>5.00116098379981E-2</v>
      </c>
      <c r="EA38">
        <v>0</v>
      </c>
      <c r="EB38">
        <v>143300</v>
      </c>
      <c r="EC38">
        <v>78278</v>
      </c>
      <c r="ED38">
        <v>0</v>
      </c>
      <c r="EE38">
        <v>8050</v>
      </c>
      <c r="EF38">
        <v>1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1</v>
      </c>
      <c r="EO38">
        <v>0</v>
      </c>
      <c r="EP38">
        <v>0</v>
      </c>
      <c r="EQ38">
        <v>1</v>
      </c>
      <c r="ER38">
        <v>1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 t="s">
        <v>1950</v>
      </c>
      <c r="FA38">
        <v>38</v>
      </c>
      <c r="FB38" t="s">
        <v>1802</v>
      </c>
      <c r="FC38">
        <v>4</v>
      </c>
      <c r="FD38" t="s">
        <v>1825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30</v>
      </c>
      <c r="FM38">
        <v>96</v>
      </c>
      <c r="FN38">
        <v>56</v>
      </c>
      <c r="FO38">
        <v>85</v>
      </c>
      <c r="FP38">
        <v>1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 t="s">
        <v>1963</v>
      </c>
      <c r="FY38" t="s">
        <v>1964</v>
      </c>
      <c r="FZ38">
        <v>0</v>
      </c>
      <c r="GA38">
        <v>1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1</v>
      </c>
      <c r="GJ38">
        <v>0</v>
      </c>
      <c r="GK38" t="s">
        <v>1836</v>
      </c>
      <c r="GL38">
        <v>1</v>
      </c>
      <c r="GM38" t="s">
        <v>1836</v>
      </c>
      <c r="GN38">
        <v>0</v>
      </c>
      <c r="GO38" t="s">
        <v>1893</v>
      </c>
      <c r="GP38">
        <v>0</v>
      </c>
      <c r="GQ38" t="s">
        <v>1965</v>
      </c>
      <c r="GR38">
        <v>63.377852900000001</v>
      </c>
      <c r="GS38">
        <v>2.9111115564471799</v>
      </c>
      <c r="GT38">
        <v>1.4239990133840501</v>
      </c>
      <c r="GU38">
        <v>0</v>
      </c>
      <c r="GV38">
        <v>1906244</v>
      </c>
      <c r="GW38">
        <v>186263</v>
      </c>
      <c r="GX38">
        <v>0.03</v>
      </c>
      <c r="GY38">
        <v>195580</v>
      </c>
      <c r="GZ38">
        <v>205.19933439790498</v>
      </c>
      <c r="HA38" t="s">
        <v>1840</v>
      </c>
      <c r="HB38" s="57">
        <v>0.2</v>
      </c>
      <c r="HC38" t="s">
        <v>1806</v>
      </c>
      <c r="HD38" s="58">
        <v>205.19945450307301</v>
      </c>
      <c r="HE38" s="18">
        <v>998640</v>
      </c>
      <c r="HF38" s="18">
        <v>10460754</v>
      </c>
      <c r="HG38" s="18">
        <v>1073270.5072454195</v>
      </c>
      <c r="HH38" s="57">
        <v>0.24255319148936169</v>
      </c>
      <c r="HI38">
        <v>307</v>
      </c>
      <c r="HJ38" s="11">
        <v>35.229398918755123</v>
      </c>
      <c r="HK38">
        <v>0</v>
      </c>
      <c r="HL38" s="11">
        <v>11.475374240636848</v>
      </c>
      <c r="HM38" s="59">
        <v>2377.60845214868</v>
      </c>
      <c r="HN38" s="59">
        <v>10.58</v>
      </c>
      <c r="HO38" s="59">
        <v>4.59</v>
      </c>
      <c r="HP38" s="59">
        <v>30.080897959202598</v>
      </c>
      <c r="HQ38" s="59">
        <v>0.32146875544956105</v>
      </c>
      <c r="HR38" s="59">
        <v>0.47377148514737955</v>
      </c>
      <c r="HS38" s="59">
        <v>4.82</v>
      </c>
      <c r="HT38" s="59">
        <v>25.38</v>
      </c>
      <c r="HU38" t="s">
        <v>44</v>
      </c>
      <c r="HV38" s="19" t="s">
        <v>44</v>
      </c>
      <c r="HW38" s="18">
        <v>551.87642249999999</v>
      </c>
      <c r="HX38" s="58">
        <v>181.78809357149999</v>
      </c>
      <c r="HY38" s="58">
        <v>388.21190642850001</v>
      </c>
      <c r="HZ38" s="57">
        <v>0.29365405365534886</v>
      </c>
      <c r="IA38" s="18">
        <v>998640.00000000012</v>
      </c>
      <c r="IB38" s="18">
        <v>1466273.420711888</v>
      </c>
      <c r="IC38" s="18">
        <v>15359214.081957027</v>
      </c>
      <c r="ID38" s="58">
        <v>20.519945450307304</v>
      </c>
      <c r="IE38" s="18">
        <v>157585.11756067499</v>
      </c>
      <c r="IF38" s="18">
        <v>915685.38968474453</v>
      </c>
      <c r="IG38" s="18">
        <v>874750895.66899145</v>
      </c>
      <c r="IH38" s="18">
        <v>0</v>
      </c>
      <c r="II38" s="18">
        <v>0</v>
      </c>
      <c r="IJ38" s="18">
        <v>2253.2819864197058</v>
      </c>
      <c r="IK38" s="58">
        <v>21.935623368421052</v>
      </c>
      <c r="IL38" s="58">
        <v>7.357696590298346</v>
      </c>
      <c r="IM38" s="58">
        <v>12.956509273499998</v>
      </c>
      <c r="IN38" s="58">
        <v>20.382154397859932</v>
      </c>
      <c r="IO38" s="58">
        <v>-2.7027417044766952E-15</v>
      </c>
      <c r="IP38" s="58">
        <v>77.939255510697819</v>
      </c>
      <c r="IQ38" s="58">
        <v>62.61451293235217</v>
      </c>
      <c r="IR38" s="58">
        <v>68.286944292397209</v>
      </c>
      <c r="IS38" s="58">
        <f t="shared" si="0"/>
        <v>2253.2819864197058</v>
      </c>
      <c r="IT38" s="60"/>
      <c r="IU38" s="18">
        <f t="shared" si="1"/>
        <v>12.956509273499998</v>
      </c>
      <c r="IV38" s="18">
        <f t="shared" si="2"/>
        <v>21.935623368421052</v>
      </c>
      <c r="IW38" s="57">
        <f t="shared" si="3"/>
        <v>0.31892647995000001</v>
      </c>
      <c r="IX38" s="57">
        <f t="shared" si="4"/>
        <v>0.46827026827674412</v>
      </c>
      <c r="JA38" s="18">
        <v>205.4</v>
      </c>
    </row>
    <row r="39" spans="1:261" x14ac:dyDescent="0.2">
      <c r="A39" t="s">
        <v>1294</v>
      </c>
      <c r="B39" t="s">
        <v>1287</v>
      </c>
      <c r="C39" t="s">
        <v>1224</v>
      </c>
      <c r="D39" t="s">
        <v>1293</v>
      </c>
      <c r="E39" t="s">
        <v>336</v>
      </c>
      <c r="F39">
        <v>2107</v>
      </c>
      <c r="G39">
        <v>2</v>
      </c>
      <c r="H39">
        <v>2778.9828622590198</v>
      </c>
      <c r="I39">
        <v>10.58</v>
      </c>
      <c r="J39">
        <v>3.52</v>
      </c>
      <c r="K39">
        <v>35.6108585980068</v>
      </c>
      <c r="L39">
        <v>0.356362179352054</v>
      </c>
      <c r="M39">
        <v>0.55371027631349845</v>
      </c>
      <c r="N39">
        <v>4.82</v>
      </c>
      <c r="O39">
        <v>10.69</v>
      </c>
      <c r="R39" t="s">
        <v>252</v>
      </c>
      <c r="S39">
        <v>10864</v>
      </c>
      <c r="T39" t="s">
        <v>41</v>
      </c>
      <c r="U39">
        <v>3</v>
      </c>
      <c r="W39" t="s">
        <v>42</v>
      </c>
      <c r="X39" t="s">
        <v>226</v>
      </c>
      <c r="Y39">
        <v>19113</v>
      </c>
      <c r="Z39">
        <v>40</v>
      </c>
      <c r="AA39">
        <v>260</v>
      </c>
      <c r="AB39" t="b">
        <v>0</v>
      </c>
      <c r="AC39">
        <v>8300</v>
      </c>
      <c r="AD39">
        <v>1989</v>
      </c>
      <c r="AE39" s="10">
        <v>9999</v>
      </c>
      <c r="AF39" s="11">
        <v>999</v>
      </c>
      <c r="AG39" s="11">
        <v>170.30676308429236</v>
      </c>
      <c r="AH39" s="11">
        <v>999</v>
      </c>
      <c r="AI39" s="11">
        <v>65.755506982352259</v>
      </c>
      <c r="AJ39" s="11" t="s">
        <v>226</v>
      </c>
      <c r="AK39" s="11" t="e">
        <v>#N/A</v>
      </c>
      <c r="AL39" s="11" t="s">
        <v>327</v>
      </c>
      <c r="AM39" s="11"/>
      <c r="AQ39" t="s">
        <v>54</v>
      </c>
      <c r="AR39" t="s">
        <v>58</v>
      </c>
      <c r="AS39">
        <v>130</v>
      </c>
      <c r="AT39" t="s">
        <v>41</v>
      </c>
      <c r="AU39">
        <v>3</v>
      </c>
      <c r="AV39">
        <v>89490</v>
      </c>
      <c r="AW39" t="s">
        <v>42</v>
      </c>
      <c r="AX39">
        <v>0</v>
      </c>
      <c r="AY39" t="s">
        <v>263</v>
      </c>
      <c r="AZ39" t="s">
        <v>56</v>
      </c>
      <c r="BA39">
        <v>45</v>
      </c>
      <c r="BB39" t="s">
        <v>264</v>
      </c>
      <c r="BC39">
        <v>15</v>
      </c>
      <c r="BD39">
        <v>45015</v>
      </c>
      <c r="BE39">
        <v>600</v>
      </c>
      <c r="BF39">
        <v>9772</v>
      </c>
      <c r="BG39">
        <v>2007</v>
      </c>
      <c r="BH39">
        <v>0</v>
      </c>
      <c r="BI39" t="s">
        <v>1881</v>
      </c>
      <c r="BJ39" t="s">
        <v>1788</v>
      </c>
      <c r="BK39" t="s">
        <v>1808</v>
      </c>
      <c r="BL39" t="s">
        <v>1809</v>
      </c>
      <c r="BM39" t="s">
        <v>1810</v>
      </c>
      <c r="BN39">
        <v>2007</v>
      </c>
      <c r="BO39">
        <v>0.98299999999999998</v>
      </c>
      <c r="BP39" t="s">
        <v>1968</v>
      </c>
      <c r="BQ39" t="s">
        <v>1701</v>
      </c>
      <c r="BR39">
        <v>2007</v>
      </c>
      <c r="BS39">
        <v>0</v>
      </c>
      <c r="BT39" t="s">
        <v>1958</v>
      </c>
      <c r="BU39" t="s">
        <v>1863</v>
      </c>
      <c r="BV39">
        <v>0</v>
      </c>
      <c r="BW39">
        <v>0</v>
      </c>
      <c r="BX39">
        <v>0</v>
      </c>
      <c r="BY39">
        <v>0.26</v>
      </c>
      <c r="BZ39">
        <v>6.3329999999999997E-2</v>
      </c>
      <c r="CA39">
        <v>6.3329999999999997E-2</v>
      </c>
      <c r="CB39">
        <v>6.3329999999999997E-2</v>
      </c>
      <c r="CC39">
        <v>6.3329999999999997E-2</v>
      </c>
      <c r="CD39">
        <v>0.05</v>
      </c>
      <c r="CE39">
        <v>0.1</v>
      </c>
      <c r="CF39">
        <v>0.56000000000000005</v>
      </c>
      <c r="CG39">
        <v>0.99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 t="s">
        <v>1959</v>
      </c>
      <c r="CP39">
        <v>100</v>
      </c>
      <c r="CQ39" t="s">
        <v>1959</v>
      </c>
      <c r="CR39">
        <v>100</v>
      </c>
      <c r="CS39" t="s">
        <v>1795</v>
      </c>
      <c r="CT39" t="s">
        <v>1969</v>
      </c>
      <c r="CU39">
        <v>1</v>
      </c>
      <c r="CV39">
        <v>0</v>
      </c>
      <c r="CW39" t="s">
        <v>1961</v>
      </c>
      <c r="CX39">
        <v>33.371505999999997</v>
      </c>
      <c r="CY39">
        <v>-80.113235000000003</v>
      </c>
      <c r="CZ39" t="s">
        <v>1962</v>
      </c>
      <c r="DA39" t="s">
        <v>1818</v>
      </c>
      <c r="DB39">
        <v>0</v>
      </c>
      <c r="DC39">
        <v>0</v>
      </c>
      <c r="DD39" s="18">
        <v>29926795.800000001</v>
      </c>
      <c r="DE39" s="18">
        <v>3004003.4</v>
      </c>
      <c r="DF39" s="57">
        <v>0.496</v>
      </c>
      <c r="DG39" t="s">
        <v>1820</v>
      </c>
      <c r="DH39">
        <v>14392339</v>
      </c>
      <c r="DI39">
        <v>1046.5999999999999</v>
      </c>
      <c r="DJ39">
        <v>969.4</v>
      </c>
      <c r="DK39">
        <v>3070488</v>
      </c>
      <c r="DL39">
        <v>9.8000000000000007</v>
      </c>
      <c r="DM39">
        <v>466.2</v>
      </c>
      <c r="DN39">
        <v>75</v>
      </c>
      <c r="DO39">
        <v>0</v>
      </c>
      <c r="DP39">
        <v>9.0037876672680803E-2</v>
      </c>
      <c r="DQ39">
        <v>6.3159574572363306E-2</v>
      </c>
      <c r="DR39">
        <v>205.19986922774601</v>
      </c>
      <c r="DS39">
        <v>3.9918270446016099E-7</v>
      </c>
      <c r="DT39">
        <v>6.2536013109556199E-2</v>
      </c>
      <c r="DU39">
        <v>6.99440065013575E-2</v>
      </c>
      <c r="DV39">
        <v>6.4784750527819596E-2</v>
      </c>
      <c r="DW39" s="58">
        <v>205.19991652430701</v>
      </c>
      <c r="DX39">
        <v>3.2746572889036098E-7</v>
      </c>
      <c r="DY39">
        <v>6.4784466235821694E-2</v>
      </c>
      <c r="DZ39">
        <v>3.84263320590478E-3</v>
      </c>
      <c r="EA39">
        <v>0</v>
      </c>
      <c r="EB39">
        <v>3217262</v>
      </c>
      <c r="EC39">
        <v>1372422</v>
      </c>
      <c r="ED39">
        <v>0</v>
      </c>
      <c r="EE39">
        <v>11721</v>
      </c>
      <c r="EF39">
        <v>1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1</v>
      </c>
      <c r="EO39">
        <v>0</v>
      </c>
      <c r="EP39">
        <v>0</v>
      </c>
      <c r="EQ39">
        <v>1</v>
      </c>
      <c r="ER39">
        <v>1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 t="s">
        <v>1936</v>
      </c>
      <c r="FA39">
        <v>15</v>
      </c>
      <c r="FB39" t="s">
        <v>1940</v>
      </c>
      <c r="FC39">
        <v>6</v>
      </c>
      <c r="FD39" t="s">
        <v>1849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30</v>
      </c>
      <c r="FM39">
        <v>96</v>
      </c>
      <c r="FN39">
        <v>56</v>
      </c>
      <c r="FO39">
        <v>85</v>
      </c>
      <c r="FP39">
        <v>1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 t="s">
        <v>1963</v>
      </c>
      <c r="FY39" t="s">
        <v>1964</v>
      </c>
      <c r="FZ39">
        <v>0</v>
      </c>
      <c r="GA39">
        <v>1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1</v>
      </c>
      <c r="GM39" t="s">
        <v>1804</v>
      </c>
      <c r="GN39">
        <v>0</v>
      </c>
      <c r="GO39" t="s">
        <v>1893</v>
      </c>
      <c r="GP39">
        <v>0</v>
      </c>
      <c r="GQ39" t="s">
        <v>1965</v>
      </c>
      <c r="GR39">
        <v>63.377852900000001</v>
      </c>
      <c r="GS39">
        <v>16.513655040529098</v>
      </c>
      <c r="GT39">
        <v>15.295563917722999</v>
      </c>
      <c r="GU39">
        <v>1</v>
      </c>
      <c r="GV39">
        <v>34195745</v>
      </c>
      <c r="GW39">
        <v>3461216</v>
      </c>
      <c r="GX39">
        <v>0.56999999999999995</v>
      </c>
      <c r="GY39">
        <v>3508484</v>
      </c>
      <c r="GZ39">
        <v>205.20003292807337</v>
      </c>
      <c r="HA39" t="s">
        <v>1806</v>
      </c>
      <c r="HB39" s="57">
        <v>0.496</v>
      </c>
      <c r="HC39" t="s">
        <v>1806</v>
      </c>
      <c r="HD39" s="58">
        <v>205.19991652430701</v>
      </c>
      <c r="HE39" s="18">
        <v>2606976</v>
      </c>
      <c r="HF39" s="18">
        <v>25475369.471999999</v>
      </c>
      <c r="HG39" s="18">
        <v>2613771.8445401397</v>
      </c>
      <c r="HH39" s="57">
        <v>0.25531914893617019</v>
      </c>
      <c r="HI39">
        <v>307</v>
      </c>
      <c r="HJ39" s="11">
        <v>35.615978753820663</v>
      </c>
      <c r="HK39">
        <v>0</v>
      </c>
      <c r="HL39" s="11">
        <v>11.601296011016501</v>
      </c>
      <c r="HM39" s="59">
        <v>2154.1477802955001</v>
      </c>
      <c r="HN39" s="59">
        <v>10.58</v>
      </c>
      <c r="HO39" s="59">
        <v>3.22</v>
      </c>
      <c r="HP39" s="59">
        <v>27.359076144954301</v>
      </c>
      <c r="HQ39" s="59">
        <v>0.30030539425416697</v>
      </c>
      <c r="HR39" s="59">
        <v>0.42919556175519324</v>
      </c>
      <c r="HS39" s="59">
        <v>4.82</v>
      </c>
      <c r="HT39" s="59">
        <v>25.38</v>
      </c>
      <c r="HU39" t="s">
        <v>44</v>
      </c>
      <c r="HV39" s="19" t="s">
        <v>44</v>
      </c>
      <c r="HW39" s="18">
        <v>541.93557599999997</v>
      </c>
      <c r="HX39" s="58">
        <v>178.51357873439997</v>
      </c>
      <c r="HY39" s="58">
        <v>421.48642126560003</v>
      </c>
      <c r="HZ39" s="57">
        <v>0.70607256837929566</v>
      </c>
      <c r="IA39" s="18">
        <v>2606975.9999999995</v>
      </c>
      <c r="IB39" s="18">
        <v>3711117.4194015777</v>
      </c>
      <c r="IC39" s="18">
        <v>36265039.422392219</v>
      </c>
      <c r="ID39" s="58">
        <v>20.519991652430704</v>
      </c>
      <c r="IE39" s="18">
        <v>372079.15311127936</v>
      </c>
      <c r="IF39" s="18">
        <v>2241692.6914288602</v>
      </c>
      <c r="IG39" s="18">
        <v>858994171.83543599</v>
      </c>
      <c r="IH39" s="18">
        <v>0</v>
      </c>
      <c r="II39" s="18">
        <v>0</v>
      </c>
      <c r="IJ39" s="18">
        <v>2038.0114957348533</v>
      </c>
      <c r="IK39" s="58">
        <v>21.687556000000001</v>
      </c>
      <c r="IL39" s="58">
        <v>6.2081526356929766</v>
      </c>
      <c r="IM39" s="58">
        <v>12.086969796719996</v>
      </c>
      <c r="IN39" s="58">
        <v>19.190380989640303</v>
      </c>
      <c r="IO39" s="58">
        <v>4.27144482533E-15</v>
      </c>
      <c r="IP39" s="58">
        <v>73.090001124464948</v>
      </c>
      <c r="IQ39" s="58">
        <v>1.9583090089810469</v>
      </c>
      <c r="IR39" s="58">
        <v>2.277415011663916</v>
      </c>
      <c r="IS39" s="58">
        <f t="shared" si="0"/>
        <v>2038.0114957348533</v>
      </c>
      <c r="IT39" s="60"/>
      <c r="IU39" s="18">
        <f t="shared" si="1"/>
        <v>12.086969796719996</v>
      </c>
      <c r="IV39" s="18">
        <f t="shared" si="2"/>
        <v>21.687556000000001</v>
      </c>
      <c r="IW39" s="57">
        <f t="shared" si="3"/>
        <v>0.29752263122399991</v>
      </c>
      <c r="IX39" s="57">
        <f t="shared" si="4"/>
        <v>0.42353340399051542</v>
      </c>
      <c r="JA39" s="18">
        <v>205.4</v>
      </c>
    </row>
    <row r="40" spans="1:261" x14ac:dyDescent="0.2">
      <c r="A40" t="s">
        <v>1295</v>
      </c>
      <c r="B40" t="s">
        <v>1296</v>
      </c>
      <c r="C40" t="s">
        <v>1224</v>
      </c>
      <c r="D40" t="s">
        <v>1297</v>
      </c>
      <c r="E40" t="s">
        <v>340</v>
      </c>
      <c r="F40">
        <v>2167</v>
      </c>
      <c r="G40">
        <v>1</v>
      </c>
      <c r="H40">
        <v>2321.9640616697502</v>
      </c>
      <c r="I40">
        <v>10.58</v>
      </c>
      <c r="J40">
        <v>3.22</v>
      </c>
      <c r="K40">
        <v>29.495625681227899</v>
      </c>
      <c r="L40">
        <v>0.31624755304409802</v>
      </c>
      <c r="M40">
        <v>0.48255498976048661</v>
      </c>
      <c r="N40">
        <v>4.82</v>
      </c>
      <c r="O40">
        <v>21.77</v>
      </c>
      <c r="R40" t="s">
        <v>253</v>
      </c>
      <c r="S40">
        <v>10864</v>
      </c>
      <c r="T40" t="s">
        <v>41</v>
      </c>
      <c r="U40">
        <v>4</v>
      </c>
      <c r="W40" t="s">
        <v>42</v>
      </c>
      <c r="X40" t="s">
        <v>226</v>
      </c>
      <c r="Y40">
        <v>19113</v>
      </c>
      <c r="Z40">
        <v>40</v>
      </c>
      <c r="AA40">
        <v>260</v>
      </c>
      <c r="AB40" t="b">
        <v>0</v>
      </c>
      <c r="AC40">
        <v>8300</v>
      </c>
      <c r="AD40">
        <v>1994</v>
      </c>
      <c r="AE40" s="10">
        <v>9999</v>
      </c>
      <c r="AF40" s="11">
        <v>999</v>
      </c>
      <c r="AG40" s="11">
        <v>170.30676308429236</v>
      </c>
      <c r="AH40" s="11">
        <v>999</v>
      </c>
      <c r="AI40" s="11">
        <v>65.755506982352259</v>
      </c>
      <c r="AJ40" s="11" t="s">
        <v>226</v>
      </c>
      <c r="AK40" s="11" t="e">
        <v>#N/A</v>
      </c>
      <c r="AL40" s="11" t="s">
        <v>327</v>
      </c>
      <c r="AM40" s="11"/>
      <c r="AQ40" t="s">
        <v>54</v>
      </c>
      <c r="AR40" t="s">
        <v>59</v>
      </c>
      <c r="AS40">
        <v>130</v>
      </c>
      <c r="AT40" t="s">
        <v>41</v>
      </c>
      <c r="AU40">
        <v>4</v>
      </c>
      <c r="AV40">
        <v>89491</v>
      </c>
      <c r="AW40" t="s">
        <v>42</v>
      </c>
      <c r="AX40">
        <v>0</v>
      </c>
      <c r="AY40" t="s">
        <v>263</v>
      </c>
      <c r="AZ40" t="s">
        <v>56</v>
      </c>
      <c r="BA40">
        <v>45</v>
      </c>
      <c r="BB40" t="s">
        <v>264</v>
      </c>
      <c r="BC40">
        <v>15</v>
      </c>
      <c r="BD40">
        <v>45015</v>
      </c>
      <c r="BE40">
        <v>600</v>
      </c>
      <c r="BF40">
        <v>9801</v>
      </c>
      <c r="BG40">
        <v>2008</v>
      </c>
      <c r="BH40">
        <v>0</v>
      </c>
      <c r="BI40" t="s">
        <v>1881</v>
      </c>
      <c r="BJ40" t="s">
        <v>1788</v>
      </c>
      <c r="BK40" t="s">
        <v>1808</v>
      </c>
      <c r="BL40" t="s">
        <v>1809</v>
      </c>
      <c r="BM40" t="s">
        <v>1810</v>
      </c>
      <c r="BN40">
        <v>2008</v>
      </c>
      <c r="BO40">
        <v>0.98399999999999999</v>
      </c>
      <c r="BP40" t="s">
        <v>1968</v>
      </c>
      <c r="BQ40" t="s">
        <v>1701</v>
      </c>
      <c r="BR40">
        <v>2008</v>
      </c>
      <c r="BS40">
        <v>0</v>
      </c>
      <c r="BT40" t="s">
        <v>1958</v>
      </c>
      <c r="BU40" t="s">
        <v>1863</v>
      </c>
      <c r="BV40">
        <v>0</v>
      </c>
      <c r="BW40">
        <v>0</v>
      </c>
      <c r="BX40">
        <v>0</v>
      </c>
      <c r="BY40">
        <v>0.26</v>
      </c>
      <c r="BZ40">
        <v>6.5170000000000006E-2</v>
      </c>
      <c r="CA40">
        <v>6.5170000000000006E-2</v>
      </c>
      <c r="CB40">
        <v>6.5170000000000006E-2</v>
      </c>
      <c r="CC40">
        <v>6.5170000000000006E-2</v>
      </c>
      <c r="CD40">
        <v>0.05</v>
      </c>
      <c r="CE40">
        <v>0.1</v>
      </c>
      <c r="CF40">
        <v>0.56000000000000005</v>
      </c>
      <c r="CG40">
        <v>0.99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 t="s">
        <v>1959</v>
      </c>
      <c r="CP40">
        <v>100</v>
      </c>
      <c r="CQ40" t="s">
        <v>1959</v>
      </c>
      <c r="CR40">
        <v>100</v>
      </c>
      <c r="CS40" t="s">
        <v>1795</v>
      </c>
      <c r="CT40" t="s">
        <v>1970</v>
      </c>
      <c r="CU40">
        <v>1</v>
      </c>
      <c r="CV40">
        <v>0</v>
      </c>
      <c r="CW40" t="s">
        <v>1961</v>
      </c>
      <c r="CX40">
        <v>33.371505999999997</v>
      </c>
      <c r="CY40">
        <v>-80.113235000000003</v>
      </c>
      <c r="CZ40" t="s">
        <v>1962</v>
      </c>
      <c r="DA40" t="s">
        <v>1818</v>
      </c>
      <c r="DB40">
        <v>0</v>
      </c>
      <c r="DC40">
        <v>0</v>
      </c>
      <c r="DD40" s="18">
        <v>34028890.399999999</v>
      </c>
      <c r="DE40" s="18">
        <v>3286576.6</v>
      </c>
      <c r="DF40" s="57">
        <v>0.54600000000000004</v>
      </c>
      <c r="DG40" t="s">
        <v>1820</v>
      </c>
      <c r="DH40">
        <v>14751049</v>
      </c>
      <c r="DI40">
        <v>1151</v>
      </c>
      <c r="DJ40">
        <v>1113.4000000000001</v>
      </c>
      <c r="DK40">
        <v>3491362.6</v>
      </c>
      <c r="DL40">
        <v>13.6</v>
      </c>
      <c r="DM40">
        <v>481.2</v>
      </c>
      <c r="DN40">
        <v>78</v>
      </c>
      <c r="DO40">
        <v>0</v>
      </c>
      <c r="DP40">
        <v>8.1232519677622197E-2</v>
      </c>
      <c r="DQ40">
        <v>6.4412609720843894E-2</v>
      </c>
      <c r="DR40">
        <v>205.19984330724699</v>
      </c>
      <c r="DS40">
        <v>5.4155013118414801E-7</v>
      </c>
      <c r="DT40">
        <v>6.3429074657829598E-2</v>
      </c>
      <c r="DU40">
        <v>6.7648400313399498E-2</v>
      </c>
      <c r="DV40">
        <v>6.5438513387436198E-2</v>
      </c>
      <c r="DW40" s="58">
        <v>205.19990860471901</v>
      </c>
      <c r="DX40">
        <v>3.9966040150401101E-7</v>
      </c>
      <c r="DY40">
        <v>6.5242817646392406E-2</v>
      </c>
      <c r="DZ40">
        <v>5.1328364923090303E-3</v>
      </c>
      <c r="EA40">
        <v>0</v>
      </c>
      <c r="EB40">
        <v>2860038</v>
      </c>
      <c r="EC40">
        <v>1182073</v>
      </c>
      <c r="ED40">
        <v>0</v>
      </c>
      <c r="EE40">
        <v>10084</v>
      </c>
      <c r="EF40">
        <v>1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1</v>
      </c>
      <c r="EO40">
        <v>0</v>
      </c>
      <c r="EP40">
        <v>0</v>
      </c>
      <c r="EQ40">
        <v>1</v>
      </c>
      <c r="ER40">
        <v>1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 t="s">
        <v>1936</v>
      </c>
      <c r="FA40">
        <v>14</v>
      </c>
      <c r="FB40" t="s">
        <v>1940</v>
      </c>
      <c r="FC40">
        <v>6</v>
      </c>
      <c r="FD40" t="s">
        <v>1849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30</v>
      </c>
      <c r="FM40">
        <v>96</v>
      </c>
      <c r="FN40">
        <v>56</v>
      </c>
      <c r="FO40">
        <v>85</v>
      </c>
      <c r="FP40">
        <v>1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 t="s">
        <v>1963</v>
      </c>
      <c r="FY40" t="s">
        <v>1964</v>
      </c>
      <c r="FZ40">
        <v>0</v>
      </c>
      <c r="GA40">
        <v>1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1</v>
      </c>
      <c r="GM40" t="s">
        <v>1804</v>
      </c>
      <c r="GN40">
        <v>0</v>
      </c>
      <c r="GO40" t="s">
        <v>1893</v>
      </c>
      <c r="GP40">
        <v>0</v>
      </c>
      <c r="GQ40" t="s">
        <v>1965</v>
      </c>
      <c r="GR40">
        <v>63.377852900000001</v>
      </c>
      <c r="GS40">
        <v>18.1609181651529</v>
      </c>
      <c r="GT40">
        <v>17.5676509861696</v>
      </c>
      <c r="GU40">
        <v>1</v>
      </c>
      <c r="GV40">
        <v>31174922</v>
      </c>
      <c r="GW40">
        <v>3080821</v>
      </c>
      <c r="GX40">
        <v>0.5</v>
      </c>
      <c r="GY40">
        <v>3198543</v>
      </c>
      <c r="GZ40">
        <v>205.19974356311141</v>
      </c>
      <c r="HA40" t="s">
        <v>1806</v>
      </c>
      <c r="HB40" s="57">
        <v>0.54600000000000004</v>
      </c>
      <c r="HC40" t="s">
        <v>1806</v>
      </c>
      <c r="HD40" s="58">
        <v>205.19990860471901</v>
      </c>
      <c r="HE40" s="18">
        <v>2869776</v>
      </c>
      <c r="HF40" s="18">
        <v>28126674.576000001</v>
      </c>
      <c r="HG40" s="18">
        <v>2885795.5261749374</v>
      </c>
      <c r="HH40" s="57">
        <v>0.25531914893617019</v>
      </c>
      <c r="HI40">
        <v>307</v>
      </c>
      <c r="HJ40" s="11">
        <v>35.552618058524594</v>
      </c>
      <c r="HK40">
        <v>0</v>
      </c>
      <c r="HL40" s="11">
        <v>11.580657348053613</v>
      </c>
      <c r="HM40" s="59">
        <v>2154.1477802955001</v>
      </c>
      <c r="HN40" s="59">
        <v>10.58</v>
      </c>
      <c r="HO40" s="59">
        <v>3.22</v>
      </c>
      <c r="HP40" s="59">
        <v>27.359076144954301</v>
      </c>
      <c r="HQ40" s="59">
        <v>0.30030539425416697</v>
      </c>
      <c r="HR40" s="59">
        <v>0.42919556175519324</v>
      </c>
      <c r="HS40" s="59">
        <v>4.82</v>
      </c>
      <c r="HT40" s="59">
        <v>25.38</v>
      </c>
      <c r="HU40" t="s">
        <v>44</v>
      </c>
      <c r="HV40" s="19" t="s">
        <v>44</v>
      </c>
      <c r="HW40" s="18">
        <v>543.543858</v>
      </c>
      <c r="HX40" s="58">
        <v>179.04334682519999</v>
      </c>
      <c r="HY40" s="58">
        <v>420.95665317480001</v>
      </c>
      <c r="HZ40" s="57">
        <v>0.77822739593087231</v>
      </c>
      <c r="IA40" s="18">
        <v>2869775.9999999995</v>
      </c>
      <c r="IB40" s="18">
        <v>4090363.193012665</v>
      </c>
      <c r="IC40" s="18">
        <v>40089649.654717132</v>
      </c>
      <c r="ID40" s="58">
        <v>20.519990860471903</v>
      </c>
      <c r="IE40" s="18">
        <v>411319.6222571581</v>
      </c>
      <c r="IF40" s="18">
        <v>2474475.9039177792</v>
      </c>
      <c r="IG40" s="18">
        <v>861543376.80711305</v>
      </c>
      <c r="IH40" s="18">
        <v>0</v>
      </c>
      <c r="II40" s="18">
        <v>0</v>
      </c>
      <c r="IJ40" s="18">
        <v>2046.6320470515564</v>
      </c>
      <c r="IK40" s="58">
        <v>21.687556000000001</v>
      </c>
      <c r="IL40" s="58">
        <v>6.2529140316441776</v>
      </c>
      <c r="IM40" s="58">
        <v>12.122839846259998</v>
      </c>
      <c r="IN40" s="58">
        <v>19.225410891268012</v>
      </c>
      <c r="IO40" s="58">
        <v>3.8754097250761689E-15</v>
      </c>
      <c r="IP40" s="58">
        <v>73.291592038197848</v>
      </c>
      <c r="IQ40" s="58">
        <v>-1.4661724993116252</v>
      </c>
      <c r="IR40" s="58">
        <v>-1.7003950791045266</v>
      </c>
      <c r="IS40" s="58">
        <f t="shared" si="0"/>
        <v>2046.6320470515564</v>
      </c>
      <c r="IT40" s="60"/>
      <c r="IU40" s="18">
        <f t="shared" si="1"/>
        <v>12.122839846259998</v>
      </c>
      <c r="IV40" s="18">
        <f t="shared" si="2"/>
        <v>21.687556000000001</v>
      </c>
      <c r="IW40" s="57">
        <f t="shared" si="3"/>
        <v>0.29840557804199996</v>
      </c>
      <c r="IX40" s="57">
        <f t="shared" si="4"/>
        <v>0.4253249009722937</v>
      </c>
      <c r="JA40" s="18">
        <v>205.4</v>
      </c>
    </row>
    <row r="41" spans="1:261" x14ac:dyDescent="0.2">
      <c r="A41" t="s">
        <v>1298</v>
      </c>
      <c r="B41" t="s">
        <v>1296</v>
      </c>
      <c r="C41" t="s">
        <v>1224</v>
      </c>
      <c r="D41" t="s">
        <v>1297</v>
      </c>
      <c r="E41" t="s">
        <v>340</v>
      </c>
      <c r="F41">
        <v>2167</v>
      </c>
      <c r="G41">
        <v>2</v>
      </c>
      <c r="H41">
        <v>2321.9640616697502</v>
      </c>
      <c r="I41">
        <v>10.58</v>
      </c>
      <c r="J41">
        <v>3.22</v>
      </c>
      <c r="K41">
        <v>29.495625681227899</v>
      </c>
      <c r="L41">
        <v>0.31624755304409802</v>
      </c>
      <c r="M41">
        <v>0.48255498976048661</v>
      </c>
      <c r="N41">
        <v>4.82</v>
      </c>
      <c r="O41">
        <v>21.77</v>
      </c>
      <c r="R41" t="s">
        <v>254</v>
      </c>
      <c r="S41">
        <v>10864</v>
      </c>
      <c r="T41" t="s">
        <v>41</v>
      </c>
      <c r="U41">
        <v>5</v>
      </c>
      <c r="W41" t="s">
        <v>42</v>
      </c>
      <c r="X41" t="s">
        <v>226</v>
      </c>
      <c r="Y41">
        <v>19113</v>
      </c>
      <c r="Z41">
        <v>100</v>
      </c>
      <c r="AA41">
        <v>260</v>
      </c>
      <c r="AB41" t="b">
        <v>0</v>
      </c>
      <c r="AC41">
        <v>8300</v>
      </c>
      <c r="AD41">
        <v>2001</v>
      </c>
      <c r="AE41" s="10">
        <v>9999</v>
      </c>
      <c r="AF41" s="11">
        <v>999</v>
      </c>
      <c r="AG41" s="11">
        <v>170.30676308429236</v>
      </c>
      <c r="AH41" s="11">
        <v>999</v>
      </c>
      <c r="AI41" s="11">
        <v>65.755506982352259</v>
      </c>
      <c r="AJ41" s="11" t="s">
        <v>226</v>
      </c>
      <c r="AK41" s="11" t="e">
        <v>#N/A</v>
      </c>
      <c r="AL41" s="11" t="s">
        <v>327</v>
      </c>
      <c r="AM41" s="11"/>
      <c r="AQ41" t="s">
        <v>265</v>
      </c>
      <c r="AR41" t="s">
        <v>266</v>
      </c>
      <c r="AS41">
        <v>1356</v>
      </c>
      <c r="AT41" t="s">
        <v>41</v>
      </c>
      <c r="AU41">
        <v>1</v>
      </c>
      <c r="AV41">
        <v>884</v>
      </c>
      <c r="AW41" t="s">
        <v>42</v>
      </c>
      <c r="AX41">
        <v>0</v>
      </c>
      <c r="AY41" t="s">
        <v>267</v>
      </c>
      <c r="AZ41" t="s">
        <v>100</v>
      </c>
      <c r="BA41">
        <v>21</v>
      </c>
      <c r="BB41" t="s">
        <v>268</v>
      </c>
      <c r="BC41">
        <v>41</v>
      </c>
      <c r="BD41">
        <v>21041</v>
      </c>
      <c r="BE41">
        <v>474</v>
      </c>
      <c r="BF41">
        <v>10759</v>
      </c>
      <c r="BG41">
        <v>1973</v>
      </c>
      <c r="BH41">
        <v>0</v>
      </c>
      <c r="BI41" t="s">
        <v>1881</v>
      </c>
      <c r="BJ41" t="s">
        <v>1788</v>
      </c>
      <c r="BK41" t="s">
        <v>1808</v>
      </c>
      <c r="BL41" t="s">
        <v>1809</v>
      </c>
      <c r="BM41" t="s">
        <v>1810</v>
      </c>
      <c r="BN41">
        <v>2009</v>
      </c>
      <c r="BO41">
        <v>0.98299999999999998</v>
      </c>
      <c r="BP41" t="s">
        <v>1971</v>
      </c>
      <c r="BQ41" t="s">
        <v>1701</v>
      </c>
      <c r="BR41">
        <v>2004</v>
      </c>
      <c r="BS41">
        <v>0</v>
      </c>
      <c r="BT41" t="s">
        <v>1873</v>
      </c>
      <c r="BU41" t="s">
        <v>1863</v>
      </c>
      <c r="BV41" t="s">
        <v>1812</v>
      </c>
      <c r="BW41">
        <v>2015</v>
      </c>
      <c r="BX41">
        <v>0</v>
      </c>
      <c r="BY41">
        <v>5.67</v>
      </c>
      <c r="BZ41">
        <v>0.40279999999999999</v>
      </c>
      <c r="CA41">
        <v>6.1089999999999998E-2</v>
      </c>
      <c r="CB41">
        <v>0.40279999999999999</v>
      </c>
      <c r="CC41">
        <v>6.1089999999999998E-2</v>
      </c>
      <c r="CD41">
        <v>0.05</v>
      </c>
      <c r="CE41">
        <v>0.1</v>
      </c>
      <c r="CF41">
        <v>0.1</v>
      </c>
      <c r="CG41">
        <v>0.99</v>
      </c>
      <c r="CH41" t="s">
        <v>1793</v>
      </c>
      <c r="CI41">
        <v>2015</v>
      </c>
      <c r="CJ41">
        <v>0</v>
      </c>
      <c r="CK41">
        <v>0</v>
      </c>
      <c r="CL41">
        <v>0</v>
      </c>
      <c r="CM41">
        <v>0</v>
      </c>
      <c r="CN41">
        <v>0</v>
      </c>
      <c r="CO41" t="s">
        <v>1972</v>
      </c>
      <c r="CP41">
        <v>100</v>
      </c>
      <c r="CQ41" t="s">
        <v>1973</v>
      </c>
      <c r="CR41">
        <v>100</v>
      </c>
      <c r="CS41" t="s">
        <v>1795</v>
      </c>
      <c r="CT41" t="s">
        <v>1974</v>
      </c>
      <c r="CU41">
        <v>1</v>
      </c>
      <c r="CV41">
        <v>0</v>
      </c>
      <c r="CW41" t="s">
        <v>1975</v>
      </c>
      <c r="CX41">
        <v>38.749699999999997</v>
      </c>
      <c r="CY41">
        <v>-85.034999999999997</v>
      </c>
      <c r="CZ41" t="s">
        <v>1817</v>
      </c>
      <c r="DA41" t="s">
        <v>1818</v>
      </c>
      <c r="DB41">
        <v>0</v>
      </c>
      <c r="DC41">
        <v>0</v>
      </c>
      <c r="DD41" s="18">
        <v>29922634.399999999</v>
      </c>
      <c r="DE41" s="18">
        <v>3066009.2</v>
      </c>
      <c r="DF41" s="57">
        <v>0.622</v>
      </c>
      <c r="DG41" t="s">
        <v>1835</v>
      </c>
      <c r="DH41">
        <v>14115981</v>
      </c>
      <c r="DI41">
        <v>1071.8</v>
      </c>
      <c r="DJ41">
        <v>914.4</v>
      </c>
      <c r="DK41">
        <v>3070062.4</v>
      </c>
      <c r="DL41">
        <v>6.4</v>
      </c>
      <c r="DM41">
        <v>373.4</v>
      </c>
      <c r="DN41">
        <v>71</v>
      </c>
      <c r="DO41">
        <v>0</v>
      </c>
      <c r="DP41">
        <v>0.100460377619795</v>
      </c>
      <c r="DQ41">
        <v>7.0178749508685898E-2</v>
      </c>
      <c r="DR41">
        <v>205.200008539132</v>
      </c>
      <c r="DS41">
        <v>2.8702965034227299E-7</v>
      </c>
      <c r="DT41">
        <v>5.9232526349881798E-2</v>
      </c>
      <c r="DU41">
        <v>7.1638077428102395E-2</v>
      </c>
      <c r="DV41">
        <v>6.1117613360941202E-2</v>
      </c>
      <c r="DW41" s="58">
        <v>205.200007389723</v>
      </c>
      <c r="DX41">
        <v>2.138849111494E-7</v>
      </c>
      <c r="DY41">
        <v>5.2904576734695202E-2</v>
      </c>
      <c r="DZ41">
        <v>4.3458382584891696E-3</v>
      </c>
      <c r="EA41">
        <v>0</v>
      </c>
      <c r="EB41">
        <v>2697305</v>
      </c>
      <c r="EC41">
        <v>1244886</v>
      </c>
      <c r="ED41">
        <v>0</v>
      </c>
      <c r="EE41">
        <v>3752</v>
      </c>
      <c r="EF41">
        <v>1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1</v>
      </c>
      <c r="EO41">
        <v>0</v>
      </c>
      <c r="EP41">
        <v>1</v>
      </c>
      <c r="EQ41">
        <v>1</v>
      </c>
      <c r="ER41">
        <v>1</v>
      </c>
      <c r="ES41">
        <v>0</v>
      </c>
      <c r="ET41">
        <v>1</v>
      </c>
      <c r="EU41">
        <v>0</v>
      </c>
      <c r="EV41">
        <v>0</v>
      </c>
      <c r="EW41">
        <v>0</v>
      </c>
      <c r="EX41">
        <v>0</v>
      </c>
      <c r="EY41">
        <v>0</v>
      </c>
      <c r="EZ41" t="s">
        <v>1950</v>
      </c>
      <c r="FA41">
        <v>49</v>
      </c>
      <c r="FB41" t="s">
        <v>1824</v>
      </c>
      <c r="FC41">
        <v>4</v>
      </c>
      <c r="FD41" t="s">
        <v>1825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49</v>
      </c>
      <c r="FM41">
        <v>65</v>
      </c>
      <c r="FN41">
        <v>77</v>
      </c>
      <c r="FO41">
        <v>31</v>
      </c>
      <c r="FP41">
        <v>0</v>
      </c>
      <c r="FQ41">
        <v>0</v>
      </c>
      <c r="FR41">
        <v>0</v>
      </c>
      <c r="FS41" t="s">
        <v>1976</v>
      </c>
      <c r="FT41">
        <v>0</v>
      </c>
      <c r="FU41">
        <v>0</v>
      </c>
      <c r="FV41">
        <v>1</v>
      </c>
      <c r="FW41">
        <v>1</v>
      </c>
      <c r="FX41" t="s">
        <v>1827</v>
      </c>
      <c r="FY41">
        <v>0</v>
      </c>
      <c r="FZ41">
        <v>0</v>
      </c>
      <c r="GA41">
        <v>1</v>
      </c>
      <c r="GB41">
        <v>0</v>
      </c>
      <c r="GC41">
        <v>0</v>
      </c>
      <c r="GD41">
        <v>0</v>
      </c>
      <c r="GE41">
        <v>1</v>
      </c>
      <c r="GF41">
        <v>1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1</v>
      </c>
      <c r="GM41" t="s">
        <v>1804</v>
      </c>
      <c r="GN41">
        <v>0</v>
      </c>
      <c r="GO41">
        <v>0</v>
      </c>
      <c r="GP41">
        <v>0</v>
      </c>
      <c r="GQ41" t="s">
        <v>1830</v>
      </c>
      <c r="GR41">
        <v>186.11347599999999</v>
      </c>
      <c r="GS41">
        <v>5.7588521961730397</v>
      </c>
      <c r="GT41">
        <v>4.91313159934748</v>
      </c>
      <c r="GU41">
        <v>0</v>
      </c>
      <c r="GV41">
        <v>29113299</v>
      </c>
      <c r="GW41">
        <v>2930256</v>
      </c>
      <c r="GX41">
        <v>0.6</v>
      </c>
      <c r="GY41">
        <v>2987025</v>
      </c>
      <c r="GZ41">
        <v>205.20003590111858</v>
      </c>
      <c r="HA41" t="s">
        <v>1806</v>
      </c>
      <c r="HB41" s="57">
        <v>0.622</v>
      </c>
      <c r="HC41" t="s">
        <v>1806</v>
      </c>
      <c r="HD41" s="58">
        <v>205.200007389723</v>
      </c>
      <c r="HE41" s="18">
        <v>2582693.2799999998</v>
      </c>
      <c r="HF41" s="18">
        <v>27787196.999519996</v>
      </c>
      <c r="HG41" s="18">
        <v>2850966.5148205962</v>
      </c>
      <c r="HH41" s="57">
        <v>0.24700364773319436</v>
      </c>
      <c r="HI41">
        <v>99</v>
      </c>
      <c r="HJ41" s="11">
        <v>12.623784423324933</v>
      </c>
      <c r="HK41">
        <v>0</v>
      </c>
      <c r="HL41" s="11">
        <v>12.623784423324933</v>
      </c>
      <c r="HM41" s="59">
        <v>2473.5639430638698</v>
      </c>
      <c r="HN41" s="59">
        <v>10.58</v>
      </c>
      <c r="HO41" s="59">
        <v>4.59</v>
      </c>
      <c r="HP41" s="59">
        <v>32.525679943492797</v>
      </c>
      <c r="HQ41" s="59">
        <v>0.33010828950390297</v>
      </c>
      <c r="HR41" s="59">
        <v>0.49277858545142661</v>
      </c>
      <c r="HS41" s="59">
        <v>4.82</v>
      </c>
      <c r="HT41" s="59">
        <v>10.69</v>
      </c>
      <c r="HU41" t="s">
        <v>44</v>
      </c>
      <c r="HV41" s="19" t="s">
        <v>44</v>
      </c>
      <c r="HW41" s="18">
        <v>471.37137138000008</v>
      </c>
      <c r="HX41" s="58">
        <v>155.26972973257202</v>
      </c>
      <c r="HY41" s="58">
        <v>318.73027026742795</v>
      </c>
      <c r="HZ41" s="57">
        <v>0.92500784363100186</v>
      </c>
      <c r="IA41" s="18">
        <v>2582693.2799999998</v>
      </c>
      <c r="IB41" s="18">
        <v>3840854.5686383909</v>
      </c>
      <c r="IC41" s="18">
        <v>41323754.303980447</v>
      </c>
      <c r="ID41" s="58">
        <v>20.5200007389723</v>
      </c>
      <c r="IE41" s="18">
        <v>423981.73442739429</v>
      </c>
      <c r="IF41" s="18">
        <v>2426984.7803932019</v>
      </c>
      <c r="IG41" s="18">
        <v>747146485.14881217</v>
      </c>
      <c r="IH41" s="18">
        <v>0</v>
      </c>
      <c r="II41" s="18">
        <v>0</v>
      </c>
      <c r="IJ41" s="18">
        <v>2344.1340683516669</v>
      </c>
      <c r="IK41" s="58">
        <v>22.940453215189873</v>
      </c>
      <c r="IL41" s="58">
        <v>7.8618843801268872</v>
      </c>
      <c r="IM41" s="58">
        <v>13.307788379340002</v>
      </c>
      <c r="IN41" s="58">
        <v>22.098010995449808</v>
      </c>
      <c r="IO41" s="58">
        <v>0</v>
      </c>
      <c r="IP41" s="58">
        <v>79.875418397891281</v>
      </c>
      <c r="IQ41" s="58">
        <v>-3.6287123306678666</v>
      </c>
      <c r="IR41" s="58">
        <v>-3.861520281124581</v>
      </c>
      <c r="IS41" s="58">
        <f t="shared" si="0"/>
        <v>2344.1340683516669</v>
      </c>
      <c r="IT41" s="60"/>
      <c r="IU41" s="18">
        <f t="shared" si="1"/>
        <v>13.307788379340002</v>
      </c>
      <c r="IV41" s="18">
        <f t="shared" si="2"/>
        <v>22.940453215189873</v>
      </c>
      <c r="IW41" s="57">
        <f t="shared" si="3"/>
        <v>0.32757326947800014</v>
      </c>
      <c r="IX41" s="57">
        <f t="shared" si="4"/>
        <v>0.48715087400482648</v>
      </c>
      <c r="JA41" s="18">
        <v>205.4</v>
      </c>
    </row>
    <row r="42" spans="1:261" x14ac:dyDescent="0.2">
      <c r="A42" t="s">
        <v>1299</v>
      </c>
      <c r="B42" t="s">
        <v>1296</v>
      </c>
      <c r="C42" t="s">
        <v>1224</v>
      </c>
      <c r="D42" t="s">
        <v>1300</v>
      </c>
      <c r="E42" t="s">
        <v>344</v>
      </c>
      <c r="F42">
        <v>2168</v>
      </c>
      <c r="G42" t="s">
        <v>351</v>
      </c>
      <c r="H42">
        <v>2345.39284055299</v>
      </c>
      <c r="I42">
        <v>10.58</v>
      </c>
      <c r="J42">
        <v>4.59</v>
      </c>
      <c r="K42">
        <v>28.539453070547701</v>
      </c>
      <c r="L42">
        <v>0.31844638538604902</v>
      </c>
      <c r="M42">
        <v>0.48747390228431797</v>
      </c>
      <c r="N42">
        <v>4.82</v>
      </c>
      <c r="O42">
        <v>21.77</v>
      </c>
      <c r="R42" t="s">
        <v>256</v>
      </c>
      <c r="S42">
        <v>1091</v>
      </c>
      <c r="T42" t="s">
        <v>41</v>
      </c>
      <c r="U42">
        <v>3</v>
      </c>
      <c r="V42">
        <v>762</v>
      </c>
      <c r="W42" t="s">
        <v>42</v>
      </c>
      <c r="X42" t="s">
        <v>226</v>
      </c>
      <c r="Y42">
        <v>19193</v>
      </c>
      <c r="Z42">
        <v>515</v>
      </c>
      <c r="AA42">
        <v>515</v>
      </c>
      <c r="AB42" t="b">
        <v>1</v>
      </c>
      <c r="AC42">
        <v>10462</v>
      </c>
      <c r="AD42">
        <v>1975</v>
      </c>
      <c r="AE42" s="10">
        <v>9999</v>
      </c>
      <c r="AF42" s="11">
        <v>245</v>
      </c>
      <c r="AG42" s="11">
        <v>29.911353912189423</v>
      </c>
      <c r="AH42" s="11">
        <v>162</v>
      </c>
      <c r="AI42" s="11">
        <v>19.778119729692598</v>
      </c>
      <c r="AJ42" s="11" t="s">
        <v>236</v>
      </c>
      <c r="AK42" s="11">
        <v>4.82</v>
      </c>
      <c r="AL42" s="11" t="s">
        <v>236</v>
      </c>
      <c r="AM42" s="11">
        <v>-28.91</v>
      </c>
      <c r="AQ42" t="s">
        <v>265</v>
      </c>
      <c r="AR42" t="s">
        <v>269</v>
      </c>
      <c r="AS42">
        <v>1356</v>
      </c>
      <c r="AT42" t="s">
        <v>41</v>
      </c>
      <c r="AU42">
        <v>2</v>
      </c>
      <c r="AV42">
        <v>885</v>
      </c>
      <c r="AW42" t="s">
        <v>42</v>
      </c>
      <c r="AX42">
        <v>0</v>
      </c>
      <c r="AY42" t="s">
        <v>267</v>
      </c>
      <c r="AZ42" t="s">
        <v>100</v>
      </c>
      <c r="BA42">
        <v>21</v>
      </c>
      <c r="BB42" t="s">
        <v>268</v>
      </c>
      <c r="BC42">
        <v>41</v>
      </c>
      <c r="BD42">
        <v>21041</v>
      </c>
      <c r="BE42">
        <v>495</v>
      </c>
      <c r="BF42">
        <v>10767</v>
      </c>
      <c r="BG42">
        <v>1977</v>
      </c>
      <c r="BH42">
        <v>0</v>
      </c>
      <c r="BI42" t="s">
        <v>1881</v>
      </c>
      <c r="BJ42" t="s">
        <v>1788</v>
      </c>
      <c r="BK42" t="s">
        <v>1808</v>
      </c>
      <c r="BL42" t="s">
        <v>1809</v>
      </c>
      <c r="BM42" t="s">
        <v>1810</v>
      </c>
      <c r="BN42">
        <v>2009</v>
      </c>
      <c r="BO42">
        <v>0.93</v>
      </c>
      <c r="BP42" t="s">
        <v>1968</v>
      </c>
      <c r="BQ42">
        <v>0</v>
      </c>
      <c r="BR42">
        <v>0</v>
      </c>
      <c r="BS42">
        <v>0</v>
      </c>
      <c r="BT42" t="s">
        <v>1977</v>
      </c>
      <c r="BU42" t="s">
        <v>1863</v>
      </c>
      <c r="BV42" t="s">
        <v>1812</v>
      </c>
      <c r="BW42">
        <v>2015</v>
      </c>
      <c r="BX42">
        <v>0</v>
      </c>
      <c r="BY42">
        <v>1.2</v>
      </c>
      <c r="BZ42">
        <v>0.30525000000000002</v>
      </c>
      <c r="CA42">
        <v>0.30525000000000002</v>
      </c>
      <c r="CB42">
        <v>0.30525000000000002</v>
      </c>
      <c r="CC42">
        <v>0.30525000000000002</v>
      </c>
      <c r="CD42">
        <v>0.05</v>
      </c>
      <c r="CE42">
        <v>0.1</v>
      </c>
      <c r="CF42">
        <v>0.1</v>
      </c>
      <c r="CG42">
        <v>0.98</v>
      </c>
      <c r="CH42" t="s">
        <v>1793</v>
      </c>
      <c r="CI42">
        <v>2015</v>
      </c>
      <c r="CJ42">
        <v>0</v>
      </c>
      <c r="CK42">
        <v>0</v>
      </c>
      <c r="CL42">
        <v>0</v>
      </c>
      <c r="CM42">
        <v>0</v>
      </c>
      <c r="CN42">
        <v>0</v>
      </c>
      <c r="CO42" t="s">
        <v>1972</v>
      </c>
      <c r="CP42">
        <v>100</v>
      </c>
      <c r="CQ42" t="s">
        <v>1973</v>
      </c>
      <c r="CR42">
        <v>100</v>
      </c>
      <c r="CS42" t="s">
        <v>1795</v>
      </c>
      <c r="CT42" t="s">
        <v>1978</v>
      </c>
      <c r="CU42">
        <v>1</v>
      </c>
      <c r="CV42">
        <v>0</v>
      </c>
      <c r="CW42" t="s">
        <v>1975</v>
      </c>
      <c r="CX42">
        <v>38.749699999999997</v>
      </c>
      <c r="CY42">
        <v>-85.034999999999997</v>
      </c>
      <c r="CZ42" t="s">
        <v>1817</v>
      </c>
      <c r="DA42" t="s">
        <v>1818</v>
      </c>
      <c r="DB42">
        <v>0</v>
      </c>
      <c r="DC42">
        <v>0</v>
      </c>
      <c r="DD42" s="18">
        <v>26962941.199999999</v>
      </c>
      <c r="DE42" s="18">
        <v>3010491.4</v>
      </c>
      <c r="DF42" s="57">
        <v>0.53</v>
      </c>
      <c r="DG42" t="s">
        <v>1820</v>
      </c>
      <c r="DH42">
        <v>11941045.4</v>
      </c>
      <c r="DI42">
        <v>4125.8</v>
      </c>
      <c r="DJ42">
        <v>2596.4</v>
      </c>
      <c r="DK42">
        <v>2766397.2</v>
      </c>
      <c r="DL42">
        <v>10</v>
      </c>
      <c r="DM42">
        <v>1072.4000000000001</v>
      </c>
      <c r="DN42">
        <v>94</v>
      </c>
      <c r="DO42">
        <v>1</v>
      </c>
      <c r="DP42">
        <v>0.347624684957968</v>
      </c>
      <c r="DQ42">
        <v>0.18614839754835599</v>
      </c>
      <c r="DR42">
        <v>205.199849629981</v>
      </c>
      <c r="DS42">
        <v>4.2011333053588702E-7</v>
      </c>
      <c r="DT42">
        <v>0.181352405135563</v>
      </c>
      <c r="DU42">
        <v>0.306034862398468</v>
      </c>
      <c r="DV42">
        <v>0.192590265337966</v>
      </c>
      <c r="DW42" s="58">
        <v>205.19995793337199</v>
      </c>
      <c r="DX42">
        <v>3.7087942023179502E-7</v>
      </c>
      <c r="DY42">
        <v>0.17961576462978601</v>
      </c>
      <c r="DZ42">
        <v>7.0740256903026096E-3</v>
      </c>
      <c r="EA42">
        <v>7.5255592450027795E-5</v>
      </c>
      <c r="EB42">
        <v>2638164</v>
      </c>
      <c r="EC42">
        <v>1224019</v>
      </c>
      <c r="ED42">
        <v>0</v>
      </c>
      <c r="EE42">
        <v>3953</v>
      </c>
      <c r="EF42">
        <v>1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1</v>
      </c>
      <c r="EO42">
        <v>0</v>
      </c>
      <c r="EP42">
        <v>1</v>
      </c>
      <c r="EQ42">
        <v>0</v>
      </c>
      <c r="ER42">
        <v>1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 t="s">
        <v>1950</v>
      </c>
      <c r="FA42">
        <v>45</v>
      </c>
      <c r="FB42" t="s">
        <v>1824</v>
      </c>
      <c r="FC42">
        <v>5</v>
      </c>
      <c r="FD42" t="s">
        <v>1849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49</v>
      </c>
      <c r="FM42">
        <v>65</v>
      </c>
      <c r="FN42">
        <v>77</v>
      </c>
      <c r="FO42">
        <v>31</v>
      </c>
      <c r="FP42">
        <v>0</v>
      </c>
      <c r="FQ42">
        <v>0</v>
      </c>
      <c r="FR42">
        <v>0</v>
      </c>
      <c r="FS42" t="s">
        <v>1976</v>
      </c>
      <c r="FT42">
        <v>0</v>
      </c>
      <c r="FU42">
        <v>0</v>
      </c>
      <c r="FV42">
        <v>1</v>
      </c>
      <c r="FW42">
        <v>1</v>
      </c>
      <c r="FX42" t="s">
        <v>1827</v>
      </c>
      <c r="FY42">
        <v>0</v>
      </c>
      <c r="FZ42">
        <v>0</v>
      </c>
      <c r="GA42">
        <v>1</v>
      </c>
      <c r="GB42">
        <v>0</v>
      </c>
      <c r="GC42">
        <v>0</v>
      </c>
      <c r="GD42">
        <v>0</v>
      </c>
      <c r="GE42">
        <v>1</v>
      </c>
      <c r="GF42">
        <v>1</v>
      </c>
      <c r="GG42">
        <v>0</v>
      </c>
      <c r="GH42">
        <v>1</v>
      </c>
      <c r="GI42">
        <v>0</v>
      </c>
      <c r="GJ42" t="s">
        <v>1836</v>
      </c>
      <c r="GK42">
        <v>0</v>
      </c>
      <c r="GL42">
        <v>1</v>
      </c>
      <c r="GM42" t="s">
        <v>1836</v>
      </c>
      <c r="GN42">
        <v>0</v>
      </c>
      <c r="GO42">
        <v>0</v>
      </c>
      <c r="GP42">
        <v>0</v>
      </c>
      <c r="GQ42" t="s">
        <v>1830</v>
      </c>
      <c r="GR42">
        <v>186.11347599999999</v>
      </c>
      <c r="GS42">
        <v>22.168195923652501</v>
      </c>
      <c r="GT42">
        <v>13.9506287013843</v>
      </c>
      <c r="GU42">
        <v>1</v>
      </c>
      <c r="GV42">
        <v>25887121</v>
      </c>
      <c r="GW42">
        <v>2873160</v>
      </c>
      <c r="GX42">
        <v>0.51</v>
      </c>
      <c r="GY42">
        <v>2656019</v>
      </c>
      <c r="GZ42">
        <v>205.20002977542384</v>
      </c>
      <c r="HA42" t="s">
        <v>1806</v>
      </c>
      <c r="HB42" s="57">
        <v>0.53</v>
      </c>
      <c r="HC42" t="s">
        <v>1806</v>
      </c>
      <c r="HD42" s="58">
        <v>205.19995793337199</v>
      </c>
      <c r="HE42" s="18">
        <v>2298186</v>
      </c>
      <c r="HF42" s="18">
        <v>24744568.662</v>
      </c>
      <c r="HG42" s="18">
        <v>2538792.2242609179</v>
      </c>
      <c r="HH42" s="57">
        <v>0.25794684731631057</v>
      </c>
      <c r="HI42">
        <v>99</v>
      </c>
      <c r="HJ42" s="11">
        <v>12.289530012730438</v>
      </c>
      <c r="HK42">
        <v>0</v>
      </c>
      <c r="HL42" s="11">
        <v>12.289530012730438</v>
      </c>
      <c r="HM42" s="59">
        <v>2476.5797672691001</v>
      </c>
      <c r="HN42" s="59">
        <v>10.58</v>
      </c>
      <c r="HO42" s="59">
        <v>4.59</v>
      </c>
      <c r="HP42" s="59">
        <v>32.201240171200702</v>
      </c>
      <c r="HQ42" s="59">
        <v>0.33042654581994901</v>
      </c>
      <c r="HR42" s="59">
        <v>0.49348812106743756</v>
      </c>
      <c r="HS42" s="59">
        <v>4.82</v>
      </c>
      <c r="HT42" s="59">
        <v>10.69</v>
      </c>
      <c r="HU42" t="s">
        <v>44</v>
      </c>
      <c r="HV42" s="19" t="s">
        <v>44</v>
      </c>
      <c r="HW42" s="18">
        <v>492.62093594999999</v>
      </c>
      <c r="HX42" s="58">
        <v>162.26933630192997</v>
      </c>
      <c r="HY42" s="58">
        <v>332.73066369807003</v>
      </c>
      <c r="HZ42" s="57">
        <v>0.78847557085410203</v>
      </c>
      <c r="IA42" s="18">
        <v>2298186</v>
      </c>
      <c r="IB42" s="18">
        <v>3418987.7703375574</v>
      </c>
      <c r="IC42" s="18">
        <v>36812241.323224477</v>
      </c>
      <c r="ID42" s="58">
        <v>20.519995793337202</v>
      </c>
      <c r="IE42" s="18">
        <v>377693.51854794007</v>
      </c>
      <c r="IF42" s="18">
        <v>2161098.7057129778</v>
      </c>
      <c r="IG42" s="18">
        <v>780828075.5961436</v>
      </c>
      <c r="IH42" s="18">
        <v>0</v>
      </c>
      <c r="II42" s="18">
        <v>0</v>
      </c>
      <c r="IJ42" s="18">
        <v>2346.7271303395432</v>
      </c>
      <c r="IK42" s="58">
        <v>22.687342666666666</v>
      </c>
      <c r="IL42" s="58">
        <v>7.8764334095833473</v>
      </c>
      <c r="IM42" s="58">
        <v>13.317683565419998</v>
      </c>
      <c r="IN42" s="58">
        <v>21.767136998505467</v>
      </c>
      <c r="IO42" s="58">
        <v>0</v>
      </c>
      <c r="IP42" s="58">
        <v>79.929731529825318</v>
      </c>
      <c r="IQ42" s="58">
        <v>1.7639838797728089</v>
      </c>
      <c r="IR42" s="58">
        <v>1.875880562975994</v>
      </c>
      <c r="IS42" s="58">
        <f t="shared" si="0"/>
        <v>2346.7271303395432</v>
      </c>
      <c r="IT42" s="60"/>
      <c r="IU42" s="18">
        <f t="shared" si="1"/>
        <v>13.317683565419998</v>
      </c>
      <c r="IV42" s="18">
        <f t="shared" si="2"/>
        <v>22.687342666666666</v>
      </c>
      <c r="IW42" s="57">
        <f t="shared" si="3"/>
        <v>0.32781684101399988</v>
      </c>
      <c r="IX42" s="57">
        <f t="shared" si="4"/>
        <v>0.48768975632849432</v>
      </c>
      <c r="JA42" s="18">
        <v>205.4</v>
      </c>
    </row>
    <row r="43" spans="1:261" x14ac:dyDescent="0.2">
      <c r="A43" t="s">
        <v>1301</v>
      </c>
      <c r="B43" t="s">
        <v>1302</v>
      </c>
      <c r="C43" t="s">
        <v>1224</v>
      </c>
      <c r="D43" t="s">
        <v>1303</v>
      </c>
      <c r="E43" t="s">
        <v>66</v>
      </c>
      <c r="F43">
        <v>2442</v>
      </c>
      <c r="G43">
        <v>4</v>
      </c>
      <c r="H43">
        <v>2252.8539235285498</v>
      </c>
      <c r="I43">
        <v>10.58</v>
      </c>
      <c r="J43">
        <v>3.52</v>
      </c>
      <c r="K43">
        <v>26.9779017564037</v>
      </c>
      <c r="L43">
        <v>0.30978797995974</v>
      </c>
      <c r="M43">
        <v>0.44883017241813428</v>
      </c>
      <c r="N43">
        <v>4.82</v>
      </c>
      <c r="O43">
        <v>10.69</v>
      </c>
      <c r="R43" t="s">
        <v>915</v>
      </c>
      <c r="S43">
        <v>113</v>
      </c>
      <c r="T43" t="s">
        <v>41</v>
      </c>
      <c r="U43">
        <v>1</v>
      </c>
      <c r="V43">
        <v>62</v>
      </c>
      <c r="W43" t="s">
        <v>42</v>
      </c>
      <c r="X43" t="s">
        <v>307</v>
      </c>
      <c r="Y43">
        <v>4017</v>
      </c>
      <c r="Z43">
        <v>116</v>
      </c>
      <c r="AA43">
        <v>387</v>
      </c>
      <c r="AB43" t="b">
        <v>0</v>
      </c>
      <c r="AC43">
        <v>10762</v>
      </c>
      <c r="AD43">
        <v>1980</v>
      </c>
      <c r="AE43" s="10">
        <v>2021</v>
      </c>
      <c r="AF43" s="11">
        <v>347</v>
      </c>
      <c r="AG43" s="11">
        <v>111.16703402028665</v>
      </c>
      <c r="AH43" s="11">
        <v>0</v>
      </c>
      <c r="AI43" s="11">
        <v>32.036609227748315</v>
      </c>
      <c r="AJ43" s="11" t="s">
        <v>307</v>
      </c>
      <c r="AK43" s="11">
        <v>4.82</v>
      </c>
      <c r="AL43" s="11" t="s">
        <v>540</v>
      </c>
      <c r="AM43" s="11">
        <v>-28.91</v>
      </c>
      <c r="AQ43" t="s">
        <v>265</v>
      </c>
      <c r="AR43" t="s">
        <v>270</v>
      </c>
      <c r="AS43">
        <v>1356</v>
      </c>
      <c r="AT43" t="s">
        <v>41</v>
      </c>
      <c r="AU43">
        <v>3</v>
      </c>
      <c r="AV43">
        <v>886</v>
      </c>
      <c r="AW43" t="s">
        <v>42</v>
      </c>
      <c r="AX43">
        <v>0</v>
      </c>
      <c r="AY43" t="s">
        <v>267</v>
      </c>
      <c r="AZ43" t="s">
        <v>100</v>
      </c>
      <c r="BA43">
        <v>21</v>
      </c>
      <c r="BB43" t="s">
        <v>268</v>
      </c>
      <c r="BC43">
        <v>41</v>
      </c>
      <c r="BD43">
        <v>21041</v>
      </c>
      <c r="BE43">
        <v>485</v>
      </c>
      <c r="BF43">
        <v>11003</v>
      </c>
      <c r="BG43">
        <v>1981</v>
      </c>
      <c r="BH43">
        <v>0</v>
      </c>
      <c r="BI43" t="s">
        <v>1807</v>
      </c>
      <c r="BJ43" t="s">
        <v>1788</v>
      </c>
      <c r="BK43" t="s">
        <v>1808</v>
      </c>
      <c r="BL43" t="s">
        <v>1809</v>
      </c>
      <c r="BM43" t="s">
        <v>1810</v>
      </c>
      <c r="BN43">
        <v>2007</v>
      </c>
      <c r="BO43">
        <v>0.98299999999999998</v>
      </c>
      <c r="BP43" t="s">
        <v>1931</v>
      </c>
      <c r="BQ43" t="s">
        <v>1701</v>
      </c>
      <c r="BR43">
        <v>2004</v>
      </c>
      <c r="BS43">
        <v>0</v>
      </c>
      <c r="BT43" t="s">
        <v>1977</v>
      </c>
      <c r="BU43" t="s">
        <v>1863</v>
      </c>
      <c r="BV43" t="s">
        <v>1812</v>
      </c>
      <c r="BW43">
        <v>2014</v>
      </c>
      <c r="BX43">
        <v>0</v>
      </c>
      <c r="BY43">
        <v>1.2</v>
      </c>
      <c r="BZ43">
        <v>7.4999999999999997E-2</v>
      </c>
      <c r="CA43">
        <v>7.4999999999999997E-2</v>
      </c>
      <c r="CB43">
        <v>7.4999999999999997E-2</v>
      </c>
      <c r="CC43">
        <v>7.4999999999999997E-2</v>
      </c>
      <c r="CD43">
        <v>0.05</v>
      </c>
      <c r="CE43">
        <v>0.1</v>
      </c>
      <c r="CF43">
        <v>0.1</v>
      </c>
      <c r="CG43">
        <v>0.99</v>
      </c>
      <c r="CH43" t="s">
        <v>1793</v>
      </c>
      <c r="CI43">
        <v>2008</v>
      </c>
      <c r="CJ43">
        <v>0</v>
      </c>
      <c r="CK43">
        <v>0</v>
      </c>
      <c r="CL43">
        <v>0</v>
      </c>
      <c r="CM43">
        <v>0</v>
      </c>
      <c r="CN43">
        <v>0</v>
      </c>
      <c r="CO43" t="s">
        <v>1972</v>
      </c>
      <c r="CP43">
        <v>100</v>
      </c>
      <c r="CQ43" t="s">
        <v>1973</v>
      </c>
      <c r="CR43">
        <v>100</v>
      </c>
      <c r="CS43" t="s">
        <v>1795</v>
      </c>
      <c r="CT43" t="s">
        <v>1979</v>
      </c>
      <c r="CU43">
        <v>1</v>
      </c>
      <c r="CV43">
        <v>0</v>
      </c>
      <c r="CW43" t="s">
        <v>1975</v>
      </c>
      <c r="CX43">
        <v>38.749699999999997</v>
      </c>
      <c r="CY43">
        <v>-85.034999999999997</v>
      </c>
      <c r="CZ43" t="s">
        <v>1817</v>
      </c>
      <c r="DA43" t="s">
        <v>1818</v>
      </c>
      <c r="DB43">
        <v>0</v>
      </c>
      <c r="DC43">
        <v>0</v>
      </c>
      <c r="DD43" s="18">
        <v>25062157.600000001</v>
      </c>
      <c r="DE43" s="18">
        <v>2784396.8</v>
      </c>
      <c r="DF43" s="57">
        <v>0.493999999999999</v>
      </c>
      <c r="DG43" t="s">
        <v>1820</v>
      </c>
      <c r="DH43">
        <v>12016604.199999999</v>
      </c>
      <c r="DI43">
        <v>3239.6</v>
      </c>
      <c r="DJ43">
        <v>2079</v>
      </c>
      <c r="DK43">
        <v>2571377.2000000002</v>
      </c>
      <c r="DL43">
        <v>9.6</v>
      </c>
      <c r="DM43">
        <v>976</v>
      </c>
      <c r="DN43">
        <v>87</v>
      </c>
      <c r="DO43">
        <v>1</v>
      </c>
      <c r="DP43">
        <v>0.291485874690181</v>
      </c>
      <c r="DQ43">
        <v>0.15598836729812099</v>
      </c>
      <c r="DR43">
        <v>205.199949234233</v>
      </c>
      <c r="DS43">
        <v>3.7317791219646099E-7</v>
      </c>
      <c r="DT43">
        <v>0.170504569749515</v>
      </c>
      <c r="DU43">
        <v>0.25852522769228697</v>
      </c>
      <c r="DV43">
        <v>0.16590750351039199</v>
      </c>
      <c r="DW43" s="58">
        <v>205.199986452882</v>
      </c>
      <c r="DX43">
        <v>3.8304762715241998E-7</v>
      </c>
      <c r="DY43">
        <v>0.16244189851905</v>
      </c>
      <c r="DZ43">
        <v>7.1968503604815399E-3</v>
      </c>
      <c r="EA43">
        <v>8.2722417936569506E-5</v>
      </c>
      <c r="EB43">
        <v>2348601</v>
      </c>
      <c r="EC43">
        <v>1111360</v>
      </c>
      <c r="ED43">
        <v>0</v>
      </c>
      <c r="EE43">
        <v>7175</v>
      </c>
      <c r="EF43">
        <v>1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1</v>
      </c>
      <c r="EO43">
        <v>0</v>
      </c>
      <c r="EP43">
        <v>1</v>
      </c>
      <c r="EQ43">
        <v>1</v>
      </c>
      <c r="ER43">
        <v>1</v>
      </c>
      <c r="ES43">
        <v>0</v>
      </c>
      <c r="ET43">
        <v>1</v>
      </c>
      <c r="EU43">
        <v>0</v>
      </c>
      <c r="EV43">
        <v>0</v>
      </c>
      <c r="EW43">
        <v>0</v>
      </c>
      <c r="EX43">
        <v>0</v>
      </c>
      <c r="EY43">
        <v>0</v>
      </c>
      <c r="EZ43" t="s">
        <v>1950</v>
      </c>
      <c r="FA43">
        <v>41</v>
      </c>
      <c r="FB43" t="s">
        <v>1824</v>
      </c>
      <c r="FC43">
        <v>4</v>
      </c>
      <c r="FD43" t="s">
        <v>1825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49</v>
      </c>
      <c r="FM43">
        <v>65</v>
      </c>
      <c r="FN43">
        <v>77</v>
      </c>
      <c r="FO43">
        <v>31</v>
      </c>
      <c r="FP43">
        <v>0</v>
      </c>
      <c r="FQ43">
        <v>0</v>
      </c>
      <c r="FR43">
        <v>0</v>
      </c>
      <c r="FS43" t="s">
        <v>1976</v>
      </c>
      <c r="FT43">
        <v>0</v>
      </c>
      <c r="FU43">
        <v>0</v>
      </c>
      <c r="FV43">
        <v>1</v>
      </c>
      <c r="FW43">
        <v>1</v>
      </c>
      <c r="FX43" t="s">
        <v>1827</v>
      </c>
      <c r="FY43">
        <v>0</v>
      </c>
      <c r="FZ43">
        <v>0</v>
      </c>
      <c r="GA43">
        <v>1</v>
      </c>
      <c r="GB43">
        <v>0</v>
      </c>
      <c r="GC43">
        <v>0</v>
      </c>
      <c r="GD43">
        <v>0</v>
      </c>
      <c r="GE43">
        <v>1</v>
      </c>
      <c r="GF43">
        <v>1</v>
      </c>
      <c r="GG43">
        <v>0</v>
      </c>
      <c r="GH43">
        <v>1</v>
      </c>
      <c r="GI43">
        <v>0</v>
      </c>
      <c r="GJ43" t="s">
        <v>1804</v>
      </c>
      <c r="GK43">
        <v>0</v>
      </c>
      <c r="GL43">
        <v>1</v>
      </c>
      <c r="GM43" t="s">
        <v>1804</v>
      </c>
      <c r="GN43">
        <v>0</v>
      </c>
      <c r="GO43" t="s">
        <v>1980</v>
      </c>
      <c r="GP43">
        <v>0</v>
      </c>
      <c r="GQ43" t="s">
        <v>1830</v>
      </c>
      <c r="GR43">
        <v>186.11347599999999</v>
      </c>
      <c r="GS43">
        <v>17.406584787014499</v>
      </c>
      <c r="GT43">
        <v>11.170604325288</v>
      </c>
      <c r="GU43">
        <v>1</v>
      </c>
      <c r="GV43">
        <v>23972841</v>
      </c>
      <c r="GW43">
        <v>2647306</v>
      </c>
      <c r="GX43">
        <v>0.47</v>
      </c>
      <c r="GY43">
        <v>2459614</v>
      </c>
      <c r="GZ43">
        <v>205.20004283180288</v>
      </c>
      <c r="HA43" t="s">
        <v>1806</v>
      </c>
      <c r="HB43" s="57">
        <v>0.493999999999999</v>
      </c>
      <c r="HC43" t="s">
        <v>1806</v>
      </c>
      <c r="HD43" s="58">
        <v>205.199986452882</v>
      </c>
      <c r="HE43" s="18">
        <v>2098808.3999999957</v>
      </c>
      <c r="HF43" s="18">
        <v>23093188.82519995</v>
      </c>
      <c r="HG43" s="18">
        <v>2369361.017042438</v>
      </c>
      <c r="HH43" s="57">
        <v>0.25273579989577905</v>
      </c>
      <c r="HI43">
        <v>99</v>
      </c>
      <c r="HJ43" s="11">
        <v>12.280034376155943</v>
      </c>
      <c r="HK43">
        <v>0</v>
      </c>
      <c r="HL43" s="11">
        <v>12.280034376155943</v>
      </c>
      <c r="HM43" s="59">
        <v>2548.52814392867</v>
      </c>
      <c r="HN43" s="59">
        <v>10.58</v>
      </c>
      <c r="HO43" s="59">
        <v>3.52</v>
      </c>
      <c r="HP43" s="59">
        <v>33.322853593705503</v>
      </c>
      <c r="HQ43" s="59">
        <v>0.33675037514092099</v>
      </c>
      <c r="HR43" s="59">
        <v>0.50773047606274213</v>
      </c>
      <c r="HS43" s="59">
        <v>4.82</v>
      </c>
      <c r="HT43" s="59">
        <v>10.69</v>
      </c>
      <c r="HU43" t="s">
        <v>44</v>
      </c>
      <c r="HV43" s="19" t="s">
        <v>44</v>
      </c>
      <c r="HW43" s="18">
        <v>493.24853565000001</v>
      </c>
      <c r="HX43" s="58">
        <v>162.47606764311001</v>
      </c>
      <c r="HY43" s="58">
        <v>322.52393235688999</v>
      </c>
      <c r="HZ43" s="57">
        <v>0.74285960191903022</v>
      </c>
      <c r="IA43" s="18">
        <v>2098808.3999999957</v>
      </c>
      <c r="IB43" s="18">
        <v>3156113.3047131919</v>
      </c>
      <c r="IC43" s="18">
        <v>34726714.691759251</v>
      </c>
      <c r="ID43" s="58">
        <v>20.519998645288201</v>
      </c>
      <c r="IE43" s="18">
        <v>356296.0692151048</v>
      </c>
      <c r="IF43" s="18">
        <v>2013064.9478273331</v>
      </c>
      <c r="IG43" s="18">
        <v>781822851.55922914</v>
      </c>
      <c r="IH43" s="18">
        <v>0</v>
      </c>
      <c r="II43" s="18">
        <v>0</v>
      </c>
      <c r="IJ43" s="18">
        <v>2424.0770160711681</v>
      </c>
      <c r="IK43" s="58">
        <v>22.805137855670104</v>
      </c>
      <c r="IL43" s="58">
        <v>8.3143791495397998</v>
      </c>
      <c r="IM43" s="58">
        <v>13.60959155478</v>
      </c>
      <c r="IN43" s="58">
        <v>22.209626193106374</v>
      </c>
      <c r="IO43" s="58">
        <v>0</v>
      </c>
      <c r="IP43" s="58">
        <v>81.527461280088104</v>
      </c>
      <c r="IQ43" s="58">
        <v>5.0720439288124766</v>
      </c>
      <c r="IR43" s="58">
        <v>5.2880799571071178</v>
      </c>
      <c r="IS43" s="58">
        <f t="shared" si="0"/>
        <v>2424.0770160711681</v>
      </c>
      <c r="IT43" s="60"/>
      <c r="IU43" s="18">
        <f t="shared" si="1"/>
        <v>13.60959155478</v>
      </c>
      <c r="IV43" s="18">
        <f t="shared" si="2"/>
        <v>22.805137855670104</v>
      </c>
      <c r="IW43" s="57">
        <f t="shared" si="3"/>
        <v>0.335002201326</v>
      </c>
      <c r="IX43" s="57">
        <f t="shared" si="4"/>
        <v>0.50376437635431515</v>
      </c>
      <c r="JA43" s="18">
        <v>205.4</v>
      </c>
    </row>
    <row r="44" spans="1:261" x14ac:dyDescent="0.2">
      <c r="A44" t="s">
        <v>1304</v>
      </c>
      <c r="B44" t="s">
        <v>1223</v>
      </c>
      <c r="C44" t="s">
        <v>1224</v>
      </c>
      <c r="D44" t="s">
        <v>1305</v>
      </c>
      <c r="E44" t="s">
        <v>378</v>
      </c>
      <c r="F44">
        <v>26</v>
      </c>
      <c r="G44">
        <v>5</v>
      </c>
      <c r="H44">
        <v>2304.0718727605199</v>
      </c>
      <c r="I44">
        <v>10.58</v>
      </c>
      <c r="J44">
        <v>3.52</v>
      </c>
      <c r="K44">
        <v>27.133523767115399</v>
      </c>
      <c r="L44">
        <v>0.31458540176538496</v>
      </c>
      <c r="M44">
        <v>0.45897096819303695</v>
      </c>
      <c r="N44">
        <v>4.82</v>
      </c>
      <c r="O44">
        <v>15.85</v>
      </c>
      <c r="R44" t="s">
        <v>917</v>
      </c>
      <c r="S44">
        <v>113</v>
      </c>
      <c r="T44" t="s">
        <v>41</v>
      </c>
      <c r="U44">
        <v>3</v>
      </c>
      <c r="V44">
        <v>64</v>
      </c>
      <c r="W44" t="s">
        <v>42</v>
      </c>
      <c r="X44" t="s">
        <v>307</v>
      </c>
      <c r="Y44">
        <v>4017</v>
      </c>
      <c r="Z44">
        <v>271</v>
      </c>
      <c r="AA44">
        <v>387</v>
      </c>
      <c r="AB44" t="b">
        <v>1</v>
      </c>
      <c r="AC44">
        <v>11027</v>
      </c>
      <c r="AD44">
        <v>1980</v>
      </c>
      <c r="AE44" s="10">
        <v>2021</v>
      </c>
      <c r="AF44" s="11">
        <v>347</v>
      </c>
      <c r="AG44" s="11">
        <v>111.16703402028665</v>
      </c>
      <c r="AH44" s="11">
        <v>0</v>
      </c>
      <c r="AI44" s="11">
        <v>32.036609227748315</v>
      </c>
      <c r="AJ44" s="11" t="s">
        <v>307</v>
      </c>
      <c r="AK44" s="11">
        <v>4.82</v>
      </c>
      <c r="AL44" s="11" t="s">
        <v>540</v>
      </c>
      <c r="AM44" s="11">
        <v>-28.91</v>
      </c>
      <c r="AQ44" t="s">
        <v>265</v>
      </c>
      <c r="AR44" t="s">
        <v>271</v>
      </c>
      <c r="AS44">
        <v>1356</v>
      </c>
      <c r="AT44" t="s">
        <v>41</v>
      </c>
      <c r="AU44">
        <v>4</v>
      </c>
      <c r="AV44">
        <v>887</v>
      </c>
      <c r="AW44" t="s">
        <v>42</v>
      </c>
      <c r="AX44">
        <v>0</v>
      </c>
      <c r="AY44" t="s">
        <v>267</v>
      </c>
      <c r="AZ44" t="s">
        <v>100</v>
      </c>
      <c r="BA44">
        <v>21</v>
      </c>
      <c r="BB44" t="s">
        <v>268</v>
      </c>
      <c r="BC44">
        <v>41</v>
      </c>
      <c r="BD44">
        <v>21041</v>
      </c>
      <c r="BE44">
        <v>465</v>
      </c>
      <c r="BF44">
        <v>10946</v>
      </c>
      <c r="BG44">
        <v>1984</v>
      </c>
      <c r="BH44">
        <v>0</v>
      </c>
      <c r="BI44" t="s">
        <v>1807</v>
      </c>
      <c r="BJ44" t="s">
        <v>1788</v>
      </c>
      <c r="BK44" t="s">
        <v>1808</v>
      </c>
      <c r="BL44" t="s">
        <v>1809</v>
      </c>
      <c r="BM44" t="s">
        <v>1810</v>
      </c>
      <c r="BN44">
        <v>2008</v>
      </c>
      <c r="BO44">
        <v>0.98299999999999998</v>
      </c>
      <c r="BP44" t="s">
        <v>1931</v>
      </c>
      <c r="BQ44" t="s">
        <v>1701</v>
      </c>
      <c r="BR44">
        <v>2004</v>
      </c>
      <c r="BS44">
        <v>0</v>
      </c>
      <c r="BT44" t="s">
        <v>1977</v>
      </c>
      <c r="BU44" t="s">
        <v>1863</v>
      </c>
      <c r="BV44" t="s">
        <v>1812</v>
      </c>
      <c r="BW44">
        <v>2014</v>
      </c>
      <c r="BX44">
        <v>0</v>
      </c>
      <c r="BY44">
        <v>1.2</v>
      </c>
      <c r="BZ44">
        <v>0.20619999999999999</v>
      </c>
      <c r="CA44">
        <v>5.1749999999999997E-2</v>
      </c>
      <c r="CB44">
        <v>0.20619999999999999</v>
      </c>
      <c r="CC44">
        <v>5.1749999999999997E-2</v>
      </c>
      <c r="CD44">
        <v>0.05</v>
      </c>
      <c r="CE44">
        <v>0.1</v>
      </c>
      <c r="CF44">
        <v>0.1</v>
      </c>
      <c r="CG44">
        <v>0.99</v>
      </c>
      <c r="CH44" t="s">
        <v>1793</v>
      </c>
      <c r="CI44">
        <v>2012</v>
      </c>
      <c r="CJ44">
        <v>0</v>
      </c>
      <c r="CK44">
        <v>0</v>
      </c>
      <c r="CL44">
        <v>0</v>
      </c>
      <c r="CM44">
        <v>0</v>
      </c>
      <c r="CN44">
        <v>0</v>
      </c>
      <c r="CO44" t="s">
        <v>1972</v>
      </c>
      <c r="CP44">
        <v>100</v>
      </c>
      <c r="CQ44" t="s">
        <v>1973</v>
      </c>
      <c r="CR44">
        <v>100</v>
      </c>
      <c r="CS44" t="s">
        <v>1795</v>
      </c>
      <c r="CT44" t="s">
        <v>1981</v>
      </c>
      <c r="CU44">
        <v>1</v>
      </c>
      <c r="CV44">
        <v>0</v>
      </c>
      <c r="CW44" t="s">
        <v>1975</v>
      </c>
      <c r="CX44">
        <v>38.749699999999997</v>
      </c>
      <c r="CY44">
        <v>-85.034999999999997</v>
      </c>
      <c r="CZ44" t="s">
        <v>1817</v>
      </c>
      <c r="DA44" t="s">
        <v>1818</v>
      </c>
      <c r="DB44">
        <v>0</v>
      </c>
      <c r="DC44">
        <v>0</v>
      </c>
      <c r="DD44" s="18">
        <v>28052416.600000001</v>
      </c>
      <c r="DE44" s="18">
        <v>2950464.2</v>
      </c>
      <c r="DF44" s="57">
        <v>0.58199999999999996</v>
      </c>
      <c r="DG44" t="s">
        <v>1820</v>
      </c>
      <c r="DH44">
        <v>12070134.800000001</v>
      </c>
      <c r="DI44">
        <v>1055.2</v>
      </c>
      <c r="DJ44">
        <v>797.4</v>
      </c>
      <c r="DK44">
        <v>2878176.8</v>
      </c>
      <c r="DL44">
        <v>16.8</v>
      </c>
      <c r="DM44">
        <v>261.39999999999998</v>
      </c>
      <c r="DN44">
        <v>41</v>
      </c>
      <c r="DO44">
        <v>0</v>
      </c>
      <c r="DP44">
        <v>5.98808658021922E-2</v>
      </c>
      <c r="DQ44">
        <v>6.4079155286478701E-2</v>
      </c>
      <c r="DR44">
        <v>205.200016086077</v>
      </c>
      <c r="DS44">
        <v>6.9971491404775598E-7</v>
      </c>
      <c r="DT44">
        <v>5.3207100916706801E-2</v>
      </c>
      <c r="DU44">
        <v>7.5230595284970905E-2</v>
      </c>
      <c r="DV44">
        <v>5.6850717096508498E-2</v>
      </c>
      <c r="DW44" s="58">
        <v>205.19991849828699</v>
      </c>
      <c r="DX44">
        <v>5.9887888589248998E-7</v>
      </c>
      <c r="DY44">
        <v>4.3313517923594301E-2</v>
      </c>
      <c r="DZ44">
        <v>2.46217439545211E-3</v>
      </c>
      <c r="EA44">
        <v>0</v>
      </c>
      <c r="EB44">
        <v>2480091</v>
      </c>
      <c r="EC44">
        <v>1178447</v>
      </c>
      <c r="ED44">
        <v>0</v>
      </c>
      <c r="EE44">
        <v>6471</v>
      </c>
      <c r="EF44">
        <v>1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1</v>
      </c>
      <c r="EO44">
        <v>0</v>
      </c>
      <c r="EP44">
        <v>1</v>
      </c>
      <c r="EQ44">
        <v>1</v>
      </c>
      <c r="ER44">
        <v>1</v>
      </c>
      <c r="ES44">
        <v>0</v>
      </c>
      <c r="ET44">
        <v>1</v>
      </c>
      <c r="EU44">
        <v>0</v>
      </c>
      <c r="EV44">
        <v>0</v>
      </c>
      <c r="EW44">
        <v>0</v>
      </c>
      <c r="EX44">
        <v>0</v>
      </c>
      <c r="EY44">
        <v>0</v>
      </c>
      <c r="EZ44" t="s">
        <v>1950</v>
      </c>
      <c r="FA44">
        <v>38</v>
      </c>
      <c r="FB44" t="s">
        <v>1802</v>
      </c>
      <c r="FC44">
        <v>4</v>
      </c>
      <c r="FD44" t="s">
        <v>1825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49</v>
      </c>
      <c r="FM44">
        <v>65</v>
      </c>
      <c r="FN44">
        <v>77</v>
      </c>
      <c r="FO44">
        <v>31</v>
      </c>
      <c r="FP44">
        <v>0</v>
      </c>
      <c r="FQ44">
        <v>0</v>
      </c>
      <c r="FR44">
        <v>0</v>
      </c>
      <c r="FS44" t="s">
        <v>1976</v>
      </c>
      <c r="FT44">
        <v>0</v>
      </c>
      <c r="FU44">
        <v>0</v>
      </c>
      <c r="FV44">
        <v>1</v>
      </c>
      <c r="FW44">
        <v>1</v>
      </c>
      <c r="FX44" t="s">
        <v>1827</v>
      </c>
      <c r="FY44">
        <v>0</v>
      </c>
      <c r="FZ44">
        <v>0</v>
      </c>
      <c r="GA44">
        <v>1</v>
      </c>
      <c r="GB44">
        <v>0</v>
      </c>
      <c r="GC44">
        <v>0</v>
      </c>
      <c r="GD44">
        <v>0</v>
      </c>
      <c r="GE44">
        <v>1</v>
      </c>
      <c r="GF44">
        <v>1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1</v>
      </c>
      <c r="GM44" t="s">
        <v>1804</v>
      </c>
      <c r="GN44">
        <v>0</v>
      </c>
      <c r="GO44">
        <v>0</v>
      </c>
      <c r="GP44">
        <v>0</v>
      </c>
      <c r="GQ44" t="s">
        <v>1830</v>
      </c>
      <c r="GR44">
        <v>186.11347599999999</v>
      </c>
      <c r="GS44">
        <v>5.6696592996844499</v>
      </c>
      <c r="GT44">
        <v>4.2844828710845198</v>
      </c>
      <c r="GU44">
        <v>0</v>
      </c>
      <c r="GV44">
        <v>26525334</v>
      </c>
      <c r="GW44">
        <v>2761124</v>
      </c>
      <c r="GX44">
        <v>0.55000000000000004</v>
      </c>
      <c r="GY44">
        <v>2721500</v>
      </c>
      <c r="GZ44">
        <v>205.20005516235912</v>
      </c>
      <c r="HA44" t="s">
        <v>1806</v>
      </c>
      <c r="HB44" s="57">
        <v>0.58199999999999996</v>
      </c>
      <c r="HC44" t="s">
        <v>1806</v>
      </c>
      <c r="HD44" s="58">
        <v>205.19991849828699</v>
      </c>
      <c r="HE44" s="18">
        <v>2370718.7999999998</v>
      </c>
      <c r="HF44" s="18">
        <v>25949887.9848</v>
      </c>
      <c r="HG44" s="18">
        <v>2662457.4497603183</v>
      </c>
      <c r="HH44" s="57">
        <v>0.242313705054716</v>
      </c>
      <c r="HI44">
        <v>99</v>
      </c>
      <c r="HJ44" s="11">
        <v>12.638722721905651</v>
      </c>
      <c r="HK44">
        <v>0</v>
      </c>
      <c r="HL44" s="11">
        <v>12.638722721905651</v>
      </c>
      <c r="HM44" s="59">
        <v>2548.52814392867</v>
      </c>
      <c r="HN44" s="59">
        <v>10.58</v>
      </c>
      <c r="HO44" s="59">
        <v>3.52</v>
      </c>
      <c r="HP44" s="59">
        <v>33.322853593705503</v>
      </c>
      <c r="HQ44" s="59">
        <v>0.33675037514092099</v>
      </c>
      <c r="HR44" s="59">
        <v>0.50773047606274213</v>
      </c>
      <c r="HS44" s="59">
        <v>4.82</v>
      </c>
      <c r="HT44" s="59">
        <v>10.69</v>
      </c>
      <c r="HU44" t="s">
        <v>44</v>
      </c>
      <c r="HV44" s="19" t="s">
        <v>44</v>
      </c>
      <c r="HW44" s="18">
        <v>470.45853269999998</v>
      </c>
      <c r="HX44" s="58">
        <v>154.96904067137996</v>
      </c>
      <c r="HY44" s="58">
        <v>310.03095932862004</v>
      </c>
      <c r="HZ44" s="57">
        <v>0.87291282324209218</v>
      </c>
      <c r="IA44" s="18">
        <v>2370718.7999999998</v>
      </c>
      <c r="IB44" s="18">
        <v>3555723.0941943387</v>
      </c>
      <c r="IC44" s="18">
        <v>38920944.98905123</v>
      </c>
      <c r="ID44" s="58">
        <v>20.519991849828699</v>
      </c>
      <c r="IE44" s="18">
        <v>399328.7369814812</v>
      </c>
      <c r="IF44" s="18">
        <v>2263128.712778837</v>
      </c>
      <c r="IG44" s="18">
        <v>745699591.56833601</v>
      </c>
      <c r="IH44" s="18">
        <v>0</v>
      </c>
      <c r="II44" s="18">
        <v>0</v>
      </c>
      <c r="IJ44" s="18">
        <v>2405.2423447747524</v>
      </c>
      <c r="IK44" s="58">
        <v>23.055927612903226</v>
      </c>
      <c r="IL44" s="58">
        <v>8.2070406268245932</v>
      </c>
      <c r="IM44" s="58">
        <v>13.539088353959997</v>
      </c>
      <c r="IN44" s="58">
        <v>22.477959433874155</v>
      </c>
      <c r="IO44" s="58">
        <v>0</v>
      </c>
      <c r="IP44" s="58">
        <v>81.142453751242513</v>
      </c>
      <c r="IQ44" s="58">
        <v>-1.0601465386435365</v>
      </c>
      <c r="IR44" s="58">
        <v>-1.1105463492755261</v>
      </c>
      <c r="IS44" s="58">
        <f t="shared" si="0"/>
        <v>2405.2423447747524</v>
      </c>
      <c r="IT44" s="60"/>
      <c r="IU44" s="18">
        <f t="shared" si="1"/>
        <v>13.539088353959997</v>
      </c>
      <c r="IV44" s="18">
        <f t="shared" si="2"/>
        <v>23.055927612903226</v>
      </c>
      <c r="IW44" s="57">
        <f t="shared" si="3"/>
        <v>0.33326675413199991</v>
      </c>
      <c r="IX44" s="57">
        <f t="shared" si="4"/>
        <v>0.49985021175617228</v>
      </c>
      <c r="JA44" s="18">
        <v>205.4</v>
      </c>
    </row>
    <row r="45" spans="1:261" x14ac:dyDescent="0.2">
      <c r="A45" t="s">
        <v>1306</v>
      </c>
      <c r="B45" t="s">
        <v>1244</v>
      </c>
      <c r="C45" t="s">
        <v>1224</v>
      </c>
      <c r="D45" t="s">
        <v>1307</v>
      </c>
      <c r="E45" t="s">
        <v>941</v>
      </c>
      <c r="F45">
        <v>2712</v>
      </c>
      <c r="G45">
        <v>2</v>
      </c>
      <c r="H45">
        <v>2347</v>
      </c>
      <c r="I45">
        <v>10.58</v>
      </c>
      <c r="J45">
        <v>4.59</v>
      </c>
      <c r="K45">
        <v>29.58</v>
      </c>
      <c r="L45">
        <v>0.23</v>
      </c>
      <c r="M45">
        <v>0.3</v>
      </c>
      <c r="N45">
        <v>4.82</v>
      </c>
      <c r="O45">
        <v>25.38</v>
      </c>
      <c r="R45" t="s">
        <v>1122</v>
      </c>
      <c r="S45">
        <v>1167</v>
      </c>
      <c r="T45" t="s">
        <v>41</v>
      </c>
      <c r="U45">
        <v>7</v>
      </c>
      <c r="W45" t="s">
        <v>42</v>
      </c>
      <c r="X45" t="s">
        <v>226</v>
      </c>
      <c r="Y45">
        <v>19139</v>
      </c>
      <c r="Z45">
        <v>20.7</v>
      </c>
      <c r="AA45">
        <v>227.7</v>
      </c>
      <c r="AB45" t="b">
        <v>0</v>
      </c>
      <c r="AC45">
        <v>8800</v>
      </c>
      <c r="AD45">
        <v>1958</v>
      </c>
      <c r="AE45" s="10">
        <v>2021</v>
      </c>
      <c r="AF45" s="11">
        <v>999</v>
      </c>
      <c r="AG45" s="11">
        <v>167.01898773517476</v>
      </c>
      <c r="AH45" s="11">
        <v>999</v>
      </c>
      <c r="AI45" s="11">
        <v>65.755506982352259</v>
      </c>
      <c r="AJ45" s="11" t="s">
        <v>226</v>
      </c>
      <c r="AK45" s="11" t="e">
        <v>#N/A</v>
      </c>
      <c r="AL45" s="11" t="s">
        <v>327</v>
      </c>
      <c r="AM45" s="11"/>
      <c r="AQ45" t="s">
        <v>272</v>
      </c>
      <c r="AR45" t="s">
        <v>273</v>
      </c>
      <c r="AS45">
        <v>136</v>
      </c>
      <c r="AT45" t="s">
        <v>41</v>
      </c>
      <c r="AU45">
        <v>2</v>
      </c>
      <c r="AV45">
        <v>85</v>
      </c>
      <c r="AW45" t="s">
        <v>42</v>
      </c>
      <c r="AX45">
        <v>0</v>
      </c>
      <c r="AY45" t="s">
        <v>274</v>
      </c>
      <c r="AZ45" t="s">
        <v>275</v>
      </c>
      <c r="BA45">
        <v>12</v>
      </c>
      <c r="BB45" t="s">
        <v>276</v>
      </c>
      <c r="BC45">
        <v>107</v>
      </c>
      <c r="BD45">
        <v>12107</v>
      </c>
      <c r="BE45">
        <v>657</v>
      </c>
      <c r="BF45">
        <v>9871</v>
      </c>
      <c r="BG45">
        <v>1984</v>
      </c>
      <c r="BH45">
        <v>0</v>
      </c>
      <c r="BI45" t="s">
        <v>1807</v>
      </c>
      <c r="BJ45" t="s">
        <v>1788</v>
      </c>
      <c r="BK45" t="s">
        <v>1808</v>
      </c>
      <c r="BL45" t="s">
        <v>1809</v>
      </c>
      <c r="BM45" t="s">
        <v>1810</v>
      </c>
      <c r="BN45">
        <v>1984</v>
      </c>
      <c r="BO45">
        <v>0.95</v>
      </c>
      <c r="BP45" t="s">
        <v>1931</v>
      </c>
      <c r="BQ45" t="s">
        <v>1701</v>
      </c>
      <c r="BR45">
        <v>2009</v>
      </c>
      <c r="BS45">
        <v>0</v>
      </c>
      <c r="BT45" t="s">
        <v>1909</v>
      </c>
      <c r="BU45" t="s">
        <v>1863</v>
      </c>
      <c r="BV45">
        <v>0</v>
      </c>
      <c r="BW45">
        <v>0</v>
      </c>
      <c r="BX45">
        <v>0</v>
      </c>
      <c r="BY45">
        <v>0.2</v>
      </c>
      <c r="BZ45">
        <v>0.44490000000000002</v>
      </c>
      <c r="CA45">
        <v>5.9389999999999998E-2</v>
      </c>
      <c r="CB45">
        <v>0.44490000000000002</v>
      </c>
      <c r="CC45">
        <v>5.9389999999999998E-2</v>
      </c>
      <c r="CD45">
        <v>0.05</v>
      </c>
      <c r="CE45">
        <v>0.1</v>
      </c>
      <c r="CF45">
        <v>0.56000000000000005</v>
      </c>
      <c r="CG45">
        <v>0.99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 t="s">
        <v>1793</v>
      </c>
      <c r="CO45" t="s">
        <v>1982</v>
      </c>
      <c r="CP45">
        <v>100</v>
      </c>
      <c r="CQ45" t="s">
        <v>1982</v>
      </c>
      <c r="CR45">
        <v>100</v>
      </c>
      <c r="CS45" t="s">
        <v>1795</v>
      </c>
      <c r="CT45" t="s">
        <v>1983</v>
      </c>
      <c r="CU45">
        <v>1</v>
      </c>
      <c r="CV45">
        <v>0</v>
      </c>
      <c r="CW45" t="s">
        <v>1984</v>
      </c>
      <c r="CX45">
        <v>29.733056000000001</v>
      </c>
      <c r="CY45">
        <v>-81.632778000000002</v>
      </c>
      <c r="CZ45" t="s">
        <v>1928</v>
      </c>
      <c r="DA45" t="s">
        <v>1818</v>
      </c>
      <c r="DB45" t="s">
        <v>1985</v>
      </c>
      <c r="DC45" t="s">
        <v>1858</v>
      </c>
      <c r="DD45" s="18">
        <v>37530746.600000001</v>
      </c>
      <c r="DE45" s="18">
        <v>3974146.4</v>
      </c>
      <c r="DF45" s="57">
        <v>0.59799999999999998</v>
      </c>
      <c r="DG45" t="s">
        <v>1820</v>
      </c>
      <c r="DH45">
        <v>16976231</v>
      </c>
      <c r="DI45">
        <v>2672.4</v>
      </c>
      <c r="DJ45">
        <v>1148.4000000000001</v>
      </c>
      <c r="DK45">
        <v>3850653.6</v>
      </c>
      <c r="DL45">
        <v>7</v>
      </c>
      <c r="DM45">
        <v>520</v>
      </c>
      <c r="DN45">
        <v>425</v>
      </c>
      <c r="DO45">
        <v>0</v>
      </c>
      <c r="DP45">
        <v>0.157567401074652</v>
      </c>
      <c r="DQ45">
        <v>6.14852050377412E-2</v>
      </c>
      <c r="DR45">
        <v>205.19987224398099</v>
      </c>
      <c r="DS45">
        <v>0</v>
      </c>
      <c r="DT45">
        <v>5.92744694490119E-2</v>
      </c>
      <c r="DU45">
        <v>0.142411235698679</v>
      </c>
      <c r="DV45">
        <v>6.1197823333469202E-2</v>
      </c>
      <c r="DW45" s="58">
        <v>205.199946648543</v>
      </c>
      <c r="DX45">
        <v>1.8651374230855199E-7</v>
      </c>
      <c r="DY45">
        <v>6.1262125851138501E-2</v>
      </c>
      <c r="DZ45">
        <v>2.0124067480307099E-2</v>
      </c>
      <c r="EA45">
        <v>0</v>
      </c>
      <c r="EB45">
        <v>3654764</v>
      </c>
      <c r="EC45">
        <v>1496082</v>
      </c>
      <c r="ED45">
        <v>0</v>
      </c>
      <c r="EE45">
        <v>16581</v>
      </c>
      <c r="EF45">
        <v>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1</v>
      </c>
      <c r="EO45">
        <v>0</v>
      </c>
      <c r="EP45">
        <v>0</v>
      </c>
      <c r="EQ45">
        <v>1</v>
      </c>
      <c r="ER45">
        <v>1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 t="s">
        <v>1936</v>
      </c>
      <c r="FA45">
        <v>38</v>
      </c>
      <c r="FB45" t="s">
        <v>1802</v>
      </c>
      <c r="FC45">
        <v>0</v>
      </c>
      <c r="FD45" t="s">
        <v>1803</v>
      </c>
      <c r="FE45">
        <v>0</v>
      </c>
      <c r="FF45">
        <v>0</v>
      </c>
      <c r="FG45">
        <v>0</v>
      </c>
      <c r="FH45">
        <v>1</v>
      </c>
      <c r="FI45">
        <v>0</v>
      </c>
      <c r="FJ45" t="s">
        <v>1871</v>
      </c>
      <c r="FK45">
        <v>1</v>
      </c>
      <c r="FL45">
        <v>38</v>
      </c>
      <c r="FM45">
        <v>25</v>
      </c>
      <c r="FN45">
        <v>31</v>
      </c>
      <c r="FO45">
        <v>88</v>
      </c>
      <c r="FP45">
        <v>1</v>
      </c>
      <c r="FQ45">
        <v>1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 t="s">
        <v>1963</v>
      </c>
      <c r="FY45">
        <v>0</v>
      </c>
      <c r="FZ45">
        <v>0</v>
      </c>
      <c r="GA45">
        <v>1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1</v>
      </c>
      <c r="GJ45">
        <v>0</v>
      </c>
      <c r="GK45" t="s">
        <v>1836</v>
      </c>
      <c r="GL45">
        <v>1</v>
      </c>
      <c r="GM45" t="s">
        <v>1836</v>
      </c>
      <c r="GN45">
        <v>0</v>
      </c>
      <c r="GO45" t="s">
        <v>1893</v>
      </c>
      <c r="GP45">
        <v>0</v>
      </c>
      <c r="GQ45" t="s">
        <v>1986</v>
      </c>
      <c r="GR45">
        <v>105.0349521</v>
      </c>
      <c r="GS45">
        <v>25.442959191866901</v>
      </c>
      <c r="GT45">
        <v>10.933503343788299</v>
      </c>
      <c r="GU45">
        <v>1</v>
      </c>
      <c r="GV45">
        <v>37515122</v>
      </c>
      <c r="GW45">
        <v>3905799</v>
      </c>
      <c r="GX45">
        <v>0.6</v>
      </c>
      <c r="GY45">
        <v>3849052</v>
      </c>
      <c r="GZ45">
        <v>205.20002573895403</v>
      </c>
      <c r="HA45" t="s">
        <v>1806</v>
      </c>
      <c r="HB45" s="57">
        <v>0.59799999999999998</v>
      </c>
      <c r="HC45" t="s">
        <v>1806</v>
      </c>
      <c r="HD45" s="58">
        <v>205.199946648543</v>
      </c>
      <c r="HE45" s="18">
        <v>3441681.36</v>
      </c>
      <c r="HF45" s="18">
        <v>33972836.704559997</v>
      </c>
      <c r="HG45" s="18">
        <v>3485612.1396376872</v>
      </c>
      <c r="HH45" s="57">
        <v>0.50190985485103135</v>
      </c>
      <c r="HI45">
        <v>427</v>
      </c>
      <c r="HJ45" s="11">
        <v>46.639800827181624</v>
      </c>
      <c r="HK45">
        <v>28</v>
      </c>
      <c r="HL45" s="11">
        <v>10.922669982946516</v>
      </c>
      <c r="HM45" s="59">
        <v>2180.8831583501201</v>
      </c>
      <c r="HN45" s="59">
        <v>10.58</v>
      </c>
      <c r="HO45" s="59">
        <v>4.59</v>
      </c>
      <c r="HP45" s="59">
        <v>27.086043592247499</v>
      </c>
      <c r="HQ45" s="59">
        <v>0.30291592245711596</v>
      </c>
      <c r="HR45" s="59">
        <v>0.43454718335390541</v>
      </c>
      <c r="HS45" s="59">
        <v>4.82</v>
      </c>
      <c r="HT45" s="59">
        <v>15.85</v>
      </c>
      <c r="HU45" t="s">
        <v>44</v>
      </c>
      <c r="HV45" s="19" t="s">
        <v>44</v>
      </c>
      <c r="HW45" s="18">
        <v>599.43138021000016</v>
      </c>
      <c r="HX45" s="58">
        <v>197.45269664117404</v>
      </c>
      <c r="HY45" s="58">
        <v>459.54730335882596</v>
      </c>
      <c r="HZ45" s="57">
        <v>0.85494136757718031</v>
      </c>
      <c r="IA45" s="18">
        <v>3441681.3600000003</v>
      </c>
      <c r="IB45" s="18">
        <v>4920461.1516442979</v>
      </c>
      <c r="IC45" s="18">
        <v>48569872.02788087</v>
      </c>
      <c r="ID45" s="58">
        <v>20.519994664854302</v>
      </c>
      <c r="IE45" s="18">
        <v>498326.75744238577</v>
      </c>
      <c r="IF45" s="18">
        <v>2987285.3821953014</v>
      </c>
      <c r="IG45" s="18">
        <v>950127810.05479062</v>
      </c>
      <c r="IH45" s="18">
        <v>0</v>
      </c>
      <c r="II45" s="18">
        <v>0</v>
      </c>
      <c r="IJ45" s="18">
        <v>2067.5299432948846</v>
      </c>
      <c r="IK45" s="58">
        <v>21.278641296803652</v>
      </c>
      <c r="IL45" s="58">
        <v>6.3618768545677646</v>
      </c>
      <c r="IM45" s="58">
        <v>12.209422724460001</v>
      </c>
      <c r="IN45" s="58">
        <v>18.727562731914006</v>
      </c>
      <c r="IO45" s="58">
        <v>-3.221615374810468E-15</v>
      </c>
      <c r="IP45" s="58">
        <v>73.777677514748362</v>
      </c>
      <c r="IQ45" s="58">
        <v>-5.0074036997950344</v>
      </c>
      <c r="IR45" s="58">
        <v>-5.7690798737530526</v>
      </c>
      <c r="IS45" s="58">
        <f t="shared" si="0"/>
        <v>2067.5299432948846</v>
      </c>
      <c r="IT45" s="60"/>
      <c r="IU45" s="18">
        <f t="shared" si="1"/>
        <v>12.209422724460001</v>
      </c>
      <c r="IV45" s="18">
        <f t="shared" si="2"/>
        <v>21.278641296803652</v>
      </c>
      <c r="IW45" s="57">
        <f t="shared" si="3"/>
        <v>0.30053682898200007</v>
      </c>
      <c r="IX45" s="57">
        <f t="shared" si="4"/>
        <v>0.42966783875782655</v>
      </c>
      <c r="JA45" s="18">
        <v>205.4</v>
      </c>
    </row>
    <row r="46" spans="1:261" x14ac:dyDescent="0.2">
      <c r="A46" t="s">
        <v>1308</v>
      </c>
      <c r="B46" t="s">
        <v>1244</v>
      </c>
      <c r="C46" t="s">
        <v>1224</v>
      </c>
      <c r="D46" t="s">
        <v>1309</v>
      </c>
      <c r="E46" t="s">
        <v>387</v>
      </c>
      <c r="F46">
        <v>2721</v>
      </c>
      <c r="G46">
        <v>5</v>
      </c>
      <c r="H46">
        <v>1941.5856524472499</v>
      </c>
      <c r="I46">
        <v>10.58</v>
      </c>
      <c r="J46">
        <v>4.59</v>
      </c>
      <c r="K46">
        <v>23.308391842042301</v>
      </c>
      <c r="L46">
        <v>0.27895463310544999</v>
      </c>
      <c r="M46">
        <v>0.38687528678933991</v>
      </c>
      <c r="N46">
        <v>4.82</v>
      </c>
      <c r="O46">
        <v>25.38</v>
      </c>
      <c r="R46" t="s">
        <v>1123</v>
      </c>
      <c r="S46">
        <v>1167</v>
      </c>
      <c r="T46" t="s">
        <v>41</v>
      </c>
      <c r="U46">
        <v>8</v>
      </c>
      <c r="V46">
        <v>787</v>
      </c>
      <c r="W46" t="s">
        <v>42</v>
      </c>
      <c r="X46" t="s">
        <v>226</v>
      </c>
      <c r="Y46">
        <v>19139</v>
      </c>
      <c r="Z46">
        <v>44</v>
      </c>
      <c r="AA46">
        <v>227.7</v>
      </c>
      <c r="AB46" t="b">
        <v>0</v>
      </c>
      <c r="AC46">
        <v>8300</v>
      </c>
      <c r="AD46">
        <v>1969</v>
      </c>
      <c r="AE46" s="10">
        <v>2021</v>
      </c>
      <c r="AF46" s="11">
        <v>999</v>
      </c>
      <c r="AG46" s="11">
        <v>167.01898773517476</v>
      </c>
      <c r="AH46" s="11">
        <v>999</v>
      </c>
      <c r="AI46" s="11">
        <v>65.755506982352259</v>
      </c>
      <c r="AJ46" s="11" t="s">
        <v>226</v>
      </c>
      <c r="AK46" s="11" t="e">
        <v>#N/A</v>
      </c>
      <c r="AL46" s="11" t="s">
        <v>327</v>
      </c>
      <c r="AM46" s="11"/>
      <c r="AQ46" t="s">
        <v>277</v>
      </c>
      <c r="AR46" t="s">
        <v>278</v>
      </c>
      <c r="AS46">
        <v>1364</v>
      </c>
      <c r="AT46" t="s">
        <v>41</v>
      </c>
      <c r="AU46">
        <v>3</v>
      </c>
      <c r="AV46">
        <v>907</v>
      </c>
      <c r="AW46" t="s">
        <v>42</v>
      </c>
      <c r="AX46">
        <v>0</v>
      </c>
      <c r="AY46" t="s">
        <v>267</v>
      </c>
      <c r="AZ46" t="s">
        <v>100</v>
      </c>
      <c r="BA46">
        <v>21</v>
      </c>
      <c r="BB46" t="s">
        <v>279</v>
      </c>
      <c r="BC46">
        <v>111</v>
      </c>
      <c r="BD46">
        <v>21111</v>
      </c>
      <c r="BE46">
        <v>391</v>
      </c>
      <c r="BF46">
        <v>10521</v>
      </c>
      <c r="BG46">
        <v>1978</v>
      </c>
      <c r="BH46">
        <v>0</v>
      </c>
      <c r="BI46" t="s">
        <v>1807</v>
      </c>
      <c r="BJ46" t="s">
        <v>1788</v>
      </c>
      <c r="BK46" t="s">
        <v>1808</v>
      </c>
      <c r="BL46" t="s">
        <v>1809</v>
      </c>
      <c r="BM46" t="s">
        <v>1810</v>
      </c>
      <c r="BN46">
        <v>2016</v>
      </c>
      <c r="BO46">
        <v>0.98299999999999998</v>
      </c>
      <c r="BP46" t="s">
        <v>1987</v>
      </c>
      <c r="BQ46" t="s">
        <v>1701</v>
      </c>
      <c r="BR46">
        <v>2003</v>
      </c>
      <c r="BS46">
        <v>0</v>
      </c>
      <c r="BT46" t="s">
        <v>1873</v>
      </c>
      <c r="BU46" t="s">
        <v>1863</v>
      </c>
      <c r="BV46" t="s">
        <v>1812</v>
      </c>
      <c r="BW46">
        <v>2016</v>
      </c>
      <c r="BX46">
        <v>0</v>
      </c>
      <c r="BY46">
        <v>1.2</v>
      </c>
      <c r="BZ46">
        <v>0.2414</v>
      </c>
      <c r="CA46">
        <v>7.646E-2</v>
      </c>
      <c r="CB46">
        <v>0.2414</v>
      </c>
      <c r="CC46">
        <v>7.646E-2</v>
      </c>
      <c r="CD46">
        <v>0.05</v>
      </c>
      <c r="CE46">
        <v>0.1</v>
      </c>
      <c r="CF46">
        <v>0.1</v>
      </c>
      <c r="CG46">
        <v>0.99</v>
      </c>
      <c r="CH46" t="s">
        <v>1793</v>
      </c>
      <c r="CI46">
        <v>2016</v>
      </c>
      <c r="CJ46">
        <v>0</v>
      </c>
      <c r="CK46">
        <v>0</v>
      </c>
      <c r="CL46">
        <v>0</v>
      </c>
      <c r="CM46">
        <v>0</v>
      </c>
      <c r="CN46">
        <v>0</v>
      </c>
      <c r="CO46" t="s">
        <v>1988</v>
      </c>
      <c r="CP46">
        <v>100</v>
      </c>
      <c r="CQ46" t="s">
        <v>1973</v>
      </c>
      <c r="CR46">
        <v>100</v>
      </c>
      <c r="CS46" t="s">
        <v>1795</v>
      </c>
      <c r="CT46" t="s">
        <v>1989</v>
      </c>
      <c r="CU46">
        <v>1</v>
      </c>
      <c r="CV46">
        <v>0</v>
      </c>
      <c r="CW46" t="s">
        <v>1975</v>
      </c>
      <c r="CX46">
        <v>38.052500000000002</v>
      </c>
      <c r="CY46">
        <v>-85.910300000000007</v>
      </c>
      <c r="CZ46" t="s">
        <v>1817</v>
      </c>
      <c r="DA46" t="s">
        <v>1818</v>
      </c>
      <c r="DB46">
        <v>0</v>
      </c>
      <c r="DC46" t="s">
        <v>1990</v>
      </c>
      <c r="DD46" s="18">
        <v>22780542.600000001</v>
      </c>
      <c r="DE46" s="18">
        <v>2356588.2000000002</v>
      </c>
      <c r="DF46" s="57">
        <v>0.59</v>
      </c>
      <c r="DG46" t="s">
        <v>1820</v>
      </c>
      <c r="DH46">
        <v>10630473.800000001</v>
      </c>
      <c r="DI46">
        <v>579.79999999999995</v>
      </c>
      <c r="DJ46">
        <v>896</v>
      </c>
      <c r="DK46">
        <v>2332357</v>
      </c>
      <c r="DL46">
        <v>6.6</v>
      </c>
      <c r="DM46">
        <v>314</v>
      </c>
      <c r="DN46">
        <v>19</v>
      </c>
      <c r="DO46">
        <v>0</v>
      </c>
      <c r="DP46">
        <v>6.7609273929727307E-2</v>
      </c>
      <c r="DQ46">
        <v>6.3201889710057996E-2</v>
      </c>
      <c r="DR46">
        <v>204.83362234755299</v>
      </c>
      <c r="DS46">
        <v>2.64443053180159E-7</v>
      </c>
      <c r="DT46">
        <v>5.3713678698560502E-2</v>
      </c>
      <c r="DU46">
        <v>5.0903089551519197E-2</v>
      </c>
      <c r="DV46">
        <v>7.8663622349363999E-2</v>
      </c>
      <c r="DW46" s="58">
        <v>204.76746677666901</v>
      </c>
      <c r="DX46">
        <v>2.8972093052779101E-7</v>
      </c>
      <c r="DY46">
        <v>5.9075447794245999E-2</v>
      </c>
      <c r="DZ46">
        <v>1.37893040070157E-3</v>
      </c>
      <c r="EA46">
        <v>0</v>
      </c>
      <c r="EB46">
        <v>1844658</v>
      </c>
      <c r="EC46">
        <v>848425</v>
      </c>
      <c r="ED46">
        <v>102854</v>
      </c>
      <c r="EE46">
        <v>0</v>
      </c>
      <c r="EF46">
        <v>1</v>
      </c>
      <c r="EG46">
        <v>1</v>
      </c>
      <c r="EH46" t="s">
        <v>1859</v>
      </c>
      <c r="EI46">
        <v>0.12</v>
      </c>
      <c r="EJ46">
        <v>0.09</v>
      </c>
      <c r="EK46" t="s">
        <v>1822</v>
      </c>
      <c r="EL46" t="s">
        <v>1822</v>
      </c>
      <c r="EM46">
        <v>0</v>
      </c>
      <c r="EN46">
        <v>1</v>
      </c>
      <c r="EO46">
        <v>0</v>
      </c>
      <c r="EP46">
        <v>1</v>
      </c>
      <c r="EQ46">
        <v>1</v>
      </c>
      <c r="ER46">
        <v>1</v>
      </c>
      <c r="ES46">
        <v>0</v>
      </c>
      <c r="ET46">
        <v>1</v>
      </c>
      <c r="EU46">
        <v>0</v>
      </c>
      <c r="EV46">
        <v>0</v>
      </c>
      <c r="EW46">
        <v>0</v>
      </c>
      <c r="EX46">
        <v>0</v>
      </c>
      <c r="EY46">
        <v>0</v>
      </c>
      <c r="EZ46" t="s">
        <v>1823</v>
      </c>
      <c r="FA46">
        <v>44</v>
      </c>
      <c r="FB46" t="s">
        <v>1824</v>
      </c>
      <c r="FC46">
        <v>4</v>
      </c>
      <c r="FD46" t="s">
        <v>1825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80</v>
      </c>
      <c r="FM46">
        <v>59</v>
      </c>
      <c r="FN46">
        <v>94</v>
      </c>
      <c r="FO46">
        <v>72</v>
      </c>
      <c r="FP46">
        <v>1</v>
      </c>
      <c r="FQ46">
        <v>0</v>
      </c>
      <c r="FR46">
        <v>0</v>
      </c>
      <c r="FS46" t="s">
        <v>1976</v>
      </c>
      <c r="FT46">
        <v>0</v>
      </c>
      <c r="FU46">
        <v>0</v>
      </c>
      <c r="FV46">
        <v>1</v>
      </c>
      <c r="FW46">
        <v>1</v>
      </c>
      <c r="FX46" t="s">
        <v>1963</v>
      </c>
      <c r="FY46">
        <v>0</v>
      </c>
      <c r="FZ46">
        <v>0</v>
      </c>
      <c r="GA46">
        <v>1</v>
      </c>
      <c r="GB46">
        <v>0</v>
      </c>
      <c r="GC46">
        <v>0</v>
      </c>
      <c r="GD46">
        <v>0</v>
      </c>
      <c r="GE46">
        <v>1</v>
      </c>
      <c r="GF46">
        <v>1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1</v>
      </c>
      <c r="GM46" t="s">
        <v>1804</v>
      </c>
      <c r="GN46" t="s">
        <v>1991</v>
      </c>
      <c r="GO46" t="s">
        <v>1980</v>
      </c>
      <c r="GP46">
        <v>0</v>
      </c>
      <c r="GQ46" t="s">
        <v>1830</v>
      </c>
      <c r="GR46">
        <v>87.523763869999996</v>
      </c>
      <c r="GS46">
        <v>6.62448658927857</v>
      </c>
      <c r="GT46">
        <v>10.237219703334899</v>
      </c>
      <c r="GU46">
        <v>1</v>
      </c>
      <c r="GV46">
        <v>19178183</v>
      </c>
      <c r="GW46">
        <v>2026475</v>
      </c>
      <c r="GX46">
        <v>0.5</v>
      </c>
      <c r="GY46">
        <v>1961740</v>
      </c>
      <c r="GZ46">
        <v>204.58038178069319</v>
      </c>
      <c r="HA46" t="s">
        <v>1806</v>
      </c>
      <c r="HB46" s="57">
        <v>0.59</v>
      </c>
      <c r="HC46" t="s">
        <v>1806</v>
      </c>
      <c r="HD46" s="58">
        <v>204.76746677666901</v>
      </c>
      <c r="HE46" s="18">
        <v>2020844.4</v>
      </c>
      <c r="HF46" s="18">
        <v>21261303.932399999</v>
      </c>
      <c r="HG46" s="18">
        <v>2176811.6733031897</v>
      </c>
      <c r="HH46" s="57">
        <v>0.26689419795221841</v>
      </c>
      <c r="HI46">
        <v>81</v>
      </c>
      <c r="HJ46" s="11">
        <v>14.414101947921242</v>
      </c>
      <c r="HK46">
        <v>0</v>
      </c>
      <c r="HL46" s="11">
        <v>14.414101947921242</v>
      </c>
      <c r="HM46" s="59" t="s">
        <v>44</v>
      </c>
      <c r="HN46" s="59" t="s">
        <v>44</v>
      </c>
      <c r="HO46" s="59" t="s">
        <v>44</v>
      </c>
      <c r="HP46" s="59" t="s">
        <v>44</v>
      </c>
      <c r="HQ46" s="59" t="s">
        <v>44</v>
      </c>
      <c r="HR46" s="59" t="s">
        <v>44</v>
      </c>
      <c r="HS46" s="59" t="s">
        <v>44</v>
      </c>
      <c r="HT46" s="59" t="s">
        <v>44</v>
      </c>
      <c r="HU46" t="s">
        <v>44</v>
      </c>
      <c r="HV46" s="19" t="s">
        <v>44</v>
      </c>
      <c r="HW46" s="18">
        <v>380.23030773000005</v>
      </c>
      <c r="HX46" s="58">
        <v>125.24786336626201</v>
      </c>
      <c r="HY46" s="58">
        <v>265.75213663373802</v>
      </c>
      <c r="HZ46" s="57">
        <v>0.8680645165157751</v>
      </c>
      <c r="IA46" s="18">
        <v>2020844.4</v>
      </c>
      <c r="IB46" s="18">
        <v>2973259.8593891724</v>
      </c>
      <c r="IC46" s="18">
        <v>31281666.980633482</v>
      </c>
      <c r="ID46" s="58">
        <v>20.476746677666902</v>
      </c>
      <c r="IE46" s="18">
        <v>320273.3852087846</v>
      </c>
      <c r="IF46" s="18">
        <v>1856538.2880944051</v>
      </c>
      <c r="IG46" s="18">
        <v>602683478.92197502</v>
      </c>
      <c r="IH46" s="18">
        <v>0</v>
      </c>
      <c r="II46" s="18">
        <v>0</v>
      </c>
      <c r="IJ46" s="18">
        <v>2267.8405771487692</v>
      </c>
      <c r="IK46" s="58">
        <v>24.206930731457799</v>
      </c>
      <c r="IL46" s="58">
        <v>7.4377545210062808</v>
      </c>
      <c r="IM46" s="58">
        <v>13.013406593459999</v>
      </c>
      <c r="IN46" s="58">
        <v>23.419021679869203</v>
      </c>
      <c r="IO46" s="58">
        <v>0</v>
      </c>
      <c r="IP46" s="58">
        <v>78.089017881844072</v>
      </c>
      <c r="IQ46" s="58">
        <v>-0.22021718446511329</v>
      </c>
      <c r="IR46" s="58">
        <v>-0.23970669867890257</v>
      </c>
      <c r="IS46" s="58">
        <f t="shared" si="0"/>
        <v>2267.8405771487692</v>
      </c>
      <c r="IT46" s="60"/>
      <c r="IU46" s="18">
        <f t="shared" si="1"/>
        <v>13.013406593459999</v>
      </c>
      <c r="IV46" s="18">
        <f t="shared" si="2"/>
        <v>24.206930731457799</v>
      </c>
      <c r="IW46" s="57">
        <f t="shared" si="3"/>
        <v>0.320327016282</v>
      </c>
      <c r="IX46" s="57">
        <f t="shared" si="4"/>
        <v>0.47129579070470373</v>
      </c>
      <c r="JA46" s="18">
        <v>205.4</v>
      </c>
    </row>
    <row r="47" spans="1:261" x14ac:dyDescent="0.2">
      <c r="A47" t="s">
        <v>1310</v>
      </c>
      <c r="B47" t="s">
        <v>1244</v>
      </c>
      <c r="C47" t="s">
        <v>1224</v>
      </c>
      <c r="D47" t="s">
        <v>1309</v>
      </c>
      <c r="E47" t="s">
        <v>387</v>
      </c>
      <c r="F47">
        <v>2721</v>
      </c>
      <c r="G47">
        <v>6</v>
      </c>
      <c r="H47">
        <v>1941.5856524472499</v>
      </c>
      <c r="I47">
        <v>10.58</v>
      </c>
      <c r="J47">
        <v>3.11</v>
      </c>
      <c r="K47">
        <v>23.308391842042301</v>
      </c>
      <c r="L47">
        <v>0.27895463310544999</v>
      </c>
      <c r="M47">
        <v>0.38687528678933991</v>
      </c>
      <c r="N47">
        <v>4.82</v>
      </c>
      <c r="O47">
        <v>25.38</v>
      </c>
      <c r="R47" t="s">
        <v>259</v>
      </c>
      <c r="S47">
        <v>1167</v>
      </c>
      <c r="T47" t="s">
        <v>41</v>
      </c>
      <c r="U47">
        <v>9</v>
      </c>
      <c r="V47">
        <v>788</v>
      </c>
      <c r="W47" t="s">
        <v>42</v>
      </c>
      <c r="X47" t="s">
        <v>226</v>
      </c>
      <c r="Y47">
        <v>19139</v>
      </c>
      <c r="Z47">
        <v>163</v>
      </c>
      <c r="AA47">
        <v>227.7</v>
      </c>
      <c r="AB47" t="b">
        <v>0</v>
      </c>
      <c r="AC47">
        <v>8800</v>
      </c>
      <c r="AD47">
        <v>1983</v>
      </c>
      <c r="AE47" s="10">
        <v>9999</v>
      </c>
      <c r="AF47" s="11">
        <v>999</v>
      </c>
      <c r="AG47" s="11">
        <v>167.01898773517476</v>
      </c>
      <c r="AH47" s="11">
        <v>999</v>
      </c>
      <c r="AI47" s="11">
        <v>65.755506982352259</v>
      </c>
      <c r="AJ47" s="11" t="s">
        <v>226</v>
      </c>
      <c r="AK47" s="11" t="e">
        <v>#N/A</v>
      </c>
      <c r="AL47" s="11" t="s">
        <v>327</v>
      </c>
      <c r="AM47" s="11"/>
      <c r="AQ47" t="s">
        <v>277</v>
      </c>
      <c r="AR47" t="s">
        <v>280</v>
      </c>
      <c r="AS47">
        <v>1364</v>
      </c>
      <c r="AT47" t="s">
        <v>41</v>
      </c>
      <c r="AU47">
        <v>4</v>
      </c>
      <c r="AV47">
        <v>908</v>
      </c>
      <c r="AW47" t="s">
        <v>42</v>
      </c>
      <c r="AX47">
        <v>0</v>
      </c>
      <c r="AY47" t="s">
        <v>267</v>
      </c>
      <c r="AZ47" t="s">
        <v>100</v>
      </c>
      <c r="BA47">
        <v>21</v>
      </c>
      <c r="BB47" t="s">
        <v>279</v>
      </c>
      <c r="BC47">
        <v>111</v>
      </c>
      <c r="BD47">
        <v>21111</v>
      </c>
      <c r="BE47">
        <v>477</v>
      </c>
      <c r="BF47">
        <v>10452</v>
      </c>
      <c r="BG47">
        <v>1982</v>
      </c>
      <c r="BH47">
        <v>0</v>
      </c>
      <c r="BI47" t="s">
        <v>1807</v>
      </c>
      <c r="BJ47" t="s">
        <v>1788</v>
      </c>
      <c r="BK47" t="s">
        <v>1808</v>
      </c>
      <c r="BL47" t="s">
        <v>1809</v>
      </c>
      <c r="BM47" t="s">
        <v>1810</v>
      </c>
      <c r="BN47">
        <v>2014</v>
      </c>
      <c r="BO47">
        <v>0.98299999999999998</v>
      </c>
      <c r="BP47" t="s">
        <v>1987</v>
      </c>
      <c r="BQ47" t="s">
        <v>1701</v>
      </c>
      <c r="BR47">
        <v>2003</v>
      </c>
      <c r="BS47">
        <v>0</v>
      </c>
      <c r="BT47" t="s">
        <v>1873</v>
      </c>
      <c r="BU47" t="s">
        <v>1863</v>
      </c>
      <c r="BV47" t="s">
        <v>1812</v>
      </c>
      <c r="BW47">
        <v>2014</v>
      </c>
      <c r="BX47">
        <v>0</v>
      </c>
      <c r="BY47">
        <v>1.2</v>
      </c>
      <c r="BZ47">
        <v>0.23949999999999999</v>
      </c>
      <c r="CA47">
        <v>7.1489999999999998E-2</v>
      </c>
      <c r="CB47">
        <v>0.23949999999999999</v>
      </c>
      <c r="CC47">
        <v>7.1489999999999998E-2</v>
      </c>
      <c r="CD47">
        <v>0.05</v>
      </c>
      <c r="CE47">
        <v>0.1</v>
      </c>
      <c r="CF47">
        <v>0.1</v>
      </c>
      <c r="CG47">
        <v>0.99</v>
      </c>
      <c r="CH47" t="s">
        <v>1793</v>
      </c>
      <c r="CI47">
        <v>2014</v>
      </c>
      <c r="CJ47">
        <v>0</v>
      </c>
      <c r="CK47">
        <v>0</v>
      </c>
      <c r="CL47">
        <v>0</v>
      </c>
      <c r="CM47">
        <v>0</v>
      </c>
      <c r="CN47">
        <v>0</v>
      </c>
      <c r="CO47" t="s">
        <v>1988</v>
      </c>
      <c r="CP47">
        <v>100</v>
      </c>
      <c r="CQ47" t="s">
        <v>1973</v>
      </c>
      <c r="CR47">
        <v>100</v>
      </c>
      <c r="CS47" t="s">
        <v>1795</v>
      </c>
      <c r="CT47" t="s">
        <v>1992</v>
      </c>
      <c r="CU47">
        <v>1</v>
      </c>
      <c r="CV47">
        <v>0</v>
      </c>
      <c r="CW47" t="s">
        <v>1975</v>
      </c>
      <c r="CX47">
        <v>38.052500000000002</v>
      </c>
      <c r="CY47">
        <v>-85.910300000000007</v>
      </c>
      <c r="CZ47" t="s">
        <v>1817</v>
      </c>
      <c r="DA47" t="s">
        <v>1818</v>
      </c>
      <c r="DB47">
        <v>0</v>
      </c>
      <c r="DC47" t="s">
        <v>1990</v>
      </c>
      <c r="DD47" s="18">
        <v>28938246.399999999</v>
      </c>
      <c r="DE47" s="18">
        <v>2990388.8</v>
      </c>
      <c r="DF47" s="57">
        <v>0.6</v>
      </c>
      <c r="DG47" t="s">
        <v>1835</v>
      </c>
      <c r="DH47">
        <v>13383658</v>
      </c>
      <c r="DI47">
        <v>1543.4</v>
      </c>
      <c r="DJ47">
        <v>1054.2</v>
      </c>
      <c r="DK47">
        <v>2963312</v>
      </c>
      <c r="DL47">
        <v>8.8000000000000007</v>
      </c>
      <c r="DM47">
        <v>386.6</v>
      </c>
      <c r="DN47">
        <v>116</v>
      </c>
      <c r="DO47">
        <v>0</v>
      </c>
      <c r="DP47">
        <v>8.49203123661086E-2</v>
      </c>
      <c r="DQ47">
        <v>6.2283825315836698E-2</v>
      </c>
      <c r="DR47">
        <v>204.81774764877699</v>
      </c>
      <c r="DS47">
        <v>2.6788742071327603E-7</v>
      </c>
      <c r="DT47">
        <v>5.5362016769068302E-2</v>
      </c>
      <c r="DU47">
        <v>0.106668522941321</v>
      </c>
      <c r="DV47">
        <v>7.2858595882299204E-2</v>
      </c>
      <c r="DW47" s="58">
        <v>204.80245824432501</v>
      </c>
      <c r="DX47">
        <v>3.0409582800428401E-7</v>
      </c>
      <c r="DY47">
        <v>5.7771948446381401E-2</v>
      </c>
      <c r="DZ47">
        <v>7.7121806213976503E-3</v>
      </c>
      <c r="EA47">
        <v>0</v>
      </c>
      <c r="EB47">
        <v>3095493</v>
      </c>
      <c r="EC47">
        <v>1382560</v>
      </c>
      <c r="ED47">
        <v>126467</v>
      </c>
      <c r="EE47">
        <v>0</v>
      </c>
      <c r="EF47">
        <v>1</v>
      </c>
      <c r="EG47">
        <v>1</v>
      </c>
      <c r="EH47" t="s">
        <v>1859</v>
      </c>
      <c r="EI47">
        <v>0.28000000000000003</v>
      </c>
      <c r="EJ47">
        <v>0.09</v>
      </c>
      <c r="EK47" t="s">
        <v>1822</v>
      </c>
      <c r="EL47" t="s">
        <v>1822</v>
      </c>
      <c r="EM47">
        <v>0</v>
      </c>
      <c r="EN47">
        <v>1</v>
      </c>
      <c r="EO47">
        <v>0</v>
      </c>
      <c r="EP47">
        <v>1</v>
      </c>
      <c r="EQ47">
        <v>1</v>
      </c>
      <c r="ER47">
        <v>1</v>
      </c>
      <c r="ES47">
        <v>0</v>
      </c>
      <c r="ET47">
        <v>1</v>
      </c>
      <c r="EU47">
        <v>0</v>
      </c>
      <c r="EV47">
        <v>0</v>
      </c>
      <c r="EW47">
        <v>0</v>
      </c>
      <c r="EX47">
        <v>0</v>
      </c>
      <c r="EY47">
        <v>0</v>
      </c>
      <c r="EZ47" t="s">
        <v>1950</v>
      </c>
      <c r="FA47">
        <v>40</v>
      </c>
      <c r="FB47" t="s">
        <v>1824</v>
      </c>
      <c r="FC47">
        <v>4</v>
      </c>
      <c r="FD47" t="s">
        <v>1825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80</v>
      </c>
      <c r="FM47">
        <v>59</v>
      </c>
      <c r="FN47">
        <v>94</v>
      </c>
      <c r="FO47">
        <v>72</v>
      </c>
      <c r="FP47">
        <v>1</v>
      </c>
      <c r="FQ47">
        <v>0</v>
      </c>
      <c r="FR47">
        <v>0</v>
      </c>
      <c r="FS47" t="s">
        <v>1976</v>
      </c>
      <c r="FT47">
        <v>0</v>
      </c>
      <c r="FU47">
        <v>0</v>
      </c>
      <c r="FV47">
        <v>1</v>
      </c>
      <c r="FW47">
        <v>1</v>
      </c>
      <c r="FX47" t="s">
        <v>1963</v>
      </c>
      <c r="FY47">
        <v>0</v>
      </c>
      <c r="FZ47">
        <v>0</v>
      </c>
      <c r="GA47">
        <v>1</v>
      </c>
      <c r="GB47">
        <v>0</v>
      </c>
      <c r="GC47">
        <v>0</v>
      </c>
      <c r="GD47">
        <v>0</v>
      </c>
      <c r="GE47">
        <v>1</v>
      </c>
      <c r="GF47">
        <v>1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1</v>
      </c>
      <c r="GM47" t="s">
        <v>1804</v>
      </c>
      <c r="GN47" t="s">
        <v>1991</v>
      </c>
      <c r="GO47">
        <v>0</v>
      </c>
      <c r="GP47">
        <v>0</v>
      </c>
      <c r="GQ47" t="s">
        <v>1830</v>
      </c>
      <c r="GR47">
        <v>87.523763869999996</v>
      </c>
      <c r="GS47">
        <v>17.634067957731201</v>
      </c>
      <c r="GT47">
        <v>12.044728807205001</v>
      </c>
      <c r="GU47">
        <v>1</v>
      </c>
      <c r="GV47">
        <v>32130990</v>
      </c>
      <c r="GW47">
        <v>3340769</v>
      </c>
      <c r="GX47">
        <v>0.67</v>
      </c>
      <c r="GY47">
        <v>3291578</v>
      </c>
      <c r="GZ47">
        <v>204.88494129810505</v>
      </c>
      <c r="HA47" t="s">
        <v>1806</v>
      </c>
      <c r="HB47" s="57">
        <v>0.6</v>
      </c>
      <c r="HC47" t="s">
        <v>1806</v>
      </c>
      <c r="HD47" s="58">
        <v>204.80245824432501</v>
      </c>
      <c r="HE47" s="18">
        <v>2507112</v>
      </c>
      <c r="HF47" s="18">
        <v>26204334.624000002</v>
      </c>
      <c r="HG47" s="18">
        <v>2683356.0738260401</v>
      </c>
      <c r="HH47" s="57">
        <v>0.32559726962457336</v>
      </c>
      <c r="HI47">
        <v>81</v>
      </c>
      <c r="HJ47" s="11">
        <v>12.799561992144886</v>
      </c>
      <c r="HK47">
        <v>0</v>
      </c>
      <c r="HL47" s="11">
        <v>12.799561992144886</v>
      </c>
      <c r="HM47" s="59">
        <v>2369.71362375018</v>
      </c>
      <c r="HN47" s="59">
        <v>10.58</v>
      </c>
      <c r="HO47" s="59">
        <v>4.59</v>
      </c>
      <c r="HP47" s="59">
        <v>31.346699189790002</v>
      </c>
      <c r="HQ47" s="59">
        <v>0.32070423552599597</v>
      </c>
      <c r="HR47" s="59">
        <v>0.47211281491549939</v>
      </c>
      <c r="HS47" s="59">
        <v>4.82</v>
      </c>
      <c r="HT47" s="59">
        <v>10.69</v>
      </c>
      <c r="HU47" t="s">
        <v>44</v>
      </c>
      <c r="HV47" s="19" t="s">
        <v>44</v>
      </c>
      <c r="HW47" s="18">
        <v>460.81937771999998</v>
      </c>
      <c r="HX47" s="58">
        <v>151.793903020968</v>
      </c>
      <c r="HY47" s="58">
        <v>325.206096979032</v>
      </c>
      <c r="HZ47" s="57">
        <v>0.88005730107345759</v>
      </c>
      <c r="IA47" s="18">
        <v>2507112</v>
      </c>
      <c r="IB47" s="18">
        <v>3677337.0336814639</v>
      </c>
      <c r="IC47" s="18">
        <v>38435526.67603866</v>
      </c>
      <c r="ID47" s="58">
        <v>20.480245824432501</v>
      </c>
      <c r="IE47" s="18">
        <v>393584.51735840237</v>
      </c>
      <c r="IF47" s="18">
        <v>2289771.5564676379</v>
      </c>
      <c r="IG47" s="18">
        <v>730421063.42601943</v>
      </c>
      <c r="IH47" s="18">
        <v>0</v>
      </c>
      <c r="II47" s="18">
        <v>0</v>
      </c>
      <c r="IJ47" s="18">
        <v>2246.0251213344077</v>
      </c>
      <c r="IK47" s="58">
        <v>22.902930088050315</v>
      </c>
      <c r="IL47" s="58">
        <v>7.3178972770494459</v>
      </c>
      <c r="IM47" s="58">
        <v>12.92806061352</v>
      </c>
      <c r="IN47" s="58">
        <v>21.650180140534083</v>
      </c>
      <c r="IO47" s="58">
        <v>0</v>
      </c>
      <c r="IP47" s="58">
        <v>77.631387149736128</v>
      </c>
      <c r="IQ47" s="58">
        <v>-2.5225321635997773</v>
      </c>
      <c r="IR47" s="58">
        <v>-2.7619657689796919</v>
      </c>
      <c r="IS47" s="58">
        <f t="shared" si="0"/>
        <v>2246.0251213344077</v>
      </c>
      <c r="IT47" s="60"/>
      <c r="IU47" s="18">
        <f t="shared" si="1"/>
        <v>12.92806061352</v>
      </c>
      <c r="IV47" s="18">
        <f t="shared" si="2"/>
        <v>22.902930088050315</v>
      </c>
      <c r="IW47" s="57">
        <f t="shared" si="3"/>
        <v>0.31822621178400001</v>
      </c>
      <c r="IX47" s="57">
        <f t="shared" si="4"/>
        <v>0.46676216845576257</v>
      </c>
      <c r="JA47" s="18">
        <v>205.4</v>
      </c>
    </row>
    <row r="48" spans="1:261" x14ac:dyDescent="0.2">
      <c r="A48" t="s">
        <v>1311</v>
      </c>
      <c r="B48" t="s">
        <v>1244</v>
      </c>
      <c r="C48" t="s">
        <v>1224</v>
      </c>
      <c r="D48" t="s">
        <v>1312</v>
      </c>
      <c r="E48" t="s">
        <v>391</v>
      </c>
      <c r="F48">
        <v>2727</v>
      </c>
      <c r="G48">
        <v>3</v>
      </c>
      <c r="H48">
        <v>2017.6609421800399</v>
      </c>
      <c r="I48">
        <v>10.58</v>
      </c>
      <c r="J48">
        <v>4.59</v>
      </c>
      <c r="K48">
        <v>25.356763294183502</v>
      </c>
      <c r="L48">
        <v>0.28675278398054699</v>
      </c>
      <c r="M48">
        <v>0.40203842025613223</v>
      </c>
      <c r="N48">
        <v>4.82</v>
      </c>
      <c r="O48">
        <v>25.38</v>
      </c>
      <c r="R48" t="s">
        <v>918</v>
      </c>
      <c r="S48">
        <v>1241</v>
      </c>
      <c r="T48" t="s">
        <v>41</v>
      </c>
      <c r="U48">
        <v>1</v>
      </c>
      <c r="V48">
        <v>819</v>
      </c>
      <c r="W48" t="s">
        <v>42</v>
      </c>
      <c r="X48" t="s">
        <v>236</v>
      </c>
      <c r="Y48">
        <v>20107</v>
      </c>
      <c r="Z48">
        <v>736</v>
      </c>
      <c r="AA48">
        <v>1398</v>
      </c>
      <c r="AB48" t="b">
        <v>1</v>
      </c>
      <c r="AC48">
        <v>10600</v>
      </c>
      <c r="AD48">
        <v>1973</v>
      </c>
      <c r="AE48" s="10">
        <v>2021</v>
      </c>
      <c r="AF48" s="11">
        <v>16</v>
      </c>
      <c r="AG48" s="11">
        <v>9.796405189364144</v>
      </c>
      <c r="AH48" s="11">
        <v>92</v>
      </c>
      <c r="AI48" s="11">
        <v>9.796405189364144</v>
      </c>
      <c r="AJ48" s="11" t="s">
        <v>200</v>
      </c>
      <c r="AK48" s="11">
        <v>4.82</v>
      </c>
      <c r="AL48" s="11" t="s">
        <v>236</v>
      </c>
      <c r="AM48" s="11">
        <v>-28.91</v>
      </c>
      <c r="AQ48" t="s">
        <v>281</v>
      </c>
      <c r="AR48" t="s">
        <v>282</v>
      </c>
      <c r="AS48">
        <v>1379</v>
      </c>
      <c r="AT48" t="s">
        <v>41</v>
      </c>
      <c r="AU48">
        <v>1</v>
      </c>
      <c r="AV48">
        <v>916</v>
      </c>
      <c r="AW48" t="s">
        <v>42</v>
      </c>
      <c r="AX48">
        <v>0</v>
      </c>
      <c r="AY48" t="s">
        <v>283</v>
      </c>
      <c r="AZ48" t="s">
        <v>100</v>
      </c>
      <c r="BA48">
        <v>21</v>
      </c>
      <c r="BB48" t="s">
        <v>284</v>
      </c>
      <c r="BC48">
        <v>145</v>
      </c>
      <c r="BD48">
        <v>21145</v>
      </c>
      <c r="BE48">
        <v>134</v>
      </c>
      <c r="BF48">
        <v>11164</v>
      </c>
      <c r="BG48">
        <v>1953</v>
      </c>
      <c r="BH48">
        <v>2034</v>
      </c>
      <c r="BI48" t="s">
        <v>1807</v>
      </c>
      <c r="BJ48" t="s">
        <v>1788</v>
      </c>
      <c r="BK48" t="s">
        <v>1808</v>
      </c>
      <c r="BL48" t="s">
        <v>1886</v>
      </c>
      <c r="BM48" t="s">
        <v>1865</v>
      </c>
      <c r="BN48">
        <v>2017</v>
      </c>
      <c r="BO48">
        <v>0.96</v>
      </c>
      <c r="BP48" t="s">
        <v>1811</v>
      </c>
      <c r="BQ48" t="s">
        <v>1701</v>
      </c>
      <c r="BR48">
        <v>2017</v>
      </c>
      <c r="BS48">
        <v>0</v>
      </c>
      <c r="BT48" t="s">
        <v>1993</v>
      </c>
      <c r="BU48">
        <v>0</v>
      </c>
      <c r="BV48">
        <v>0</v>
      </c>
      <c r="BW48">
        <v>0</v>
      </c>
      <c r="BX48">
        <v>0</v>
      </c>
      <c r="BY48">
        <v>1.2</v>
      </c>
      <c r="BZ48">
        <v>0.28521999999999997</v>
      </c>
      <c r="CA48">
        <v>0.182</v>
      </c>
      <c r="CB48">
        <v>0.28521999999999997</v>
      </c>
      <c r="CC48">
        <v>0.182</v>
      </c>
      <c r="CD48">
        <v>0.05</v>
      </c>
      <c r="CE48">
        <v>0.1</v>
      </c>
      <c r="CF48">
        <v>1</v>
      </c>
      <c r="CG48">
        <v>0.99</v>
      </c>
      <c r="CH48" t="s">
        <v>1793</v>
      </c>
      <c r="CI48">
        <v>2015</v>
      </c>
      <c r="CJ48">
        <v>0</v>
      </c>
      <c r="CK48">
        <v>0</v>
      </c>
      <c r="CL48">
        <v>0</v>
      </c>
      <c r="CM48">
        <v>0</v>
      </c>
      <c r="CN48">
        <v>0</v>
      </c>
      <c r="CO48" t="s">
        <v>1994</v>
      </c>
      <c r="CP48">
        <v>100</v>
      </c>
      <c r="CQ48" t="s">
        <v>1994</v>
      </c>
      <c r="CR48">
        <v>100</v>
      </c>
      <c r="CS48" t="s">
        <v>1795</v>
      </c>
      <c r="CT48" t="s">
        <v>1995</v>
      </c>
      <c r="CU48">
        <v>1</v>
      </c>
      <c r="CV48">
        <v>0</v>
      </c>
      <c r="CW48" t="s">
        <v>1975</v>
      </c>
      <c r="CX48">
        <v>37.151699999999998</v>
      </c>
      <c r="CY48">
        <v>-88.775000000000006</v>
      </c>
      <c r="CZ48" t="s">
        <v>1996</v>
      </c>
      <c r="DA48" t="s">
        <v>1818</v>
      </c>
      <c r="DB48">
        <v>0</v>
      </c>
      <c r="DC48">
        <v>0</v>
      </c>
      <c r="DD48" s="18">
        <v>7564982.7999999998</v>
      </c>
      <c r="DE48" s="18">
        <v>686199.6</v>
      </c>
      <c r="DF48" s="57">
        <v>0.40199999999999902</v>
      </c>
      <c r="DG48" t="s">
        <v>1820</v>
      </c>
      <c r="DH48">
        <v>3770909.8</v>
      </c>
      <c r="DI48">
        <v>1388</v>
      </c>
      <c r="DJ48">
        <v>733.2</v>
      </c>
      <c r="DK48">
        <v>793415.2</v>
      </c>
      <c r="DL48">
        <v>2.6</v>
      </c>
      <c r="DM48">
        <v>378.4</v>
      </c>
      <c r="DN48">
        <v>15</v>
      </c>
      <c r="DO48">
        <v>1</v>
      </c>
      <c r="DP48">
        <v>0.32893451048761602</v>
      </c>
      <c r="DQ48">
        <v>0.160924180252454</v>
      </c>
      <c r="DR48">
        <v>209.75986866392401</v>
      </c>
      <c r="DS48">
        <v>1.1429274165657199E-7</v>
      </c>
      <c r="DT48">
        <v>0.159274057803451</v>
      </c>
      <c r="DU48">
        <v>0.36695390768105901</v>
      </c>
      <c r="DV48">
        <v>0.19384049359636299</v>
      </c>
      <c r="DW48" s="58">
        <v>209.75994816538099</v>
      </c>
      <c r="DX48">
        <v>3.4368881843326802E-7</v>
      </c>
      <c r="DY48">
        <v>0.20069427277204999</v>
      </c>
      <c r="DZ48">
        <v>3.9848506604159397E-3</v>
      </c>
      <c r="EA48">
        <v>2.6565671069439599E-4</v>
      </c>
      <c r="EB48">
        <v>525835</v>
      </c>
      <c r="EC48">
        <v>336180</v>
      </c>
      <c r="ED48">
        <v>0</v>
      </c>
      <c r="EE48">
        <v>20818</v>
      </c>
      <c r="EF48">
        <v>1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1</v>
      </c>
      <c r="EQ48">
        <v>1</v>
      </c>
      <c r="ER48">
        <v>1</v>
      </c>
      <c r="ES48">
        <v>0</v>
      </c>
      <c r="ET48">
        <v>1</v>
      </c>
      <c r="EU48">
        <v>0</v>
      </c>
      <c r="EV48">
        <v>0</v>
      </c>
      <c r="EW48">
        <v>0</v>
      </c>
      <c r="EX48">
        <v>0</v>
      </c>
      <c r="EY48">
        <v>0</v>
      </c>
      <c r="EZ48" t="s">
        <v>1801</v>
      </c>
      <c r="FA48">
        <v>69</v>
      </c>
      <c r="FB48" t="s">
        <v>1860</v>
      </c>
      <c r="FC48">
        <v>4</v>
      </c>
      <c r="FD48" t="s">
        <v>1825</v>
      </c>
      <c r="FE48">
        <v>0</v>
      </c>
      <c r="FF48">
        <v>1</v>
      </c>
      <c r="FG48">
        <v>1</v>
      </c>
      <c r="FH48">
        <v>0</v>
      </c>
      <c r="FI48">
        <v>1</v>
      </c>
      <c r="FJ48" t="s">
        <v>1878</v>
      </c>
      <c r="FK48">
        <v>1</v>
      </c>
      <c r="FL48">
        <v>74</v>
      </c>
      <c r="FM48">
        <v>69</v>
      </c>
      <c r="FN48">
        <v>69</v>
      </c>
      <c r="FO48">
        <v>29</v>
      </c>
      <c r="FP48">
        <v>0</v>
      </c>
      <c r="FQ48">
        <v>0</v>
      </c>
      <c r="FR48">
        <v>0</v>
      </c>
      <c r="FS48" t="s">
        <v>1997</v>
      </c>
      <c r="FT48">
        <v>1</v>
      </c>
      <c r="FU48">
        <v>1</v>
      </c>
      <c r="FV48">
        <v>1</v>
      </c>
      <c r="FW48">
        <v>1</v>
      </c>
      <c r="FX48" t="s">
        <v>1827</v>
      </c>
      <c r="FY48">
        <v>0</v>
      </c>
      <c r="FZ48">
        <v>0</v>
      </c>
      <c r="GA48">
        <v>1</v>
      </c>
      <c r="GB48">
        <v>0</v>
      </c>
      <c r="GC48">
        <v>0</v>
      </c>
      <c r="GD48">
        <v>0</v>
      </c>
      <c r="GE48">
        <v>1</v>
      </c>
      <c r="GF48">
        <v>1</v>
      </c>
      <c r="GG48">
        <v>0</v>
      </c>
      <c r="GH48">
        <v>1</v>
      </c>
      <c r="GI48">
        <v>0</v>
      </c>
      <c r="GJ48" t="s">
        <v>1804</v>
      </c>
      <c r="GK48">
        <v>0</v>
      </c>
      <c r="GL48">
        <v>1</v>
      </c>
      <c r="GM48" t="s">
        <v>1804</v>
      </c>
      <c r="GN48">
        <v>0</v>
      </c>
      <c r="GO48" t="s">
        <v>1893</v>
      </c>
      <c r="GP48">
        <v>0</v>
      </c>
      <c r="GQ48" t="s">
        <v>1918</v>
      </c>
      <c r="GR48">
        <v>124.4761249</v>
      </c>
      <c r="GS48">
        <v>11.1507327297911</v>
      </c>
      <c r="GT48">
        <v>5.89028619415192</v>
      </c>
      <c r="GU48">
        <v>1</v>
      </c>
      <c r="GV48">
        <v>6793858</v>
      </c>
      <c r="GW48">
        <v>613342</v>
      </c>
      <c r="GX48">
        <v>0.36</v>
      </c>
      <c r="GY48">
        <v>712540</v>
      </c>
      <c r="GZ48">
        <v>209.76005091657788</v>
      </c>
      <c r="HA48" t="s">
        <v>1806</v>
      </c>
      <c r="HB48" s="57">
        <v>0.40199999999999902</v>
      </c>
      <c r="HC48" t="s">
        <v>1806</v>
      </c>
      <c r="HD48" s="58">
        <v>209.75994816538099</v>
      </c>
      <c r="HE48" s="18">
        <v>471883.67999999883</v>
      </c>
      <c r="HF48" s="18">
        <v>5268109.4035199871</v>
      </c>
      <c r="HG48" s="18">
        <v>552519.17770595429</v>
      </c>
      <c r="HH48" s="57">
        <v>0.1111111111111111</v>
      </c>
      <c r="HI48">
        <v>59</v>
      </c>
      <c r="HJ48" s="11">
        <v>28.168123023057539</v>
      </c>
      <c r="HK48">
        <v>0</v>
      </c>
      <c r="HL48" s="11">
        <v>28.168123023057539</v>
      </c>
      <c r="HM48" s="59" t="s">
        <v>44</v>
      </c>
      <c r="HN48" s="59" t="s">
        <v>44</v>
      </c>
      <c r="HO48" s="59" t="s">
        <v>44</v>
      </c>
      <c r="HP48" s="59" t="s">
        <v>44</v>
      </c>
      <c r="HQ48" s="59" t="s">
        <v>44</v>
      </c>
      <c r="HR48" s="59" t="s">
        <v>44</v>
      </c>
      <c r="HS48" s="59" t="s">
        <v>44</v>
      </c>
      <c r="HT48" s="59" t="s">
        <v>44</v>
      </c>
      <c r="HU48" t="s">
        <v>44</v>
      </c>
      <c r="HV48" s="19" t="s">
        <v>44</v>
      </c>
      <c r="HW48" s="18">
        <v>138.27306168000004</v>
      </c>
      <c r="HX48" s="58">
        <v>45.547146517392008</v>
      </c>
      <c r="HY48" s="58">
        <v>88.452853482607992</v>
      </c>
      <c r="HZ48" s="57">
        <v>0.60900239934703337</v>
      </c>
      <c r="IA48" s="18">
        <v>471883.67999999883</v>
      </c>
      <c r="IB48" s="18">
        <v>714871.37644952163</v>
      </c>
      <c r="IC48" s="18">
        <v>7980824.0466824602</v>
      </c>
      <c r="ID48" s="58">
        <v>20.975994816538101</v>
      </c>
      <c r="IE48" s="18">
        <v>83702.861917456961</v>
      </c>
      <c r="IF48" s="18">
        <v>468816.31578849733</v>
      </c>
      <c r="IG48" s="18">
        <v>219169509.00629157</v>
      </c>
      <c r="IH48" s="18">
        <v>0</v>
      </c>
      <c r="II48" s="18">
        <v>0</v>
      </c>
      <c r="IJ48" s="18">
        <v>2477.8116293261887</v>
      </c>
      <c r="IK48" s="58">
        <v>38.078514805970151</v>
      </c>
      <c r="IL48" s="58">
        <v>8.6230402474264842</v>
      </c>
      <c r="IM48" s="58">
        <v>13.808732174640003</v>
      </c>
      <c r="IN48" s="58">
        <v>40.209401994132079</v>
      </c>
      <c r="IO48" s="58">
        <v>0</v>
      </c>
      <c r="IP48" s="58">
        <v>84.447478331995654</v>
      </c>
      <c r="IQ48" s="58">
        <v>31.141753170468959</v>
      </c>
      <c r="IR48" s="58">
        <v>31.345506956208798</v>
      </c>
      <c r="IS48" s="58">
        <f t="shared" si="0"/>
        <v>2477.8116293261887</v>
      </c>
      <c r="IT48" s="60"/>
      <c r="IU48" s="18">
        <f t="shared" si="1"/>
        <v>13.808732174640003</v>
      </c>
      <c r="IV48" s="18">
        <f t="shared" si="2"/>
        <v>38.078514805970151</v>
      </c>
      <c r="IW48" s="57">
        <f t="shared" si="3"/>
        <v>0.33990407848800008</v>
      </c>
      <c r="IX48" s="57">
        <f t="shared" si="4"/>
        <v>0.51493134165929089</v>
      </c>
      <c r="JA48" s="18">
        <v>205.4</v>
      </c>
    </row>
    <row r="49" spans="1:261" x14ac:dyDescent="0.2">
      <c r="A49" t="s">
        <v>1313</v>
      </c>
      <c r="B49" t="s">
        <v>1244</v>
      </c>
      <c r="C49" t="s">
        <v>1224</v>
      </c>
      <c r="D49" t="s">
        <v>1312</v>
      </c>
      <c r="E49" t="s">
        <v>391</v>
      </c>
      <c r="F49">
        <v>2727</v>
      </c>
      <c r="G49">
        <v>4</v>
      </c>
      <c r="H49">
        <v>2004.1291269595599</v>
      </c>
      <c r="I49">
        <v>10.58</v>
      </c>
      <c r="J49">
        <v>4.59</v>
      </c>
      <c r="K49">
        <v>25.195711256018299</v>
      </c>
      <c r="L49">
        <v>0.28531752053030301</v>
      </c>
      <c r="M49">
        <v>0.39922277196722589</v>
      </c>
      <c r="N49">
        <v>4.82</v>
      </c>
      <c r="O49">
        <v>25.38</v>
      </c>
      <c r="R49" t="s">
        <v>262</v>
      </c>
      <c r="S49">
        <v>1241</v>
      </c>
      <c r="T49" t="s">
        <v>41</v>
      </c>
      <c r="U49">
        <v>2</v>
      </c>
      <c r="V49">
        <v>820</v>
      </c>
      <c r="W49" t="s">
        <v>42</v>
      </c>
      <c r="X49" t="s">
        <v>236</v>
      </c>
      <c r="Y49">
        <v>20107</v>
      </c>
      <c r="Z49">
        <v>662</v>
      </c>
      <c r="AA49">
        <v>1398</v>
      </c>
      <c r="AB49" t="b">
        <v>1</v>
      </c>
      <c r="AC49">
        <v>10424</v>
      </c>
      <c r="AD49">
        <v>1977</v>
      </c>
      <c r="AE49" s="10">
        <v>2039</v>
      </c>
      <c r="AF49" s="11">
        <v>16</v>
      </c>
      <c r="AG49" s="11">
        <v>9.796405189364144</v>
      </c>
      <c r="AH49" s="11">
        <v>92</v>
      </c>
      <c r="AI49" s="11">
        <v>9.796405189364144</v>
      </c>
      <c r="AJ49" s="11" t="s">
        <v>200</v>
      </c>
      <c r="AK49" s="11">
        <v>4.82</v>
      </c>
      <c r="AL49" s="11" t="s">
        <v>236</v>
      </c>
      <c r="AM49" s="11">
        <v>-28.91</v>
      </c>
      <c r="AQ49" t="s">
        <v>281</v>
      </c>
      <c r="AR49" t="s">
        <v>285</v>
      </c>
      <c r="AS49">
        <v>1379</v>
      </c>
      <c r="AT49" t="s">
        <v>41</v>
      </c>
      <c r="AU49">
        <v>2</v>
      </c>
      <c r="AV49">
        <v>918</v>
      </c>
      <c r="AW49" t="s">
        <v>42</v>
      </c>
      <c r="AX49">
        <v>0</v>
      </c>
      <c r="AY49" t="s">
        <v>283</v>
      </c>
      <c r="AZ49" t="s">
        <v>100</v>
      </c>
      <c r="BA49">
        <v>21</v>
      </c>
      <c r="BB49" t="s">
        <v>284</v>
      </c>
      <c r="BC49">
        <v>145</v>
      </c>
      <c r="BD49">
        <v>21145</v>
      </c>
      <c r="BE49">
        <v>134</v>
      </c>
      <c r="BF49">
        <v>11162</v>
      </c>
      <c r="BG49">
        <v>1953</v>
      </c>
      <c r="BH49">
        <v>2034</v>
      </c>
      <c r="BI49" t="s">
        <v>1807</v>
      </c>
      <c r="BJ49" t="s">
        <v>1788</v>
      </c>
      <c r="BK49" t="s">
        <v>1808</v>
      </c>
      <c r="BL49" t="s">
        <v>1886</v>
      </c>
      <c r="BM49">
        <v>0</v>
      </c>
      <c r="BN49">
        <v>0</v>
      </c>
      <c r="BO49">
        <v>0.30399999999999999</v>
      </c>
      <c r="BP49" t="s">
        <v>1811</v>
      </c>
      <c r="BQ49">
        <v>0</v>
      </c>
      <c r="BR49">
        <v>0</v>
      </c>
      <c r="BS49">
        <v>0</v>
      </c>
      <c r="BT49" t="s">
        <v>1993</v>
      </c>
      <c r="BU49">
        <v>0</v>
      </c>
      <c r="BV49">
        <v>0</v>
      </c>
      <c r="BW49">
        <v>0</v>
      </c>
      <c r="BX49">
        <v>0</v>
      </c>
      <c r="BY49">
        <v>1.2</v>
      </c>
      <c r="BZ49">
        <v>0.19594</v>
      </c>
      <c r="CA49">
        <v>0.19594</v>
      </c>
      <c r="CB49">
        <v>0.19594</v>
      </c>
      <c r="CC49">
        <v>0.19594</v>
      </c>
      <c r="CD49">
        <v>0.11</v>
      </c>
      <c r="CE49">
        <v>0.1</v>
      </c>
      <c r="CF49">
        <v>1</v>
      </c>
      <c r="CG49">
        <v>0.98</v>
      </c>
      <c r="CH49" t="s">
        <v>1793</v>
      </c>
      <c r="CI49">
        <v>2015</v>
      </c>
      <c r="CJ49">
        <v>0</v>
      </c>
      <c r="CK49">
        <v>0</v>
      </c>
      <c r="CL49">
        <v>0</v>
      </c>
      <c r="CM49">
        <v>0</v>
      </c>
      <c r="CN49">
        <v>0</v>
      </c>
      <c r="CO49" t="s">
        <v>1994</v>
      </c>
      <c r="CP49">
        <v>100</v>
      </c>
      <c r="CQ49" t="s">
        <v>1994</v>
      </c>
      <c r="CR49">
        <v>100</v>
      </c>
      <c r="CS49" t="s">
        <v>1795</v>
      </c>
      <c r="CT49" t="s">
        <v>1998</v>
      </c>
      <c r="CU49">
        <v>1</v>
      </c>
      <c r="CV49">
        <v>0</v>
      </c>
      <c r="CW49" t="s">
        <v>1975</v>
      </c>
      <c r="CX49">
        <v>37.151699999999998</v>
      </c>
      <c r="CY49">
        <v>-88.775000000000006</v>
      </c>
      <c r="CZ49" t="s">
        <v>1996</v>
      </c>
      <c r="DA49" t="s">
        <v>1818</v>
      </c>
      <c r="DB49">
        <v>0</v>
      </c>
      <c r="DC49">
        <v>0</v>
      </c>
      <c r="DD49" s="18">
        <v>7398795.5999999996</v>
      </c>
      <c r="DE49" s="18">
        <v>672073.4</v>
      </c>
      <c r="DF49" s="57">
        <v>0.36399999999999999</v>
      </c>
      <c r="DG49" t="s">
        <v>1891</v>
      </c>
      <c r="DH49">
        <v>3398677.2</v>
      </c>
      <c r="DI49">
        <v>1444.4</v>
      </c>
      <c r="DJ49">
        <v>742.2</v>
      </c>
      <c r="DK49">
        <v>775985.2</v>
      </c>
      <c r="DL49">
        <v>2.8</v>
      </c>
      <c r="DM49">
        <v>344</v>
      </c>
      <c r="DN49">
        <v>19</v>
      </c>
      <c r="DO49">
        <v>2</v>
      </c>
      <c r="DP49">
        <v>0.33387207961151599</v>
      </c>
      <c r="DQ49">
        <v>0.16290612809135399</v>
      </c>
      <c r="DR49">
        <v>209.759835579602</v>
      </c>
      <c r="DS49">
        <v>1.2211853680011499E-7</v>
      </c>
      <c r="DT49">
        <v>0.15985664747126699</v>
      </c>
      <c r="DU49">
        <v>0.390441925439864</v>
      </c>
      <c r="DV49">
        <v>0.200627248034801</v>
      </c>
      <c r="DW49" s="58">
        <v>209.759869565798</v>
      </c>
      <c r="DX49">
        <v>3.7843997204085398E-7</v>
      </c>
      <c r="DY49">
        <v>0.202431699015134</v>
      </c>
      <c r="DZ49">
        <v>4.8474334115725997E-3</v>
      </c>
      <c r="EA49">
        <v>5.1025614858659003E-4</v>
      </c>
      <c r="EB49">
        <v>658888</v>
      </c>
      <c r="EC49">
        <v>448746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1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 t="s">
        <v>1801</v>
      </c>
      <c r="FA49">
        <v>69</v>
      </c>
      <c r="FB49" t="s">
        <v>1860</v>
      </c>
      <c r="FC49">
        <v>5</v>
      </c>
      <c r="FD49" t="s">
        <v>1849</v>
      </c>
      <c r="FE49">
        <v>0</v>
      </c>
      <c r="FF49">
        <v>1</v>
      </c>
      <c r="FG49">
        <v>1</v>
      </c>
      <c r="FH49">
        <v>0</v>
      </c>
      <c r="FI49">
        <v>1</v>
      </c>
      <c r="FJ49" t="s">
        <v>1878</v>
      </c>
      <c r="FK49">
        <v>1</v>
      </c>
      <c r="FL49">
        <v>74</v>
      </c>
      <c r="FM49">
        <v>69</v>
      </c>
      <c r="FN49">
        <v>69</v>
      </c>
      <c r="FO49">
        <v>29</v>
      </c>
      <c r="FP49">
        <v>0</v>
      </c>
      <c r="FQ49">
        <v>0</v>
      </c>
      <c r="FR49">
        <v>0</v>
      </c>
      <c r="FS49" t="s">
        <v>1997</v>
      </c>
      <c r="FT49">
        <v>1</v>
      </c>
      <c r="FU49">
        <v>1</v>
      </c>
      <c r="FV49">
        <v>1</v>
      </c>
      <c r="FW49">
        <v>1</v>
      </c>
      <c r="FX49" t="s">
        <v>1827</v>
      </c>
      <c r="FY49">
        <v>0</v>
      </c>
      <c r="FZ49">
        <v>0</v>
      </c>
      <c r="GA49">
        <v>1</v>
      </c>
      <c r="GB49">
        <v>0</v>
      </c>
      <c r="GC49">
        <v>0</v>
      </c>
      <c r="GD49">
        <v>0</v>
      </c>
      <c r="GE49">
        <v>1</v>
      </c>
      <c r="GF49">
        <v>1</v>
      </c>
      <c r="GG49">
        <v>0</v>
      </c>
      <c r="GH49">
        <v>1</v>
      </c>
      <c r="GI49">
        <v>0</v>
      </c>
      <c r="GJ49" t="s">
        <v>1836</v>
      </c>
      <c r="GK49">
        <v>0</v>
      </c>
      <c r="GL49">
        <v>1</v>
      </c>
      <c r="GM49" t="s">
        <v>1836</v>
      </c>
      <c r="GN49">
        <v>0</v>
      </c>
      <c r="GO49" t="s">
        <v>1893</v>
      </c>
      <c r="GP49">
        <v>0</v>
      </c>
      <c r="GQ49" t="s">
        <v>1918</v>
      </c>
      <c r="GR49">
        <v>124.4761249</v>
      </c>
      <c r="GS49">
        <v>11.603831667802799</v>
      </c>
      <c r="GT49">
        <v>5.9625892161750604</v>
      </c>
      <c r="GU49">
        <v>1</v>
      </c>
      <c r="GV49">
        <v>9063924</v>
      </c>
      <c r="GW49">
        <v>819638</v>
      </c>
      <c r="GX49">
        <v>0.45</v>
      </c>
      <c r="GY49">
        <v>950624</v>
      </c>
      <c r="GZ49">
        <v>209.75992296493217</v>
      </c>
      <c r="HA49" t="s">
        <v>1806</v>
      </c>
      <c r="HB49" s="57">
        <v>0.36399999999999999</v>
      </c>
      <c r="HC49" t="s">
        <v>1806</v>
      </c>
      <c r="HD49" s="58">
        <v>209.759869565798</v>
      </c>
      <c r="HE49" s="18">
        <v>427277.75999999995</v>
      </c>
      <c r="HF49" s="18">
        <v>4769274.3571199998</v>
      </c>
      <c r="HG49" s="18">
        <v>500201.18353649811</v>
      </c>
      <c r="HH49" s="57">
        <v>0.1111111111111111</v>
      </c>
      <c r="HI49">
        <v>59</v>
      </c>
      <c r="HJ49" s="11">
        <v>28.171672340910753</v>
      </c>
      <c r="HK49">
        <v>0</v>
      </c>
      <c r="HL49" s="11">
        <v>28.171672340910753</v>
      </c>
      <c r="HM49" s="59" t="s">
        <v>44</v>
      </c>
      <c r="HN49" s="59" t="s">
        <v>44</v>
      </c>
      <c r="HO49" s="59" t="s">
        <v>44</v>
      </c>
      <c r="HP49" s="59" t="s">
        <v>44</v>
      </c>
      <c r="HQ49" s="59" t="s">
        <v>44</v>
      </c>
      <c r="HR49" s="59" t="s">
        <v>44</v>
      </c>
      <c r="HS49" s="59" t="s">
        <v>44</v>
      </c>
      <c r="HT49" s="59" t="s">
        <v>44</v>
      </c>
      <c r="HU49" t="s">
        <v>44</v>
      </c>
      <c r="HV49" s="19" t="s">
        <v>44</v>
      </c>
      <c r="HW49" s="18">
        <v>138.24829044000003</v>
      </c>
      <c r="HX49" s="58">
        <v>45.538986870936007</v>
      </c>
      <c r="HY49" s="58">
        <v>88.461013129063986</v>
      </c>
      <c r="HZ49" s="57">
        <v>0.55138414398257185</v>
      </c>
      <c r="IA49" s="18">
        <v>427277.75999999995</v>
      </c>
      <c r="IB49" s="18">
        <v>647236.76357250218</v>
      </c>
      <c r="IC49" s="18">
        <v>7224456.754996269</v>
      </c>
      <c r="ID49" s="58">
        <v>20.975986956579803</v>
      </c>
      <c r="IE49" s="18">
        <v>75770.055330588293</v>
      </c>
      <c r="IF49" s="18">
        <v>424431.1282059098</v>
      </c>
      <c r="IG49" s="18">
        <v>219130245.38948646</v>
      </c>
      <c r="IH49" s="18">
        <v>1</v>
      </c>
      <c r="II49" s="18">
        <v>0</v>
      </c>
      <c r="IJ49" s="18">
        <v>2477.1392236914244</v>
      </c>
      <c r="IK49" s="58">
        <v>38.078514805970151</v>
      </c>
      <c r="IL49" s="58">
        <v>8.6191558315939591</v>
      </c>
      <c r="IM49" s="58">
        <v>13.806258378120003</v>
      </c>
      <c r="IN49" s="58">
        <v>40.206581351095735</v>
      </c>
      <c r="IO49" s="58">
        <v>0</v>
      </c>
      <c r="IP49" s="58">
        <v>84.433708643067064</v>
      </c>
      <c r="IQ49" s="58">
        <v>36.663412681371113</v>
      </c>
      <c r="IR49" s="58">
        <v>36.909311790279084</v>
      </c>
      <c r="IS49" s="58">
        <f t="shared" si="0"/>
        <v>2477.1392236914244</v>
      </c>
      <c r="IT49" s="60"/>
      <c r="IU49" s="18">
        <f t="shared" si="1"/>
        <v>13.806258378120003</v>
      </c>
      <c r="IV49" s="18">
        <f t="shared" si="2"/>
        <v>38.078514805970151</v>
      </c>
      <c r="IW49" s="57">
        <f t="shared" si="3"/>
        <v>0.33984318560400006</v>
      </c>
      <c r="IX49" s="57">
        <f t="shared" si="4"/>
        <v>0.51479160434772497</v>
      </c>
      <c r="JA49" s="18">
        <v>205.4</v>
      </c>
    </row>
    <row r="50" spans="1:261" x14ac:dyDescent="0.2">
      <c r="A50" t="s">
        <v>1314</v>
      </c>
      <c r="B50" t="s">
        <v>397</v>
      </c>
      <c r="C50" t="s">
        <v>1224</v>
      </c>
      <c r="D50" t="s">
        <v>1315</v>
      </c>
      <c r="E50" t="s">
        <v>395</v>
      </c>
      <c r="F50">
        <v>2817</v>
      </c>
      <c r="G50">
        <v>2</v>
      </c>
      <c r="H50">
        <v>2982.5333006126698</v>
      </c>
      <c r="I50">
        <v>10.58</v>
      </c>
      <c r="J50">
        <v>4.59</v>
      </c>
      <c r="K50">
        <v>38.643664749657603</v>
      </c>
      <c r="L50">
        <v>0.37268139685449397</v>
      </c>
      <c r="M50">
        <v>0.59408631433181003</v>
      </c>
      <c r="N50">
        <v>9.64</v>
      </c>
      <c r="O50">
        <v>13.46</v>
      </c>
      <c r="R50" t="s">
        <v>920</v>
      </c>
      <c r="S50">
        <v>1250</v>
      </c>
      <c r="T50" t="s">
        <v>41</v>
      </c>
      <c r="U50">
        <v>4</v>
      </c>
      <c r="V50">
        <v>834</v>
      </c>
      <c r="W50" t="s">
        <v>42</v>
      </c>
      <c r="X50" t="s">
        <v>236</v>
      </c>
      <c r="Y50">
        <v>20045</v>
      </c>
      <c r="Z50">
        <v>111</v>
      </c>
      <c r="AA50">
        <v>484</v>
      </c>
      <c r="AB50" t="b">
        <v>0</v>
      </c>
      <c r="AC50">
        <v>11593</v>
      </c>
      <c r="AD50">
        <v>1960</v>
      </c>
      <c r="AE50" s="10">
        <v>2021</v>
      </c>
      <c r="AF50" s="11">
        <v>15</v>
      </c>
      <c r="AG50" s="11">
        <v>31.346645870880828</v>
      </c>
      <c r="AH50" s="11">
        <v>67</v>
      </c>
      <c r="AI50" s="11">
        <v>31.346645870880828</v>
      </c>
      <c r="AJ50" s="11" t="s">
        <v>236</v>
      </c>
      <c r="AK50" s="11">
        <v>4.82</v>
      </c>
      <c r="AL50" s="11" t="s">
        <v>236</v>
      </c>
      <c r="AM50" s="11">
        <v>-28.91</v>
      </c>
      <c r="AQ50" t="s">
        <v>281</v>
      </c>
      <c r="AR50" t="s">
        <v>286</v>
      </c>
      <c r="AS50">
        <v>1379</v>
      </c>
      <c r="AT50" t="s">
        <v>41</v>
      </c>
      <c r="AU50">
        <v>3</v>
      </c>
      <c r="AV50">
        <v>919</v>
      </c>
      <c r="AW50" t="s">
        <v>42</v>
      </c>
      <c r="AX50">
        <v>0</v>
      </c>
      <c r="AY50" t="s">
        <v>283</v>
      </c>
      <c r="AZ50" t="s">
        <v>100</v>
      </c>
      <c r="BA50">
        <v>21</v>
      </c>
      <c r="BB50" t="s">
        <v>284</v>
      </c>
      <c r="BC50">
        <v>145</v>
      </c>
      <c r="BD50">
        <v>21145</v>
      </c>
      <c r="BE50">
        <v>134</v>
      </c>
      <c r="BF50">
        <v>11191</v>
      </c>
      <c r="BG50">
        <v>1953</v>
      </c>
      <c r="BH50">
        <v>2033</v>
      </c>
      <c r="BI50" t="s">
        <v>1807</v>
      </c>
      <c r="BJ50" t="s">
        <v>1788</v>
      </c>
      <c r="BK50" t="s">
        <v>1808</v>
      </c>
      <c r="BL50" t="s">
        <v>1886</v>
      </c>
      <c r="BM50">
        <v>0</v>
      </c>
      <c r="BN50">
        <v>0</v>
      </c>
      <c r="BO50">
        <v>0.30930000000000002</v>
      </c>
      <c r="BP50" t="s">
        <v>1811</v>
      </c>
      <c r="BQ50">
        <v>0</v>
      </c>
      <c r="BR50">
        <v>0</v>
      </c>
      <c r="BS50">
        <v>0</v>
      </c>
      <c r="BT50" t="s">
        <v>1993</v>
      </c>
      <c r="BU50">
        <v>0</v>
      </c>
      <c r="BV50">
        <v>0</v>
      </c>
      <c r="BW50">
        <v>0</v>
      </c>
      <c r="BX50">
        <v>0</v>
      </c>
      <c r="BY50">
        <v>1.2</v>
      </c>
      <c r="BZ50">
        <v>0.19636999999999999</v>
      </c>
      <c r="CA50">
        <v>0.19636999999999999</v>
      </c>
      <c r="CB50">
        <v>0.19636999999999999</v>
      </c>
      <c r="CC50">
        <v>0.19636999999999999</v>
      </c>
      <c r="CD50">
        <v>0.11</v>
      </c>
      <c r="CE50">
        <v>0.1</v>
      </c>
      <c r="CF50">
        <v>1</v>
      </c>
      <c r="CG50">
        <v>0.98</v>
      </c>
      <c r="CH50" t="s">
        <v>1793</v>
      </c>
      <c r="CI50">
        <v>2015</v>
      </c>
      <c r="CJ50">
        <v>0</v>
      </c>
      <c r="CK50">
        <v>0</v>
      </c>
      <c r="CL50">
        <v>0</v>
      </c>
      <c r="CM50">
        <v>0</v>
      </c>
      <c r="CN50">
        <v>0</v>
      </c>
      <c r="CO50" t="s">
        <v>1994</v>
      </c>
      <c r="CP50">
        <v>100</v>
      </c>
      <c r="CQ50" t="s">
        <v>1994</v>
      </c>
      <c r="CR50">
        <v>100</v>
      </c>
      <c r="CS50" t="s">
        <v>1795</v>
      </c>
      <c r="CT50" t="s">
        <v>1999</v>
      </c>
      <c r="CU50">
        <v>1</v>
      </c>
      <c r="CV50">
        <v>0</v>
      </c>
      <c r="CW50" t="s">
        <v>1975</v>
      </c>
      <c r="CX50">
        <v>37.151699999999998</v>
      </c>
      <c r="CY50">
        <v>-88.775000000000006</v>
      </c>
      <c r="CZ50" t="s">
        <v>1996</v>
      </c>
      <c r="DA50" t="s">
        <v>1818</v>
      </c>
      <c r="DB50">
        <v>0</v>
      </c>
      <c r="DC50">
        <v>0</v>
      </c>
      <c r="DD50" s="18">
        <v>7618131.7999999998</v>
      </c>
      <c r="DE50" s="18">
        <v>691744.8</v>
      </c>
      <c r="DF50" s="57">
        <v>0.378</v>
      </c>
      <c r="DG50" t="s">
        <v>1891</v>
      </c>
      <c r="DH50">
        <v>3528908</v>
      </c>
      <c r="DI50">
        <v>1495.2</v>
      </c>
      <c r="DJ50">
        <v>783.4</v>
      </c>
      <c r="DK50">
        <v>798989</v>
      </c>
      <c r="DL50">
        <v>3</v>
      </c>
      <c r="DM50">
        <v>358.2</v>
      </c>
      <c r="DN50">
        <v>20</v>
      </c>
      <c r="DO50">
        <v>2</v>
      </c>
      <c r="DP50">
        <v>0.33892665106082598</v>
      </c>
      <c r="DQ50">
        <v>0.1659167773164</v>
      </c>
      <c r="DR50">
        <v>209.75982312901399</v>
      </c>
      <c r="DS50">
        <v>1.5419774843531599E-7</v>
      </c>
      <c r="DT50">
        <v>0.161773949857238</v>
      </c>
      <c r="DU50">
        <v>0.39253718346012301</v>
      </c>
      <c r="DV50">
        <v>0.20566722145710301</v>
      </c>
      <c r="DW50" s="58">
        <v>209.75982589327199</v>
      </c>
      <c r="DX50">
        <v>3.9379733493190502E-7</v>
      </c>
      <c r="DY50">
        <v>0.20300897614786201</v>
      </c>
      <c r="DZ50">
        <v>4.6723726460148503E-3</v>
      </c>
      <c r="EA50">
        <v>4.67237264601485E-4</v>
      </c>
      <c r="EB50">
        <v>741966</v>
      </c>
      <c r="EC50">
        <v>473487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1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 t="s">
        <v>1801</v>
      </c>
      <c r="FA50">
        <v>69</v>
      </c>
      <c r="FB50" t="s">
        <v>1860</v>
      </c>
      <c r="FC50">
        <v>5</v>
      </c>
      <c r="FD50" t="s">
        <v>1849</v>
      </c>
      <c r="FE50">
        <v>0</v>
      </c>
      <c r="FF50">
        <v>1</v>
      </c>
      <c r="FG50">
        <v>1</v>
      </c>
      <c r="FH50">
        <v>0</v>
      </c>
      <c r="FI50">
        <v>1</v>
      </c>
      <c r="FJ50" t="s">
        <v>1878</v>
      </c>
      <c r="FK50">
        <v>1</v>
      </c>
      <c r="FL50">
        <v>74</v>
      </c>
      <c r="FM50">
        <v>69</v>
      </c>
      <c r="FN50">
        <v>69</v>
      </c>
      <c r="FO50">
        <v>29</v>
      </c>
      <c r="FP50">
        <v>0</v>
      </c>
      <c r="FQ50">
        <v>0</v>
      </c>
      <c r="FR50">
        <v>0</v>
      </c>
      <c r="FS50" t="s">
        <v>1997</v>
      </c>
      <c r="FT50">
        <v>1</v>
      </c>
      <c r="FU50">
        <v>1</v>
      </c>
      <c r="FV50">
        <v>1</v>
      </c>
      <c r="FW50">
        <v>1</v>
      </c>
      <c r="FX50" t="s">
        <v>1827</v>
      </c>
      <c r="FY50">
        <v>0</v>
      </c>
      <c r="FZ50">
        <v>0</v>
      </c>
      <c r="GA50">
        <v>1</v>
      </c>
      <c r="GB50">
        <v>0</v>
      </c>
      <c r="GC50">
        <v>0</v>
      </c>
      <c r="GD50">
        <v>0</v>
      </c>
      <c r="GE50">
        <v>1</v>
      </c>
      <c r="GF50">
        <v>1</v>
      </c>
      <c r="GG50">
        <v>0</v>
      </c>
      <c r="GH50">
        <v>1</v>
      </c>
      <c r="GI50">
        <v>0</v>
      </c>
      <c r="GJ50" t="s">
        <v>1836</v>
      </c>
      <c r="GK50">
        <v>0</v>
      </c>
      <c r="GL50">
        <v>1</v>
      </c>
      <c r="GM50" t="s">
        <v>1836</v>
      </c>
      <c r="GN50">
        <v>0</v>
      </c>
      <c r="GO50" t="s">
        <v>1893</v>
      </c>
      <c r="GP50">
        <v>0</v>
      </c>
      <c r="GQ50" t="s">
        <v>1918</v>
      </c>
      <c r="GR50">
        <v>124.4761249</v>
      </c>
      <c r="GS50">
        <v>12.0119420587778</v>
      </c>
      <c r="GT50">
        <v>6.2935763836587704</v>
      </c>
      <c r="GU50">
        <v>1</v>
      </c>
      <c r="GV50">
        <v>9308865</v>
      </c>
      <c r="GW50">
        <v>842540</v>
      </c>
      <c r="GX50">
        <v>0.46</v>
      </c>
      <c r="GY50">
        <v>976313</v>
      </c>
      <c r="GZ50">
        <v>209.75983645696871</v>
      </c>
      <c r="HA50" t="s">
        <v>1806</v>
      </c>
      <c r="HB50" s="57">
        <v>0.378</v>
      </c>
      <c r="HC50" t="s">
        <v>1806</v>
      </c>
      <c r="HD50" s="58">
        <v>209.75982589327199</v>
      </c>
      <c r="HE50" s="18">
        <v>443711.52</v>
      </c>
      <c r="HF50" s="18">
        <v>4965575.6203200007</v>
      </c>
      <c r="HG50" s="18">
        <v>520789.1387890997</v>
      </c>
      <c r="HH50" s="57">
        <v>0.1111111111111111</v>
      </c>
      <c r="HI50">
        <v>59</v>
      </c>
      <c r="HJ50" s="11">
        <v>28.120320721554069</v>
      </c>
      <c r="HK50">
        <v>0</v>
      </c>
      <c r="HL50" s="11">
        <v>28.120320721554069</v>
      </c>
      <c r="HM50" s="59" t="s">
        <v>44</v>
      </c>
      <c r="HN50" s="59" t="s">
        <v>44</v>
      </c>
      <c r="HO50" s="59" t="s">
        <v>44</v>
      </c>
      <c r="HP50" s="59" t="s">
        <v>44</v>
      </c>
      <c r="HQ50" s="59" t="s">
        <v>44</v>
      </c>
      <c r="HR50" s="59" t="s">
        <v>44</v>
      </c>
      <c r="HS50" s="59" t="s">
        <v>44</v>
      </c>
      <c r="HT50" s="59" t="s">
        <v>44</v>
      </c>
      <c r="HU50" t="s">
        <v>44</v>
      </c>
      <c r="HV50" s="19" t="s">
        <v>44</v>
      </c>
      <c r="HW50" s="18">
        <v>138.60747341999999</v>
      </c>
      <c r="HX50" s="58">
        <v>45.657301744547993</v>
      </c>
      <c r="HY50" s="58">
        <v>88.342698255452007</v>
      </c>
      <c r="HZ50" s="57">
        <v>0.57335808165531155</v>
      </c>
      <c r="IA50" s="18">
        <v>443711.52</v>
      </c>
      <c r="IB50" s="18">
        <v>673030.65057027095</v>
      </c>
      <c r="IC50" s="18">
        <v>7531886.0105319023</v>
      </c>
      <c r="ID50" s="58">
        <v>20.975982589327202</v>
      </c>
      <c r="IE50" s="18">
        <v>78994.354910857161</v>
      </c>
      <c r="IF50" s="18">
        <v>441794.78387824254</v>
      </c>
      <c r="IG50" s="18">
        <v>219699567.83316088</v>
      </c>
      <c r="IH50" s="18">
        <v>1</v>
      </c>
      <c r="II50" s="18">
        <v>0</v>
      </c>
      <c r="IJ50" s="18">
        <v>2486.9012626021108</v>
      </c>
      <c r="IK50" s="58">
        <v>38.078514805970151</v>
      </c>
      <c r="IL50" s="58">
        <v>8.6756043325579029</v>
      </c>
      <c r="IM50" s="58">
        <v>13.842128427659997</v>
      </c>
      <c r="IN50" s="58">
        <v>40.247280442739338</v>
      </c>
      <c r="IO50" s="58">
        <v>0</v>
      </c>
      <c r="IP50" s="58">
        <v>84.632818705384551</v>
      </c>
      <c r="IQ50" s="58">
        <v>34.578217654646323</v>
      </c>
      <c r="IR50" s="58">
        <v>34.728235991718677</v>
      </c>
      <c r="IS50" s="58">
        <f t="shared" si="0"/>
        <v>2486.9012626021108</v>
      </c>
      <c r="IT50" s="60"/>
      <c r="IU50" s="18">
        <f t="shared" si="1"/>
        <v>13.842128427659997</v>
      </c>
      <c r="IV50" s="18">
        <f t="shared" si="2"/>
        <v>38.078514805970151</v>
      </c>
      <c r="IW50" s="57">
        <f t="shared" si="3"/>
        <v>0.34072613242200001</v>
      </c>
      <c r="IX50" s="57">
        <f t="shared" si="4"/>
        <v>0.5168203218394487</v>
      </c>
      <c r="JA50" s="18">
        <v>205.4</v>
      </c>
    </row>
    <row r="51" spans="1:261" x14ac:dyDescent="0.2">
      <c r="A51" t="s">
        <v>1316</v>
      </c>
      <c r="B51" t="s">
        <v>1317</v>
      </c>
      <c r="C51" t="s">
        <v>1224</v>
      </c>
      <c r="D51" t="s">
        <v>1318</v>
      </c>
      <c r="E51" t="s">
        <v>401</v>
      </c>
      <c r="F51">
        <v>2823</v>
      </c>
      <c r="G51" t="s">
        <v>407</v>
      </c>
      <c r="H51">
        <v>2839.6561727592102</v>
      </c>
      <c r="I51">
        <v>10.58</v>
      </c>
      <c r="J51">
        <v>4.59</v>
      </c>
      <c r="K51">
        <v>37.037621423754601</v>
      </c>
      <c r="L51">
        <v>0.36130209245447403</v>
      </c>
      <c r="M51">
        <v>0.56568541745022394</v>
      </c>
      <c r="N51">
        <v>9.64</v>
      </c>
      <c r="O51">
        <v>30.55</v>
      </c>
      <c r="R51" t="s">
        <v>921</v>
      </c>
      <c r="S51">
        <v>1250</v>
      </c>
      <c r="T51" t="s">
        <v>41</v>
      </c>
      <c r="U51">
        <v>5</v>
      </c>
      <c r="V51">
        <v>835</v>
      </c>
      <c r="W51" t="s">
        <v>42</v>
      </c>
      <c r="X51" t="s">
        <v>236</v>
      </c>
      <c r="Y51">
        <v>20045</v>
      </c>
      <c r="Z51">
        <v>373</v>
      </c>
      <c r="AA51">
        <v>484</v>
      </c>
      <c r="AB51" t="b">
        <v>1</v>
      </c>
      <c r="AC51">
        <v>10930</v>
      </c>
      <c r="AD51">
        <v>1971</v>
      </c>
      <c r="AE51" s="10">
        <v>2021</v>
      </c>
      <c r="AF51" s="11">
        <v>15</v>
      </c>
      <c r="AG51" s="11">
        <v>31.346645870880828</v>
      </c>
      <c r="AH51" s="11">
        <v>67</v>
      </c>
      <c r="AI51" s="11">
        <v>31.346645870880828</v>
      </c>
      <c r="AJ51" s="11" t="s">
        <v>236</v>
      </c>
      <c r="AK51" s="11">
        <v>4.82</v>
      </c>
      <c r="AL51" s="11" t="s">
        <v>236</v>
      </c>
      <c r="AM51" s="11">
        <v>-28.91</v>
      </c>
      <c r="AQ51" t="s">
        <v>281</v>
      </c>
      <c r="AR51" t="s">
        <v>287</v>
      </c>
      <c r="AS51">
        <v>1379</v>
      </c>
      <c r="AT51" t="s">
        <v>41</v>
      </c>
      <c r="AU51">
        <v>4</v>
      </c>
      <c r="AV51">
        <v>920</v>
      </c>
      <c r="AW51" t="s">
        <v>42</v>
      </c>
      <c r="AX51">
        <v>0</v>
      </c>
      <c r="AY51" t="s">
        <v>283</v>
      </c>
      <c r="AZ51" t="s">
        <v>100</v>
      </c>
      <c r="BA51">
        <v>21</v>
      </c>
      <c r="BB51" t="s">
        <v>284</v>
      </c>
      <c r="BC51">
        <v>145</v>
      </c>
      <c r="BD51">
        <v>21145</v>
      </c>
      <c r="BE51">
        <v>134</v>
      </c>
      <c r="BF51">
        <v>11152</v>
      </c>
      <c r="BG51">
        <v>1954</v>
      </c>
      <c r="BH51">
        <v>2034</v>
      </c>
      <c r="BI51" t="s">
        <v>1807</v>
      </c>
      <c r="BJ51" t="s">
        <v>1788</v>
      </c>
      <c r="BK51" t="s">
        <v>1808</v>
      </c>
      <c r="BL51" t="s">
        <v>1886</v>
      </c>
      <c r="BM51" t="s">
        <v>1865</v>
      </c>
      <c r="BN51">
        <v>2017</v>
      </c>
      <c r="BO51">
        <v>0.96</v>
      </c>
      <c r="BP51" t="s">
        <v>1811</v>
      </c>
      <c r="BQ51" t="s">
        <v>1701</v>
      </c>
      <c r="BR51">
        <v>2017</v>
      </c>
      <c r="BS51">
        <v>0</v>
      </c>
      <c r="BT51" t="s">
        <v>1993</v>
      </c>
      <c r="BU51">
        <v>0</v>
      </c>
      <c r="BV51">
        <v>0</v>
      </c>
      <c r="BW51">
        <v>0</v>
      </c>
      <c r="BX51">
        <v>0</v>
      </c>
      <c r="BY51">
        <v>1.2</v>
      </c>
      <c r="BZ51">
        <v>0.27050000000000002</v>
      </c>
      <c r="CA51">
        <v>0.18664</v>
      </c>
      <c r="CB51">
        <v>0.27050000000000002</v>
      </c>
      <c r="CC51">
        <v>0.18664</v>
      </c>
      <c r="CD51">
        <v>0.05</v>
      </c>
      <c r="CE51">
        <v>0.1</v>
      </c>
      <c r="CF51">
        <v>1</v>
      </c>
      <c r="CG51">
        <v>0.99</v>
      </c>
      <c r="CH51" t="s">
        <v>1793</v>
      </c>
      <c r="CI51">
        <v>2015</v>
      </c>
      <c r="CJ51">
        <v>0</v>
      </c>
      <c r="CK51">
        <v>0</v>
      </c>
      <c r="CL51">
        <v>0</v>
      </c>
      <c r="CM51">
        <v>0</v>
      </c>
      <c r="CN51">
        <v>0</v>
      </c>
      <c r="CO51" t="s">
        <v>1994</v>
      </c>
      <c r="CP51">
        <v>100</v>
      </c>
      <c r="CQ51" t="s">
        <v>1994</v>
      </c>
      <c r="CR51">
        <v>100</v>
      </c>
      <c r="CS51" t="s">
        <v>1795</v>
      </c>
      <c r="CT51" t="s">
        <v>2000</v>
      </c>
      <c r="CU51">
        <v>1</v>
      </c>
      <c r="CV51">
        <v>0</v>
      </c>
      <c r="CW51" t="s">
        <v>1975</v>
      </c>
      <c r="CX51">
        <v>37.151699999999998</v>
      </c>
      <c r="CY51">
        <v>-88.775000000000006</v>
      </c>
      <c r="CZ51" t="s">
        <v>1996</v>
      </c>
      <c r="DA51" t="s">
        <v>1818</v>
      </c>
      <c r="DB51">
        <v>0</v>
      </c>
      <c r="DC51">
        <v>0</v>
      </c>
      <c r="DD51" s="18">
        <v>6907626.5999999996</v>
      </c>
      <c r="DE51" s="18">
        <v>629368.6</v>
      </c>
      <c r="DF51" s="57">
        <v>0.374</v>
      </c>
      <c r="DG51" t="s">
        <v>1891</v>
      </c>
      <c r="DH51">
        <v>3534199</v>
      </c>
      <c r="DI51">
        <v>1278.5999999999999</v>
      </c>
      <c r="DJ51">
        <v>676.4</v>
      </c>
      <c r="DK51">
        <v>724471.6</v>
      </c>
      <c r="DL51">
        <v>2.6</v>
      </c>
      <c r="DM51">
        <v>343.2</v>
      </c>
      <c r="DN51">
        <v>16</v>
      </c>
      <c r="DO51">
        <v>1</v>
      </c>
      <c r="DP51">
        <v>0.32624254658229401</v>
      </c>
      <c r="DQ51">
        <v>0.15954091171759199</v>
      </c>
      <c r="DR51">
        <v>209.75992243504601</v>
      </c>
      <c r="DS51">
        <v>1.43214462942183E-7</v>
      </c>
      <c r="DT51">
        <v>0.159036137795665</v>
      </c>
      <c r="DU51">
        <v>0.37019951252142003</v>
      </c>
      <c r="DV51">
        <v>0.195841506545822</v>
      </c>
      <c r="DW51" s="58">
        <v>209.759919564847</v>
      </c>
      <c r="DX51">
        <v>3.7639556255110801E-7</v>
      </c>
      <c r="DY51">
        <v>0.194216567884264</v>
      </c>
      <c r="DZ51">
        <v>4.1435019013494299E-3</v>
      </c>
      <c r="EA51">
        <v>2.5896886883433899E-4</v>
      </c>
      <c r="EB51">
        <v>545374</v>
      </c>
      <c r="EC51">
        <v>349779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1</v>
      </c>
      <c r="EQ51">
        <v>1</v>
      </c>
      <c r="ER51">
        <v>1</v>
      </c>
      <c r="ES51">
        <v>0</v>
      </c>
      <c r="ET51">
        <v>1</v>
      </c>
      <c r="EU51">
        <v>0</v>
      </c>
      <c r="EV51">
        <v>0</v>
      </c>
      <c r="EW51">
        <v>0</v>
      </c>
      <c r="EX51">
        <v>0</v>
      </c>
      <c r="EY51">
        <v>0</v>
      </c>
      <c r="EZ51" t="s">
        <v>1801</v>
      </c>
      <c r="FA51">
        <v>68</v>
      </c>
      <c r="FB51" t="s">
        <v>1860</v>
      </c>
      <c r="FC51">
        <v>4</v>
      </c>
      <c r="FD51" t="s">
        <v>1825</v>
      </c>
      <c r="FE51">
        <v>0</v>
      </c>
      <c r="FF51">
        <v>1</v>
      </c>
      <c r="FG51">
        <v>1</v>
      </c>
      <c r="FH51">
        <v>0</v>
      </c>
      <c r="FI51">
        <v>1</v>
      </c>
      <c r="FJ51" t="s">
        <v>1878</v>
      </c>
      <c r="FK51">
        <v>1</v>
      </c>
      <c r="FL51">
        <v>74</v>
      </c>
      <c r="FM51">
        <v>69</v>
      </c>
      <c r="FN51">
        <v>69</v>
      </c>
      <c r="FO51">
        <v>29</v>
      </c>
      <c r="FP51">
        <v>0</v>
      </c>
      <c r="FQ51">
        <v>0</v>
      </c>
      <c r="FR51">
        <v>0</v>
      </c>
      <c r="FS51" t="s">
        <v>1997</v>
      </c>
      <c r="FT51">
        <v>1</v>
      </c>
      <c r="FU51">
        <v>1</v>
      </c>
      <c r="FV51">
        <v>1</v>
      </c>
      <c r="FW51">
        <v>1</v>
      </c>
      <c r="FX51" t="s">
        <v>1827</v>
      </c>
      <c r="FY51">
        <v>0</v>
      </c>
      <c r="FZ51">
        <v>0</v>
      </c>
      <c r="GA51">
        <v>1</v>
      </c>
      <c r="GB51">
        <v>0</v>
      </c>
      <c r="GC51">
        <v>0</v>
      </c>
      <c r="GD51">
        <v>0</v>
      </c>
      <c r="GE51">
        <v>1</v>
      </c>
      <c r="GF51">
        <v>1</v>
      </c>
      <c r="GG51">
        <v>0</v>
      </c>
      <c r="GH51">
        <v>1</v>
      </c>
      <c r="GI51">
        <v>0</v>
      </c>
      <c r="GJ51" t="s">
        <v>1804</v>
      </c>
      <c r="GK51">
        <v>0</v>
      </c>
      <c r="GL51">
        <v>1</v>
      </c>
      <c r="GM51" t="s">
        <v>1804</v>
      </c>
      <c r="GN51">
        <v>0</v>
      </c>
      <c r="GO51" t="s">
        <v>1893</v>
      </c>
      <c r="GP51">
        <v>0</v>
      </c>
      <c r="GQ51" t="s">
        <v>1918</v>
      </c>
      <c r="GR51">
        <v>124.4761249</v>
      </c>
      <c r="GS51">
        <v>10.2718493287542</v>
      </c>
      <c r="GT51">
        <v>5.4339737884947601</v>
      </c>
      <c r="GU51">
        <v>1</v>
      </c>
      <c r="GV51">
        <v>7266432</v>
      </c>
      <c r="GW51">
        <v>660360</v>
      </c>
      <c r="GX51">
        <v>0.39</v>
      </c>
      <c r="GY51">
        <v>762103</v>
      </c>
      <c r="GZ51">
        <v>209.75989316352235</v>
      </c>
      <c r="HA51" t="s">
        <v>1806</v>
      </c>
      <c r="HB51" s="57">
        <v>0.374</v>
      </c>
      <c r="HC51" t="s">
        <v>1806</v>
      </c>
      <c r="HD51" s="58">
        <v>209.759919564847</v>
      </c>
      <c r="HE51" s="18">
        <v>439016.16</v>
      </c>
      <c r="HF51" s="18">
        <v>4895908.2163199997</v>
      </c>
      <c r="HG51" s="18">
        <v>513482.65682607837</v>
      </c>
      <c r="HH51" s="57">
        <v>0.1111111111111111</v>
      </c>
      <c r="HI51">
        <v>59</v>
      </c>
      <c r="HJ51" s="11">
        <v>28.189436381681144</v>
      </c>
      <c r="HK51">
        <v>0</v>
      </c>
      <c r="HL51" s="11">
        <v>28.189436381681144</v>
      </c>
      <c r="HM51" s="59" t="s">
        <v>44</v>
      </c>
      <c r="HN51" s="59" t="s">
        <v>44</v>
      </c>
      <c r="HO51" s="59" t="s">
        <v>44</v>
      </c>
      <c r="HP51" s="59" t="s">
        <v>44</v>
      </c>
      <c r="HQ51" s="59" t="s">
        <v>44</v>
      </c>
      <c r="HR51" s="59" t="s">
        <v>44</v>
      </c>
      <c r="HS51" s="59" t="s">
        <v>44</v>
      </c>
      <c r="HT51" s="59" t="s">
        <v>44</v>
      </c>
      <c r="HU51" t="s">
        <v>44</v>
      </c>
      <c r="HV51" s="19" t="s">
        <v>44</v>
      </c>
      <c r="HW51" s="18">
        <v>138.12443424000003</v>
      </c>
      <c r="HX51" s="58">
        <v>45.498188638656003</v>
      </c>
      <c r="HY51" s="58">
        <v>88.501811361343997</v>
      </c>
      <c r="HZ51" s="57">
        <v>0.5662708958055267</v>
      </c>
      <c r="IA51" s="18">
        <v>439016.16000000003</v>
      </c>
      <c r="IB51" s="18">
        <v>664711.42833235941</v>
      </c>
      <c r="IC51" s="18">
        <v>7412861.8487624722</v>
      </c>
      <c r="ID51" s="58">
        <v>20.975991956484702</v>
      </c>
      <c r="IE51" s="18">
        <v>77746.065257086957</v>
      </c>
      <c r="IF51" s="18">
        <v>435736.59156899143</v>
      </c>
      <c r="IG51" s="18">
        <v>218933927.30546072</v>
      </c>
      <c r="IH51" s="18">
        <v>0</v>
      </c>
      <c r="II51" s="18">
        <v>0</v>
      </c>
      <c r="IJ51" s="18">
        <v>2473.7790553413142</v>
      </c>
      <c r="IK51" s="58">
        <v>38.078514805970151</v>
      </c>
      <c r="IL51" s="58">
        <v>8.5997527942108292</v>
      </c>
      <c r="IM51" s="58">
        <v>13.793889395520001</v>
      </c>
      <c r="IN51" s="58">
        <v>40.192539269029403</v>
      </c>
      <c r="IO51" s="58">
        <v>-2.980961478476508E-15</v>
      </c>
      <c r="IP51" s="58">
        <v>84.365027208484236</v>
      </c>
      <c r="IQ51" s="58">
        <v>35.07206313896593</v>
      </c>
      <c r="IR51" s="58">
        <v>35.336032778666663</v>
      </c>
      <c r="IS51" s="58">
        <f t="shared" si="0"/>
        <v>2473.7790553413142</v>
      </c>
      <c r="IT51" s="60"/>
      <c r="IU51" s="18">
        <f t="shared" si="1"/>
        <v>13.793889395520001</v>
      </c>
      <c r="IV51" s="18">
        <f t="shared" si="2"/>
        <v>38.078514805970151</v>
      </c>
      <c r="IW51" s="57">
        <f t="shared" si="3"/>
        <v>0.33953872118400008</v>
      </c>
      <c r="IX51" s="57">
        <f t="shared" si="4"/>
        <v>0.51409330429285216</v>
      </c>
      <c r="JA51" s="18">
        <v>205.4</v>
      </c>
    </row>
    <row r="52" spans="1:261" x14ac:dyDescent="0.2">
      <c r="A52" t="s">
        <v>1319</v>
      </c>
      <c r="B52" t="s">
        <v>1320</v>
      </c>
      <c r="C52" t="s">
        <v>1224</v>
      </c>
      <c r="D52" t="s">
        <v>1321</v>
      </c>
      <c r="E52" t="s">
        <v>408</v>
      </c>
      <c r="F52">
        <v>2828</v>
      </c>
      <c r="G52">
        <v>1</v>
      </c>
      <c r="H52">
        <v>2190.7625672151698</v>
      </c>
      <c r="I52">
        <v>12.66</v>
      </c>
      <c r="J52">
        <v>3.22</v>
      </c>
      <c r="K52">
        <v>27.912283983808798</v>
      </c>
      <c r="L52">
        <v>0.303845757149038</v>
      </c>
      <c r="M52">
        <v>0.4364633083638576</v>
      </c>
      <c r="N52">
        <v>4.82</v>
      </c>
      <c r="O52">
        <v>17.97</v>
      </c>
      <c r="R52" t="s">
        <v>55</v>
      </c>
      <c r="S52">
        <v>130</v>
      </c>
      <c r="T52" t="s">
        <v>41</v>
      </c>
      <c r="U52">
        <v>1</v>
      </c>
      <c r="V52">
        <v>82</v>
      </c>
      <c r="W52" t="s">
        <v>42</v>
      </c>
      <c r="X52" t="s">
        <v>56</v>
      </c>
      <c r="Y52">
        <v>45015</v>
      </c>
      <c r="Z52">
        <v>580</v>
      </c>
      <c r="AA52">
        <v>2350</v>
      </c>
      <c r="AB52" t="b">
        <v>1</v>
      </c>
      <c r="AC52">
        <v>10570</v>
      </c>
      <c r="AD52">
        <v>2008</v>
      </c>
      <c r="AE52" s="10">
        <v>9999</v>
      </c>
      <c r="AF52" s="11">
        <v>307</v>
      </c>
      <c r="AG52" s="11">
        <v>34.676280407860915</v>
      </c>
      <c r="AH52" s="11">
        <v>0</v>
      </c>
      <c r="AI52" s="11">
        <v>11.295205344580102</v>
      </c>
      <c r="AJ52" s="11" t="s">
        <v>56</v>
      </c>
      <c r="AK52" s="11">
        <v>4.82</v>
      </c>
      <c r="AL52" s="11" t="s">
        <v>100</v>
      </c>
      <c r="AM52" s="11">
        <v>-28.91</v>
      </c>
      <c r="AQ52" t="s">
        <v>281</v>
      </c>
      <c r="AR52" t="s">
        <v>288</v>
      </c>
      <c r="AS52">
        <v>1379</v>
      </c>
      <c r="AT52" t="s">
        <v>41</v>
      </c>
      <c r="AU52">
        <v>5</v>
      </c>
      <c r="AV52">
        <v>921</v>
      </c>
      <c r="AW52" t="s">
        <v>42</v>
      </c>
      <c r="AX52">
        <v>0</v>
      </c>
      <c r="AY52" t="s">
        <v>283</v>
      </c>
      <c r="AZ52" t="s">
        <v>100</v>
      </c>
      <c r="BA52">
        <v>21</v>
      </c>
      <c r="BB52" t="s">
        <v>284</v>
      </c>
      <c r="BC52">
        <v>145</v>
      </c>
      <c r="BD52">
        <v>21145</v>
      </c>
      <c r="BE52">
        <v>134</v>
      </c>
      <c r="BF52">
        <v>11200</v>
      </c>
      <c r="BG52">
        <v>1954</v>
      </c>
      <c r="BH52">
        <v>2034</v>
      </c>
      <c r="BI52" t="s">
        <v>1807</v>
      </c>
      <c r="BJ52" t="s">
        <v>1788</v>
      </c>
      <c r="BK52" t="s">
        <v>1808</v>
      </c>
      <c r="BL52" t="s">
        <v>1886</v>
      </c>
      <c r="BM52">
        <v>0</v>
      </c>
      <c r="BN52">
        <v>0</v>
      </c>
      <c r="BO52">
        <v>0.29849999999999999</v>
      </c>
      <c r="BP52" t="s">
        <v>1811</v>
      </c>
      <c r="BQ52">
        <v>0</v>
      </c>
      <c r="BR52">
        <v>0</v>
      </c>
      <c r="BS52">
        <v>0</v>
      </c>
      <c r="BT52" t="s">
        <v>1993</v>
      </c>
      <c r="BU52">
        <v>0</v>
      </c>
      <c r="BV52">
        <v>0</v>
      </c>
      <c r="BW52">
        <v>0</v>
      </c>
      <c r="BX52">
        <v>0</v>
      </c>
      <c r="BY52">
        <v>1.2</v>
      </c>
      <c r="BZ52">
        <v>0.19520000000000001</v>
      </c>
      <c r="CA52">
        <v>0.19520000000000001</v>
      </c>
      <c r="CB52">
        <v>0.19520000000000001</v>
      </c>
      <c r="CC52">
        <v>0.19520000000000001</v>
      </c>
      <c r="CD52">
        <v>0.11</v>
      </c>
      <c r="CE52">
        <v>0.1</v>
      </c>
      <c r="CF52">
        <v>1</v>
      </c>
      <c r="CG52">
        <v>0.98</v>
      </c>
      <c r="CH52" t="s">
        <v>1793</v>
      </c>
      <c r="CI52">
        <v>2015</v>
      </c>
      <c r="CJ52">
        <v>0</v>
      </c>
      <c r="CK52">
        <v>0</v>
      </c>
      <c r="CL52">
        <v>0</v>
      </c>
      <c r="CM52">
        <v>0</v>
      </c>
      <c r="CN52">
        <v>0</v>
      </c>
      <c r="CO52" t="s">
        <v>1994</v>
      </c>
      <c r="CP52">
        <v>100</v>
      </c>
      <c r="CQ52" t="s">
        <v>1994</v>
      </c>
      <c r="CR52">
        <v>100</v>
      </c>
      <c r="CS52" t="s">
        <v>1795</v>
      </c>
      <c r="CT52" t="s">
        <v>2001</v>
      </c>
      <c r="CU52">
        <v>1</v>
      </c>
      <c r="CV52">
        <v>0</v>
      </c>
      <c r="CW52" t="s">
        <v>1975</v>
      </c>
      <c r="CX52">
        <v>37.151699999999998</v>
      </c>
      <c r="CY52">
        <v>-88.775000000000006</v>
      </c>
      <c r="CZ52" t="s">
        <v>1996</v>
      </c>
      <c r="DA52" t="s">
        <v>1818</v>
      </c>
      <c r="DB52">
        <v>0</v>
      </c>
      <c r="DC52">
        <v>0</v>
      </c>
      <c r="DD52" s="18">
        <v>8221141.2000000002</v>
      </c>
      <c r="DE52" s="18">
        <v>744146.4</v>
      </c>
      <c r="DF52" s="57">
        <v>0.41</v>
      </c>
      <c r="DG52" t="s">
        <v>1820</v>
      </c>
      <c r="DH52">
        <v>3893472</v>
      </c>
      <c r="DI52">
        <v>1598.6</v>
      </c>
      <c r="DJ52">
        <v>849</v>
      </c>
      <c r="DK52">
        <v>862232.8</v>
      </c>
      <c r="DL52">
        <v>2.8</v>
      </c>
      <c r="DM52">
        <v>394.8</v>
      </c>
      <c r="DN52">
        <v>20</v>
      </c>
      <c r="DO52">
        <v>2</v>
      </c>
      <c r="DP52">
        <v>0.33392695633764802</v>
      </c>
      <c r="DQ52">
        <v>0.16460872125710799</v>
      </c>
      <c r="DR52">
        <v>209.759727332605</v>
      </c>
      <c r="DS52">
        <v>1.12131281510291E-7</v>
      </c>
      <c r="DT52">
        <v>0.16146047708341699</v>
      </c>
      <c r="DU52">
        <v>0.38889977950992899</v>
      </c>
      <c r="DV52">
        <v>0.20654066858747</v>
      </c>
      <c r="DW52" s="58">
        <v>209.75988102478999</v>
      </c>
      <c r="DX52">
        <v>3.4058531922551E-7</v>
      </c>
      <c r="DY52">
        <v>0.20280099612890501</v>
      </c>
      <c r="DZ52">
        <v>4.8262658903296196E-3</v>
      </c>
      <c r="EA52">
        <v>4.82626589032962E-4</v>
      </c>
      <c r="EB52">
        <v>712303</v>
      </c>
      <c r="EC52">
        <v>461593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1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 t="s">
        <v>1801</v>
      </c>
      <c r="FA52">
        <v>68</v>
      </c>
      <c r="FB52" t="s">
        <v>1860</v>
      </c>
      <c r="FC52">
        <v>5</v>
      </c>
      <c r="FD52" t="s">
        <v>1849</v>
      </c>
      <c r="FE52">
        <v>0</v>
      </c>
      <c r="FF52">
        <v>1</v>
      </c>
      <c r="FG52">
        <v>1</v>
      </c>
      <c r="FH52">
        <v>0</v>
      </c>
      <c r="FI52">
        <v>1</v>
      </c>
      <c r="FJ52" t="s">
        <v>1878</v>
      </c>
      <c r="FK52">
        <v>1</v>
      </c>
      <c r="FL52">
        <v>74</v>
      </c>
      <c r="FM52">
        <v>69</v>
      </c>
      <c r="FN52">
        <v>69</v>
      </c>
      <c r="FO52">
        <v>29</v>
      </c>
      <c r="FP52">
        <v>0</v>
      </c>
      <c r="FQ52">
        <v>0</v>
      </c>
      <c r="FR52">
        <v>0</v>
      </c>
      <c r="FS52" t="s">
        <v>1997</v>
      </c>
      <c r="FT52">
        <v>1</v>
      </c>
      <c r="FU52">
        <v>1</v>
      </c>
      <c r="FV52">
        <v>1</v>
      </c>
      <c r="FW52">
        <v>1</v>
      </c>
      <c r="FX52" t="s">
        <v>1827</v>
      </c>
      <c r="FY52">
        <v>0</v>
      </c>
      <c r="FZ52">
        <v>0</v>
      </c>
      <c r="GA52">
        <v>1</v>
      </c>
      <c r="GB52">
        <v>0</v>
      </c>
      <c r="GC52">
        <v>0</v>
      </c>
      <c r="GD52">
        <v>0</v>
      </c>
      <c r="GE52">
        <v>1</v>
      </c>
      <c r="GF52">
        <v>1</v>
      </c>
      <c r="GG52">
        <v>1</v>
      </c>
      <c r="GH52">
        <v>1</v>
      </c>
      <c r="GI52">
        <v>0</v>
      </c>
      <c r="GJ52" t="s">
        <v>1836</v>
      </c>
      <c r="GK52">
        <v>0</v>
      </c>
      <c r="GL52">
        <v>1</v>
      </c>
      <c r="GM52" t="s">
        <v>1836</v>
      </c>
      <c r="GN52">
        <v>0</v>
      </c>
      <c r="GO52" t="s">
        <v>1893</v>
      </c>
      <c r="GP52">
        <v>0</v>
      </c>
      <c r="GQ52" t="s">
        <v>1918</v>
      </c>
      <c r="GR52">
        <v>124.4761249</v>
      </c>
      <c r="GS52">
        <v>12.842623445132601</v>
      </c>
      <c r="GT52">
        <v>6.8205850775163297</v>
      </c>
      <c r="GU52">
        <v>1</v>
      </c>
      <c r="GV52">
        <v>9185264</v>
      </c>
      <c r="GW52">
        <v>832299</v>
      </c>
      <c r="GX52">
        <v>0.46</v>
      </c>
      <c r="GY52">
        <v>963351</v>
      </c>
      <c r="GZ52">
        <v>209.76011141323755</v>
      </c>
      <c r="HA52" t="s">
        <v>1806</v>
      </c>
      <c r="HB52" s="57">
        <v>0.41</v>
      </c>
      <c r="HC52" t="s">
        <v>1806</v>
      </c>
      <c r="HD52" s="58">
        <v>209.75988102478999</v>
      </c>
      <c r="HE52" s="18">
        <v>481274.39999999997</v>
      </c>
      <c r="HF52" s="18">
        <v>5390273.2800000003</v>
      </c>
      <c r="HG52" s="18">
        <v>565331.54095195234</v>
      </c>
      <c r="HH52" s="57">
        <v>0.1111111111111111</v>
      </c>
      <c r="HI52">
        <v>59</v>
      </c>
      <c r="HJ52" s="11">
        <v>28.104433429044384</v>
      </c>
      <c r="HK52">
        <v>0</v>
      </c>
      <c r="HL52" s="11">
        <v>28.104433429044384</v>
      </c>
      <c r="HM52" s="59" t="s">
        <v>44</v>
      </c>
      <c r="HN52" s="59" t="s">
        <v>44</v>
      </c>
      <c r="HO52" s="59" t="s">
        <v>44</v>
      </c>
      <c r="HP52" s="59" t="s">
        <v>44</v>
      </c>
      <c r="HQ52" s="59" t="s">
        <v>44</v>
      </c>
      <c r="HR52" s="59" t="s">
        <v>44</v>
      </c>
      <c r="HS52" s="59" t="s">
        <v>44</v>
      </c>
      <c r="HT52" s="59" t="s">
        <v>44</v>
      </c>
      <c r="HU52" t="s">
        <v>44</v>
      </c>
      <c r="HV52" s="19" t="s">
        <v>44</v>
      </c>
      <c r="HW52" s="18">
        <v>138.71894399999999</v>
      </c>
      <c r="HX52" s="58">
        <v>45.694020153599993</v>
      </c>
      <c r="HY52" s="58">
        <v>88.305979846400007</v>
      </c>
      <c r="HZ52" s="57">
        <v>0.62215492196069833</v>
      </c>
      <c r="IA52" s="18">
        <v>481274.39999999997</v>
      </c>
      <c r="IB52" s="18">
        <v>730310.33359434607</v>
      </c>
      <c r="IC52" s="18">
        <v>8179475.7362566758</v>
      </c>
      <c r="ID52" s="58">
        <v>20.975988102479</v>
      </c>
      <c r="IE52" s="18">
        <v>85786.292864117844</v>
      </c>
      <c r="IF52" s="18">
        <v>479545.24808783451</v>
      </c>
      <c r="IG52" s="18">
        <v>219876254.10878399</v>
      </c>
      <c r="IH52" s="18">
        <v>1</v>
      </c>
      <c r="II52" s="18">
        <v>0</v>
      </c>
      <c r="IJ52" s="18">
        <v>2489.9361797608512</v>
      </c>
      <c r="IK52" s="58">
        <v>38.078514805970151</v>
      </c>
      <c r="IL52" s="58">
        <v>8.6931772900969051</v>
      </c>
      <c r="IM52" s="58">
        <v>13.853260511999997</v>
      </c>
      <c r="IN52" s="58">
        <v>40.259909856472646</v>
      </c>
      <c r="IO52" s="58">
        <v>0</v>
      </c>
      <c r="IP52" s="58">
        <v>84.694606834408688</v>
      </c>
      <c r="IQ52" s="58">
        <v>30.194072584174222</v>
      </c>
      <c r="IR52" s="58">
        <v>30.302946853188821</v>
      </c>
      <c r="IS52" s="58">
        <f t="shared" si="0"/>
        <v>2489.9361797608512</v>
      </c>
      <c r="IT52" s="60"/>
      <c r="IU52" s="18">
        <f t="shared" si="1"/>
        <v>13.853260511999997</v>
      </c>
      <c r="IV52" s="18">
        <f t="shared" si="2"/>
        <v>38.078514805970151</v>
      </c>
      <c r="IW52" s="57">
        <f t="shared" si="3"/>
        <v>0.34100015039999998</v>
      </c>
      <c r="IX52" s="57">
        <f t="shared" si="4"/>
        <v>0.51745102917243524</v>
      </c>
      <c r="JA52" s="18">
        <v>205.4</v>
      </c>
    </row>
    <row r="53" spans="1:261" x14ac:dyDescent="0.2">
      <c r="A53" t="s">
        <v>1322</v>
      </c>
      <c r="B53" t="s">
        <v>1320</v>
      </c>
      <c r="C53" t="s">
        <v>1224</v>
      </c>
      <c r="D53" t="s">
        <v>1321</v>
      </c>
      <c r="E53" t="s">
        <v>408</v>
      </c>
      <c r="F53">
        <v>2828</v>
      </c>
      <c r="G53">
        <v>2</v>
      </c>
      <c r="H53">
        <v>2190.7625672151698</v>
      </c>
      <c r="I53">
        <v>12.66</v>
      </c>
      <c r="J53">
        <v>3.22</v>
      </c>
      <c r="K53">
        <v>27.912283983808798</v>
      </c>
      <c r="L53">
        <v>0.303845757149038</v>
      </c>
      <c r="M53">
        <v>0.4364633083638576</v>
      </c>
      <c r="N53">
        <v>4.82</v>
      </c>
      <c r="O53">
        <v>17.97</v>
      </c>
      <c r="R53" t="s">
        <v>57</v>
      </c>
      <c r="S53">
        <v>130</v>
      </c>
      <c r="T53" t="s">
        <v>41</v>
      </c>
      <c r="U53">
        <v>2</v>
      </c>
      <c r="V53">
        <v>83</v>
      </c>
      <c r="W53" t="s">
        <v>42</v>
      </c>
      <c r="X53" t="s">
        <v>56</v>
      </c>
      <c r="Y53">
        <v>45015</v>
      </c>
      <c r="Z53">
        <v>570</v>
      </c>
      <c r="AA53">
        <v>2350</v>
      </c>
      <c r="AB53" t="b">
        <v>1</v>
      </c>
      <c r="AC53">
        <v>10475</v>
      </c>
      <c r="AD53">
        <v>1984</v>
      </c>
      <c r="AE53" s="10">
        <v>9999</v>
      </c>
      <c r="AF53" s="11">
        <v>307</v>
      </c>
      <c r="AG53" s="11">
        <v>34.676280407860915</v>
      </c>
      <c r="AH53" s="11">
        <v>0</v>
      </c>
      <c r="AI53" s="11">
        <v>11.295205344580102</v>
      </c>
      <c r="AJ53" s="11" t="s">
        <v>56</v>
      </c>
      <c r="AK53" s="11">
        <v>4.82</v>
      </c>
      <c r="AL53" s="11" t="s">
        <v>100</v>
      </c>
      <c r="AM53" s="11">
        <v>-28.91</v>
      </c>
      <c r="AQ53" t="s">
        <v>281</v>
      </c>
      <c r="AR53" t="s">
        <v>289</v>
      </c>
      <c r="AS53">
        <v>1379</v>
      </c>
      <c r="AT53" t="s">
        <v>41</v>
      </c>
      <c r="AU53">
        <v>6</v>
      </c>
      <c r="AV53">
        <v>922</v>
      </c>
      <c r="AW53" t="s">
        <v>42</v>
      </c>
      <c r="AX53">
        <v>0</v>
      </c>
      <c r="AY53" t="s">
        <v>283</v>
      </c>
      <c r="AZ53" t="s">
        <v>100</v>
      </c>
      <c r="BA53">
        <v>21</v>
      </c>
      <c r="BB53" t="s">
        <v>284</v>
      </c>
      <c r="BC53">
        <v>145</v>
      </c>
      <c r="BD53">
        <v>21145</v>
      </c>
      <c r="BE53">
        <v>134</v>
      </c>
      <c r="BF53">
        <v>11190</v>
      </c>
      <c r="BG53">
        <v>1954</v>
      </c>
      <c r="BH53">
        <v>2034</v>
      </c>
      <c r="BI53" t="s">
        <v>1807</v>
      </c>
      <c r="BJ53" t="s">
        <v>1788</v>
      </c>
      <c r="BK53" t="s">
        <v>1808</v>
      </c>
      <c r="BL53" t="s">
        <v>1886</v>
      </c>
      <c r="BM53">
        <v>0</v>
      </c>
      <c r="BN53">
        <v>0</v>
      </c>
      <c r="BO53">
        <v>0.10780000000000001</v>
      </c>
      <c r="BP53" t="s">
        <v>1811</v>
      </c>
      <c r="BQ53">
        <v>0</v>
      </c>
      <c r="BR53">
        <v>0</v>
      </c>
      <c r="BS53">
        <v>0</v>
      </c>
      <c r="BT53" t="s">
        <v>1993</v>
      </c>
      <c r="BU53">
        <v>0</v>
      </c>
      <c r="BV53">
        <v>0</v>
      </c>
      <c r="BW53">
        <v>0</v>
      </c>
      <c r="BX53">
        <v>0</v>
      </c>
      <c r="BY53">
        <v>1.2</v>
      </c>
      <c r="BZ53">
        <v>0.26000999999999902</v>
      </c>
      <c r="CA53">
        <v>0.26000999999999902</v>
      </c>
      <c r="CB53">
        <v>0.19869999999999999</v>
      </c>
      <c r="CC53">
        <v>0.19869999999999999</v>
      </c>
      <c r="CD53">
        <v>0.11</v>
      </c>
      <c r="CE53">
        <v>0.1</v>
      </c>
      <c r="CF53">
        <v>1</v>
      </c>
      <c r="CG53">
        <v>0.98</v>
      </c>
      <c r="CH53" t="s">
        <v>1793</v>
      </c>
      <c r="CI53">
        <v>2015</v>
      </c>
      <c r="CJ53">
        <v>0</v>
      </c>
      <c r="CK53">
        <v>0</v>
      </c>
      <c r="CL53">
        <v>0</v>
      </c>
      <c r="CM53">
        <v>0</v>
      </c>
      <c r="CN53">
        <v>0</v>
      </c>
      <c r="CO53" t="s">
        <v>1994</v>
      </c>
      <c r="CP53">
        <v>100</v>
      </c>
      <c r="CQ53" t="s">
        <v>1994</v>
      </c>
      <c r="CR53">
        <v>100</v>
      </c>
      <c r="CS53" t="s">
        <v>1795</v>
      </c>
      <c r="CT53" t="s">
        <v>2002</v>
      </c>
      <c r="CU53">
        <v>1</v>
      </c>
      <c r="CV53">
        <v>0</v>
      </c>
      <c r="CW53" t="s">
        <v>1975</v>
      </c>
      <c r="CX53">
        <v>37.151699999999998</v>
      </c>
      <c r="CY53">
        <v>-88.775000000000006</v>
      </c>
      <c r="CZ53" t="s">
        <v>1996</v>
      </c>
      <c r="DA53" t="s">
        <v>1818</v>
      </c>
      <c r="DB53">
        <v>0</v>
      </c>
      <c r="DC53">
        <v>0</v>
      </c>
      <c r="DD53" s="18">
        <v>7475106.4000000004</v>
      </c>
      <c r="DE53" s="18">
        <v>690557.2</v>
      </c>
      <c r="DF53" s="57">
        <v>0.432</v>
      </c>
      <c r="DG53" t="s">
        <v>1820</v>
      </c>
      <c r="DH53">
        <v>3780941.2</v>
      </c>
      <c r="DI53">
        <v>1953.4</v>
      </c>
      <c r="DJ53">
        <v>949</v>
      </c>
      <c r="DK53">
        <v>784009.4</v>
      </c>
      <c r="DL53">
        <v>1.8</v>
      </c>
      <c r="DM53">
        <v>475.6</v>
      </c>
      <c r="DN53">
        <v>23</v>
      </c>
      <c r="DO53">
        <v>1</v>
      </c>
      <c r="DP53">
        <v>0.50927687524749699</v>
      </c>
      <c r="DQ53">
        <v>0.24232837735839599</v>
      </c>
      <c r="DR53">
        <v>209.75983072422201</v>
      </c>
      <c r="DS53">
        <v>1.38315283880363E-7</v>
      </c>
      <c r="DT53">
        <v>0.250238092588637</v>
      </c>
      <c r="DU53">
        <v>0.52264139009445998</v>
      </c>
      <c r="DV53">
        <v>0.25390942930257099</v>
      </c>
      <c r="DW53" s="58">
        <v>209.765415513015</v>
      </c>
      <c r="DX53">
        <v>2.4079924802140602E-7</v>
      </c>
      <c r="DY53">
        <v>0.25157757015634002</v>
      </c>
      <c r="DZ53">
        <v>5.1259250344606998E-3</v>
      </c>
      <c r="EA53">
        <v>2.2286630584611699E-4</v>
      </c>
      <c r="EB53">
        <v>715575</v>
      </c>
      <c r="EC53">
        <v>463037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1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 t="s">
        <v>1801</v>
      </c>
      <c r="FA53">
        <v>68</v>
      </c>
      <c r="FB53" t="s">
        <v>1860</v>
      </c>
      <c r="FC53">
        <v>5</v>
      </c>
      <c r="FD53" t="s">
        <v>1849</v>
      </c>
      <c r="FE53">
        <v>0</v>
      </c>
      <c r="FF53">
        <v>1</v>
      </c>
      <c r="FG53">
        <v>1</v>
      </c>
      <c r="FH53">
        <v>0</v>
      </c>
      <c r="FI53">
        <v>1</v>
      </c>
      <c r="FJ53" t="s">
        <v>1878</v>
      </c>
      <c r="FK53">
        <v>1</v>
      </c>
      <c r="FL53">
        <v>74</v>
      </c>
      <c r="FM53">
        <v>69</v>
      </c>
      <c r="FN53">
        <v>69</v>
      </c>
      <c r="FO53">
        <v>29</v>
      </c>
      <c r="FP53">
        <v>0</v>
      </c>
      <c r="FQ53">
        <v>0</v>
      </c>
      <c r="FR53">
        <v>0</v>
      </c>
      <c r="FS53" t="s">
        <v>1997</v>
      </c>
      <c r="FT53">
        <v>1</v>
      </c>
      <c r="FU53">
        <v>1</v>
      </c>
      <c r="FV53">
        <v>1</v>
      </c>
      <c r="FW53">
        <v>1</v>
      </c>
      <c r="FX53" t="s">
        <v>1827</v>
      </c>
      <c r="FY53">
        <v>0</v>
      </c>
      <c r="FZ53">
        <v>0</v>
      </c>
      <c r="GA53">
        <v>1</v>
      </c>
      <c r="GB53">
        <v>0</v>
      </c>
      <c r="GC53">
        <v>0</v>
      </c>
      <c r="GD53">
        <v>0</v>
      </c>
      <c r="GE53">
        <v>1</v>
      </c>
      <c r="GF53">
        <v>1</v>
      </c>
      <c r="GG53">
        <v>1</v>
      </c>
      <c r="GH53">
        <v>1</v>
      </c>
      <c r="GI53">
        <v>0</v>
      </c>
      <c r="GJ53" t="s">
        <v>1836</v>
      </c>
      <c r="GK53">
        <v>0</v>
      </c>
      <c r="GL53">
        <v>1</v>
      </c>
      <c r="GM53" t="s">
        <v>1836</v>
      </c>
      <c r="GN53">
        <v>0</v>
      </c>
      <c r="GO53" t="s">
        <v>1893</v>
      </c>
      <c r="GP53">
        <v>0</v>
      </c>
      <c r="GQ53" t="s">
        <v>1918</v>
      </c>
      <c r="GR53">
        <v>124.4761249</v>
      </c>
      <c r="GS53">
        <v>15.692969246667101</v>
      </c>
      <c r="GT53">
        <v>7.6239519888845697</v>
      </c>
      <c r="GU53">
        <v>1</v>
      </c>
      <c r="GV53">
        <v>8991444</v>
      </c>
      <c r="GW53">
        <v>828055</v>
      </c>
      <c r="GX53">
        <v>0.52</v>
      </c>
      <c r="GY53">
        <v>943063</v>
      </c>
      <c r="GZ53">
        <v>209.76897592867175</v>
      </c>
      <c r="HA53" t="s">
        <v>1806</v>
      </c>
      <c r="HB53" s="57">
        <v>0.432</v>
      </c>
      <c r="HC53" t="s">
        <v>1806</v>
      </c>
      <c r="HD53" s="58">
        <v>209.765415513015</v>
      </c>
      <c r="HE53" s="18">
        <v>507098.88</v>
      </c>
      <c r="HF53" s="18">
        <v>5674436.4671999998</v>
      </c>
      <c r="HG53" s="18">
        <v>595150.26167220646</v>
      </c>
      <c r="HH53" s="57">
        <v>0.1111111111111111</v>
      </c>
      <c r="HI53">
        <v>59</v>
      </c>
      <c r="HJ53" s="11">
        <v>28.122087417741465</v>
      </c>
      <c r="HK53">
        <v>0</v>
      </c>
      <c r="HL53" s="11">
        <v>28.122087417741465</v>
      </c>
      <c r="HM53" s="59" t="s">
        <v>44</v>
      </c>
      <c r="HN53" s="59" t="s">
        <v>44</v>
      </c>
      <c r="HO53" s="59" t="s">
        <v>44</v>
      </c>
      <c r="HP53" s="59" t="s">
        <v>44</v>
      </c>
      <c r="HQ53" s="59" t="s">
        <v>44</v>
      </c>
      <c r="HR53" s="59" t="s">
        <v>44</v>
      </c>
      <c r="HS53" s="59" t="s">
        <v>44</v>
      </c>
      <c r="HT53" s="59" t="s">
        <v>44</v>
      </c>
      <c r="HU53" t="s">
        <v>44</v>
      </c>
      <c r="HV53" s="19" t="s">
        <v>44</v>
      </c>
      <c r="HW53" s="18">
        <v>138.59508779999999</v>
      </c>
      <c r="HX53" s="58">
        <v>45.653221921319997</v>
      </c>
      <c r="HY53" s="58">
        <v>88.346778078680003</v>
      </c>
      <c r="HZ53" s="57">
        <v>0.65523611906306323</v>
      </c>
      <c r="IA53" s="18">
        <v>507098.88</v>
      </c>
      <c r="IB53" s="18">
        <v>769142.36600098619</v>
      </c>
      <c r="IC53" s="18">
        <v>8606703.0755510349</v>
      </c>
      <c r="ID53" s="58">
        <v>20.976541551301501</v>
      </c>
      <c r="IE53" s="18">
        <v>90269.432342005355</v>
      </c>
      <c r="IF53" s="18">
        <v>504880.82933020109</v>
      </c>
      <c r="IG53" s="18">
        <v>219679936.02475831</v>
      </c>
      <c r="IH53" s="18">
        <v>1</v>
      </c>
      <c r="II53" s="18">
        <v>0</v>
      </c>
      <c r="IJ53" s="18">
        <v>2486.564205308262</v>
      </c>
      <c r="IK53" s="58">
        <v>38.078514805970151</v>
      </c>
      <c r="IL53" s="58">
        <v>8.6736533760961034</v>
      </c>
      <c r="IM53" s="58">
        <v>13.8408915294</v>
      </c>
      <c r="IN53" s="58">
        <v>40.246700165558643</v>
      </c>
      <c r="IO53" s="58">
        <v>0</v>
      </c>
      <c r="IP53" s="58">
        <v>84.628209971726008</v>
      </c>
      <c r="IQ53" s="58">
        <v>27.518891969733275</v>
      </c>
      <c r="IR53" s="58">
        <v>27.639788413447661</v>
      </c>
      <c r="IS53" s="58">
        <f t="shared" si="0"/>
        <v>2486.564205308262</v>
      </c>
      <c r="IT53" s="60"/>
      <c r="IU53" s="18">
        <f t="shared" si="1"/>
        <v>13.8408915294</v>
      </c>
      <c r="IV53" s="18">
        <f t="shared" si="2"/>
        <v>38.078514805970151</v>
      </c>
      <c r="IW53" s="57">
        <f t="shared" si="3"/>
        <v>0.34069568598</v>
      </c>
      <c r="IX53" s="57">
        <f t="shared" si="4"/>
        <v>0.51675027560894282</v>
      </c>
      <c r="JA53" s="18">
        <v>205.4</v>
      </c>
    </row>
    <row r="54" spans="1:261" x14ac:dyDescent="0.2">
      <c r="A54" t="s">
        <v>1323</v>
      </c>
      <c r="B54" t="s">
        <v>1320</v>
      </c>
      <c r="C54" t="s">
        <v>1224</v>
      </c>
      <c r="D54" t="s">
        <v>1321</v>
      </c>
      <c r="E54" t="s">
        <v>408</v>
      </c>
      <c r="F54">
        <v>2828</v>
      </c>
      <c r="G54">
        <v>3</v>
      </c>
      <c r="H54">
        <v>2255.0407889231701</v>
      </c>
      <c r="I54">
        <v>12.66</v>
      </c>
      <c r="J54">
        <v>4.59</v>
      </c>
      <c r="K54">
        <v>28.221516368341799</v>
      </c>
      <c r="L54">
        <v>0.30999533692499998</v>
      </c>
      <c r="M54">
        <v>0.44926556806661377</v>
      </c>
      <c r="N54">
        <v>4.82</v>
      </c>
      <c r="O54">
        <v>17.97</v>
      </c>
      <c r="R54" t="s">
        <v>58</v>
      </c>
      <c r="S54">
        <v>130</v>
      </c>
      <c r="T54" t="s">
        <v>41</v>
      </c>
      <c r="U54">
        <v>3</v>
      </c>
      <c r="V54">
        <v>89490</v>
      </c>
      <c r="W54" t="s">
        <v>42</v>
      </c>
      <c r="X54" t="s">
        <v>56</v>
      </c>
      <c r="Y54">
        <v>45015</v>
      </c>
      <c r="Z54">
        <v>600</v>
      </c>
      <c r="AA54">
        <v>2350</v>
      </c>
      <c r="AB54" t="b">
        <v>1</v>
      </c>
      <c r="AC54">
        <v>9772</v>
      </c>
      <c r="AD54">
        <v>2007</v>
      </c>
      <c r="AE54" s="10">
        <v>9999</v>
      </c>
      <c r="AF54" s="11">
        <v>307</v>
      </c>
      <c r="AG54" s="11">
        <v>34.676280407860915</v>
      </c>
      <c r="AH54" s="11">
        <v>0</v>
      </c>
      <c r="AI54" s="11">
        <v>11.295205344580102</v>
      </c>
      <c r="AJ54" s="11" t="s">
        <v>56</v>
      </c>
      <c r="AK54" s="11">
        <v>4.82</v>
      </c>
      <c r="AL54" s="11" t="s">
        <v>100</v>
      </c>
      <c r="AM54" s="11">
        <v>-28.91</v>
      </c>
      <c r="AQ54" t="s">
        <v>281</v>
      </c>
      <c r="AR54" t="s">
        <v>290</v>
      </c>
      <c r="AS54">
        <v>1379</v>
      </c>
      <c r="AT54" t="s">
        <v>41</v>
      </c>
      <c r="AU54">
        <v>7</v>
      </c>
      <c r="AV54">
        <v>923</v>
      </c>
      <c r="AW54" t="s">
        <v>42</v>
      </c>
      <c r="AX54">
        <v>0</v>
      </c>
      <c r="AY54" t="s">
        <v>283</v>
      </c>
      <c r="AZ54" t="s">
        <v>100</v>
      </c>
      <c r="BA54">
        <v>21</v>
      </c>
      <c r="BB54" t="s">
        <v>284</v>
      </c>
      <c r="BC54">
        <v>145</v>
      </c>
      <c r="BD54">
        <v>21145</v>
      </c>
      <c r="BE54">
        <v>134</v>
      </c>
      <c r="BF54">
        <v>11178</v>
      </c>
      <c r="BG54">
        <v>1954</v>
      </c>
      <c r="BH54">
        <v>2034</v>
      </c>
      <c r="BI54" t="s">
        <v>1807</v>
      </c>
      <c r="BJ54" t="s">
        <v>1788</v>
      </c>
      <c r="BK54" t="s">
        <v>1808</v>
      </c>
      <c r="BL54" t="s">
        <v>1886</v>
      </c>
      <c r="BM54">
        <v>0</v>
      </c>
      <c r="BN54">
        <v>0</v>
      </c>
      <c r="BO54">
        <v>0.1137</v>
      </c>
      <c r="BP54" t="s">
        <v>1811</v>
      </c>
      <c r="BQ54">
        <v>0</v>
      </c>
      <c r="BR54">
        <v>0</v>
      </c>
      <c r="BS54">
        <v>0</v>
      </c>
      <c r="BT54" t="s">
        <v>1993</v>
      </c>
      <c r="BU54">
        <v>0</v>
      </c>
      <c r="BV54">
        <v>0</v>
      </c>
      <c r="BW54">
        <v>0</v>
      </c>
      <c r="BX54">
        <v>0</v>
      </c>
      <c r="BY54">
        <v>1.2</v>
      </c>
      <c r="BZ54">
        <v>0.25459999999999999</v>
      </c>
      <c r="CA54">
        <v>0.25459999999999999</v>
      </c>
      <c r="CB54">
        <v>0.19869999999999999</v>
      </c>
      <c r="CC54">
        <v>0.19869999999999999</v>
      </c>
      <c r="CD54">
        <v>0.11</v>
      </c>
      <c r="CE54">
        <v>0.1</v>
      </c>
      <c r="CF54">
        <v>1</v>
      </c>
      <c r="CG54">
        <v>0.98</v>
      </c>
      <c r="CH54" t="s">
        <v>1793</v>
      </c>
      <c r="CI54">
        <v>2015</v>
      </c>
      <c r="CJ54">
        <v>0</v>
      </c>
      <c r="CK54">
        <v>0</v>
      </c>
      <c r="CL54">
        <v>0</v>
      </c>
      <c r="CM54">
        <v>0</v>
      </c>
      <c r="CN54">
        <v>0</v>
      </c>
      <c r="CO54" t="s">
        <v>1994</v>
      </c>
      <c r="CP54">
        <v>100</v>
      </c>
      <c r="CQ54" t="s">
        <v>1994</v>
      </c>
      <c r="CR54">
        <v>100</v>
      </c>
      <c r="CS54" t="s">
        <v>1795</v>
      </c>
      <c r="CT54" t="s">
        <v>2003</v>
      </c>
      <c r="CU54">
        <v>1</v>
      </c>
      <c r="CV54">
        <v>0</v>
      </c>
      <c r="CW54" t="s">
        <v>1975</v>
      </c>
      <c r="CX54">
        <v>37.151699999999998</v>
      </c>
      <c r="CY54">
        <v>-88.775000000000006</v>
      </c>
      <c r="CZ54" t="s">
        <v>1996</v>
      </c>
      <c r="DA54" t="s">
        <v>1818</v>
      </c>
      <c r="DB54">
        <v>0</v>
      </c>
      <c r="DC54">
        <v>0</v>
      </c>
      <c r="DD54" s="18">
        <v>7297427</v>
      </c>
      <c r="DE54" s="18">
        <v>674538</v>
      </c>
      <c r="DF54" s="57">
        <v>0.32</v>
      </c>
      <c r="DG54" t="s">
        <v>1891</v>
      </c>
      <c r="DH54">
        <v>3790813.2</v>
      </c>
      <c r="DI54">
        <v>1907</v>
      </c>
      <c r="DJ54">
        <v>910</v>
      </c>
      <c r="DK54">
        <v>765373.4</v>
      </c>
      <c r="DL54">
        <v>1.8</v>
      </c>
      <c r="DM54">
        <v>472.4</v>
      </c>
      <c r="DN54">
        <v>16</v>
      </c>
      <c r="DO54">
        <v>1</v>
      </c>
      <c r="DP54">
        <v>0.51060543030171002</v>
      </c>
      <c r="DQ54">
        <v>0.233530706955249</v>
      </c>
      <c r="DR54">
        <v>209.759821054827</v>
      </c>
      <c r="DS54">
        <v>1.2959528687860599E-7</v>
      </c>
      <c r="DT54">
        <v>0.24029052085132999</v>
      </c>
      <c r="DU54">
        <v>0.522649969639984</v>
      </c>
      <c r="DV54">
        <v>0.249402974500464</v>
      </c>
      <c r="DW54" s="58">
        <v>209.76527754234399</v>
      </c>
      <c r="DX54">
        <v>2.4666228247298598E-7</v>
      </c>
      <c r="DY54">
        <v>0.24923412211395601</v>
      </c>
      <c r="DZ54">
        <v>3.7657979637624301E-3</v>
      </c>
      <c r="EA54">
        <v>2.3536237273515199E-4</v>
      </c>
      <c r="EB54">
        <v>471684</v>
      </c>
      <c r="EC54">
        <v>307767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1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 t="s">
        <v>1801</v>
      </c>
      <c r="FA54">
        <v>68</v>
      </c>
      <c r="FB54" t="s">
        <v>1860</v>
      </c>
      <c r="FC54">
        <v>5</v>
      </c>
      <c r="FD54" t="s">
        <v>1849</v>
      </c>
      <c r="FE54">
        <v>0</v>
      </c>
      <c r="FF54">
        <v>1</v>
      </c>
      <c r="FG54">
        <v>1</v>
      </c>
      <c r="FH54">
        <v>0</v>
      </c>
      <c r="FI54">
        <v>1</v>
      </c>
      <c r="FJ54" t="s">
        <v>1878</v>
      </c>
      <c r="FK54">
        <v>1</v>
      </c>
      <c r="FL54">
        <v>74</v>
      </c>
      <c r="FM54">
        <v>69</v>
      </c>
      <c r="FN54">
        <v>69</v>
      </c>
      <c r="FO54">
        <v>29</v>
      </c>
      <c r="FP54">
        <v>0</v>
      </c>
      <c r="FQ54">
        <v>0</v>
      </c>
      <c r="FR54">
        <v>0</v>
      </c>
      <c r="FS54" t="s">
        <v>1997</v>
      </c>
      <c r="FT54">
        <v>1</v>
      </c>
      <c r="FU54">
        <v>1</v>
      </c>
      <c r="FV54">
        <v>1</v>
      </c>
      <c r="FW54">
        <v>1</v>
      </c>
      <c r="FX54" t="s">
        <v>1827</v>
      </c>
      <c r="FY54">
        <v>0</v>
      </c>
      <c r="FZ54">
        <v>0</v>
      </c>
      <c r="GA54">
        <v>1</v>
      </c>
      <c r="GB54">
        <v>0</v>
      </c>
      <c r="GC54">
        <v>0</v>
      </c>
      <c r="GD54">
        <v>0</v>
      </c>
      <c r="GE54">
        <v>1</v>
      </c>
      <c r="GF54">
        <v>1</v>
      </c>
      <c r="GG54">
        <v>0</v>
      </c>
      <c r="GH54">
        <v>1</v>
      </c>
      <c r="GI54">
        <v>0</v>
      </c>
      <c r="GJ54" t="s">
        <v>1836</v>
      </c>
      <c r="GK54">
        <v>0</v>
      </c>
      <c r="GL54">
        <v>1</v>
      </c>
      <c r="GM54" t="s">
        <v>1836</v>
      </c>
      <c r="GN54">
        <v>0</v>
      </c>
      <c r="GO54" t="s">
        <v>1893</v>
      </c>
      <c r="GP54">
        <v>0</v>
      </c>
      <c r="GQ54" t="s">
        <v>1918</v>
      </c>
      <c r="GR54">
        <v>124.4761249</v>
      </c>
      <c r="GS54">
        <v>15.3202069997922</v>
      </c>
      <c r="GT54">
        <v>7.3106388934509603</v>
      </c>
      <c r="GU54">
        <v>1</v>
      </c>
      <c r="GV54">
        <v>6106441</v>
      </c>
      <c r="GW54">
        <v>561946</v>
      </c>
      <c r="GX54">
        <v>0.27</v>
      </c>
      <c r="GY54">
        <v>640462</v>
      </c>
      <c r="GZ54">
        <v>209.76604866893825</v>
      </c>
      <c r="HA54" t="s">
        <v>1806</v>
      </c>
      <c r="HB54" s="57">
        <v>0.32</v>
      </c>
      <c r="HC54" t="s">
        <v>1806</v>
      </c>
      <c r="HD54" s="58">
        <v>209.76527754234399</v>
      </c>
      <c r="HE54" s="18">
        <v>375628.80000000005</v>
      </c>
      <c r="HF54" s="18">
        <v>4198778.726400001</v>
      </c>
      <c r="HG54" s="18">
        <v>440378.99244109291</v>
      </c>
      <c r="HH54" s="57">
        <v>0.1111111111111111</v>
      </c>
      <c r="HI54">
        <v>59</v>
      </c>
      <c r="HJ54" s="11">
        <v>28.143310301373965</v>
      </c>
      <c r="HK54">
        <v>0</v>
      </c>
      <c r="HL54" s="11">
        <v>28.143310301373965</v>
      </c>
      <c r="HM54" s="59" t="s">
        <v>44</v>
      </c>
      <c r="HN54" s="59" t="s">
        <v>44</v>
      </c>
      <c r="HO54" s="59" t="s">
        <v>44</v>
      </c>
      <c r="HP54" s="59" t="s">
        <v>44</v>
      </c>
      <c r="HQ54" s="59" t="s">
        <v>44</v>
      </c>
      <c r="HR54" s="59" t="s">
        <v>44</v>
      </c>
      <c r="HS54" s="59" t="s">
        <v>44</v>
      </c>
      <c r="HT54" s="59" t="s">
        <v>44</v>
      </c>
      <c r="HU54" t="s">
        <v>44</v>
      </c>
      <c r="HV54" s="19" t="s">
        <v>44</v>
      </c>
      <c r="HW54" s="18">
        <v>138.44646036</v>
      </c>
      <c r="HX54" s="58">
        <v>45.604264042583999</v>
      </c>
      <c r="HY54" s="58">
        <v>88.395735957416008</v>
      </c>
      <c r="HZ54" s="57">
        <v>0.4850912720570269</v>
      </c>
      <c r="IA54" s="18">
        <v>375628.80000000005</v>
      </c>
      <c r="IB54" s="18">
        <v>569419.53879142052</v>
      </c>
      <c r="IC54" s="18">
        <v>6364971.6046104981</v>
      </c>
      <c r="ID54" s="58">
        <v>20.9765277542344</v>
      </c>
      <c r="IE54" s="18">
        <v>66757.50175951299</v>
      </c>
      <c r="IF54" s="18">
        <v>373621.49068157992</v>
      </c>
      <c r="IG54" s="18">
        <v>219444354.32392749</v>
      </c>
      <c r="IH54" s="18">
        <v>1</v>
      </c>
      <c r="II54" s="18">
        <v>0</v>
      </c>
      <c r="IJ54" s="18">
        <v>2482.5219446065043</v>
      </c>
      <c r="IK54" s="58">
        <v>38.078514805970151</v>
      </c>
      <c r="IL54" s="58">
        <v>8.6502667455630267</v>
      </c>
      <c r="IM54" s="58">
        <v>13.826048750279998</v>
      </c>
      <c r="IN54" s="58">
        <v>40.229842051282631</v>
      </c>
      <c r="IO54" s="58">
        <v>0</v>
      </c>
      <c r="IP54" s="58">
        <v>84.545771538109676</v>
      </c>
      <c r="IQ54" s="58">
        <v>44.759795833096916</v>
      </c>
      <c r="IR54" s="58">
        <v>45.000271173801899</v>
      </c>
      <c r="IS54" s="58">
        <f t="shared" si="0"/>
        <v>2482.5219446065043</v>
      </c>
      <c r="IT54" s="60"/>
      <c r="IU54" s="18">
        <f t="shared" si="1"/>
        <v>13.826048750279998</v>
      </c>
      <c r="IV54" s="18">
        <f t="shared" si="2"/>
        <v>38.078514805970151</v>
      </c>
      <c r="IW54" s="57">
        <f t="shared" si="3"/>
        <v>0.34033032867599999</v>
      </c>
      <c r="IX54" s="57">
        <f t="shared" si="4"/>
        <v>0.51591022517820906</v>
      </c>
      <c r="JA54" s="18">
        <v>205.4</v>
      </c>
    </row>
    <row r="55" spans="1:261" x14ac:dyDescent="0.2">
      <c r="A55" t="s">
        <v>1324</v>
      </c>
      <c r="B55" t="s">
        <v>1320</v>
      </c>
      <c r="C55" t="s">
        <v>1224</v>
      </c>
      <c r="D55" t="s">
        <v>1325</v>
      </c>
      <c r="E55" t="s">
        <v>956</v>
      </c>
      <c r="F55">
        <v>2832</v>
      </c>
      <c r="G55">
        <v>7</v>
      </c>
      <c r="H55">
        <v>2739</v>
      </c>
      <c r="I55">
        <v>12.66</v>
      </c>
      <c r="J55">
        <v>4.59</v>
      </c>
      <c r="K55">
        <v>36.159999999999997</v>
      </c>
      <c r="L55">
        <v>0.3</v>
      </c>
      <c r="M55">
        <v>0.44</v>
      </c>
      <c r="N55">
        <v>4.82</v>
      </c>
      <c r="O55">
        <v>17.97</v>
      </c>
      <c r="R55" t="s">
        <v>59</v>
      </c>
      <c r="S55">
        <v>130</v>
      </c>
      <c r="T55" t="s">
        <v>41</v>
      </c>
      <c r="U55">
        <v>4</v>
      </c>
      <c r="V55">
        <v>89491</v>
      </c>
      <c r="W55" t="s">
        <v>42</v>
      </c>
      <c r="X55" t="s">
        <v>56</v>
      </c>
      <c r="Y55">
        <v>45015</v>
      </c>
      <c r="Z55">
        <v>600</v>
      </c>
      <c r="AA55">
        <v>2350</v>
      </c>
      <c r="AB55" t="b">
        <v>1</v>
      </c>
      <c r="AC55">
        <v>9801</v>
      </c>
      <c r="AD55">
        <v>2008</v>
      </c>
      <c r="AE55" s="10">
        <v>9999</v>
      </c>
      <c r="AF55" s="11">
        <v>307</v>
      </c>
      <c r="AG55" s="11">
        <v>34.676280407860915</v>
      </c>
      <c r="AH55" s="11">
        <v>0</v>
      </c>
      <c r="AI55" s="11">
        <v>11.295205344580102</v>
      </c>
      <c r="AJ55" s="11" t="s">
        <v>56</v>
      </c>
      <c r="AK55" s="11">
        <v>4.82</v>
      </c>
      <c r="AL55" s="11" t="s">
        <v>100</v>
      </c>
      <c r="AM55" s="11">
        <v>-28.91</v>
      </c>
      <c r="AQ55" t="s">
        <v>281</v>
      </c>
      <c r="AR55" t="s">
        <v>291</v>
      </c>
      <c r="AS55">
        <v>1379</v>
      </c>
      <c r="AT55" t="s">
        <v>41</v>
      </c>
      <c r="AU55">
        <v>8</v>
      </c>
      <c r="AV55">
        <v>924</v>
      </c>
      <c r="AW55" t="s">
        <v>42</v>
      </c>
      <c r="AX55">
        <v>0</v>
      </c>
      <c r="AY55" t="s">
        <v>283</v>
      </c>
      <c r="AZ55" t="s">
        <v>100</v>
      </c>
      <c r="BA55">
        <v>21</v>
      </c>
      <c r="BB55" t="s">
        <v>284</v>
      </c>
      <c r="BC55">
        <v>145</v>
      </c>
      <c r="BD55">
        <v>21145</v>
      </c>
      <c r="BE55">
        <v>134</v>
      </c>
      <c r="BF55">
        <v>11225</v>
      </c>
      <c r="BG55">
        <v>1955</v>
      </c>
      <c r="BH55">
        <v>2034</v>
      </c>
      <c r="BI55" t="s">
        <v>1807</v>
      </c>
      <c r="BJ55" t="s">
        <v>1788</v>
      </c>
      <c r="BK55" t="s">
        <v>1808</v>
      </c>
      <c r="BL55" t="s">
        <v>1886</v>
      </c>
      <c r="BM55">
        <v>0</v>
      </c>
      <c r="BN55">
        <v>0</v>
      </c>
      <c r="BO55">
        <v>0.11749999999999999</v>
      </c>
      <c r="BP55" t="s">
        <v>1811</v>
      </c>
      <c r="BQ55">
        <v>0</v>
      </c>
      <c r="BR55">
        <v>0</v>
      </c>
      <c r="BS55">
        <v>0</v>
      </c>
      <c r="BT55" t="s">
        <v>1993</v>
      </c>
      <c r="BU55">
        <v>0</v>
      </c>
      <c r="BV55">
        <v>0</v>
      </c>
      <c r="BW55">
        <v>0</v>
      </c>
      <c r="BX55">
        <v>0</v>
      </c>
      <c r="BY55">
        <v>1.2</v>
      </c>
      <c r="BZ55">
        <v>0.25617000000000001</v>
      </c>
      <c r="CA55">
        <v>0.25617000000000001</v>
      </c>
      <c r="CB55">
        <v>0.19869999999999999</v>
      </c>
      <c r="CC55">
        <v>0.19869999999999999</v>
      </c>
      <c r="CD55">
        <v>0.11</v>
      </c>
      <c r="CE55">
        <v>0.1</v>
      </c>
      <c r="CF55">
        <v>1</v>
      </c>
      <c r="CG55">
        <v>0.98</v>
      </c>
      <c r="CH55" t="s">
        <v>1793</v>
      </c>
      <c r="CI55">
        <v>2015</v>
      </c>
      <c r="CJ55">
        <v>0</v>
      </c>
      <c r="CK55">
        <v>0</v>
      </c>
      <c r="CL55">
        <v>0</v>
      </c>
      <c r="CM55">
        <v>0</v>
      </c>
      <c r="CN55">
        <v>0</v>
      </c>
      <c r="CO55" t="s">
        <v>1994</v>
      </c>
      <c r="CP55">
        <v>100</v>
      </c>
      <c r="CQ55" t="s">
        <v>1994</v>
      </c>
      <c r="CR55">
        <v>100</v>
      </c>
      <c r="CS55" t="s">
        <v>1795</v>
      </c>
      <c r="CT55" t="s">
        <v>2004</v>
      </c>
      <c r="CU55">
        <v>1</v>
      </c>
      <c r="CV55">
        <v>0</v>
      </c>
      <c r="CW55" t="s">
        <v>1975</v>
      </c>
      <c r="CX55">
        <v>37.151699999999998</v>
      </c>
      <c r="CY55">
        <v>-88.775000000000006</v>
      </c>
      <c r="CZ55" t="s">
        <v>1996</v>
      </c>
      <c r="DA55" t="s">
        <v>1818</v>
      </c>
      <c r="DB55">
        <v>0</v>
      </c>
      <c r="DC55">
        <v>0</v>
      </c>
      <c r="DD55" s="18">
        <v>7652774</v>
      </c>
      <c r="DE55" s="18">
        <v>706303.2</v>
      </c>
      <c r="DF55" s="57">
        <v>0.32599999999999901</v>
      </c>
      <c r="DG55" t="s">
        <v>1891</v>
      </c>
      <c r="DH55">
        <v>3816223</v>
      </c>
      <c r="DI55">
        <v>2010</v>
      </c>
      <c r="DJ55">
        <v>953.2</v>
      </c>
      <c r="DK55">
        <v>802646.4</v>
      </c>
      <c r="DL55">
        <v>2</v>
      </c>
      <c r="DM55">
        <v>475.2</v>
      </c>
      <c r="DN55">
        <v>22</v>
      </c>
      <c r="DO55">
        <v>1</v>
      </c>
      <c r="DP55">
        <v>0.50567004864841902</v>
      </c>
      <c r="DQ55">
        <v>0.234271858040183</v>
      </c>
      <c r="DR55">
        <v>209.75978440409699</v>
      </c>
      <c r="DS55">
        <v>1.1748839420269899E-7</v>
      </c>
      <c r="DT55">
        <v>0.24116108451104301</v>
      </c>
      <c r="DU55">
        <v>0.52529971484849802</v>
      </c>
      <c r="DV55">
        <v>0.24911228268337701</v>
      </c>
      <c r="DW55" s="58">
        <v>209.766131862772</v>
      </c>
      <c r="DX55">
        <v>2.6134314171566999E-7</v>
      </c>
      <c r="DY55">
        <v>0.24904205021561801</v>
      </c>
      <c r="DZ55">
        <v>4.9673217962016196E-3</v>
      </c>
      <c r="EA55">
        <v>2.2578735437280101E-4</v>
      </c>
      <c r="EB55">
        <v>657716</v>
      </c>
      <c r="EC55">
        <v>453956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1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 t="s">
        <v>1801</v>
      </c>
      <c r="FA55">
        <v>67</v>
      </c>
      <c r="FB55" t="s">
        <v>1860</v>
      </c>
      <c r="FC55">
        <v>5</v>
      </c>
      <c r="FD55" t="s">
        <v>1849</v>
      </c>
      <c r="FE55">
        <v>0</v>
      </c>
      <c r="FF55">
        <v>1</v>
      </c>
      <c r="FG55">
        <v>1</v>
      </c>
      <c r="FH55">
        <v>0</v>
      </c>
      <c r="FI55">
        <v>1</v>
      </c>
      <c r="FJ55" t="s">
        <v>1878</v>
      </c>
      <c r="FK55">
        <v>1</v>
      </c>
      <c r="FL55">
        <v>74</v>
      </c>
      <c r="FM55">
        <v>69</v>
      </c>
      <c r="FN55">
        <v>69</v>
      </c>
      <c r="FO55">
        <v>29</v>
      </c>
      <c r="FP55">
        <v>0</v>
      </c>
      <c r="FQ55">
        <v>0</v>
      </c>
      <c r="FR55">
        <v>0</v>
      </c>
      <c r="FS55" t="s">
        <v>1997</v>
      </c>
      <c r="FT55">
        <v>1</v>
      </c>
      <c r="FU55">
        <v>1</v>
      </c>
      <c r="FV55">
        <v>1</v>
      </c>
      <c r="FW55">
        <v>1</v>
      </c>
      <c r="FX55" t="s">
        <v>1827</v>
      </c>
      <c r="FY55">
        <v>0</v>
      </c>
      <c r="FZ55">
        <v>0</v>
      </c>
      <c r="GA55">
        <v>1</v>
      </c>
      <c r="GB55">
        <v>0</v>
      </c>
      <c r="GC55">
        <v>0</v>
      </c>
      <c r="GD55">
        <v>0</v>
      </c>
      <c r="GE55">
        <v>1</v>
      </c>
      <c r="GF55">
        <v>1</v>
      </c>
      <c r="GG55">
        <v>0</v>
      </c>
      <c r="GH55">
        <v>1</v>
      </c>
      <c r="GI55">
        <v>0</v>
      </c>
      <c r="GJ55" t="s">
        <v>1836</v>
      </c>
      <c r="GK55">
        <v>0</v>
      </c>
      <c r="GL55">
        <v>1</v>
      </c>
      <c r="GM55" t="s">
        <v>1836</v>
      </c>
      <c r="GN55">
        <v>0</v>
      </c>
      <c r="GO55" t="s">
        <v>1893</v>
      </c>
      <c r="GP55">
        <v>0</v>
      </c>
      <c r="GQ55" t="s">
        <v>1918</v>
      </c>
      <c r="GR55">
        <v>124.4761249</v>
      </c>
      <c r="GS55">
        <v>16.147674918501501</v>
      </c>
      <c r="GT55">
        <v>7.6576933991620404</v>
      </c>
      <c r="GU55">
        <v>1</v>
      </c>
      <c r="GV55">
        <v>8539427</v>
      </c>
      <c r="GW55">
        <v>785856</v>
      </c>
      <c r="GX55">
        <v>0.37</v>
      </c>
      <c r="GY55">
        <v>895675</v>
      </c>
      <c r="GZ55">
        <v>209.77402816371637</v>
      </c>
      <c r="HA55" t="s">
        <v>1806</v>
      </c>
      <c r="HB55" s="57">
        <v>0.32599999999999901</v>
      </c>
      <c r="HC55" t="s">
        <v>1806</v>
      </c>
      <c r="HD55" s="58">
        <v>209.766131862772</v>
      </c>
      <c r="HE55" s="18">
        <v>382671.83999999886</v>
      </c>
      <c r="HF55" s="18">
        <v>4295491.403999988</v>
      </c>
      <c r="HG55" s="18">
        <v>450524.30813343258</v>
      </c>
      <c r="HH55" s="57">
        <v>0.1111111111111111</v>
      </c>
      <c r="HI55">
        <v>59</v>
      </c>
      <c r="HJ55" s="11">
        <v>28.06042421813294</v>
      </c>
      <c r="HK55">
        <v>0</v>
      </c>
      <c r="HL55" s="11">
        <v>28.06042421813294</v>
      </c>
      <c r="HM55" s="59" t="s">
        <v>44</v>
      </c>
      <c r="HN55" s="59" t="s">
        <v>44</v>
      </c>
      <c r="HO55" s="59" t="s">
        <v>44</v>
      </c>
      <c r="HP55" s="59" t="s">
        <v>44</v>
      </c>
      <c r="HQ55" s="59" t="s">
        <v>44</v>
      </c>
      <c r="HR55" s="59" t="s">
        <v>44</v>
      </c>
      <c r="HS55" s="59" t="s">
        <v>44</v>
      </c>
      <c r="HT55" s="59" t="s">
        <v>44</v>
      </c>
      <c r="HU55" t="s">
        <v>44</v>
      </c>
      <c r="HV55" s="19" t="s">
        <v>44</v>
      </c>
      <c r="HW55" s="18">
        <v>139.02858449999999</v>
      </c>
      <c r="HX55" s="58">
        <v>45.796015734299992</v>
      </c>
      <c r="HY55" s="58">
        <v>88.203984265700001</v>
      </c>
      <c r="HZ55" s="57">
        <v>0.49526107424364191</v>
      </c>
      <c r="IA55" s="18">
        <v>382671.83999999886</v>
      </c>
      <c r="IB55" s="18">
        <v>581357.2593901566</v>
      </c>
      <c r="IC55" s="18">
        <v>6525735.2366545079</v>
      </c>
      <c r="ID55" s="58">
        <v>20.976613186277202</v>
      </c>
      <c r="IE55" s="18">
        <v>68443.911907680362</v>
      </c>
      <c r="IF55" s="18">
        <v>382080.39622575219</v>
      </c>
      <c r="IG55" s="18">
        <v>220367049.31884828</v>
      </c>
      <c r="IH55" s="18">
        <v>1</v>
      </c>
      <c r="II55" s="18">
        <v>0</v>
      </c>
      <c r="IJ55" s="18">
        <v>2498.3797631525213</v>
      </c>
      <c r="IK55" s="58">
        <v>38.078514805970151</v>
      </c>
      <c r="IL55" s="58">
        <v>8.742126802384492</v>
      </c>
      <c r="IM55" s="58">
        <v>13.884182968499998</v>
      </c>
      <c r="IN55" s="58">
        <v>40.29586087189147</v>
      </c>
      <c r="IO55" s="58">
        <v>0</v>
      </c>
      <c r="IP55" s="58">
        <v>84.868627070100146</v>
      </c>
      <c r="IQ55" s="58">
        <v>43.702073191026571</v>
      </c>
      <c r="IR55" s="58">
        <v>43.769722092581922</v>
      </c>
      <c r="IS55" s="58">
        <f t="shared" si="0"/>
        <v>2498.3797631525213</v>
      </c>
      <c r="IT55" s="60"/>
      <c r="IU55" s="18">
        <f t="shared" si="1"/>
        <v>13.884182968499998</v>
      </c>
      <c r="IV55" s="18">
        <f t="shared" si="2"/>
        <v>38.078514805970151</v>
      </c>
      <c r="IW55" s="57">
        <f t="shared" si="3"/>
        <v>0.34176131144999999</v>
      </c>
      <c r="IX55" s="57">
        <f t="shared" si="4"/>
        <v>0.51920574921362994</v>
      </c>
      <c r="JA55" s="18">
        <v>205.4</v>
      </c>
    </row>
    <row r="56" spans="1:261" x14ac:dyDescent="0.2">
      <c r="A56" t="s">
        <v>1326</v>
      </c>
      <c r="B56" t="s">
        <v>421</v>
      </c>
      <c r="C56" t="s">
        <v>1224</v>
      </c>
      <c r="D56" t="s">
        <v>1327</v>
      </c>
      <c r="E56" t="s">
        <v>1130</v>
      </c>
      <c r="F56">
        <v>2836</v>
      </c>
      <c r="G56">
        <v>12</v>
      </c>
      <c r="H56">
        <v>2494</v>
      </c>
      <c r="I56">
        <v>12.66</v>
      </c>
      <c r="J56">
        <v>4.59</v>
      </c>
      <c r="K56">
        <v>31.88</v>
      </c>
      <c r="L56">
        <v>0.26</v>
      </c>
      <c r="M56">
        <v>0.35</v>
      </c>
      <c r="N56">
        <v>4.82</v>
      </c>
      <c r="O56">
        <v>31.48</v>
      </c>
      <c r="R56" t="s">
        <v>923</v>
      </c>
      <c r="S56">
        <v>1355</v>
      </c>
      <c r="T56" t="s">
        <v>41</v>
      </c>
      <c r="U56">
        <v>3</v>
      </c>
      <c r="V56">
        <v>878</v>
      </c>
      <c r="W56" t="s">
        <v>42</v>
      </c>
      <c r="X56" t="s">
        <v>100</v>
      </c>
      <c r="Y56">
        <v>21167</v>
      </c>
      <c r="Z56">
        <v>409</v>
      </c>
      <c r="AA56">
        <v>409</v>
      </c>
      <c r="AB56" t="b">
        <v>1</v>
      </c>
      <c r="AC56">
        <v>11543</v>
      </c>
      <c r="AD56">
        <v>1971</v>
      </c>
      <c r="AE56" s="10">
        <v>2021</v>
      </c>
      <c r="AF56" s="11">
        <v>53</v>
      </c>
      <c r="AG56" s="11">
        <v>13.23477614933846</v>
      </c>
      <c r="AH56" s="11">
        <v>0</v>
      </c>
      <c r="AI56" s="11">
        <v>13.23477614933846</v>
      </c>
      <c r="AJ56" s="11" t="s">
        <v>100</v>
      </c>
      <c r="AK56" s="11">
        <v>4.82</v>
      </c>
      <c r="AL56" s="11" t="s">
        <v>100</v>
      </c>
      <c r="AM56" s="11">
        <v>-28.91</v>
      </c>
      <c r="AQ56" t="s">
        <v>281</v>
      </c>
      <c r="AR56" t="s">
        <v>292</v>
      </c>
      <c r="AS56">
        <v>1379</v>
      </c>
      <c r="AT56" t="s">
        <v>41</v>
      </c>
      <c r="AU56">
        <v>9</v>
      </c>
      <c r="AV56">
        <v>925</v>
      </c>
      <c r="AW56" t="s">
        <v>42</v>
      </c>
      <c r="AX56">
        <v>0</v>
      </c>
      <c r="AY56" t="s">
        <v>283</v>
      </c>
      <c r="AZ56" t="s">
        <v>100</v>
      </c>
      <c r="BA56">
        <v>21</v>
      </c>
      <c r="BB56" t="s">
        <v>284</v>
      </c>
      <c r="BC56">
        <v>145</v>
      </c>
      <c r="BD56">
        <v>21145</v>
      </c>
      <c r="BE56">
        <v>134</v>
      </c>
      <c r="BF56">
        <v>11187</v>
      </c>
      <c r="BG56">
        <v>1955</v>
      </c>
      <c r="BH56">
        <v>2034</v>
      </c>
      <c r="BI56" t="s">
        <v>1807</v>
      </c>
      <c r="BJ56" t="s">
        <v>1788</v>
      </c>
      <c r="BK56" t="s">
        <v>1808</v>
      </c>
      <c r="BL56" t="s">
        <v>1886</v>
      </c>
      <c r="BM56">
        <v>0</v>
      </c>
      <c r="BN56">
        <v>0</v>
      </c>
      <c r="BO56">
        <v>0.1008</v>
      </c>
      <c r="BP56" t="s">
        <v>1811</v>
      </c>
      <c r="BQ56">
        <v>0</v>
      </c>
      <c r="BR56">
        <v>0</v>
      </c>
      <c r="BS56">
        <v>0</v>
      </c>
      <c r="BT56" t="s">
        <v>1993</v>
      </c>
      <c r="BU56">
        <v>0</v>
      </c>
      <c r="BV56">
        <v>0</v>
      </c>
      <c r="BW56">
        <v>0</v>
      </c>
      <c r="BX56">
        <v>0</v>
      </c>
      <c r="BY56">
        <v>1.2</v>
      </c>
      <c r="BZ56">
        <v>0.25659999999999999</v>
      </c>
      <c r="CA56">
        <v>0.25659999999999999</v>
      </c>
      <c r="CB56">
        <v>0.19869999999999999</v>
      </c>
      <c r="CC56">
        <v>0.19869999999999999</v>
      </c>
      <c r="CD56">
        <v>0.11</v>
      </c>
      <c r="CE56">
        <v>0.1</v>
      </c>
      <c r="CF56">
        <v>1</v>
      </c>
      <c r="CG56">
        <v>0.98</v>
      </c>
      <c r="CH56" t="s">
        <v>1793</v>
      </c>
      <c r="CI56">
        <v>2015</v>
      </c>
      <c r="CJ56">
        <v>0</v>
      </c>
      <c r="CK56">
        <v>0</v>
      </c>
      <c r="CL56">
        <v>0</v>
      </c>
      <c r="CM56">
        <v>0</v>
      </c>
      <c r="CN56">
        <v>0</v>
      </c>
      <c r="CO56" t="s">
        <v>1994</v>
      </c>
      <c r="CP56">
        <v>100</v>
      </c>
      <c r="CQ56" t="s">
        <v>1994</v>
      </c>
      <c r="CR56">
        <v>100</v>
      </c>
      <c r="CS56" t="s">
        <v>1795</v>
      </c>
      <c r="CT56" t="s">
        <v>2005</v>
      </c>
      <c r="CU56">
        <v>1</v>
      </c>
      <c r="CV56">
        <v>0</v>
      </c>
      <c r="CW56" t="s">
        <v>1975</v>
      </c>
      <c r="CX56">
        <v>37.151699999999998</v>
      </c>
      <c r="CY56">
        <v>-88.775000000000006</v>
      </c>
      <c r="CZ56" t="s">
        <v>1996</v>
      </c>
      <c r="DA56" t="s">
        <v>1818</v>
      </c>
      <c r="DB56">
        <v>0</v>
      </c>
      <c r="DC56">
        <v>0</v>
      </c>
      <c r="DD56" s="18">
        <v>7968088</v>
      </c>
      <c r="DE56" s="18">
        <v>736588.6</v>
      </c>
      <c r="DF56" s="57">
        <v>0.32800000000000001</v>
      </c>
      <c r="DG56" t="s">
        <v>1891</v>
      </c>
      <c r="DH56">
        <v>3635533.8</v>
      </c>
      <c r="DI56">
        <v>2066.8000000000002</v>
      </c>
      <c r="DJ56">
        <v>987.6</v>
      </c>
      <c r="DK56">
        <v>835714.4</v>
      </c>
      <c r="DL56">
        <v>2</v>
      </c>
      <c r="DM56">
        <v>452.2</v>
      </c>
      <c r="DN56">
        <v>20</v>
      </c>
      <c r="DO56">
        <v>1</v>
      </c>
      <c r="DP56">
        <v>0.504932502000221</v>
      </c>
      <c r="DQ56">
        <v>0.232727980467374</v>
      </c>
      <c r="DR56">
        <v>209.75974852525201</v>
      </c>
      <c r="DS56">
        <v>2.29514773636464E-7</v>
      </c>
      <c r="DT56">
        <v>0.24081209247184299</v>
      </c>
      <c r="DU56">
        <v>0.51876937102100196</v>
      </c>
      <c r="DV56">
        <v>0.24788882853703401</v>
      </c>
      <c r="DW56" s="58">
        <v>209.765353997094</v>
      </c>
      <c r="DX56">
        <v>2.5100124396216502E-7</v>
      </c>
      <c r="DY56">
        <v>0.248766769820706</v>
      </c>
      <c r="DZ56">
        <v>4.6015759937620996E-3</v>
      </c>
      <c r="EA56">
        <v>2.30078799688105E-4</v>
      </c>
      <c r="EB56">
        <v>646856</v>
      </c>
      <c r="EC56">
        <v>423809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1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 t="s">
        <v>1801</v>
      </c>
      <c r="FA56">
        <v>67</v>
      </c>
      <c r="FB56" t="s">
        <v>1860</v>
      </c>
      <c r="FC56">
        <v>5</v>
      </c>
      <c r="FD56" t="s">
        <v>1849</v>
      </c>
      <c r="FE56">
        <v>0</v>
      </c>
      <c r="FF56">
        <v>1</v>
      </c>
      <c r="FG56">
        <v>1</v>
      </c>
      <c r="FH56">
        <v>0</v>
      </c>
      <c r="FI56">
        <v>1</v>
      </c>
      <c r="FJ56" t="s">
        <v>1878</v>
      </c>
      <c r="FK56">
        <v>1</v>
      </c>
      <c r="FL56">
        <v>74</v>
      </c>
      <c r="FM56">
        <v>69</v>
      </c>
      <c r="FN56">
        <v>69</v>
      </c>
      <c r="FO56">
        <v>29</v>
      </c>
      <c r="FP56">
        <v>0</v>
      </c>
      <c r="FQ56">
        <v>0</v>
      </c>
      <c r="FR56">
        <v>0</v>
      </c>
      <c r="FS56" t="s">
        <v>1997</v>
      </c>
      <c r="FT56">
        <v>1</v>
      </c>
      <c r="FU56">
        <v>1</v>
      </c>
      <c r="FV56">
        <v>1</v>
      </c>
      <c r="FW56">
        <v>1</v>
      </c>
      <c r="FX56" t="s">
        <v>1827</v>
      </c>
      <c r="FY56">
        <v>0</v>
      </c>
      <c r="FZ56">
        <v>0</v>
      </c>
      <c r="GA56">
        <v>1</v>
      </c>
      <c r="GB56">
        <v>0</v>
      </c>
      <c r="GC56">
        <v>0</v>
      </c>
      <c r="GD56">
        <v>0</v>
      </c>
      <c r="GE56">
        <v>1</v>
      </c>
      <c r="GF56">
        <v>1</v>
      </c>
      <c r="GG56">
        <v>0</v>
      </c>
      <c r="GH56">
        <v>1</v>
      </c>
      <c r="GI56">
        <v>0</v>
      </c>
      <c r="GJ56" t="s">
        <v>1836</v>
      </c>
      <c r="GK56">
        <v>0</v>
      </c>
      <c r="GL56">
        <v>1</v>
      </c>
      <c r="GM56" t="s">
        <v>1836</v>
      </c>
      <c r="GN56">
        <v>0</v>
      </c>
      <c r="GO56" t="s">
        <v>1893</v>
      </c>
      <c r="GP56">
        <v>0</v>
      </c>
      <c r="GQ56" t="s">
        <v>1918</v>
      </c>
      <c r="GR56">
        <v>124.4761249</v>
      </c>
      <c r="GS56">
        <v>16.603987324158702</v>
      </c>
      <c r="GT56">
        <v>7.9340516166727104</v>
      </c>
      <c r="GU56">
        <v>1</v>
      </c>
      <c r="GV56">
        <v>7723133</v>
      </c>
      <c r="GW56">
        <v>713604</v>
      </c>
      <c r="GX56">
        <v>0.32</v>
      </c>
      <c r="GY56">
        <v>810023</v>
      </c>
      <c r="GZ56">
        <v>209.76538925329913</v>
      </c>
      <c r="HA56" t="s">
        <v>1806</v>
      </c>
      <c r="HB56" s="57">
        <v>0.32800000000000001</v>
      </c>
      <c r="HC56" t="s">
        <v>1806</v>
      </c>
      <c r="HD56" s="58">
        <v>209.765353997094</v>
      </c>
      <c r="HE56" s="18">
        <v>385019.52</v>
      </c>
      <c r="HF56" s="18">
        <v>4307213.3702400001</v>
      </c>
      <c r="HG56" s="18">
        <v>451752.06867470499</v>
      </c>
      <c r="HH56" s="57">
        <v>0.1111111111111111</v>
      </c>
      <c r="HI56">
        <v>59</v>
      </c>
      <c r="HJ56" s="11">
        <v>28.127389237992784</v>
      </c>
      <c r="HK56">
        <v>0</v>
      </c>
      <c r="HL56" s="11">
        <v>28.127389237992784</v>
      </c>
      <c r="HM56" s="59" t="s">
        <v>44</v>
      </c>
      <c r="HN56" s="59" t="s">
        <v>44</v>
      </c>
      <c r="HO56" s="59" t="s">
        <v>44</v>
      </c>
      <c r="HP56" s="59" t="s">
        <v>44</v>
      </c>
      <c r="HQ56" s="59" t="s">
        <v>44</v>
      </c>
      <c r="HR56" s="59" t="s">
        <v>44</v>
      </c>
      <c r="HS56" s="59" t="s">
        <v>44</v>
      </c>
      <c r="HT56" s="59" t="s">
        <v>44</v>
      </c>
      <c r="HU56" t="s">
        <v>44</v>
      </c>
      <c r="HV56" s="19" t="s">
        <v>44</v>
      </c>
      <c r="HW56" s="18">
        <v>138.55793094000003</v>
      </c>
      <c r="HX56" s="58">
        <v>45.640982451636006</v>
      </c>
      <c r="HY56" s="58">
        <v>88.359017548363994</v>
      </c>
      <c r="HZ56" s="57">
        <v>0.49742517763897198</v>
      </c>
      <c r="IA56" s="18">
        <v>385019.52</v>
      </c>
      <c r="IB56" s="18">
        <v>583897.5705197308</v>
      </c>
      <c r="IC56" s="18">
        <v>6532062.1214042278</v>
      </c>
      <c r="ID56" s="58">
        <v>20.976535399709402</v>
      </c>
      <c r="IE56" s="18">
        <v>68510.016161368345</v>
      </c>
      <c r="IF56" s="18">
        <v>383242.05251333665</v>
      </c>
      <c r="IG56" s="18">
        <v>219621040.59955066</v>
      </c>
      <c r="IH56" s="18">
        <v>1</v>
      </c>
      <c r="II56" s="18">
        <v>0</v>
      </c>
      <c r="IJ56" s="18">
        <v>2485.5532201830947</v>
      </c>
      <c r="IK56" s="58">
        <v>38.078514805970151</v>
      </c>
      <c r="IL56" s="58">
        <v>8.6678024188133147</v>
      </c>
      <c r="IM56" s="58">
        <v>13.837180834620003</v>
      </c>
      <c r="IN56" s="58">
        <v>40.242482563931077</v>
      </c>
      <c r="IO56" s="58">
        <v>0</v>
      </c>
      <c r="IP56" s="58">
        <v>84.607592008928833</v>
      </c>
      <c r="IQ56" s="58">
        <v>43.167222625318345</v>
      </c>
      <c r="IR56" s="58">
        <v>43.367431172900403</v>
      </c>
      <c r="IS56" s="58">
        <f t="shared" si="0"/>
        <v>2485.5532201830947</v>
      </c>
      <c r="IT56" s="60"/>
      <c r="IU56" s="18">
        <f t="shared" si="1"/>
        <v>13.837180834620003</v>
      </c>
      <c r="IV56" s="18">
        <f t="shared" si="2"/>
        <v>38.078514805970151</v>
      </c>
      <c r="IW56" s="57">
        <f t="shared" si="3"/>
        <v>0.34060434665400008</v>
      </c>
      <c r="IX56" s="57">
        <f t="shared" si="4"/>
        <v>0.51654017572857303</v>
      </c>
      <c r="JA56" s="18">
        <v>205.4</v>
      </c>
    </row>
    <row r="57" spans="1:261" x14ac:dyDescent="0.2">
      <c r="A57" t="s">
        <v>1328</v>
      </c>
      <c r="B57" t="s">
        <v>421</v>
      </c>
      <c r="C57" t="s">
        <v>1224</v>
      </c>
      <c r="D57" t="s">
        <v>1329</v>
      </c>
      <c r="E57" t="s">
        <v>960</v>
      </c>
      <c r="F57">
        <v>2866</v>
      </c>
      <c r="G57">
        <v>6</v>
      </c>
      <c r="H57">
        <v>2733</v>
      </c>
      <c r="I57">
        <v>12.66</v>
      </c>
      <c r="J57">
        <v>4.59</v>
      </c>
      <c r="K57">
        <v>34.58</v>
      </c>
      <c r="L57">
        <v>0.28000000000000003</v>
      </c>
      <c r="M57">
        <v>0.39</v>
      </c>
      <c r="N57">
        <v>4.82</v>
      </c>
      <c r="O57">
        <v>31.48</v>
      </c>
      <c r="R57" t="s">
        <v>266</v>
      </c>
      <c r="S57">
        <v>1356</v>
      </c>
      <c r="T57" t="s">
        <v>41</v>
      </c>
      <c r="U57">
        <v>1</v>
      </c>
      <c r="V57">
        <v>884</v>
      </c>
      <c r="W57" t="s">
        <v>42</v>
      </c>
      <c r="X57" t="s">
        <v>100</v>
      </c>
      <c r="Y57">
        <v>21041</v>
      </c>
      <c r="Z57">
        <v>474</v>
      </c>
      <c r="AA57">
        <v>1919</v>
      </c>
      <c r="AB57" t="b">
        <v>1</v>
      </c>
      <c r="AC57">
        <v>10759</v>
      </c>
      <c r="AD57">
        <v>1973</v>
      </c>
      <c r="AE57" s="10">
        <v>9999</v>
      </c>
      <c r="AF57" s="11">
        <v>99</v>
      </c>
      <c r="AG57" s="11">
        <v>12.623784423324933</v>
      </c>
      <c r="AH57" s="11">
        <v>0</v>
      </c>
      <c r="AI57" s="11">
        <v>12.623784423324933</v>
      </c>
      <c r="AJ57" s="11" t="s">
        <v>43</v>
      </c>
      <c r="AK57" s="11">
        <v>4.82</v>
      </c>
      <c r="AL57" s="11" t="s">
        <v>100</v>
      </c>
      <c r="AM57" s="11">
        <v>-28.91</v>
      </c>
      <c r="AQ57" t="s">
        <v>293</v>
      </c>
      <c r="AR57" t="s">
        <v>294</v>
      </c>
      <c r="AS57">
        <v>1384</v>
      </c>
      <c r="AT57" t="s">
        <v>41</v>
      </c>
      <c r="AU57">
        <v>1</v>
      </c>
      <c r="AV57">
        <v>932</v>
      </c>
      <c r="AW57" t="s">
        <v>42</v>
      </c>
      <c r="AX57">
        <v>0</v>
      </c>
      <c r="AY57" t="s">
        <v>191</v>
      </c>
      <c r="AZ57" t="s">
        <v>100</v>
      </c>
      <c r="BA57">
        <v>21</v>
      </c>
      <c r="BB57" t="s">
        <v>295</v>
      </c>
      <c r="BC57">
        <v>199</v>
      </c>
      <c r="BD57">
        <v>21199</v>
      </c>
      <c r="BE57">
        <v>116</v>
      </c>
      <c r="BF57">
        <v>10639</v>
      </c>
      <c r="BG57">
        <v>1969</v>
      </c>
      <c r="BH57">
        <v>0</v>
      </c>
      <c r="BI57" t="s">
        <v>1807</v>
      </c>
      <c r="BJ57" t="s">
        <v>1788</v>
      </c>
      <c r="BK57" t="s">
        <v>1808</v>
      </c>
      <c r="BL57" t="s">
        <v>1809</v>
      </c>
      <c r="BM57" t="s">
        <v>1865</v>
      </c>
      <c r="BN57">
        <v>2012</v>
      </c>
      <c r="BO57">
        <v>0.96099999999999997</v>
      </c>
      <c r="BP57" t="s">
        <v>1811</v>
      </c>
      <c r="BQ57">
        <v>0</v>
      </c>
      <c r="BR57">
        <v>0</v>
      </c>
      <c r="BS57">
        <v>0</v>
      </c>
      <c r="BT57" t="s">
        <v>1873</v>
      </c>
      <c r="BU57" t="s">
        <v>1863</v>
      </c>
      <c r="BV57" t="s">
        <v>1812</v>
      </c>
      <c r="BW57">
        <v>2016</v>
      </c>
      <c r="BX57">
        <v>0</v>
      </c>
      <c r="BY57">
        <v>3.3</v>
      </c>
      <c r="BZ57">
        <v>0.27251999999999998</v>
      </c>
      <c r="CA57">
        <v>0.27251999999999998</v>
      </c>
      <c r="CB57">
        <v>0.19869999999999999</v>
      </c>
      <c r="CC57">
        <v>0.19869999999999999</v>
      </c>
      <c r="CD57">
        <v>0.1</v>
      </c>
      <c r="CE57">
        <v>0.1</v>
      </c>
      <c r="CF57">
        <v>0.1</v>
      </c>
      <c r="CG57">
        <v>0.99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1793</v>
      </c>
      <c r="CO57" t="s">
        <v>2006</v>
      </c>
      <c r="CP57">
        <v>100</v>
      </c>
      <c r="CQ57" t="s">
        <v>2006</v>
      </c>
      <c r="CR57">
        <v>100</v>
      </c>
      <c r="CS57" t="s">
        <v>1795</v>
      </c>
      <c r="CT57" t="s">
        <v>2007</v>
      </c>
      <c r="CU57">
        <v>1</v>
      </c>
      <c r="CV57">
        <v>0</v>
      </c>
      <c r="CW57" t="s">
        <v>1975</v>
      </c>
      <c r="CX57">
        <v>36.998100000000001</v>
      </c>
      <c r="CY57">
        <v>-84.591899999999995</v>
      </c>
      <c r="CZ57" t="s">
        <v>1928</v>
      </c>
      <c r="DA57" t="s">
        <v>1818</v>
      </c>
      <c r="DB57">
        <v>0</v>
      </c>
      <c r="DC57">
        <v>0</v>
      </c>
      <c r="DD57" s="18">
        <v>1047260.2</v>
      </c>
      <c r="DE57" s="18">
        <v>106685</v>
      </c>
      <c r="DF57" s="57">
        <v>8.3999999999999894E-2</v>
      </c>
      <c r="DG57" t="s">
        <v>1877</v>
      </c>
      <c r="DH57">
        <v>547948.6</v>
      </c>
      <c r="DI57">
        <v>52.8</v>
      </c>
      <c r="DJ57">
        <v>105.6</v>
      </c>
      <c r="DK57">
        <v>107449.2</v>
      </c>
      <c r="DL57">
        <v>0</v>
      </c>
      <c r="DM57">
        <v>55</v>
      </c>
      <c r="DN57">
        <v>1</v>
      </c>
      <c r="DO57">
        <v>0</v>
      </c>
      <c r="DP57">
        <v>0.134857725100019</v>
      </c>
      <c r="DQ57">
        <v>0.19928974931447299</v>
      </c>
      <c r="DR57">
        <v>205.19951451218901</v>
      </c>
      <c r="DS57">
        <v>0</v>
      </c>
      <c r="DT57">
        <v>0.19361813126233601</v>
      </c>
      <c r="DU57">
        <v>0.100834539496488</v>
      </c>
      <c r="DV57">
        <v>0.20166907899297601</v>
      </c>
      <c r="DW57" s="58">
        <v>205.20057956943199</v>
      </c>
      <c r="DX57">
        <v>0</v>
      </c>
      <c r="DY57">
        <v>0.20074875636145401</v>
      </c>
      <c r="DZ57">
        <v>1.7584550916946401E-3</v>
      </c>
      <c r="EA57">
        <v>0</v>
      </c>
      <c r="EB57">
        <v>42559</v>
      </c>
      <c r="EC57">
        <v>21563</v>
      </c>
      <c r="ED57">
        <v>0</v>
      </c>
      <c r="EE57">
        <v>1082</v>
      </c>
      <c r="EF57">
        <v>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1</v>
      </c>
      <c r="EO57">
        <v>0</v>
      </c>
      <c r="EP57">
        <v>1</v>
      </c>
      <c r="EQ57">
        <v>0</v>
      </c>
      <c r="ER57">
        <v>1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 t="s">
        <v>1801</v>
      </c>
      <c r="FA57">
        <v>53</v>
      </c>
      <c r="FB57" t="s">
        <v>1824</v>
      </c>
      <c r="FC57">
        <v>0</v>
      </c>
      <c r="FD57" t="s">
        <v>1803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67</v>
      </c>
      <c r="FM57">
        <v>67</v>
      </c>
      <c r="FN57">
        <v>31</v>
      </c>
      <c r="FO57">
        <v>48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1</v>
      </c>
      <c r="GF57">
        <v>1</v>
      </c>
      <c r="GG57">
        <v>0</v>
      </c>
      <c r="GH57">
        <v>1</v>
      </c>
      <c r="GI57">
        <v>0</v>
      </c>
      <c r="GJ57" t="s">
        <v>1836</v>
      </c>
      <c r="GK57">
        <v>0</v>
      </c>
      <c r="GL57">
        <v>1</v>
      </c>
      <c r="GM57" t="s">
        <v>1836</v>
      </c>
      <c r="GN57">
        <v>0</v>
      </c>
      <c r="GO57">
        <v>0</v>
      </c>
      <c r="GP57">
        <v>0</v>
      </c>
      <c r="GQ57" t="s">
        <v>1830</v>
      </c>
      <c r="GR57">
        <v>129.2155132</v>
      </c>
      <c r="GS57">
        <v>0.40861966719333498</v>
      </c>
      <c r="GT57">
        <v>0.81723933438666996</v>
      </c>
      <c r="GU57">
        <v>0</v>
      </c>
      <c r="GV57">
        <v>533088</v>
      </c>
      <c r="GW57">
        <v>52848</v>
      </c>
      <c r="GX57">
        <v>0.04</v>
      </c>
      <c r="GY57">
        <v>54695</v>
      </c>
      <c r="GZ57">
        <v>205.20064229545591</v>
      </c>
      <c r="HA57" t="s">
        <v>1840</v>
      </c>
      <c r="HB57" s="57">
        <v>0.2</v>
      </c>
      <c r="HC57" t="s">
        <v>1806</v>
      </c>
      <c r="HD57" s="58">
        <v>205.20057956943199</v>
      </c>
      <c r="HE57" s="18">
        <v>203232.00000000003</v>
      </c>
      <c r="HF57" s="18">
        <v>2162185.2480000006</v>
      </c>
      <c r="HG57" s="18">
        <v>221840.83301303809</v>
      </c>
      <c r="HH57" s="57">
        <v>0.34017595307917886</v>
      </c>
      <c r="HI57">
        <v>61</v>
      </c>
      <c r="HJ57" s="11">
        <v>32.302850476164494</v>
      </c>
      <c r="HK57">
        <v>0</v>
      </c>
      <c r="HL57" s="11">
        <v>32.302850476164494</v>
      </c>
      <c r="HM57" s="59" t="s">
        <v>44</v>
      </c>
      <c r="HN57" s="59" t="s">
        <v>44</v>
      </c>
      <c r="HO57" s="59" t="s">
        <v>44</v>
      </c>
      <c r="HP57" s="59" t="s">
        <v>44</v>
      </c>
      <c r="HQ57" s="59" t="s">
        <v>44</v>
      </c>
      <c r="HR57" s="59" t="s">
        <v>44</v>
      </c>
      <c r="HS57" s="59" t="s">
        <v>44</v>
      </c>
      <c r="HT57" s="59" t="s">
        <v>44</v>
      </c>
      <c r="HU57" t="s">
        <v>44</v>
      </c>
      <c r="HV57" s="19" t="s">
        <v>44</v>
      </c>
      <c r="HW57" s="18">
        <v>114.07008132000001</v>
      </c>
      <c r="HX57" s="58">
        <v>37.574684786808</v>
      </c>
      <c r="HY57" s="58">
        <v>78.425315213191993</v>
      </c>
      <c r="HZ57" s="57">
        <v>0.29582284670368164</v>
      </c>
      <c r="IA57" s="18">
        <v>203232.00000000006</v>
      </c>
      <c r="IB57" s="18">
        <v>300603.34390641318</v>
      </c>
      <c r="IC57" s="18">
        <v>3198118.9758203295</v>
      </c>
      <c r="ID57" s="58">
        <v>20.520057956943202</v>
      </c>
      <c r="IE57" s="18">
        <v>32812.793368516497</v>
      </c>
      <c r="IF57" s="18">
        <v>189028.0396445216</v>
      </c>
      <c r="IG57" s="18">
        <v>180806611.29114404</v>
      </c>
      <c r="IH57" s="18">
        <v>0</v>
      </c>
      <c r="II57" s="18">
        <v>0</v>
      </c>
      <c r="IJ57" s="18">
        <v>2305.4623471979417</v>
      </c>
      <c r="IK57" s="58">
        <v>41.353310482758616</v>
      </c>
      <c r="IL57" s="58">
        <v>7.6459444956035121</v>
      </c>
      <c r="IM57" s="58">
        <v>13.15936058814</v>
      </c>
      <c r="IN57" s="58">
        <v>42.040124337533108</v>
      </c>
      <c r="IO57" s="58">
        <v>-3.2958368599830932E-15</v>
      </c>
      <c r="IP57" s="58">
        <v>79.05931826574718</v>
      </c>
      <c r="IQ57" s="58">
        <v>85.206919331360098</v>
      </c>
      <c r="IR57" s="58">
        <v>91.60954460574311</v>
      </c>
      <c r="IS57" s="58">
        <f t="shared" si="0"/>
        <v>2305.4623471979417</v>
      </c>
      <c r="IT57" s="60"/>
      <c r="IU57" s="18">
        <f t="shared" si="1"/>
        <v>13.15936058814</v>
      </c>
      <c r="IV57" s="18">
        <f t="shared" si="2"/>
        <v>41.353310482758616</v>
      </c>
      <c r="IW57" s="57">
        <f t="shared" si="3"/>
        <v>0.323919696438</v>
      </c>
      <c r="IX57" s="57">
        <f t="shared" si="4"/>
        <v>0.47911423351840776</v>
      </c>
      <c r="JA57" s="18">
        <v>205.4</v>
      </c>
    </row>
    <row r="58" spans="1:261" x14ac:dyDescent="0.2">
      <c r="A58" t="s">
        <v>1330</v>
      </c>
      <c r="B58" t="s">
        <v>1269</v>
      </c>
      <c r="C58" t="s">
        <v>1224</v>
      </c>
      <c r="D58" t="s">
        <v>1331</v>
      </c>
      <c r="E58" t="s">
        <v>435</v>
      </c>
      <c r="F58">
        <v>2952</v>
      </c>
      <c r="G58">
        <v>4</v>
      </c>
      <c r="H58">
        <v>2862.3450996043898</v>
      </c>
      <c r="I58">
        <v>10.58</v>
      </c>
      <c r="J58">
        <v>4.59</v>
      </c>
      <c r="K58">
        <v>36.5437116934404</v>
      </c>
      <c r="L58">
        <v>0.36317916607584005</v>
      </c>
      <c r="M58">
        <v>0.59499897597012685</v>
      </c>
      <c r="N58">
        <v>4.82</v>
      </c>
      <c r="O58">
        <v>26.55</v>
      </c>
      <c r="R58" t="s">
        <v>269</v>
      </c>
      <c r="S58">
        <v>1356</v>
      </c>
      <c r="T58" t="s">
        <v>41</v>
      </c>
      <c r="U58">
        <v>2</v>
      </c>
      <c r="V58">
        <v>885</v>
      </c>
      <c r="W58" t="s">
        <v>42</v>
      </c>
      <c r="X58" t="s">
        <v>100</v>
      </c>
      <c r="Y58">
        <v>21041</v>
      </c>
      <c r="Z58">
        <v>495</v>
      </c>
      <c r="AA58">
        <v>1919</v>
      </c>
      <c r="AB58" t="b">
        <v>1</v>
      </c>
      <c r="AC58">
        <v>10767</v>
      </c>
      <c r="AD58">
        <v>1977</v>
      </c>
      <c r="AE58" s="10">
        <v>9999</v>
      </c>
      <c r="AF58" s="11">
        <v>99</v>
      </c>
      <c r="AG58" s="11">
        <v>12.623784423324933</v>
      </c>
      <c r="AH58" s="11">
        <v>0</v>
      </c>
      <c r="AI58" s="11">
        <v>12.623784423324933</v>
      </c>
      <c r="AJ58" s="11" t="s">
        <v>43</v>
      </c>
      <c r="AK58" s="11">
        <v>4.82</v>
      </c>
      <c r="AL58" s="11" t="s">
        <v>100</v>
      </c>
      <c r="AM58" s="11">
        <v>-28.91</v>
      </c>
      <c r="AQ58" t="s">
        <v>293</v>
      </c>
      <c r="AR58" t="s">
        <v>296</v>
      </c>
      <c r="AS58">
        <v>1384</v>
      </c>
      <c r="AT58" t="s">
        <v>41</v>
      </c>
      <c r="AU58">
        <v>2</v>
      </c>
      <c r="AV58">
        <v>933</v>
      </c>
      <c r="AW58" t="s">
        <v>42</v>
      </c>
      <c r="AX58">
        <v>0</v>
      </c>
      <c r="AY58" t="s">
        <v>191</v>
      </c>
      <c r="AZ58" t="s">
        <v>100</v>
      </c>
      <c r="BA58">
        <v>21</v>
      </c>
      <c r="BB58" t="s">
        <v>295</v>
      </c>
      <c r="BC58">
        <v>199</v>
      </c>
      <c r="BD58">
        <v>21199</v>
      </c>
      <c r="BE58">
        <v>225</v>
      </c>
      <c r="BF58">
        <v>10681</v>
      </c>
      <c r="BG58">
        <v>1969</v>
      </c>
      <c r="BH58">
        <v>0</v>
      </c>
      <c r="BI58" t="s">
        <v>1807</v>
      </c>
      <c r="BJ58" t="s">
        <v>1788</v>
      </c>
      <c r="BK58" t="s">
        <v>1808</v>
      </c>
      <c r="BL58" t="s">
        <v>1809</v>
      </c>
      <c r="BM58" t="s">
        <v>1865</v>
      </c>
      <c r="BN58">
        <v>2012</v>
      </c>
      <c r="BO58">
        <v>0.96099999999999997</v>
      </c>
      <c r="BP58" t="s">
        <v>1811</v>
      </c>
      <c r="BQ58" t="s">
        <v>1701</v>
      </c>
      <c r="BR58">
        <v>2012</v>
      </c>
      <c r="BS58">
        <v>0</v>
      </c>
      <c r="BT58" t="s">
        <v>41</v>
      </c>
      <c r="BU58">
        <v>0</v>
      </c>
      <c r="BV58" t="s">
        <v>1812</v>
      </c>
      <c r="BW58">
        <v>2016</v>
      </c>
      <c r="BX58">
        <v>0</v>
      </c>
      <c r="BY58">
        <v>3.3</v>
      </c>
      <c r="BZ58">
        <v>7.4999999999999997E-2</v>
      </c>
      <c r="CA58">
        <v>7.4999999999999997E-2</v>
      </c>
      <c r="CB58">
        <v>7.4999999999999997E-2</v>
      </c>
      <c r="CC58">
        <v>7.4999999999999997E-2</v>
      </c>
      <c r="CD58">
        <v>0.1</v>
      </c>
      <c r="CE58">
        <v>0.1</v>
      </c>
      <c r="CF58">
        <v>0.1</v>
      </c>
      <c r="CG58">
        <v>0.99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 t="s">
        <v>1793</v>
      </c>
      <c r="CO58" t="s">
        <v>2006</v>
      </c>
      <c r="CP58">
        <v>100</v>
      </c>
      <c r="CQ58" t="s">
        <v>2006</v>
      </c>
      <c r="CR58">
        <v>100</v>
      </c>
      <c r="CS58" t="s">
        <v>1795</v>
      </c>
      <c r="CT58" t="s">
        <v>2008</v>
      </c>
      <c r="CU58">
        <v>1</v>
      </c>
      <c r="CV58">
        <v>0</v>
      </c>
      <c r="CW58" t="s">
        <v>1975</v>
      </c>
      <c r="CX58">
        <v>36.998100000000001</v>
      </c>
      <c r="CY58">
        <v>-84.591899999999995</v>
      </c>
      <c r="CZ58" t="s">
        <v>1928</v>
      </c>
      <c r="DA58" t="s">
        <v>1818</v>
      </c>
      <c r="DB58">
        <v>0</v>
      </c>
      <c r="DC58">
        <v>0</v>
      </c>
      <c r="DD58" s="18">
        <v>2937967.8</v>
      </c>
      <c r="DE58" s="18">
        <v>305385.8</v>
      </c>
      <c r="DF58" s="57">
        <v>0.13999999999999899</v>
      </c>
      <c r="DG58" t="s">
        <v>1877</v>
      </c>
      <c r="DH58">
        <v>1753066</v>
      </c>
      <c r="DI58">
        <v>57.2</v>
      </c>
      <c r="DJ58">
        <v>165.6</v>
      </c>
      <c r="DK58">
        <v>301434.40000000002</v>
      </c>
      <c r="DL58">
        <v>0</v>
      </c>
      <c r="DM58">
        <v>93</v>
      </c>
      <c r="DN58">
        <v>3</v>
      </c>
      <c r="DO58">
        <v>0</v>
      </c>
      <c r="DP58">
        <v>3.8870884840538703E-2</v>
      </c>
      <c r="DQ58">
        <v>0.113460961156167</v>
      </c>
      <c r="DR58">
        <v>205.19835050874801</v>
      </c>
      <c r="DS58">
        <v>0</v>
      </c>
      <c r="DT58">
        <v>0.10687702580097801</v>
      </c>
      <c r="DU58">
        <v>3.8938479856722698E-2</v>
      </c>
      <c r="DV58">
        <v>0.11273098364114099</v>
      </c>
      <c r="DW58" s="58">
        <v>205.19925371544201</v>
      </c>
      <c r="DX58">
        <v>0</v>
      </c>
      <c r="DY58">
        <v>0.10609982738812999</v>
      </c>
      <c r="DZ58">
        <v>1.5974287786378999E-3</v>
      </c>
      <c r="EA58">
        <v>0</v>
      </c>
      <c r="EB58">
        <v>126051</v>
      </c>
      <c r="EC58">
        <v>61550</v>
      </c>
      <c r="ED58">
        <v>0</v>
      </c>
      <c r="EE58">
        <v>2068</v>
      </c>
      <c r="EF58">
        <v>1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1</v>
      </c>
      <c r="EQ58">
        <v>1</v>
      </c>
      <c r="ER58">
        <v>1</v>
      </c>
      <c r="ES58">
        <v>0</v>
      </c>
      <c r="ET58">
        <v>1</v>
      </c>
      <c r="EU58">
        <v>0</v>
      </c>
      <c r="EV58">
        <v>0</v>
      </c>
      <c r="EW58">
        <v>0</v>
      </c>
      <c r="EX58">
        <v>0</v>
      </c>
      <c r="EY58">
        <v>0</v>
      </c>
      <c r="EZ58" t="s">
        <v>1823</v>
      </c>
      <c r="FA58">
        <v>53</v>
      </c>
      <c r="FB58" t="s">
        <v>1824</v>
      </c>
      <c r="FC58">
        <v>0</v>
      </c>
      <c r="FD58" t="s">
        <v>1803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67</v>
      </c>
      <c r="FM58">
        <v>67</v>
      </c>
      <c r="FN58">
        <v>31</v>
      </c>
      <c r="FO58">
        <v>48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1</v>
      </c>
      <c r="GF58">
        <v>1</v>
      </c>
      <c r="GG58">
        <v>0</v>
      </c>
      <c r="GH58">
        <v>1</v>
      </c>
      <c r="GI58">
        <v>0</v>
      </c>
      <c r="GJ58" t="s">
        <v>1804</v>
      </c>
      <c r="GK58">
        <v>0</v>
      </c>
      <c r="GL58">
        <v>1</v>
      </c>
      <c r="GM58" t="s">
        <v>1804</v>
      </c>
      <c r="GN58">
        <v>0</v>
      </c>
      <c r="GO58">
        <v>0</v>
      </c>
      <c r="GP58">
        <v>0</v>
      </c>
      <c r="GQ58" t="s">
        <v>1830</v>
      </c>
      <c r="GR58">
        <v>129.2155132</v>
      </c>
      <c r="GS58">
        <v>0.442671306126113</v>
      </c>
      <c r="GT58">
        <v>1.28157986528818</v>
      </c>
      <c r="GU58">
        <v>0</v>
      </c>
      <c r="GV58">
        <v>1493170</v>
      </c>
      <c r="GW58">
        <v>154070</v>
      </c>
      <c r="GX58">
        <v>7.0000000000000007E-2</v>
      </c>
      <c r="GY58">
        <v>153199</v>
      </c>
      <c r="GZ58">
        <v>205.19967585740406</v>
      </c>
      <c r="HA58" t="s">
        <v>1840</v>
      </c>
      <c r="HB58" s="57">
        <v>0.2</v>
      </c>
      <c r="HC58" t="s">
        <v>1806</v>
      </c>
      <c r="HD58" s="58">
        <v>205.19925371544201</v>
      </c>
      <c r="HE58" s="18">
        <v>394200</v>
      </c>
      <c r="HF58" s="18">
        <v>4210450.2</v>
      </c>
      <c r="HG58" s="18">
        <v>431990.61942301679</v>
      </c>
      <c r="HH58" s="57">
        <v>0.65982404692082108</v>
      </c>
      <c r="HI58">
        <v>61</v>
      </c>
      <c r="HJ58" s="11">
        <v>20.374875301864385</v>
      </c>
      <c r="HK58">
        <v>0</v>
      </c>
      <c r="HL58" s="11">
        <v>20.374875301864385</v>
      </c>
      <c r="HM58" s="59" t="s">
        <v>44</v>
      </c>
      <c r="HN58" s="59" t="s">
        <v>44</v>
      </c>
      <c r="HO58" s="59" t="s">
        <v>44</v>
      </c>
      <c r="HP58" s="59" t="s">
        <v>44</v>
      </c>
      <c r="HQ58" s="59" t="s">
        <v>44</v>
      </c>
      <c r="HR58" s="59" t="s">
        <v>44</v>
      </c>
      <c r="HS58" s="59" t="s">
        <v>44</v>
      </c>
      <c r="HT58" s="59" t="s">
        <v>44</v>
      </c>
      <c r="HU58" t="s">
        <v>44</v>
      </c>
      <c r="HV58" s="19" t="s">
        <v>44</v>
      </c>
      <c r="HW58" s="18">
        <v>222.13008675</v>
      </c>
      <c r="HX58" s="58">
        <v>73.169650575449992</v>
      </c>
      <c r="HY58" s="58">
        <v>151.83034942455001</v>
      </c>
      <c r="HZ58" s="57">
        <v>0.29638343170883713</v>
      </c>
      <c r="IA58" s="18">
        <v>394199.99999999994</v>
      </c>
      <c r="IB58" s="18">
        <v>584171.74389811791</v>
      </c>
      <c r="IC58" s="18">
        <v>6239538.3965757973</v>
      </c>
      <c r="ID58" s="58">
        <v>20.519925371544204</v>
      </c>
      <c r="IE58" s="18">
        <v>64017.431125309973</v>
      </c>
      <c r="IF58" s="18">
        <v>367973.18829770683</v>
      </c>
      <c r="IG58" s="18">
        <v>352086960.80795741</v>
      </c>
      <c r="IH58" s="18">
        <v>0</v>
      </c>
      <c r="II58" s="18">
        <v>0</v>
      </c>
      <c r="IJ58" s="18">
        <v>2318.949815648828</v>
      </c>
      <c r="IK58" s="58">
        <v>29.543022666666666</v>
      </c>
      <c r="IL58" s="58">
        <v>7.7210357556156675</v>
      </c>
      <c r="IM58" s="58">
        <v>13.21131031506</v>
      </c>
      <c r="IN58" s="58">
        <v>29.921390273562601</v>
      </c>
      <c r="IO58" s="58">
        <v>3.3919462604261802E-15</v>
      </c>
      <c r="IP58" s="58">
        <v>79.344802144355882</v>
      </c>
      <c r="IQ58" s="58">
        <v>73.330125301118201</v>
      </c>
      <c r="IR58" s="58">
        <v>78.556634866326036</v>
      </c>
      <c r="IS58" s="58">
        <f t="shared" si="0"/>
        <v>2318.949815648828</v>
      </c>
      <c r="IT58" s="60"/>
      <c r="IU58" s="18">
        <f t="shared" si="1"/>
        <v>13.21131031506</v>
      </c>
      <c r="IV58" s="18">
        <f t="shared" si="2"/>
        <v>29.543022666666666</v>
      </c>
      <c r="IW58" s="57">
        <f t="shared" si="3"/>
        <v>0.32519844700199996</v>
      </c>
      <c r="IX58" s="57">
        <f t="shared" si="4"/>
        <v>0.48191715854418571</v>
      </c>
      <c r="JA58" s="18">
        <v>205.4</v>
      </c>
    </row>
    <row r="59" spans="1:261" x14ac:dyDescent="0.2">
      <c r="A59" t="s">
        <v>1332</v>
      </c>
      <c r="B59" t="s">
        <v>1269</v>
      </c>
      <c r="C59" t="s">
        <v>1224</v>
      </c>
      <c r="D59" t="s">
        <v>1331</v>
      </c>
      <c r="E59" t="s">
        <v>435</v>
      </c>
      <c r="F59">
        <v>2952</v>
      </c>
      <c r="G59">
        <v>5</v>
      </c>
      <c r="H59">
        <v>2858.5227424100099</v>
      </c>
      <c r="I59">
        <v>10.58</v>
      </c>
      <c r="J59">
        <v>4.59</v>
      </c>
      <c r="K59">
        <v>36.414741939709302</v>
      </c>
      <c r="L59">
        <v>0.36290287225654599</v>
      </c>
      <c r="M59">
        <v>0.59428501487824348</v>
      </c>
      <c r="N59">
        <v>4.82</v>
      </c>
      <c r="O59">
        <v>26.55</v>
      </c>
      <c r="R59" t="s">
        <v>270</v>
      </c>
      <c r="S59">
        <v>1356</v>
      </c>
      <c r="T59" t="s">
        <v>41</v>
      </c>
      <c r="U59">
        <v>3</v>
      </c>
      <c r="V59">
        <v>886</v>
      </c>
      <c r="W59" t="s">
        <v>42</v>
      </c>
      <c r="X59" t="s">
        <v>100</v>
      </c>
      <c r="Y59">
        <v>21041</v>
      </c>
      <c r="Z59">
        <v>485</v>
      </c>
      <c r="AA59">
        <v>1919</v>
      </c>
      <c r="AB59" t="b">
        <v>1</v>
      </c>
      <c r="AC59">
        <v>11003</v>
      </c>
      <c r="AD59">
        <v>1981</v>
      </c>
      <c r="AE59" s="10">
        <v>9999</v>
      </c>
      <c r="AF59" s="11">
        <v>99</v>
      </c>
      <c r="AG59" s="11">
        <v>12.623784423324933</v>
      </c>
      <c r="AH59" s="11">
        <v>0</v>
      </c>
      <c r="AI59" s="11">
        <v>12.623784423324933</v>
      </c>
      <c r="AJ59" s="11" t="s">
        <v>43</v>
      </c>
      <c r="AK59" s="11">
        <v>4.82</v>
      </c>
      <c r="AL59" s="11" t="s">
        <v>100</v>
      </c>
      <c r="AM59" s="11">
        <v>-28.91</v>
      </c>
      <c r="AQ59" t="s">
        <v>297</v>
      </c>
      <c r="AR59" t="s">
        <v>298</v>
      </c>
      <c r="AS59">
        <v>1393</v>
      </c>
      <c r="AT59" t="s">
        <v>41</v>
      </c>
      <c r="AU59" t="s">
        <v>198</v>
      </c>
      <c r="AV59">
        <v>90014</v>
      </c>
      <c r="AW59" t="s">
        <v>42</v>
      </c>
      <c r="AX59">
        <v>0</v>
      </c>
      <c r="AY59" t="s">
        <v>299</v>
      </c>
      <c r="AZ59" t="s">
        <v>300</v>
      </c>
      <c r="BA59">
        <v>22</v>
      </c>
      <c r="BB59" t="s">
        <v>301</v>
      </c>
      <c r="BC59">
        <v>19</v>
      </c>
      <c r="BD59">
        <v>22019</v>
      </c>
      <c r="BE59">
        <v>104</v>
      </c>
      <c r="BF59">
        <v>12292</v>
      </c>
      <c r="BG59">
        <v>1992</v>
      </c>
      <c r="BH59">
        <v>0</v>
      </c>
      <c r="BI59" t="s">
        <v>1787</v>
      </c>
      <c r="BJ59" t="s">
        <v>1788</v>
      </c>
      <c r="BK59" t="s">
        <v>1789</v>
      </c>
      <c r="BL59" t="s">
        <v>2009</v>
      </c>
      <c r="BM59" t="s">
        <v>1791</v>
      </c>
      <c r="BN59">
        <v>1992</v>
      </c>
      <c r="BO59">
        <v>0.89300000000000002</v>
      </c>
      <c r="BP59" t="s">
        <v>1919</v>
      </c>
      <c r="BQ59">
        <v>0</v>
      </c>
      <c r="BR59">
        <v>0</v>
      </c>
      <c r="BS59">
        <v>0</v>
      </c>
      <c r="BT59" t="s">
        <v>41</v>
      </c>
      <c r="BU59">
        <v>0</v>
      </c>
      <c r="BV59">
        <v>0</v>
      </c>
      <c r="BW59">
        <v>0</v>
      </c>
      <c r="BX59">
        <v>0</v>
      </c>
      <c r="BY59">
        <v>0.83</v>
      </c>
      <c r="BZ59">
        <v>0.11130999999999899</v>
      </c>
      <c r="CA59">
        <v>0.11130999999999899</v>
      </c>
      <c r="CB59">
        <v>0.11130999999999899</v>
      </c>
      <c r="CC59">
        <v>0.11130999999999899</v>
      </c>
      <c r="CD59">
        <v>0.05</v>
      </c>
      <c r="CE59">
        <v>0.05</v>
      </c>
      <c r="CF59">
        <v>0.05</v>
      </c>
      <c r="CG59">
        <v>0.98</v>
      </c>
      <c r="CH59" t="s">
        <v>1793</v>
      </c>
      <c r="CI59">
        <v>1992</v>
      </c>
      <c r="CJ59">
        <v>0</v>
      </c>
      <c r="CK59">
        <v>0</v>
      </c>
      <c r="CL59">
        <v>0</v>
      </c>
      <c r="CM59">
        <v>0</v>
      </c>
      <c r="CN59">
        <v>0</v>
      </c>
      <c r="CO59" t="s">
        <v>2010</v>
      </c>
      <c r="CP59">
        <v>49.5</v>
      </c>
      <c r="CQ59" t="s">
        <v>2011</v>
      </c>
      <c r="CR59">
        <v>49.5</v>
      </c>
      <c r="CS59" t="s">
        <v>1795</v>
      </c>
      <c r="CT59" t="s">
        <v>2012</v>
      </c>
      <c r="CU59">
        <v>1</v>
      </c>
      <c r="CV59">
        <v>0</v>
      </c>
      <c r="CW59" t="s">
        <v>2013</v>
      </c>
      <c r="CX59">
        <v>30.284400000000002</v>
      </c>
      <c r="CY59">
        <v>-93.2911</v>
      </c>
      <c r="CZ59" t="s">
        <v>1817</v>
      </c>
      <c r="DA59" t="s">
        <v>1818</v>
      </c>
      <c r="DB59" t="s">
        <v>2014</v>
      </c>
      <c r="DC59">
        <v>0</v>
      </c>
      <c r="DD59" s="18">
        <v>8895638.8000000007</v>
      </c>
      <c r="DE59" s="18">
        <v>0</v>
      </c>
      <c r="DF59" s="57">
        <v>0.71399999999999997</v>
      </c>
      <c r="DG59" t="s">
        <v>1835</v>
      </c>
      <c r="DH59">
        <v>3810246</v>
      </c>
      <c r="DI59">
        <v>0</v>
      </c>
      <c r="DJ59">
        <v>608.6</v>
      </c>
      <c r="DK59">
        <v>0</v>
      </c>
      <c r="DL59">
        <v>0</v>
      </c>
      <c r="DM59">
        <v>200</v>
      </c>
      <c r="DN59">
        <v>0</v>
      </c>
      <c r="DO59">
        <v>0</v>
      </c>
      <c r="DP59">
        <v>0</v>
      </c>
      <c r="DQ59">
        <v>0.171262266847925</v>
      </c>
      <c r="DR59">
        <v>0</v>
      </c>
      <c r="DS59">
        <v>0</v>
      </c>
      <c r="DT59">
        <v>0.19914897412315599</v>
      </c>
      <c r="DU59">
        <v>0</v>
      </c>
      <c r="DV59">
        <v>0.136831095255351</v>
      </c>
      <c r="DW59" s="58">
        <v>0</v>
      </c>
      <c r="DX59">
        <v>0</v>
      </c>
      <c r="DY59">
        <v>0.104980098397846</v>
      </c>
      <c r="DZ59">
        <v>0</v>
      </c>
      <c r="EA59">
        <v>0</v>
      </c>
      <c r="EB59">
        <v>727792</v>
      </c>
      <c r="EC59">
        <v>0</v>
      </c>
      <c r="ED59">
        <v>39775</v>
      </c>
      <c r="EE59">
        <v>0</v>
      </c>
      <c r="EF59">
        <v>1</v>
      </c>
      <c r="EG59">
        <v>1</v>
      </c>
      <c r="EH59" t="s">
        <v>1859</v>
      </c>
      <c r="EI59">
        <v>1.4855983999999999E-2</v>
      </c>
      <c r="EJ59">
        <v>2.748304E-3</v>
      </c>
      <c r="EK59" t="s">
        <v>1848</v>
      </c>
      <c r="EL59" t="s">
        <v>1848</v>
      </c>
      <c r="EM59">
        <v>0</v>
      </c>
      <c r="EN59">
        <v>0</v>
      </c>
      <c r="EO59">
        <v>0</v>
      </c>
      <c r="EP59">
        <v>1</v>
      </c>
      <c r="EQ59">
        <v>0</v>
      </c>
      <c r="ER59">
        <v>1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 t="s">
        <v>1801</v>
      </c>
      <c r="FA59">
        <v>30</v>
      </c>
      <c r="FB59" t="s">
        <v>1802</v>
      </c>
      <c r="FC59">
        <v>0</v>
      </c>
      <c r="FD59" t="s">
        <v>1803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80</v>
      </c>
      <c r="FM59">
        <v>38</v>
      </c>
      <c r="FN59">
        <v>64</v>
      </c>
      <c r="FO59">
        <v>56</v>
      </c>
      <c r="FP59">
        <v>1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 t="s">
        <v>1827</v>
      </c>
      <c r="FY59">
        <v>0</v>
      </c>
      <c r="FZ59">
        <v>0</v>
      </c>
      <c r="GA59">
        <v>1</v>
      </c>
      <c r="GB59">
        <v>0</v>
      </c>
      <c r="GC59">
        <v>0</v>
      </c>
      <c r="GD59">
        <v>0</v>
      </c>
      <c r="GE59">
        <v>1</v>
      </c>
      <c r="GF59">
        <v>1</v>
      </c>
      <c r="GG59">
        <v>0</v>
      </c>
      <c r="GH59">
        <v>1</v>
      </c>
      <c r="GI59">
        <v>0</v>
      </c>
      <c r="GJ59" t="s">
        <v>1836</v>
      </c>
      <c r="GK59">
        <v>0</v>
      </c>
      <c r="GL59">
        <v>1</v>
      </c>
      <c r="GM59" t="s">
        <v>1836</v>
      </c>
      <c r="GN59">
        <v>0</v>
      </c>
      <c r="GO59" t="s">
        <v>1893</v>
      </c>
      <c r="GP59">
        <v>0</v>
      </c>
      <c r="GQ59" t="s">
        <v>1894</v>
      </c>
      <c r="GR59">
        <v>458.41671129999997</v>
      </c>
      <c r="GS59">
        <v>0</v>
      </c>
      <c r="GT59">
        <v>1.32761303198154</v>
      </c>
      <c r="GU59">
        <v>0</v>
      </c>
      <c r="GV59">
        <v>9086029</v>
      </c>
      <c r="GW59" t="s">
        <v>44</v>
      </c>
      <c r="GX59">
        <v>0.73</v>
      </c>
      <c r="GY59" t="s">
        <v>44</v>
      </c>
      <c r="GZ59" t="s">
        <v>44</v>
      </c>
      <c r="HA59" t="s">
        <v>1806</v>
      </c>
      <c r="HB59" s="57">
        <v>0.71399999999999997</v>
      </c>
      <c r="HC59" t="s">
        <v>1861</v>
      </c>
      <c r="HD59" s="58">
        <v>206.26768040250087</v>
      </c>
      <c r="HE59" s="18">
        <v>650482.56000000006</v>
      </c>
      <c r="HF59" s="18">
        <v>7995731.6275200006</v>
      </c>
      <c r="HG59" s="18">
        <v>824630.50796473178</v>
      </c>
      <c r="HH59" s="57">
        <v>0.13793103448275862</v>
      </c>
      <c r="HI59">
        <v>45</v>
      </c>
      <c r="HJ59" s="11">
        <v>31.495156092228228</v>
      </c>
      <c r="HK59">
        <v>0</v>
      </c>
      <c r="HL59" s="11">
        <v>31.495156092228228</v>
      </c>
      <c r="HM59" s="59" t="s">
        <v>44</v>
      </c>
      <c r="HN59" s="59" t="s">
        <v>44</v>
      </c>
      <c r="HO59" s="59" t="s">
        <v>44</v>
      </c>
      <c r="HP59" s="59" t="s">
        <v>44</v>
      </c>
      <c r="HQ59" s="59" t="s">
        <v>44</v>
      </c>
      <c r="HR59" s="59" t="s">
        <v>44</v>
      </c>
      <c r="HS59" s="59" t="s">
        <v>44</v>
      </c>
      <c r="HT59" s="59" t="s">
        <v>44</v>
      </c>
      <c r="HU59" t="s">
        <v>44</v>
      </c>
      <c r="HV59" s="19" t="s">
        <v>44</v>
      </c>
      <c r="HW59" s="18">
        <v>144.15580670400001</v>
      </c>
      <c r="HX59" s="58">
        <v>47.484922728297605</v>
      </c>
      <c r="HY59" s="58">
        <v>56.515077271702395</v>
      </c>
      <c r="HZ59" s="57">
        <v>1</v>
      </c>
      <c r="IA59" s="18">
        <v>495072.07690011297</v>
      </c>
      <c r="IB59" s="18">
        <v>911040</v>
      </c>
      <c r="IC59" s="18">
        <v>11198503.68</v>
      </c>
      <c r="ID59" s="58">
        <v>20.626768040250088</v>
      </c>
      <c r="IE59" s="18">
        <v>115494.46890262348</v>
      </c>
      <c r="IF59" s="18">
        <v>709136.03906210826</v>
      </c>
      <c r="IG59" s="18">
        <v>228493945.1824652</v>
      </c>
      <c r="IH59" s="18">
        <v>1</v>
      </c>
      <c r="II59" s="18">
        <v>0</v>
      </c>
      <c r="IJ59" s="18">
        <v>4043.0617140264299</v>
      </c>
      <c r="IK59" s="58">
        <v>44.166275999999996</v>
      </c>
      <c r="IL59" s="58">
        <v>9.7039568638190392</v>
      </c>
      <c r="IM59" s="58">
        <v>18.548971204932002</v>
      </c>
      <c r="IN59" s="58">
        <v>62.30361479303069</v>
      </c>
      <c r="IO59" s="58">
        <v>5.8070053626791402</v>
      </c>
      <c r="IP59" s="58">
        <v>121.75310653289129</v>
      </c>
      <c r="IQ59" s="58">
        <v>21.418623018275483</v>
      </c>
      <c r="IR59" s="58">
        <v>14.953071904260531</v>
      </c>
      <c r="IS59" s="58">
        <f t="shared" si="0"/>
        <v>4043.0617140264299</v>
      </c>
      <c r="IT59" s="60"/>
      <c r="IU59" s="18">
        <f t="shared" si="1"/>
        <v>18.548971204932002</v>
      </c>
      <c r="IV59" s="18">
        <f t="shared" si="2"/>
        <v>44.166275999999996</v>
      </c>
      <c r="IW59" s="57">
        <f t="shared" si="3"/>
        <v>0.45658579546440003</v>
      </c>
      <c r="IX59" s="57">
        <f t="shared" si="4"/>
        <v>0.84021689468827332</v>
      </c>
      <c r="JA59" s="18">
        <v>250.59</v>
      </c>
    </row>
    <row r="60" spans="1:261" x14ac:dyDescent="0.2">
      <c r="A60" t="s">
        <v>1333</v>
      </c>
      <c r="B60" t="s">
        <v>1269</v>
      </c>
      <c r="C60" t="s">
        <v>1224</v>
      </c>
      <c r="D60" t="s">
        <v>1331</v>
      </c>
      <c r="E60" t="s">
        <v>435</v>
      </c>
      <c r="F60">
        <v>2952</v>
      </c>
      <c r="G60">
        <v>6</v>
      </c>
      <c r="H60">
        <v>2808.24521813399</v>
      </c>
      <c r="I60">
        <v>10.58</v>
      </c>
      <c r="J60">
        <v>4.59</v>
      </c>
      <c r="K60">
        <v>35.782457972749398</v>
      </c>
      <c r="L60">
        <v>0.35874757829315795</v>
      </c>
      <c r="M60">
        <v>0.58368006444984277</v>
      </c>
      <c r="N60">
        <v>4.82</v>
      </c>
      <c r="O60">
        <v>26.55</v>
      </c>
      <c r="R60" t="s">
        <v>271</v>
      </c>
      <c r="S60">
        <v>1356</v>
      </c>
      <c r="T60" t="s">
        <v>41</v>
      </c>
      <c r="U60">
        <v>4</v>
      </c>
      <c r="V60">
        <v>887</v>
      </c>
      <c r="W60" t="s">
        <v>42</v>
      </c>
      <c r="X60" t="s">
        <v>100</v>
      </c>
      <c r="Y60">
        <v>21041</v>
      </c>
      <c r="Z60">
        <v>465</v>
      </c>
      <c r="AA60">
        <v>1919</v>
      </c>
      <c r="AB60" t="b">
        <v>1</v>
      </c>
      <c r="AC60">
        <v>10946</v>
      </c>
      <c r="AD60">
        <v>1984</v>
      </c>
      <c r="AE60" s="10">
        <v>9999</v>
      </c>
      <c r="AF60" s="11">
        <v>99</v>
      </c>
      <c r="AG60" s="11">
        <v>12.623784423324933</v>
      </c>
      <c r="AH60" s="11">
        <v>0</v>
      </c>
      <c r="AI60" s="11">
        <v>12.623784423324933</v>
      </c>
      <c r="AJ60" s="11" t="s">
        <v>43</v>
      </c>
      <c r="AK60" s="11">
        <v>4.82</v>
      </c>
      <c r="AL60" s="11" t="s">
        <v>100</v>
      </c>
      <c r="AM60" s="11">
        <v>-28.91</v>
      </c>
      <c r="AQ60" t="s">
        <v>297</v>
      </c>
      <c r="AR60" t="s">
        <v>302</v>
      </c>
      <c r="AS60">
        <v>1393</v>
      </c>
      <c r="AT60" t="s">
        <v>41</v>
      </c>
      <c r="AU60" t="s">
        <v>205</v>
      </c>
      <c r="AV60">
        <v>90015</v>
      </c>
      <c r="AW60" t="s">
        <v>42</v>
      </c>
      <c r="AX60">
        <v>0</v>
      </c>
      <c r="AY60" t="s">
        <v>299</v>
      </c>
      <c r="AZ60" t="s">
        <v>300</v>
      </c>
      <c r="BA60">
        <v>22</v>
      </c>
      <c r="BB60" t="s">
        <v>301</v>
      </c>
      <c r="BC60">
        <v>19</v>
      </c>
      <c r="BD60">
        <v>22019</v>
      </c>
      <c r="BE60">
        <v>100</v>
      </c>
      <c r="BF60">
        <v>12292</v>
      </c>
      <c r="BG60">
        <v>1992</v>
      </c>
      <c r="BH60">
        <v>0</v>
      </c>
      <c r="BI60" t="s">
        <v>1787</v>
      </c>
      <c r="BJ60" t="s">
        <v>1788</v>
      </c>
      <c r="BK60" t="s">
        <v>1789</v>
      </c>
      <c r="BL60" t="s">
        <v>2009</v>
      </c>
      <c r="BM60" t="s">
        <v>1791</v>
      </c>
      <c r="BN60">
        <v>1992</v>
      </c>
      <c r="BO60">
        <v>0.89300000000000002</v>
      </c>
      <c r="BP60" t="s">
        <v>1919</v>
      </c>
      <c r="BQ60">
        <v>0</v>
      </c>
      <c r="BR60">
        <v>0</v>
      </c>
      <c r="BS60">
        <v>0</v>
      </c>
      <c r="BT60" t="s">
        <v>41</v>
      </c>
      <c r="BU60">
        <v>0</v>
      </c>
      <c r="BV60">
        <v>0</v>
      </c>
      <c r="BW60">
        <v>0</v>
      </c>
      <c r="BX60">
        <v>0</v>
      </c>
      <c r="BY60">
        <v>0.83</v>
      </c>
      <c r="BZ60">
        <v>0.1047</v>
      </c>
      <c r="CA60">
        <v>0.1047</v>
      </c>
      <c r="CB60">
        <v>0.1047</v>
      </c>
      <c r="CC60">
        <v>0.1047</v>
      </c>
      <c r="CD60">
        <v>0.05</v>
      </c>
      <c r="CE60">
        <v>0.05</v>
      </c>
      <c r="CF60">
        <v>0.05</v>
      </c>
      <c r="CG60">
        <v>0.98</v>
      </c>
      <c r="CH60" t="s">
        <v>1793</v>
      </c>
      <c r="CI60">
        <v>1992</v>
      </c>
      <c r="CJ60">
        <v>0</v>
      </c>
      <c r="CK60">
        <v>0</v>
      </c>
      <c r="CL60">
        <v>0</v>
      </c>
      <c r="CM60">
        <v>0</v>
      </c>
      <c r="CN60">
        <v>0</v>
      </c>
      <c r="CO60" t="s">
        <v>2010</v>
      </c>
      <c r="CP60">
        <v>49.5</v>
      </c>
      <c r="CQ60" t="s">
        <v>2011</v>
      </c>
      <c r="CR60">
        <v>49.5</v>
      </c>
      <c r="CS60" t="s">
        <v>1795</v>
      </c>
      <c r="CT60" t="s">
        <v>2015</v>
      </c>
      <c r="CU60">
        <v>1</v>
      </c>
      <c r="CV60">
        <v>0</v>
      </c>
      <c r="CW60" t="s">
        <v>2013</v>
      </c>
      <c r="CX60">
        <v>30.284400000000002</v>
      </c>
      <c r="CY60">
        <v>-93.2911</v>
      </c>
      <c r="CZ60" t="s">
        <v>1817</v>
      </c>
      <c r="DA60" t="s">
        <v>1818</v>
      </c>
      <c r="DB60" t="s">
        <v>2014</v>
      </c>
      <c r="DC60">
        <v>0</v>
      </c>
      <c r="DD60" s="18">
        <v>8964287.4000000004</v>
      </c>
      <c r="DE60" s="18">
        <v>0</v>
      </c>
      <c r="DF60" s="57">
        <v>0.70599999999999996</v>
      </c>
      <c r="DG60" t="s">
        <v>1835</v>
      </c>
      <c r="DH60">
        <v>3936835.4</v>
      </c>
      <c r="DI60">
        <v>0</v>
      </c>
      <c r="DJ60">
        <v>406.2</v>
      </c>
      <c r="DK60">
        <v>0</v>
      </c>
      <c r="DL60">
        <v>0</v>
      </c>
      <c r="DM60">
        <v>141.4</v>
      </c>
      <c r="DN60">
        <v>0</v>
      </c>
      <c r="DO60">
        <v>0</v>
      </c>
      <c r="DP60">
        <v>0</v>
      </c>
      <c r="DQ60">
        <v>6.4941991018904605E-2</v>
      </c>
      <c r="DR60">
        <v>0</v>
      </c>
      <c r="DS60">
        <v>0</v>
      </c>
      <c r="DT60">
        <v>5.0114951169244401E-2</v>
      </c>
      <c r="DU60">
        <v>0</v>
      </c>
      <c r="DV60">
        <v>9.0626277778644099E-2</v>
      </c>
      <c r="DW60" s="58">
        <v>0</v>
      </c>
      <c r="DX60">
        <v>0</v>
      </c>
      <c r="DY60">
        <v>7.18343469478048E-2</v>
      </c>
      <c r="DZ60">
        <v>0</v>
      </c>
      <c r="EA60">
        <v>0</v>
      </c>
      <c r="EB60">
        <v>705891</v>
      </c>
      <c r="EC60">
        <v>0</v>
      </c>
      <c r="ED60">
        <v>43584</v>
      </c>
      <c r="EE60">
        <v>0</v>
      </c>
      <c r="EF60">
        <v>1</v>
      </c>
      <c r="EG60">
        <v>1</v>
      </c>
      <c r="EH60" t="s">
        <v>1859</v>
      </c>
      <c r="EI60">
        <v>8.6696619999999999E-3</v>
      </c>
      <c r="EJ60">
        <v>2.748304E-3</v>
      </c>
      <c r="EK60" t="s">
        <v>1848</v>
      </c>
      <c r="EL60" t="s">
        <v>1848</v>
      </c>
      <c r="EM60">
        <v>0</v>
      </c>
      <c r="EN60">
        <v>0</v>
      </c>
      <c r="EO60">
        <v>0</v>
      </c>
      <c r="EP60">
        <v>1</v>
      </c>
      <c r="EQ60">
        <v>0</v>
      </c>
      <c r="ER60">
        <v>1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 t="s">
        <v>1801</v>
      </c>
      <c r="FA60">
        <v>30</v>
      </c>
      <c r="FB60" t="s">
        <v>1802</v>
      </c>
      <c r="FC60">
        <v>0</v>
      </c>
      <c r="FD60" t="s">
        <v>1803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80</v>
      </c>
      <c r="FM60">
        <v>38</v>
      </c>
      <c r="FN60">
        <v>64</v>
      </c>
      <c r="FO60">
        <v>56</v>
      </c>
      <c r="FP60">
        <v>1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 t="s">
        <v>1827</v>
      </c>
      <c r="FY60">
        <v>0</v>
      </c>
      <c r="FZ60">
        <v>0</v>
      </c>
      <c r="GA60">
        <v>1</v>
      </c>
      <c r="GB60">
        <v>0</v>
      </c>
      <c r="GC60">
        <v>0</v>
      </c>
      <c r="GD60">
        <v>0</v>
      </c>
      <c r="GE60">
        <v>1</v>
      </c>
      <c r="GF60">
        <v>1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1</v>
      </c>
      <c r="GM60" t="s">
        <v>1804</v>
      </c>
      <c r="GN60">
        <v>0</v>
      </c>
      <c r="GO60" t="s">
        <v>1893</v>
      </c>
      <c r="GP60">
        <v>0</v>
      </c>
      <c r="GQ60" t="s">
        <v>1894</v>
      </c>
      <c r="GR60">
        <v>458.41671129999997</v>
      </c>
      <c r="GS60">
        <v>0</v>
      </c>
      <c r="GT60">
        <v>0.88609335128311195</v>
      </c>
      <c r="GU60">
        <v>0</v>
      </c>
      <c r="GV60">
        <v>9283726</v>
      </c>
      <c r="GW60" t="s">
        <v>44</v>
      </c>
      <c r="GX60">
        <v>0.73</v>
      </c>
      <c r="GY60" t="s">
        <v>44</v>
      </c>
      <c r="GZ60" t="s">
        <v>44</v>
      </c>
      <c r="HA60" t="s">
        <v>1806</v>
      </c>
      <c r="HB60" s="57">
        <v>0.70599999999999996</v>
      </c>
      <c r="HC60" t="s">
        <v>1861</v>
      </c>
      <c r="HD60" s="58">
        <v>206.26768040250087</v>
      </c>
      <c r="HE60" s="18">
        <v>618456</v>
      </c>
      <c r="HF60" s="18">
        <v>7602061.1519999998</v>
      </c>
      <c r="HG60" s="18">
        <v>784029.76005050179</v>
      </c>
      <c r="HH60" s="57">
        <v>0.13262599469496023</v>
      </c>
      <c r="HI60">
        <v>45</v>
      </c>
      <c r="HJ60" s="11">
        <v>32.396057265092999</v>
      </c>
      <c r="HK60">
        <v>0</v>
      </c>
      <c r="HL60" s="11">
        <v>32.396057265092999</v>
      </c>
      <c r="HM60" s="59" t="s">
        <v>44</v>
      </c>
      <c r="HN60" s="59" t="s">
        <v>44</v>
      </c>
      <c r="HO60" s="59" t="s">
        <v>44</v>
      </c>
      <c r="HP60" s="59" t="s">
        <v>44</v>
      </c>
      <c r="HQ60" s="59" t="s">
        <v>44</v>
      </c>
      <c r="HR60" s="59" t="s">
        <v>44</v>
      </c>
      <c r="HS60" s="59" t="s">
        <v>44</v>
      </c>
      <c r="HT60" s="59" t="s">
        <v>44</v>
      </c>
      <c r="HU60" t="s">
        <v>44</v>
      </c>
      <c r="HV60" s="19" t="s">
        <v>44</v>
      </c>
      <c r="HW60" s="18">
        <v>138.6113526</v>
      </c>
      <c r="HX60" s="58">
        <v>45.658579546439995</v>
      </c>
      <c r="HY60" s="58">
        <v>54.341420453560005</v>
      </c>
      <c r="HZ60" s="57">
        <v>1</v>
      </c>
      <c r="IA60" s="18">
        <v>476030.84317318565</v>
      </c>
      <c r="IB60" s="18">
        <v>876000</v>
      </c>
      <c r="IC60" s="18">
        <v>10767792</v>
      </c>
      <c r="ID60" s="58">
        <v>20.626768040250088</v>
      </c>
      <c r="IE60" s="18">
        <v>111052.37394483028</v>
      </c>
      <c r="IF60" s="18">
        <v>672977.38610567153</v>
      </c>
      <c r="IG60" s="18">
        <v>219705716.52160114</v>
      </c>
      <c r="IH60" s="18">
        <v>1</v>
      </c>
      <c r="II60" s="18">
        <v>0</v>
      </c>
      <c r="IJ60" s="18">
        <v>4043.0617140264289</v>
      </c>
      <c r="IK60" s="58">
        <v>45.253956000000002</v>
      </c>
      <c r="IL60" s="58">
        <v>9.9753962166531398</v>
      </c>
      <c r="IM60" s="58">
        <v>18.548971204931998</v>
      </c>
      <c r="IN60" s="58">
        <v>63.059614225757571</v>
      </c>
      <c r="IO60" s="58">
        <v>5.5346729403050325</v>
      </c>
      <c r="IP60" s="58">
        <v>120.16674683865163</v>
      </c>
      <c r="IQ60" s="58">
        <v>24.03242149807609</v>
      </c>
      <c r="IR60" s="58">
        <v>16.999343671001462</v>
      </c>
      <c r="IS60" s="58">
        <f t="shared" si="0"/>
        <v>4043.0617140264289</v>
      </c>
      <c r="IT60" s="60"/>
      <c r="IU60" s="18">
        <f t="shared" si="1"/>
        <v>18.548971204931998</v>
      </c>
      <c r="IV60" s="18">
        <f t="shared" si="2"/>
        <v>45.253956000000002</v>
      </c>
      <c r="IW60" s="57">
        <f t="shared" si="3"/>
        <v>0.45658579546439992</v>
      </c>
      <c r="IX60" s="57">
        <f t="shared" si="4"/>
        <v>0.84021689468827288</v>
      </c>
      <c r="JA60" s="18">
        <v>250.59</v>
      </c>
    </row>
    <row r="61" spans="1:261" x14ac:dyDescent="0.2">
      <c r="A61" t="s">
        <v>1334</v>
      </c>
      <c r="B61" t="s">
        <v>1335</v>
      </c>
      <c r="C61" t="s">
        <v>1224</v>
      </c>
      <c r="D61" t="s">
        <v>1336</v>
      </c>
      <c r="E61" t="s">
        <v>439</v>
      </c>
      <c r="F61">
        <v>298</v>
      </c>
      <c r="G61" t="s">
        <v>441</v>
      </c>
      <c r="H61">
        <v>2544.56969919329</v>
      </c>
      <c r="I61">
        <v>12.66</v>
      </c>
      <c r="J61">
        <v>3.52</v>
      </c>
      <c r="K61">
        <v>29.636719457576099</v>
      </c>
      <c r="L61">
        <v>0.33641685547803801</v>
      </c>
      <c r="M61">
        <v>0.50697016380726079</v>
      </c>
      <c r="N61">
        <v>4.82</v>
      </c>
      <c r="O61">
        <v>18.850000000000001</v>
      </c>
      <c r="R61" t="s">
        <v>273</v>
      </c>
      <c r="S61">
        <v>136</v>
      </c>
      <c r="T61" t="s">
        <v>41</v>
      </c>
      <c r="U61">
        <v>2</v>
      </c>
      <c r="V61">
        <v>85</v>
      </c>
      <c r="W61" t="s">
        <v>42</v>
      </c>
      <c r="X61" t="s">
        <v>275</v>
      </c>
      <c r="Y61">
        <v>12107</v>
      </c>
      <c r="Z61">
        <v>657</v>
      </c>
      <c r="AA61">
        <v>1309</v>
      </c>
      <c r="AB61" t="b">
        <v>1</v>
      </c>
      <c r="AC61">
        <v>9871</v>
      </c>
      <c r="AD61">
        <v>1984</v>
      </c>
      <c r="AE61" s="10">
        <v>9999</v>
      </c>
      <c r="AF61" s="11">
        <v>999</v>
      </c>
      <c r="AG61" s="11">
        <v>46.639800827181624</v>
      </c>
      <c r="AH61" s="11">
        <v>28</v>
      </c>
      <c r="AI61" s="11">
        <v>10.922669982946516</v>
      </c>
      <c r="AJ61" s="11" t="s">
        <v>275</v>
      </c>
      <c r="AK61" s="11">
        <v>4.82</v>
      </c>
      <c r="AL61" s="11" t="s">
        <v>1614</v>
      </c>
      <c r="AM61" s="11"/>
      <c r="AQ61" t="s">
        <v>297</v>
      </c>
      <c r="AR61" t="s">
        <v>303</v>
      </c>
      <c r="AS61">
        <v>1393</v>
      </c>
      <c r="AT61" t="s">
        <v>41</v>
      </c>
      <c r="AU61">
        <v>6</v>
      </c>
      <c r="AV61">
        <v>950</v>
      </c>
      <c r="AW61" t="s">
        <v>42</v>
      </c>
      <c r="AX61">
        <v>0</v>
      </c>
      <c r="AY61" t="s">
        <v>299</v>
      </c>
      <c r="AZ61" t="s">
        <v>300</v>
      </c>
      <c r="BA61">
        <v>22</v>
      </c>
      <c r="BB61" t="s">
        <v>301</v>
      </c>
      <c r="BC61">
        <v>19</v>
      </c>
      <c r="BD61">
        <v>22019</v>
      </c>
      <c r="BE61">
        <v>550</v>
      </c>
      <c r="BF61">
        <v>11854</v>
      </c>
      <c r="BG61">
        <v>1982</v>
      </c>
      <c r="BH61">
        <v>0</v>
      </c>
      <c r="BI61" t="s">
        <v>1881</v>
      </c>
      <c r="BJ61" t="s">
        <v>1948</v>
      </c>
      <c r="BK61" t="s">
        <v>1808</v>
      </c>
      <c r="BL61" t="s">
        <v>2016</v>
      </c>
      <c r="BM61">
        <v>0</v>
      </c>
      <c r="BN61">
        <v>0</v>
      </c>
      <c r="BO61">
        <v>0</v>
      </c>
      <c r="BP61" t="s">
        <v>1971</v>
      </c>
      <c r="BQ61">
        <v>0</v>
      </c>
      <c r="BR61">
        <v>0</v>
      </c>
      <c r="BS61">
        <v>0</v>
      </c>
      <c r="BT61" t="s">
        <v>1909</v>
      </c>
      <c r="BU61" t="s">
        <v>1793</v>
      </c>
      <c r="BV61" t="s">
        <v>1812</v>
      </c>
      <c r="BW61">
        <v>2015</v>
      </c>
      <c r="BX61">
        <v>0</v>
      </c>
      <c r="BY61">
        <v>0.6</v>
      </c>
      <c r="BZ61">
        <v>0.21498</v>
      </c>
      <c r="CA61">
        <v>0.21498</v>
      </c>
      <c r="CB61">
        <v>0.1469</v>
      </c>
      <c r="CC61">
        <v>0.1469</v>
      </c>
      <c r="CD61">
        <v>0.1</v>
      </c>
      <c r="CE61">
        <v>0.1</v>
      </c>
      <c r="CF61">
        <v>0.1</v>
      </c>
      <c r="CG61">
        <v>0.98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 t="s">
        <v>2017</v>
      </c>
      <c r="CP61">
        <v>40.25</v>
      </c>
      <c r="CQ61" t="s">
        <v>2018</v>
      </c>
      <c r="CR61">
        <v>80.900000000000006</v>
      </c>
      <c r="CS61" t="s">
        <v>1795</v>
      </c>
      <c r="CT61" t="s">
        <v>2019</v>
      </c>
      <c r="CU61">
        <v>1</v>
      </c>
      <c r="CV61">
        <v>0</v>
      </c>
      <c r="CW61" t="s">
        <v>2013</v>
      </c>
      <c r="CX61">
        <v>30.284400000000002</v>
      </c>
      <c r="CY61">
        <v>-93.2911</v>
      </c>
      <c r="CZ61" t="s">
        <v>1817</v>
      </c>
      <c r="DA61" t="s">
        <v>1818</v>
      </c>
      <c r="DB61" t="s">
        <v>2014</v>
      </c>
      <c r="DC61">
        <v>0</v>
      </c>
      <c r="DD61" s="18">
        <v>23296516.600000001</v>
      </c>
      <c r="DE61" s="18">
        <v>2120087.6</v>
      </c>
      <c r="DF61" s="57">
        <v>0.39200000000000002</v>
      </c>
      <c r="DG61" t="s">
        <v>1891</v>
      </c>
      <c r="DH61">
        <v>12761778.4</v>
      </c>
      <c r="DI61">
        <v>7545.8</v>
      </c>
      <c r="DJ61">
        <v>2012.6</v>
      </c>
      <c r="DK61">
        <v>2443337.2000000002</v>
      </c>
      <c r="DL61">
        <v>10.6</v>
      </c>
      <c r="DM61">
        <v>1093.2</v>
      </c>
      <c r="DN61">
        <v>137</v>
      </c>
      <c r="DO61">
        <v>9</v>
      </c>
      <c r="DP61">
        <v>0.53714892042678697</v>
      </c>
      <c r="DQ61">
        <v>0.15790000329467599</v>
      </c>
      <c r="DR61">
        <v>209.75965363784201</v>
      </c>
      <c r="DS61">
        <v>5.0003519692191602E-7</v>
      </c>
      <c r="DT61">
        <v>0.157701955959893</v>
      </c>
      <c r="DU61">
        <v>0.64780500274448705</v>
      </c>
      <c r="DV61">
        <v>0.17278119596643901</v>
      </c>
      <c r="DW61" s="58">
        <v>209.759874572836</v>
      </c>
      <c r="DX61">
        <v>4.5500364633912597E-7</v>
      </c>
      <c r="DY61">
        <v>0.171324084423844</v>
      </c>
      <c r="DZ61">
        <v>8.5736849078175501E-3</v>
      </c>
      <c r="EA61">
        <v>5.6323477496611604E-4</v>
      </c>
      <c r="EB61">
        <v>1789986</v>
      </c>
      <c r="EC61">
        <v>1279588</v>
      </c>
      <c r="ED61">
        <v>0</v>
      </c>
      <c r="EE61">
        <v>17429</v>
      </c>
      <c r="EF61">
        <v>1</v>
      </c>
      <c r="EG61">
        <v>1</v>
      </c>
      <c r="EH61">
        <v>0</v>
      </c>
      <c r="EI61">
        <v>0</v>
      </c>
      <c r="EJ61">
        <v>2.748304E-3</v>
      </c>
      <c r="EK61">
        <v>0</v>
      </c>
      <c r="EL61" t="s">
        <v>1848</v>
      </c>
      <c r="EM61">
        <v>0</v>
      </c>
      <c r="EN61">
        <v>1</v>
      </c>
      <c r="EO61">
        <v>0</v>
      </c>
      <c r="EP61">
        <v>0</v>
      </c>
      <c r="EQ61">
        <v>0</v>
      </c>
      <c r="ER61">
        <v>0</v>
      </c>
      <c r="ES61">
        <v>1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 t="s">
        <v>1950</v>
      </c>
      <c r="FA61">
        <v>40</v>
      </c>
      <c r="FB61" t="s">
        <v>1824</v>
      </c>
      <c r="FC61">
        <v>1</v>
      </c>
      <c r="FD61" t="s">
        <v>1803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80</v>
      </c>
      <c r="FM61">
        <v>38</v>
      </c>
      <c r="FN61">
        <v>64</v>
      </c>
      <c r="FO61">
        <v>56</v>
      </c>
      <c r="FP61">
        <v>1</v>
      </c>
      <c r="FQ61">
        <v>0</v>
      </c>
      <c r="FR61">
        <v>0</v>
      </c>
      <c r="FS61" t="s">
        <v>2020</v>
      </c>
      <c r="FT61">
        <v>1</v>
      </c>
      <c r="FU61">
        <v>1</v>
      </c>
      <c r="FV61">
        <v>1</v>
      </c>
      <c r="FW61">
        <v>1</v>
      </c>
      <c r="FX61" t="s">
        <v>1827</v>
      </c>
      <c r="FY61">
        <v>0</v>
      </c>
      <c r="FZ61">
        <v>0</v>
      </c>
      <c r="GA61">
        <v>1</v>
      </c>
      <c r="GB61">
        <v>0</v>
      </c>
      <c r="GC61">
        <v>0</v>
      </c>
      <c r="GD61">
        <v>0</v>
      </c>
      <c r="GE61">
        <v>1</v>
      </c>
      <c r="GF61">
        <v>1</v>
      </c>
      <c r="GG61">
        <v>0</v>
      </c>
      <c r="GH61">
        <v>1</v>
      </c>
      <c r="GI61">
        <v>0</v>
      </c>
      <c r="GJ61" t="s">
        <v>1836</v>
      </c>
      <c r="GK61">
        <v>0</v>
      </c>
      <c r="GL61">
        <v>1</v>
      </c>
      <c r="GM61" t="s">
        <v>1836</v>
      </c>
      <c r="GN61">
        <v>0</v>
      </c>
      <c r="GO61" t="s">
        <v>1893</v>
      </c>
      <c r="GP61">
        <v>0</v>
      </c>
      <c r="GQ61" t="s">
        <v>1894</v>
      </c>
      <c r="GR61">
        <v>458.41671129999997</v>
      </c>
      <c r="GS61">
        <v>16.460569202639299</v>
      </c>
      <c r="GT61">
        <v>4.3903286036247904</v>
      </c>
      <c r="GU61">
        <v>1</v>
      </c>
      <c r="GV61">
        <v>22578933</v>
      </c>
      <c r="GW61">
        <v>1990896</v>
      </c>
      <c r="GX61">
        <v>0.38</v>
      </c>
      <c r="GY61">
        <v>2368077</v>
      </c>
      <c r="GZ61">
        <v>209.75986774928646</v>
      </c>
      <c r="HA61" t="s">
        <v>1806</v>
      </c>
      <c r="HB61" s="57">
        <v>0.39200000000000002</v>
      </c>
      <c r="HC61" t="s">
        <v>1806</v>
      </c>
      <c r="HD61" s="58">
        <v>209.759874572836</v>
      </c>
      <c r="HE61" s="18">
        <v>1888656</v>
      </c>
      <c r="HF61" s="18">
        <v>22388128.223999999</v>
      </c>
      <c r="HG61" s="18">
        <v>2348065.4840934048</v>
      </c>
      <c r="HH61" s="57">
        <v>0.72944297082228116</v>
      </c>
      <c r="HI61">
        <v>45</v>
      </c>
      <c r="HJ61" s="11">
        <v>10.888322471310945</v>
      </c>
      <c r="HK61">
        <v>0</v>
      </c>
      <c r="HL61" s="11">
        <v>10.888322471310945</v>
      </c>
      <c r="HM61" s="59">
        <v>3106.0619270987499</v>
      </c>
      <c r="HN61" s="59">
        <v>10.58</v>
      </c>
      <c r="HO61" s="59">
        <v>4.59</v>
      </c>
      <c r="HP61" s="59">
        <v>38.263738625733602</v>
      </c>
      <c r="HQ61" s="59">
        <v>0.38228886607705498</v>
      </c>
      <c r="HR61" s="59">
        <v>0.64568122951123685</v>
      </c>
      <c r="HS61" s="59">
        <v>4.82</v>
      </c>
      <c r="HT61" s="59">
        <v>13.01</v>
      </c>
      <c r="HU61" t="s">
        <v>44</v>
      </c>
      <c r="HV61" s="19" t="s">
        <v>44</v>
      </c>
      <c r="HW61" s="18">
        <v>628.22851245000004</v>
      </c>
      <c r="HX61" s="58">
        <v>206.93847200102999</v>
      </c>
      <c r="HY61" s="58">
        <v>343.06152799897001</v>
      </c>
      <c r="HZ61" s="57">
        <v>0.62845869444342739</v>
      </c>
      <c r="IA61" s="18">
        <v>1888656</v>
      </c>
      <c r="IB61" s="18">
        <v>3027913.9898284329</v>
      </c>
      <c r="IC61" s="18">
        <v>35892892.43542625</v>
      </c>
      <c r="ID61" s="58">
        <v>20.975987457283601</v>
      </c>
      <c r="IE61" s="18">
        <v>376444.43076556519</v>
      </c>
      <c r="IF61" s="18">
        <v>1971621.0533278396</v>
      </c>
      <c r="IG61" s="18">
        <v>995772661.31610394</v>
      </c>
      <c r="IH61" s="18">
        <v>1</v>
      </c>
      <c r="II61" s="18">
        <v>0</v>
      </c>
      <c r="IJ61" s="18">
        <v>2902.6066173152867</v>
      </c>
      <c r="IK61" s="58">
        <v>22.116036000000001</v>
      </c>
      <c r="IL61" s="58">
        <v>10.725693994639244</v>
      </c>
      <c r="IM61" s="58">
        <v>15.285370824737999</v>
      </c>
      <c r="IN61" s="58">
        <v>22.891820948500026</v>
      </c>
      <c r="IO61" s="58">
        <v>0</v>
      </c>
      <c r="IP61" s="58">
        <v>88.733887766150303</v>
      </c>
      <c r="IQ61" s="58">
        <v>20.27421747527633</v>
      </c>
      <c r="IR61" s="58">
        <v>19.421086225142115</v>
      </c>
      <c r="IS61" s="58">
        <f t="shared" si="0"/>
        <v>2902.6066173152867</v>
      </c>
      <c r="IT61" s="60"/>
      <c r="IU61" s="18">
        <f t="shared" si="1"/>
        <v>15.285370824737999</v>
      </c>
      <c r="IV61" s="18">
        <f t="shared" si="2"/>
        <v>22.116036000000001</v>
      </c>
      <c r="IW61" s="57">
        <f t="shared" si="3"/>
        <v>0.37625176727459997</v>
      </c>
      <c r="IX61" s="57">
        <f t="shared" si="4"/>
        <v>0.60321095521282486</v>
      </c>
      <c r="JA61" s="18">
        <v>214.13</v>
      </c>
    </row>
    <row r="62" spans="1:261" x14ac:dyDescent="0.2">
      <c r="A62" t="s">
        <v>1337</v>
      </c>
      <c r="B62" t="s">
        <v>1335</v>
      </c>
      <c r="C62" t="s">
        <v>1224</v>
      </c>
      <c r="D62" t="s">
        <v>1336</v>
      </c>
      <c r="E62" t="s">
        <v>439</v>
      </c>
      <c r="F62">
        <v>298</v>
      </c>
      <c r="G62" t="s">
        <v>444</v>
      </c>
      <c r="H62">
        <v>2530.9665110399401</v>
      </c>
      <c r="I62">
        <v>12.66</v>
      </c>
      <c r="J62">
        <v>3.52</v>
      </c>
      <c r="K62">
        <v>29.341803797316299</v>
      </c>
      <c r="L62">
        <v>0.33524129506258704</v>
      </c>
      <c r="M62">
        <v>0.50430523522689508</v>
      </c>
      <c r="N62">
        <v>4.82</v>
      </c>
      <c r="O62">
        <v>18.850000000000001</v>
      </c>
      <c r="R62" t="s">
        <v>924</v>
      </c>
      <c r="S62">
        <v>1364</v>
      </c>
      <c r="T62" t="s">
        <v>41</v>
      </c>
      <c r="U62">
        <v>1</v>
      </c>
      <c r="V62">
        <v>905</v>
      </c>
      <c r="W62" t="s">
        <v>42</v>
      </c>
      <c r="X62" t="s">
        <v>100</v>
      </c>
      <c r="Y62">
        <v>21111</v>
      </c>
      <c r="Z62">
        <v>300</v>
      </c>
      <c r="AA62">
        <v>1465</v>
      </c>
      <c r="AB62" t="b">
        <v>1</v>
      </c>
      <c r="AC62">
        <v>10761</v>
      </c>
      <c r="AD62">
        <v>1972</v>
      </c>
      <c r="AE62" s="10">
        <v>2021</v>
      </c>
      <c r="AF62" s="11">
        <v>81</v>
      </c>
      <c r="AG62" s="11">
        <v>16.804445054572348</v>
      </c>
      <c r="AH62" s="11">
        <v>0</v>
      </c>
      <c r="AI62" s="11">
        <v>16.804445054572348</v>
      </c>
      <c r="AJ62" s="11" t="s">
        <v>100</v>
      </c>
      <c r="AK62" s="11">
        <v>4.82</v>
      </c>
      <c r="AL62" s="11" t="s">
        <v>43</v>
      </c>
      <c r="AM62" s="11">
        <v>-28.91</v>
      </c>
      <c r="AQ62" t="s">
        <v>304</v>
      </c>
      <c r="AR62" t="s">
        <v>305</v>
      </c>
      <c r="AS62">
        <v>160</v>
      </c>
      <c r="AT62" t="s">
        <v>41</v>
      </c>
      <c r="AU62">
        <v>3</v>
      </c>
      <c r="AV62">
        <v>94</v>
      </c>
      <c r="AW62" t="s">
        <v>42</v>
      </c>
      <c r="AX62">
        <v>0</v>
      </c>
      <c r="AY62" t="s">
        <v>306</v>
      </c>
      <c r="AZ62" t="s">
        <v>307</v>
      </c>
      <c r="BA62">
        <v>4</v>
      </c>
      <c r="BB62" t="s">
        <v>308</v>
      </c>
      <c r="BC62">
        <v>3</v>
      </c>
      <c r="BD62">
        <v>4003</v>
      </c>
      <c r="BE62">
        <v>175</v>
      </c>
      <c r="BF62">
        <v>11040</v>
      </c>
      <c r="BG62">
        <v>1979</v>
      </c>
      <c r="BH62">
        <v>0</v>
      </c>
      <c r="BI62" t="s">
        <v>1807</v>
      </c>
      <c r="BJ62" t="s">
        <v>1788</v>
      </c>
      <c r="BK62" t="s">
        <v>1808</v>
      </c>
      <c r="BL62" t="s">
        <v>1886</v>
      </c>
      <c r="BM62" t="s">
        <v>1810</v>
      </c>
      <c r="BN62">
        <v>1979</v>
      </c>
      <c r="BO62">
        <v>0.85</v>
      </c>
      <c r="BP62" t="s">
        <v>1908</v>
      </c>
      <c r="BQ62" t="s">
        <v>1699</v>
      </c>
      <c r="BR62">
        <v>0</v>
      </c>
      <c r="BS62">
        <v>2017</v>
      </c>
      <c r="BT62" t="s">
        <v>2021</v>
      </c>
      <c r="BU62" t="s">
        <v>1863</v>
      </c>
      <c r="BV62" t="s">
        <v>1812</v>
      </c>
      <c r="BW62">
        <v>2016</v>
      </c>
      <c r="BX62">
        <v>0</v>
      </c>
      <c r="BY62">
        <v>0.15</v>
      </c>
      <c r="BZ62">
        <v>0.34043000000000001</v>
      </c>
      <c r="CA62">
        <v>0.18534999999999999</v>
      </c>
      <c r="CB62">
        <v>0.34043000000000001</v>
      </c>
      <c r="CC62">
        <v>0.18534999999999999</v>
      </c>
      <c r="CD62">
        <v>0.05</v>
      </c>
      <c r="CE62">
        <v>0.1</v>
      </c>
      <c r="CF62">
        <v>0.1</v>
      </c>
      <c r="CG62">
        <v>0.9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 t="s">
        <v>1793</v>
      </c>
      <c r="CO62" t="s">
        <v>2022</v>
      </c>
      <c r="CP62">
        <v>100</v>
      </c>
      <c r="CQ62" t="s">
        <v>2022</v>
      </c>
      <c r="CR62">
        <v>100</v>
      </c>
      <c r="CS62" t="s">
        <v>1795</v>
      </c>
      <c r="CT62" t="s">
        <v>2023</v>
      </c>
      <c r="CU62">
        <v>1</v>
      </c>
      <c r="CV62">
        <v>0</v>
      </c>
      <c r="CW62" t="s">
        <v>2024</v>
      </c>
      <c r="CX62">
        <v>32.060299999999998</v>
      </c>
      <c r="CY62">
        <v>-109.8931</v>
      </c>
      <c r="CZ62" t="s">
        <v>1928</v>
      </c>
      <c r="DA62" t="s">
        <v>1818</v>
      </c>
      <c r="DB62" t="s">
        <v>2025</v>
      </c>
      <c r="DC62">
        <v>0</v>
      </c>
      <c r="DD62" s="18">
        <v>10556309</v>
      </c>
      <c r="DE62" s="18">
        <v>1007293.4</v>
      </c>
      <c r="DF62" s="57">
        <v>0.63400000000000001</v>
      </c>
      <c r="DG62" t="s">
        <v>1835</v>
      </c>
      <c r="DH62">
        <v>5281156.2</v>
      </c>
      <c r="DI62">
        <v>140.4</v>
      </c>
      <c r="DJ62">
        <v>1125.4000000000001</v>
      </c>
      <c r="DK62">
        <v>981556.6</v>
      </c>
      <c r="DL62">
        <v>5.2</v>
      </c>
      <c r="DM62">
        <v>554.79999999999995</v>
      </c>
      <c r="DN62">
        <v>15</v>
      </c>
      <c r="DO62">
        <v>0</v>
      </c>
      <c r="DP62">
        <v>2.79300060084425E-2</v>
      </c>
      <c r="DQ62">
        <v>0.19760479250973001</v>
      </c>
      <c r="DR62">
        <v>182.85258228616101</v>
      </c>
      <c r="DS62">
        <v>5.5860012016885003E-7</v>
      </c>
      <c r="DT62">
        <v>0.22419591789819701</v>
      </c>
      <c r="DU62">
        <v>2.66002065684132E-2</v>
      </c>
      <c r="DV62">
        <v>0.21321846490094201</v>
      </c>
      <c r="DW62" s="58">
        <v>185.96587121502401</v>
      </c>
      <c r="DX62">
        <v>4.9259641793357799E-7</v>
      </c>
      <c r="DY62">
        <v>0.21010550682064599</v>
      </c>
      <c r="DZ62">
        <v>2.7903306486011898E-3</v>
      </c>
      <c r="EA62">
        <v>0</v>
      </c>
      <c r="EB62">
        <v>770425</v>
      </c>
      <c r="EC62">
        <v>329667</v>
      </c>
      <c r="ED62">
        <v>2729789</v>
      </c>
      <c r="EE62">
        <v>0</v>
      </c>
      <c r="EF62">
        <v>1</v>
      </c>
      <c r="EG62">
        <v>1</v>
      </c>
      <c r="EH62" t="s">
        <v>1847</v>
      </c>
      <c r="EI62">
        <v>0.77</v>
      </c>
      <c r="EJ62">
        <v>0.77</v>
      </c>
      <c r="EK62" t="s">
        <v>1822</v>
      </c>
      <c r="EL62" t="s">
        <v>1822</v>
      </c>
      <c r="EM62">
        <v>0</v>
      </c>
      <c r="EN62">
        <v>1</v>
      </c>
      <c r="EO62">
        <v>1</v>
      </c>
      <c r="EP62">
        <v>0</v>
      </c>
      <c r="EQ62">
        <v>0</v>
      </c>
      <c r="ER62">
        <v>1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 t="s">
        <v>1801</v>
      </c>
      <c r="FA62">
        <v>43</v>
      </c>
      <c r="FB62" t="s">
        <v>1824</v>
      </c>
      <c r="FC62">
        <v>1</v>
      </c>
      <c r="FD62" t="s">
        <v>1803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9</v>
      </c>
      <c r="FM62">
        <v>82</v>
      </c>
      <c r="FN62">
        <v>16</v>
      </c>
      <c r="FO62">
        <v>87</v>
      </c>
      <c r="FP62">
        <v>1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 t="s">
        <v>2026</v>
      </c>
      <c r="GC62">
        <v>0</v>
      </c>
      <c r="GD62">
        <v>1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1</v>
      </c>
      <c r="GM62" t="s">
        <v>1804</v>
      </c>
      <c r="GN62">
        <v>0</v>
      </c>
      <c r="GO62">
        <v>0</v>
      </c>
      <c r="GP62">
        <v>0</v>
      </c>
      <c r="GQ62" t="s">
        <v>2027</v>
      </c>
      <c r="GR62">
        <v>44.81433689</v>
      </c>
      <c r="GS62">
        <v>3.1329259728783101</v>
      </c>
      <c r="GT62">
        <v>25.112499215650001</v>
      </c>
      <c r="GU62">
        <v>1</v>
      </c>
      <c r="GV62">
        <v>9170214</v>
      </c>
      <c r="GW62">
        <v>881205</v>
      </c>
      <c r="GX62">
        <v>0.55000000000000004</v>
      </c>
      <c r="GY62">
        <v>818347</v>
      </c>
      <c r="GZ62">
        <v>178.4793680932637</v>
      </c>
      <c r="HA62" t="s">
        <v>1806</v>
      </c>
      <c r="HB62" s="57">
        <v>0.63400000000000001</v>
      </c>
      <c r="HC62" t="s">
        <v>1840</v>
      </c>
      <c r="HD62" s="58">
        <v>190</v>
      </c>
      <c r="HE62" s="18">
        <v>971922</v>
      </c>
      <c r="HF62" s="18">
        <v>10730018.880000001</v>
      </c>
      <c r="HG62" s="18">
        <v>1019351.7936</v>
      </c>
      <c r="HH62" s="57">
        <v>1</v>
      </c>
      <c r="HI62">
        <v>317</v>
      </c>
      <c r="HJ62" s="11">
        <v>74.802806767213454</v>
      </c>
      <c r="HK62">
        <v>148</v>
      </c>
      <c r="HL62" s="11">
        <v>34.923707891317321</v>
      </c>
      <c r="HM62" s="59" t="s">
        <v>44</v>
      </c>
      <c r="HN62" s="59" t="s">
        <v>44</v>
      </c>
      <c r="HO62" s="59" t="s">
        <v>44</v>
      </c>
      <c r="HP62" s="59" t="s">
        <v>44</v>
      </c>
      <c r="HQ62" s="59" t="s">
        <v>44</v>
      </c>
      <c r="HR62" s="59" t="s">
        <v>44</v>
      </c>
      <c r="HS62" s="59" t="s">
        <v>44</v>
      </c>
      <c r="HT62" s="59" t="s">
        <v>44</v>
      </c>
      <c r="HU62" t="s">
        <v>44</v>
      </c>
      <c r="HV62" s="19" t="s">
        <v>44</v>
      </c>
      <c r="HW62" s="18">
        <v>178.57476</v>
      </c>
      <c r="HX62" s="58">
        <v>58.822525943999992</v>
      </c>
      <c r="HY62" s="58">
        <v>116.17747405600001</v>
      </c>
      <c r="HZ62" s="57">
        <v>0.95500440943069342</v>
      </c>
      <c r="IA62" s="18">
        <v>971921.99999999988</v>
      </c>
      <c r="IB62" s="18">
        <v>1464021.759657253</v>
      </c>
      <c r="IC62" s="18">
        <v>16162800.226616073</v>
      </c>
      <c r="ID62" s="58">
        <v>19</v>
      </c>
      <c r="IE62" s="18">
        <v>153546.60215285269</v>
      </c>
      <c r="IF62" s="18">
        <v>865805.19144714728</v>
      </c>
      <c r="IG62" s="18">
        <v>283049655.47586006</v>
      </c>
      <c r="IH62" s="18">
        <v>0</v>
      </c>
      <c r="II62" s="18">
        <v>0</v>
      </c>
      <c r="IJ62" s="18">
        <v>2436.3557374248307</v>
      </c>
      <c r="IK62" s="58">
        <v>33.134093142857139</v>
      </c>
      <c r="IL62" s="58">
        <v>8.384594669041455</v>
      </c>
      <c r="IM62" s="58">
        <v>13.655356790399999</v>
      </c>
      <c r="IN62" s="58">
        <v>43.550838185566889</v>
      </c>
      <c r="IO62" s="58">
        <v>2.7068985130736744E-15</v>
      </c>
      <c r="IP62" s="58">
        <v>75.71949320316601</v>
      </c>
      <c r="IQ62" s="58">
        <v>23.071142442085204</v>
      </c>
      <c r="IR62" s="58">
        <v>25.898840901054076</v>
      </c>
      <c r="IS62" s="58">
        <f t="shared" si="0"/>
        <v>2436.3557374248307</v>
      </c>
      <c r="IT62" s="60"/>
      <c r="IU62" s="18">
        <f t="shared" si="1"/>
        <v>13.655356790399999</v>
      </c>
      <c r="IV62" s="18">
        <f t="shared" si="2"/>
        <v>33.134093142857139</v>
      </c>
      <c r="IW62" s="57">
        <f t="shared" si="3"/>
        <v>0.33612871967999991</v>
      </c>
      <c r="IX62" s="57">
        <f t="shared" si="4"/>
        <v>0.50631610320298637</v>
      </c>
      <c r="JA62" s="18">
        <v>205.4</v>
      </c>
    </row>
    <row r="63" spans="1:261" x14ac:dyDescent="0.2">
      <c r="A63" t="s">
        <v>1338</v>
      </c>
      <c r="B63" t="s">
        <v>1223</v>
      </c>
      <c r="C63" t="s">
        <v>1224</v>
      </c>
      <c r="D63" t="s">
        <v>1339</v>
      </c>
      <c r="E63" t="s">
        <v>445</v>
      </c>
      <c r="F63">
        <v>3</v>
      </c>
      <c r="G63">
        <v>5</v>
      </c>
      <c r="H63">
        <v>2160</v>
      </c>
      <c r="I63">
        <v>10.58</v>
      </c>
      <c r="J63">
        <v>3.52</v>
      </c>
      <c r="K63">
        <v>26.8</v>
      </c>
      <c r="L63">
        <v>0.2</v>
      </c>
      <c r="M63">
        <v>0.25</v>
      </c>
      <c r="N63">
        <v>4.82</v>
      </c>
      <c r="O63">
        <v>15.85</v>
      </c>
      <c r="R63" t="s">
        <v>925</v>
      </c>
      <c r="S63">
        <v>1364</v>
      </c>
      <c r="T63" t="s">
        <v>41</v>
      </c>
      <c r="U63">
        <v>2</v>
      </c>
      <c r="V63">
        <v>906</v>
      </c>
      <c r="W63" t="s">
        <v>42</v>
      </c>
      <c r="X63" t="s">
        <v>100</v>
      </c>
      <c r="Y63">
        <v>21111</v>
      </c>
      <c r="Z63">
        <v>297</v>
      </c>
      <c r="AA63">
        <v>1465</v>
      </c>
      <c r="AB63" t="b">
        <v>1</v>
      </c>
      <c r="AC63">
        <v>10842</v>
      </c>
      <c r="AD63">
        <v>1974</v>
      </c>
      <c r="AE63" s="10">
        <v>2021</v>
      </c>
      <c r="AF63" s="11">
        <v>81</v>
      </c>
      <c r="AG63" s="11">
        <v>16.804445054572348</v>
      </c>
      <c r="AH63" s="11">
        <v>0</v>
      </c>
      <c r="AI63" s="11">
        <v>16.804445054572348</v>
      </c>
      <c r="AJ63" s="11" t="s">
        <v>100</v>
      </c>
      <c r="AK63" s="11">
        <v>4.82</v>
      </c>
      <c r="AL63" s="11" t="s">
        <v>43</v>
      </c>
      <c r="AM63" s="11">
        <v>-28.91</v>
      </c>
      <c r="AQ63" t="s">
        <v>309</v>
      </c>
      <c r="AR63" t="s">
        <v>310</v>
      </c>
      <c r="AS63">
        <v>165</v>
      </c>
      <c r="AT63" t="s">
        <v>41</v>
      </c>
      <c r="AU63">
        <v>2</v>
      </c>
      <c r="AV63">
        <v>96</v>
      </c>
      <c r="AW63" t="s">
        <v>42</v>
      </c>
      <c r="AX63">
        <v>0</v>
      </c>
      <c r="AY63" t="s">
        <v>199</v>
      </c>
      <c r="AZ63" t="s">
        <v>200</v>
      </c>
      <c r="BA63">
        <v>40</v>
      </c>
      <c r="BB63" t="s">
        <v>311</v>
      </c>
      <c r="BC63">
        <v>97</v>
      </c>
      <c r="BD63">
        <v>40097</v>
      </c>
      <c r="BE63">
        <v>492</v>
      </c>
      <c r="BF63">
        <v>12314</v>
      </c>
      <c r="BG63">
        <v>1982</v>
      </c>
      <c r="BH63">
        <v>0</v>
      </c>
      <c r="BI63" t="s">
        <v>1807</v>
      </c>
      <c r="BJ63" t="s">
        <v>1788</v>
      </c>
      <c r="BK63" t="s">
        <v>1808</v>
      </c>
      <c r="BL63" t="s">
        <v>1910</v>
      </c>
      <c r="BM63" t="s">
        <v>1865</v>
      </c>
      <c r="BN63">
        <v>1986</v>
      </c>
      <c r="BO63">
        <v>0.85</v>
      </c>
      <c r="BP63" t="s">
        <v>2028</v>
      </c>
      <c r="BQ63">
        <v>0</v>
      </c>
      <c r="BR63">
        <v>0</v>
      </c>
      <c r="BS63">
        <v>0</v>
      </c>
      <c r="BT63" t="s">
        <v>41</v>
      </c>
      <c r="BU63">
        <v>0</v>
      </c>
      <c r="BV63" t="s">
        <v>1812</v>
      </c>
      <c r="BW63">
        <v>2015</v>
      </c>
      <c r="BX63">
        <v>0</v>
      </c>
      <c r="BY63">
        <v>0.6</v>
      </c>
      <c r="BZ63">
        <v>0.19883999999999999</v>
      </c>
      <c r="CA63">
        <v>0.19883999999999999</v>
      </c>
      <c r="CB63">
        <v>0.19883999999999999</v>
      </c>
      <c r="CC63">
        <v>0.19883999999999999</v>
      </c>
      <c r="CD63">
        <v>0.1</v>
      </c>
      <c r="CE63">
        <v>0.1</v>
      </c>
      <c r="CF63">
        <v>0.1</v>
      </c>
      <c r="CG63">
        <v>0.9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 t="s">
        <v>2029</v>
      </c>
      <c r="CP63">
        <v>61.5</v>
      </c>
      <c r="CQ63" t="s">
        <v>2029</v>
      </c>
      <c r="CR63">
        <v>61.5</v>
      </c>
      <c r="CS63" t="s">
        <v>1795</v>
      </c>
      <c r="CT63" t="s">
        <v>2030</v>
      </c>
      <c r="CU63">
        <v>1</v>
      </c>
      <c r="CV63">
        <v>0</v>
      </c>
      <c r="CW63" t="s">
        <v>1890</v>
      </c>
      <c r="CX63">
        <v>36.190277999999999</v>
      </c>
      <c r="CY63">
        <v>-95.289400000000001</v>
      </c>
      <c r="CZ63" t="s">
        <v>1962</v>
      </c>
      <c r="DA63" t="s">
        <v>1818</v>
      </c>
      <c r="DB63" t="s">
        <v>2031</v>
      </c>
      <c r="DC63">
        <v>0</v>
      </c>
      <c r="DD63" s="18">
        <v>6051935.5999999996</v>
      </c>
      <c r="DE63" s="18">
        <v>453339.6</v>
      </c>
      <c r="DF63" s="57">
        <v>0.112</v>
      </c>
      <c r="DG63" t="s">
        <v>1877</v>
      </c>
      <c r="DH63">
        <v>2740343</v>
      </c>
      <c r="DI63">
        <v>537.79999999999995</v>
      </c>
      <c r="DJ63">
        <v>534.4</v>
      </c>
      <c r="DK63">
        <v>611064.6</v>
      </c>
      <c r="DL63">
        <v>2.6</v>
      </c>
      <c r="DM63">
        <v>224.8</v>
      </c>
      <c r="DN63">
        <v>0</v>
      </c>
      <c r="DO63">
        <v>0</v>
      </c>
      <c r="DP63">
        <v>0.159864871988352</v>
      </c>
      <c r="DQ63">
        <v>0.15546710227566099</v>
      </c>
      <c r="DR63">
        <v>206.64026380437599</v>
      </c>
      <c r="DS63">
        <v>4.1600524309236601E-7</v>
      </c>
      <c r="DT63">
        <v>0.15200097888630401</v>
      </c>
      <c r="DU63">
        <v>0.17772826267351499</v>
      </c>
      <c r="DV63">
        <v>0.17660465521146601</v>
      </c>
      <c r="DW63" s="58">
        <v>201.940218927643</v>
      </c>
      <c r="DX63">
        <v>4.2961461784226501E-7</v>
      </c>
      <c r="DY63">
        <v>0.164067052920017</v>
      </c>
      <c r="DZ63">
        <v>0</v>
      </c>
      <c r="EA63">
        <v>0</v>
      </c>
      <c r="EB63">
        <v>77426</v>
      </c>
      <c r="EC63">
        <v>87984</v>
      </c>
      <c r="ED63">
        <v>123571</v>
      </c>
      <c r="EE63">
        <v>0</v>
      </c>
      <c r="EF63">
        <v>1</v>
      </c>
      <c r="EG63">
        <v>1</v>
      </c>
      <c r="EH63" t="s">
        <v>1859</v>
      </c>
      <c r="EI63">
        <v>1</v>
      </c>
      <c r="EJ63">
        <v>0.6</v>
      </c>
      <c r="EK63" t="s">
        <v>1822</v>
      </c>
      <c r="EL63" t="s">
        <v>1822</v>
      </c>
      <c r="EM63">
        <v>0</v>
      </c>
      <c r="EN63">
        <v>0</v>
      </c>
      <c r="EO63">
        <v>0</v>
      </c>
      <c r="EP63">
        <v>1</v>
      </c>
      <c r="EQ63">
        <v>0</v>
      </c>
      <c r="ER63">
        <v>1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 t="s">
        <v>1950</v>
      </c>
      <c r="FA63">
        <v>40</v>
      </c>
      <c r="FB63" t="s">
        <v>1824</v>
      </c>
      <c r="FC63">
        <v>1</v>
      </c>
      <c r="FD63" t="s">
        <v>1803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58</v>
      </c>
      <c r="FM63">
        <v>83</v>
      </c>
      <c r="FN63">
        <v>67</v>
      </c>
      <c r="FO63">
        <v>80</v>
      </c>
      <c r="FP63">
        <v>1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1</v>
      </c>
      <c r="GF63">
        <v>1</v>
      </c>
      <c r="GG63">
        <v>0</v>
      </c>
      <c r="GH63">
        <v>1</v>
      </c>
      <c r="GI63">
        <v>0</v>
      </c>
      <c r="GJ63" t="s">
        <v>1836</v>
      </c>
      <c r="GK63">
        <v>0</v>
      </c>
      <c r="GL63">
        <v>1</v>
      </c>
      <c r="GM63" t="s">
        <v>1836</v>
      </c>
      <c r="GN63">
        <v>0</v>
      </c>
      <c r="GO63">
        <v>0</v>
      </c>
      <c r="GP63">
        <v>0</v>
      </c>
      <c r="GQ63" t="s">
        <v>2032</v>
      </c>
      <c r="GR63">
        <v>167.3247375</v>
      </c>
      <c r="GS63">
        <v>3.2141093303672399</v>
      </c>
      <c r="GT63">
        <v>3.1937895614508198</v>
      </c>
      <c r="GU63">
        <v>0</v>
      </c>
      <c r="GV63">
        <v>1603073</v>
      </c>
      <c r="GW63">
        <v>113324</v>
      </c>
      <c r="GX63">
        <v>0.03</v>
      </c>
      <c r="GY63">
        <v>161093</v>
      </c>
      <c r="GZ63">
        <v>200.98024232209013</v>
      </c>
      <c r="HA63" t="s">
        <v>1840</v>
      </c>
      <c r="HB63" s="57">
        <v>0.2</v>
      </c>
      <c r="HC63" t="s">
        <v>1806</v>
      </c>
      <c r="HD63" s="58">
        <v>201.940218927643</v>
      </c>
      <c r="HE63" s="18">
        <v>861984</v>
      </c>
      <c r="HF63" s="18">
        <v>10614470.976</v>
      </c>
      <c r="HG63" s="18">
        <v>1071744.2963472763</v>
      </c>
      <c r="HH63" s="57">
        <v>1</v>
      </c>
      <c r="HI63">
        <v>40</v>
      </c>
      <c r="HJ63" s="11">
        <v>11.375480052436014</v>
      </c>
      <c r="HK63">
        <v>0</v>
      </c>
      <c r="HL63" s="11">
        <v>11.375480052436014</v>
      </c>
      <c r="HM63" s="59">
        <v>3217.4933511639001</v>
      </c>
      <c r="HN63" s="59">
        <v>10.58</v>
      </c>
      <c r="HO63" s="59">
        <v>4.59</v>
      </c>
      <c r="HP63" s="59">
        <v>40.267465506674199</v>
      </c>
      <c r="HQ63" s="59">
        <v>0.39063078410487795</v>
      </c>
      <c r="HR63" s="59">
        <v>0.64104121756637977</v>
      </c>
      <c r="HS63" s="59">
        <v>4.82</v>
      </c>
      <c r="HT63" s="59">
        <v>26.55</v>
      </c>
      <c r="HU63" t="s">
        <v>44</v>
      </c>
      <c r="HV63" s="19" t="s">
        <v>44</v>
      </c>
      <c r="HW63" s="18">
        <v>583.78681594799991</v>
      </c>
      <c r="HX63" s="58">
        <v>192.29937717327115</v>
      </c>
      <c r="HY63" s="58">
        <v>299.70062282672882</v>
      </c>
      <c r="HZ63" s="57">
        <v>0.32832764600856279</v>
      </c>
      <c r="IA63" s="18">
        <v>861984</v>
      </c>
      <c r="IB63" s="18">
        <v>1415065.8880852249</v>
      </c>
      <c r="IC63" s="18">
        <v>17425121.345881458</v>
      </c>
      <c r="ID63" s="58">
        <v>20.194021892764301</v>
      </c>
      <c r="IE63" s="18">
        <v>175941.64097140235</v>
      </c>
      <c r="IF63" s="18">
        <v>895802.6553758739</v>
      </c>
      <c r="IG63" s="18">
        <v>925330416.93815339</v>
      </c>
      <c r="IH63" s="18">
        <v>0</v>
      </c>
      <c r="II63" s="18">
        <v>0</v>
      </c>
      <c r="IJ63" s="18">
        <v>3087.5158289982296</v>
      </c>
      <c r="IK63" s="58">
        <v>22.72217843902439</v>
      </c>
      <c r="IL63" s="58">
        <v>11.851699747120815</v>
      </c>
      <c r="IM63" s="58">
        <v>15.878526770357997</v>
      </c>
      <c r="IN63" s="58">
        <v>23.795655068150523</v>
      </c>
      <c r="IO63" s="58">
        <v>0</v>
      </c>
      <c r="IP63" s="58">
        <v>88.33484810269016</v>
      </c>
      <c r="IQ63" s="58">
        <v>85.568789370460848</v>
      </c>
      <c r="IR63" s="58">
        <v>82.338366485147873</v>
      </c>
      <c r="IS63" s="58">
        <f t="shared" si="0"/>
        <v>3087.5158289982296</v>
      </c>
      <c r="IT63" s="60"/>
      <c r="IU63" s="18">
        <f t="shared" si="1"/>
        <v>15.878526770357997</v>
      </c>
      <c r="IV63" s="18">
        <f t="shared" si="2"/>
        <v>22.72217843902439</v>
      </c>
      <c r="IW63" s="57">
        <f t="shared" si="3"/>
        <v>0.39085239262859994</v>
      </c>
      <c r="IX63" s="57">
        <f t="shared" si="4"/>
        <v>0.64163823004281362</v>
      </c>
      <c r="JA63" s="18">
        <v>214.13</v>
      </c>
    </row>
    <row r="64" spans="1:261" x14ac:dyDescent="0.2">
      <c r="A64" t="s">
        <v>1340</v>
      </c>
      <c r="B64" t="s">
        <v>1341</v>
      </c>
      <c r="C64" t="s">
        <v>1224</v>
      </c>
      <c r="D64" t="s">
        <v>1342</v>
      </c>
      <c r="E64" t="s">
        <v>968</v>
      </c>
      <c r="F64">
        <v>3118</v>
      </c>
      <c r="G64">
        <v>1</v>
      </c>
      <c r="H64">
        <v>1977</v>
      </c>
      <c r="I64">
        <v>12.66</v>
      </c>
      <c r="J64">
        <v>3.22</v>
      </c>
      <c r="K64">
        <v>24.25</v>
      </c>
      <c r="L64">
        <v>0.17</v>
      </c>
      <c r="M64">
        <v>0.21</v>
      </c>
      <c r="N64">
        <v>4.82</v>
      </c>
      <c r="O64">
        <v>44.28</v>
      </c>
      <c r="R64" t="s">
        <v>278</v>
      </c>
      <c r="S64">
        <v>1364</v>
      </c>
      <c r="T64" t="s">
        <v>41</v>
      </c>
      <c r="U64">
        <v>3</v>
      </c>
      <c r="V64">
        <v>907</v>
      </c>
      <c r="W64" t="s">
        <v>42</v>
      </c>
      <c r="X64" t="s">
        <v>100</v>
      </c>
      <c r="Y64">
        <v>21111</v>
      </c>
      <c r="Z64">
        <v>391</v>
      </c>
      <c r="AA64">
        <v>1465</v>
      </c>
      <c r="AB64" t="b">
        <v>1</v>
      </c>
      <c r="AC64">
        <v>10521</v>
      </c>
      <c r="AD64">
        <v>1978</v>
      </c>
      <c r="AE64" s="10">
        <v>9999</v>
      </c>
      <c r="AF64" s="11">
        <v>81</v>
      </c>
      <c r="AG64" s="11">
        <v>16.804445054572348</v>
      </c>
      <c r="AH64" s="11">
        <v>0</v>
      </c>
      <c r="AI64" s="11">
        <v>16.804445054572348</v>
      </c>
      <c r="AJ64" s="11" t="s">
        <v>100</v>
      </c>
      <c r="AK64" s="11">
        <v>4.82</v>
      </c>
      <c r="AL64" s="11" t="s">
        <v>43</v>
      </c>
      <c r="AM64" s="11">
        <v>-28.91</v>
      </c>
      <c r="AQ64" t="s">
        <v>60</v>
      </c>
      <c r="AR64" t="s">
        <v>61</v>
      </c>
      <c r="AS64">
        <v>1733</v>
      </c>
      <c r="AT64" t="s">
        <v>41</v>
      </c>
      <c r="AU64">
        <v>1</v>
      </c>
      <c r="AV64">
        <v>1182</v>
      </c>
      <c r="AW64" t="s">
        <v>42</v>
      </c>
      <c r="AX64">
        <v>0</v>
      </c>
      <c r="AY64" t="s">
        <v>312</v>
      </c>
      <c r="AZ64" t="s">
        <v>62</v>
      </c>
      <c r="BA64">
        <v>26</v>
      </c>
      <c r="BB64" t="s">
        <v>313</v>
      </c>
      <c r="BC64">
        <v>115</v>
      </c>
      <c r="BD64">
        <v>26115</v>
      </c>
      <c r="BE64">
        <v>758</v>
      </c>
      <c r="BF64">
        <v>10181</v>
      </c>
      <c r="BG64">
        <v>1972</v>
      </c>
      <c r="BH64">
        <v>2040</v>
      </c>
      <c r="BI64" t="s">
        <v>2033</v>
      </c>
      <c r="BJ64" t="s">
        <v>1788</v>
      </c>
      <c r="BK64" t="s">
        <v>1808</v>
      </c>
      <c r="BL64" t="s">
        <v>1886</v>
      </c>
      <c r="BM64" t="s">
        <v>1810</v>
      </c>
      <c r="BN64">
        <v>2013</v>
      </c>
      <c r="BO64">
        <v>0.97</v>
      </c>
      <c r="BP64" t="s">
        <v>2034</v>
      </c>
      <c r="BQ64" t="s">
        <v>1701</v>
      </c>
      <c r="BR64">
        <v>2002</v>
      </c>
      <c r="BS64">
        <v>0</v>
      </c>
      <c r="BT64" t="s">
        <v>1909</v>
      </c>
      <c r="BU64" t="s">
        <v>1793</v>
      </c>
      <c r="BV64">
        <v>0</v>
      </c>
      <c r="BW64">
        <v>0</v>
      </c>
      <c r="BX64">
        <v>0</v>
      </c>
      <c r="BY64">
        <v>0.03</v>
      </c>
      <c r="BZ64">
        <v>0.2873</v>
      </c>
      <c r="CA64">
        <v>6.2530000000000002E-2</v>
      </c>
      <c r="CB64">
        <v>0.2873</v>
      </c>
      <c r="CC64">
        <v>6.2530000000000002E-2</v>
      </c>
      <c r="CD64">
        <v>0.05</v>
      </c>
      <c r="CE64">
        <v>0.1</v>
      </c>
      <c r="CF64">
        <v>0.56000000000000005</v>
      </c>
      <c r="CG64">
        <v>0.99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 t="s">
        <v>2035</v>
      </c>
      <c r="CP64">
        <v>100</v>
      </c>
      <c r="CQ64" t="s">
        <v>2036</v>
      </c>
      <c r="CR64">
        <v>100</v>
      </c>
      <c r="CS64" t="s">
        <v>1795</v>
      </c>
      <c r="CT64" t="s">
        <v>2037</v>
      </c>
      <c r="CU64">
        <v>1</v>
      </c>
      <c r="CV64">
        <v>0</v>
      </c>
      <c r="CW64" t="s">
        <v>2038</v>
      </c>
      <c r="CX64">
        <v>41.890599999999999</v>
      </c>
      <c r="CY64">
        <v>-83.346400000000003</v>
      </c>
      <c r="CZ64" t="s">
        <v>1817</v>
      </c>
      <c r="DA64" t="s">
        <v>1818</v>
      </c>
      <c r="DB64">
        <v>0</v>
      </c>
      <c r="DC64">
        <v>0</v>
      </c>
      <c r="DD64" s="18">
        <v>38741386.799999997</v>
      </c>
      <c r="DE64" s="18">
        <v>4000682.4</v>
      </c>
      <c r="DF64" s="57">
        <v>0.55400000000000005</v>
      </c>
      <c r="DG64" t="s">
        <v>1820</v>
      </c>
      <c r="DH64">
        <v>17462918</v>
      </c>
      <c r="DI64">
        <v>1033.2</v>
      </c>
      <c r="DJ64">
        <v>1226.5999999999999</v>
      </c>
      <c r="DK64">
        <v>4063197.4</v>
      </c>
      <c r="DL64">
        <v>15.8</v>
      </c>
      <c r="DM64">
        <v>549.20000000000005</v>
      </c>
      <c r="DN64">
        <v>89</v>
      </c>
      <c r="DO64">
        <v>0</v>
      </c>
      <c r="DP64">
        <v>5.1952762814461602E-2</v>
      </c>
      <c r="DQ64">
        <v>5.8865168426523E-2</v>
      </c>
      <c r="DR64">
        <v>209.759855897189</v>
      </c>
      <c r="DS64">
        <v>3.8402253400341201E-7</v>
      </c>
      <c r="DT64">
        <v>6.2684316558120207E-2</v>
      </c>
      <c r="DU64">
        <v>5.33383074454113E-2</v>
      </c>
      <c r="DV64">
        <v>6.3322462168545798E-2</v>
      </c>
      <c r="DW64" s="58">
        <v>209.760038843008</v>
      </c>
      <c r="DX64">
        <v>4.0783258693258701E-7</v>
      </c>
      <c r="DY64">
        <v>6.2898995459979803E-2</v>
      </c>
      <c r="DZ64">
        <v>4.1788496960262402E-3</v>
      </c>
      <c r="EA64">
        <v>0</v>
      </c>
      <c r="EB64">
        <v>4348989</v>
      </c>
      <c r="EC64">
        <v>2219769</v>
      </c>
      <c r="ED64">
        <v>0</v>
      </c>
      <c r="EE64">
        <v>5935</v>
      </c>
      <c r="EF64">
        <v>1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1</v>
      </c>
      <c r="EO64">
        <v>0</v>
      </c>
      <c r="EP64">
        <v>0</v>
      </c>
      <c r="EQ64">
        <v>1</v>
      </c>
      <c r="ER64">
        <v>1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 t="s">
        <v>1936</v>
      </c>
      <c r="FA64">
        <v>50</v>
      </c>
      <c r="FB64" t="s">
        <v>1824</v>
      </c>
      <c r="FC64">
        <v>1</v>
      </c>
      <c r="FD64" t="s">
        <v>1803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80</v>
      </c>
      <c r="FM64">
        <v>64</v>
      </c>
      <c r="FN64">
        <v>80</v>
      </c>
      <c r="FO64">
        <v>62</v>
      </c>
      <c r="FP64">
        <v>1</v>
      </c>
      <c r="FQ64">
        <v>0</v>
      </c>
      <c r="FR64">
        <v>0</v>
      </c>
      <c r="FS64" t="s">
        <v>2039</v>
      </c>
      <c r="FT64">
        <v>1</v>
      </c>
      <c r="FU64">
        <v>1</v>
      </c>
      <c r="FV64">
        <v>1</v>
      </c>
      <c r="FW64">
        <v>1</v>
      </c>
      <c r="FX64" t="s">
        <v>1827</v>
      </c>
      <c r="FY64" t="s">
        <v>1964</v>
      </c>
      <c r="FZ64">
        <v>0</v>
      </c>
      <c r="GA64">
        <v>1</v>
      </c>
      <c r="GB64" t="s">
        <v>2026</v>
      </c>
      <c r="GC64">
        <v>0</v>
      </c>
      <c r="GD64">
        <v>1</v>
      </c>
      <c r="GE64">
        <v>1</v>
      </c>
      <c r="GF64">
        <v>1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1</v>
      </c>
      <c r="GM64" t="s">
        <v>1804</v>
      </c>
      <c r="GN64">
        <v>0</v>
      </c>
      <c r="GO64" t="s">
        <v>1893</v>
      </c>
      <c r="GP64">
        <v>1</v>
      </c>
      <c r="GQ64" t="s">
        <v>1852</v>
      </c>
      <c r="GR64">
        <v>444.31544159999999</v>
      </c>
      <c r="GS64">
        <v>2.32537495496307</v>
      </c>
      <c r="GT64">
        <v>2.7606512967070298</v>
      </c>
      <c r="GU64">
        <v>0</v>
      </c>
      <c r="GV64">
        <v>44391228</v>
      </c>
      <c r="GW64">
        <v>4682829</v>
      </c>
      <c r="GX64">
        <v>0.63</v>
      </c>
      <c r="GY64">
        <v>4655751</v>
      </c>
      <c r="GZ64">
        <v>209.75995527765079</v>
      </c>
      <c r="HA64" t="s">
        <v>1806</v>
      </c>
      <c r="HB64" s="57">
        <v>0.55400000000000005</v>
      </c>
      <c r="HC64" t="s">
        <v>1806</v>
      </c>
      <c r="HD64" s="58">
        <v>209.760038843008</v>
      </c>
      <c r="HE64" s="18">
        <v>3678604.3200000003</v>
      </c>
      <c r="HF64" s="18">
        <v>37451870.581920005</v>
      </c>
      <c r="HG64" s="18">
        <v>3927952.9140034248</v>
      </c>
      <c r="HH64" s="57">
        <v>0.24722765818656228</v>
      </c>
      <c r="HI64">
        <v>92</v>
      </c>
      <c r="HJ64" s="11">
        <v>9.8587885099897221</v>
      </c>
      <c r="HK64">
        <v>0</v>
      </c>
      <c r="HL64" s="11">
        <v>9.8587885099897221</v>
      </c>
      <c r="HM64" s="59">
        <v>2401.66989333741</v>
      </c>
      <c r="HN64" s="59">
        <v>10.58</v>
      </c>
      <c r="HO64" s="59">
        <v>3.22</v>
      </c>
      <c r="HP64" s="59">
        <v>28.561408976419202</v>
      </c>
      <c r="HQ64" s="59">
        <v>0.32363501720257998</v>
      </c>
      <c r="HR64" s="59">
        <v>0.47849309543521401</v>
      </c>
      <c r="HS64" s="59">
        <v>4.82</v>
      </c>
      <c r="HT64" s="59">
        <v>27.84</v>
      </c>
      <c r="HU64" t="s">
        <v>44</v>
      </c>
      <c r="HV64" s="19" t="s">
        <v>44</v>
      </c>
      <c r="HW64" s="18">
        <v>713.30061114</v>
      </c>
      <c r="HX64" s="58">
        <v>234.96122130951599</v>
      </c>
      <c r="HY64" s="58">
        <v>523.03877869048404</v>
      </c>
      <c r="HZ64" s="57">
        <v>0.80286972421312774</v>
      </c>
      <c r="IA64" s="18">
        <v>3678604.3200000008</v>
      </c>
      <c r="IB64" s="18">
        <v>5331119.1983531052</v>
      </c>
      <c r="IC64" s="18">
        <v>54276124.558432959</v>
      </c>
      <c r="ID64" s="58">
        <v>20.976003884300802</v>
      </c>
      <c r="IE64" s="18">
        <v>569248.09978124185</v>
      </c>
      <c r="IF64" s="18">
        <v>3358704.8142221831</v>
      </c>
      <c r="IG64" s="18">
        <v>1130616063.7365403</v>
      </c>
      <c r="IH64" s="18">
        <v>0</v>
      </c>
      <c r="II64" s="18">
        <v>0</v>
      </c>
      <c r="IJ64" s="18">
        <v>2161.6295192628522</v>
      </c>
      <c r="IK64" s="58">
        <v>20.705104496042217</v>
      </c>
      <c r="IL64" s="58">
        <v>6.8603140673660237</v>
      </c>
      <c r="IM64" s="58">
        <v>12.592861185059999</v>
      </c>
      <c r="IN64" s="58">
        <v>18.459351241444153</v>
      </c>
      <c r="IO64" s="58">
        <v>-2.9734531732458459E-15</v>
      </c>
      <c r="IP64" s="58">
        <v>77.60821343484028</v>
      </c>
      <c r="IQ64" s="58">
        <v>-4.6578791057513484</v>
      </c>
      <c r="IR64" s="58">
        <v>-5.1015183376341753</v>
      </c>
      <c r="IS64" s="58">
        <f t="shared" si="0"/>
        <v>2161.6295192628522</v>
      </c>
      <c r="IT64" s="60"/>
      <c r="IU64" s="18">
        <f t="shared" si="1"/>
        <v>12.592861185059999</v>
      </c>
      <c r="IV64" s="18">
        <f t="shared" si="2"/>
        <v>20.705104496042217</v>
      </c>
      <c r="IW64" s="57">
        <f t="shared" si="3"/>
        <v>0.309975226002</v>
      </c>
      <c r="IX64" s="57">
        <f t="shared" si="4"/>
        <v>0.44922332890456262</v>
      </c>
      <c r="JA64" s="18">
        <v>205.4</v>
      </c>
    </row>
    <row r="65" spans="1:261" x14ac:dyDescent="0.2">
      <c r="A65" t="s">
        <v>1343</v>
      </c>
      <c r="B65" t="s">
        <v>1341</v>
      </c>
      <c r="C65" t="s">
        <v>1224</v>
      </c>
      <c r="D65" t="s">
        <v>1342</v>
      </c>
      <c r="E65" t="s">
        <v>968</v>
      </c>
      <c r="F65">
        <v>3118</v>
      </c>
      <c r="G65">
        <v>2</v>
      </c>
      <c r="H65">
        <v>1977</v>
      </c>
      <c r="I65">
        <v>12.66</v>
      </c>
      <c r="J65">
        <v>3.22</v>
      </c>
      <c r="K65">
        <v>24.25</v>
      </c>
      <c r="L65">
        <v>0.17</v>
      </c>
      <c r="M65">
        <v>0.21</v>
      </c>
      <c r="N65">
        <v>4.82</v>
      </c>
      <c r="O65">
        <v>44.28</v>
      </c>
      <c r="R65" t="s">
        <v>280</v>
      </c>
      <c r="S65">
        <v>1364</v>
      </c>
      <c r="T65" t="s">
        <v>41</v>
      </c>
      <c r="U65">
        <v>4</v>
      </c>
      <c r="V65">
        <v>908</v>
      </c>
      <c r="W65" t="s">
        <v>42</v>
      </c>
      <c r="X65" t="s">
        <v>100</v>
      </c>
      <c r="Y65">
        <v>21111</v>
      </c>
      <c r="Z65">
        <v>477</v>
      </c>
      <c r="AA65">
        <v>1465</v>
      </c>
      <c r="AB65" t="b">
        <v>1</v>
      </c>
      <c r="AC65">
        <v>10452</v>
      </c>
      <c r="AD65">
        <v>1982</v>
      </c>
      <c r="AE65" s="10">
        <v>9999</v>
      </c>
      <c r="AF65" s="11">
        <v>81</v>
      </c>
      <c r="AG65" s="11">
        <v>16.804445054572348</v>
      </c>
      <c r="AH65" s="11">
        <v>0</v>
      </c>
      <c r="AI65" s="11">
        <v>16.804445054572348</v>
      </c>
      <c r="AJ65" s="11" t="s">
        <v>100</v>
      </c>
      <c r="AK65" s="11">
        <v>4.82</v>
      </c>
      <c r="AL65" s="11" t="s">
        <v>43</v>
      </c>
      <c r="AM65" s="11">
        <v>-28.91</v>
      </c>
      <c r="AQ65" t="s">
        <v>60</v>
      </c>
      <c r="AR65" t="s">
        <v>63</v>
      </c>
      <c r="AS65">
        <v>1733</v>
      </c>
      <c r="AT65" t="s">
        <v>41</v>
      </c>
      <c r="AU65">
        <v>2</v>
      </c>
      <c r="AV65">
        <v>1183</v>
      </c>
      <c r="AW65" t="s">
        <v>42</v>
      </c>
      <c r="AX65">
        <v>0</v>
      </c>
      <c r="AY65" t="s">
        <v>312</v>
      </c>
      <c r="AZ65" t="s">
        <v>62</v>
      </c>
      <c r="BA65">
        <v>26</v>
      </c>
      <c r="BB65" t="s">
        <v>313</v>
      </c>
      <c r="BC65">
        <v>115</v>
      </c>
      <c r="BD65">
        <v>26115</v>
      </c>
      <c r="BE65">
        <v>773</v>
      </c>
      <c r="BF65">
        <v>10223</v>
      </c>
      <c r="BG65">
        <v>1973</v>
      </c>
      <c r="BH65">
        <v>2040</v>
      </c>
      <c r="BI65" t="s">
        <v>2033</v>
      </c>
      <c r="BJ65" t="s">
        <v>1788</v>
      </c>
      <c r="BK65" t="s">
        <v>1808</v>
      </c>
      <c r="BL65" t="s">
        <v>1886</v>
      </c>
      <c r="BM65" t="s">
        <v>1810</v>
      </c>
      <c r="BN65">
        <v>2014</v>
      </c>
      <c r="BO65">
        <v>0.97</v>
      </c>
      <c r="BP65" t="s">
        <v>2034</v>
      </c>
      <c r="BQ65" t="s">
        <v>1701</v>
      </c>
      <c r="BR65">
        <v>2007</v>
      </c>
      <c r="BS65">
        <v>0</v>
      </c>
      <c r="BT65" t="s">
        <v>1909</v>
      </c>
      <c r="BU65" t="s">
        <v>1793</v>
      </c>
      <c r="BV65">
        <v>0</v>
      </c>
      <c r="BW65">
        <v>0</v>
      </c>
      <c r="BX65">
        <v>0</v>
      </c>
      <c r="BY65">
        <v>0.03</v>
      </c>
      <c r="BZ65">
        <v>0.23449999999999999</v>
      </c>
      <c r="CA65">
        <v>6.0679999999999998E-2</v>
      </c>
      <c r="CB65">
        <v>0.23449999999999999</v>
      </c>
      <c r="CC65">
        <v>6.0679999999999998E-2</v>
      </c>
      <c r="CD65">
        <v>0.05</v>
      </c>
      <c r="CE65">
        <v>0.1</v>
      </c>
      <c r="CF65">
        <v>0.56000000000000005</v>
      </c>
      <c r="CG65">
        <v>0.99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 t="s">
        <v>2035</v>
      </c>
      <c r="CP65">
        <v>100</v>
      </c>
      <c r="CQ65" t="s">
        <v>2036</v>
      </c>
      <c r="CR65">
        <v>100</v>
      </c>
      <c r="CS65" t="s">
        <v>1795</v>
      </c>
      <c r="CT65" t="s">
        <v>2040</v>
      </c>
      <c r="CU65">
        <v>1</v>
      </c>
      <c r="CV65">
        <v>0</v>
      </c>
      <c r="CW65" t="s">
        <v>2038</v>
      </c>
      <c r="CX65">
        <v>41.890599999999999</v>
      </c>
      <c r="CY65">
        <v>-83.346400000000003</v>
      </c>
      <c r="CZ65" t="s">
        <v>1817</v>
      </c>
      <c r="DA65" t="s">
        <v>1818</v>
      </c>
      <c r="DB65">
        <v>0</v>
      </c>
      <c r="DC65">
        <v>0</v>
      </c>
      <c r="DD65" s="18">
        <v>38043065.600000001</v>
      </c>
      <c r="DE65" s="18">
        <v>3897198.4</v>
      </c>
      <c r="DF65" s="57">
        <v>0.53</v>
      </c>
      <c r="DG65" t="s">
        <v>1820</v>
      </c>
      <c r="DH65">
        <v>16105040.4</v>
      </c>
      <c r="DI65">
        <v>972.6</v>
      </c>
      <c r="DJ65">
        <v>1122.2</v>
      </c>
      <c r="DK65">
        <v>3989955</v>
      </c>
      <c r="DL65">
        <v>15.6</v>
      </c>
      <c r="DM65">
        <v>488</v>
      </c>
      <c r="DN65">
        <v>106</v>
      </c>
      <c r="DO65">
        <v>0</v>
      </c>
      <c r="DP65">
        <v>5.2819687844645503E-2</v>
      </c>
      <c r="DQ65">
        <v>5.4003985778381898E-2</v>
      </c>
      <c r="DR65">
        <v>209.76000770835799</v>
      </c>
      <c r="DS65">
        <v>4.0266129747039099E-7</v>
      </c>
      <c r="DT65">
        <v>5.3811247785799397E-2</v>
      </c>
      <c r="DU65">
        <v>5.1131526056617201E-2</v>
      </c>
      <c r="DV65">
        <v>5.8996297080748397E-2</v>
      </c>
      <c r="DW65" s="58">
        <v>209.75990956943201</v>
      </c>
      <c r="DX65">
        <v>4.1006159083036599E-7</v>
      </c>
      <c r="DY65">
        <v>6.0602145400392701E-2</v>
      </c>
      <c r="DZ65">
        <v>6.7646599994135104E-3</v>
      </c>
      <c r="EA65">
        <v>0</v>
      </c>
      <c r="EB65">
        <v>4045189</v>
      </c>
      <c r="EC65">
        <v>2089859</v>
      </c>
      <c r="ED65">
        <v>0</v>
      </c>
      <c r="EE65">
        <v>17299</v>
      </c>
      <c r="EF65">
        <v>1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1</v>
      </c>
      <c r="EO65">
        <v>0</v>
      </c>
      <c r="EP65">
        <v>0</v>
      </c>
      <c r="EQ65">
        <v>1</v>
      </c>
      <c r="ER65">
        <v>1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 t="s">
        <v>1936</v>
      </c>
      <c r="FA65">
        <v>49</v>
      </c>
      <c r="FB65" t="s">
        <v>1824</v>
      </c>
      <c r="FC65">
        <v>1</v>
      </c>
      <c r="FD65" t="s">
        <v>1803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80</v>
      </c>
      <c r="FM65">
        <v>64</v>
      </c>
      <c r="FN65">
        <v>80</v>
      </c>
      <c r="FO65">
        <v>62</v>
      </c>
      <c r="FP65">
        <v>1</v>
      </c>
      <c r="FQ65">
        <v>0</v>
      </c>
      <c r="FR65">
        <v>0</v>
      </c>
      <c r="FS65" t="s">
        <v>2039</v>
      </c>
      <c r="FT65">
        <v>1</v>
      </c>
      <c r="FU65">
        <v>1</v>
      </c>
      <c r="FV65">
        <v>1</v>
      </c>
      <c r="FW65">
        <v>1</v>
      </c>
      <c r="FX65" t="s">
        <v>1827</v>
      </c>
      <c r="FY65" t="s">
        <v>1964</v>
      </c>
      <c r="FZ65">
        <v>0</v>
      </c>
      <c r="GA65">
        <v>1</v>
      </c>
      <c r="GB65" t="s">
        <v>2026</v>
      </c>
      <c r="GC65">
        <v>0</v>
      </c>
      <c r="GD65">
        <v>1</v>
      </c>
      <c r="GE65">
        <v>1</v>
      </c>
      <c r="GF65">
        <v>1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1</v>
      </c>
      <c r="GM65" t="s">
        <v>1804</v>
      </c>
      <c r="GN65">
        <v>0</v>
      </c>
      <c r="GO65" t="s">
        <v>1893</v>
      </c>
      <c r="GP65">
        <v>1</v>
      </c>
      <c r="GQ65" t="s">
        <v>1852</v>
      </c>
      <c r="GR65">
        <v>444.31544159999999</v>
      </c>
      <c r="GS65">
        <v>2.1889853670122799</v>
      </c>
      <c r="GT65">
        <v>2.52568309568289</v>
      </c>
      <c r="GU65">
        <v>0</v>
      </c>
      <c r="GV65">
        <v>42489942</v>
      </c>
      <c r="GW65">
        <v>4395768</v>
      </c>
      <c r="GX65">
        <v>0.59</v>
      </c>
      <c r="GY65">
        <v>4456339</v>
      </c>
      <c r="GZ65">
        <v>209.75971207491881</v>
      </c>
      <c r="HA65" t="s">
        <v>1806</v>
      </c>
      <c r="HB65" s="57">
        <v>0.53</v>
      </c>
      <c r="HC65" t="s">
        <v>1806</v>
      </c>
      <c r="HD65" s="58">
        <v>209.75990956943201</v>
      </c>
      <c r="HE65" s="18">
        <v>3588884.4</v>
      </c>
      <c r="HF65" s="18">
        <v>36689165.221199997</v>
      </c>
      <c r="HG65" s="18">
        <v>3847957.9894884303</v>
      </c>
      <c r="HH65" s="57">
        <v>0.25212002609262885</v>
      </c>
      <c r="HI65">
        <v>92</v>
      </c>
      <c r="HJ65" s="11">
        <v>9.7233920045245679</v>
      </c>
      <c r="HK65">
        <v>0</v>
      </c>
      <c r="HL65" s="11">
        <v>9.7233920045245679</v>
      </c>
      <c r="HM65" s="59">
        <v>2401.66989333741</v>
      </c>
      <c r="HN65" s="59">
        <v>10.58</v>
      </c>
      <c r="HO65" s="59">
        <v>3.22</v>
      </c>
      <c r="HP65" s="59">
        <v>28.561408976419202</v>
      </c>
      <c r="HQ65" s="59">
        <v>0.32363501720257998</v>
      </c>
      <c r="HR65" s="59">
        <v>0.47849309543521401</v>
      </c>
      <c r="HS65" s="59">
        <v>4.82</v>
      </c>
      <c r="HT65" s="59">
        <v>27.84</v>
      </c>
      <c r="HU65" t="s">
        <v>44</v>
      </c>
      <c r="HV65" s="19" t="s">
        <v>44</v>
      </c>
      <c r="HW65" s="18">
        <v>730.41689097000017</v>
      </c>
      <c r="HX65" s="58">
        <v>240.599323885518</v>
      </c>
      <c r="HY65" s="58">
        <v>532.40067611448194</v>
      </c>
      <c r="HZ65" s="57">
        <v>0.76951442471854503</v>
      </c>
      <c r="IA65" s="18">
        <v>3588884.4</v>
      </c>
      <c r="IB65" s="18">
        <v>5210751.5366931325</v>
      </c>
      <c r="IC65" s="18">
        <v>53269512.959613889</v>
      </c>
      <c r="ID65" s="58">
        <v>20.975990956943203</v>
      </c>
      <c r="IE65" s="18">
        <v>558690.41106081486</v>
      </c>
      <c r="IF65" s="18">
        <v>3289267.5784276156</v>
      </c>
      <c r="IG65" s="18">
        <v>1157746197.4066625</v>
      </c>
      <c r="IH65" s="18">
        <v>0</v>
      </c>
      <c r="II65" s="18">
        <v>0</v>
      </c>
      <c r="IJ65" s="18">
        <v>2174.5768729221386</v>
      </c>
      <c r="IK65" s="58">
        <v>20.632708082794309</v>
      </c>
      <c r="IL65" s="58">
        <v>6.9298753695217492</v>
      </c>
      <c r="IM65" s="58">
        <v>12.644810911980001</v>
      </c>
      <c r="IN65" s="58">
        <v>18.395571955440435</v>
      </c>
      <c r="IO65" s="58">
        <v>0</v>
      </c>
      <c r="IP65" s="58">
        <v>77.903803244915693</v>
      </c>
      <c r="IQ65" s="58">
        <v>-3.1580315630825169</v>
      </c>
      <c r="IR65" s="58">
        <v>-3.4456941982422773</v>
      </c>
      <c r="IS65" s="58">
        <f t="shared" si="0"/>
        <v>2174.5768729221386</v>
      </c>
      <c r="IT65" s="60"/>
      <c r="IU65" s="18">
        <f t="shared" si="1"/>
        <v>12.644810911980001</v>
      </c>
      <c r="IV65" s="18">
        <f t="shared" si="2"/>
        <v>20.632708082794309</v>
      </c>
      <c r="IW65" s="57">
        <f t="shared" si="3"/>
        <v>0.31125397656600007</v>
      </c>
      <c r="IX65" s="57">
        <f t="shared" si="4"/>
        <v>0.45191400890291522</v>
      </c>
      <c r="JA65" s="18">
        <v>205.4</v>
      </c>
    </row>
    <row r="66" spans="1:261" x14ac:dyDescent="0.2">
      <c r="A66" t="s">
        <v>1344</v>
      </c>
      <c r="B66" t="s">
        <v>1341</v>
      </c>
      <c r="C66" t="s">
        <v>1224</v>
      </c>
      <c r="D66" t="s">
        <v>1345</v>
      </c>
      <c r="E66" t="s">
        <v>448</v>
      </c>
      <c r="F66">
        <v>3122</v>
      </c>
      <c r="G66">
        <v>1</v>
      </c>
      <c r="H66">
        <v>2352.6318602551701</v>
      </c>
      <c r="I66">
        <v>12.66</v>
      </c>
      <c r="J66">
        <v>3.22</v>
      </c>
      <c r="K66">
        <v>29.2773644784635</v>
      </c>
      <c r="L66">
        <v>0.319128465468204</v>
      </c>
      <c r="M66">
        <v>0.46871044907997983</v>
      </c>
      <c r="N66">
        <v>4.82</v>
      </c>
      <c r="O66">
        <v>44.28</v>
      </c>
      <c r="R66" t="s">
        <v>282</v>
      </c>
      <c r="S66">
        <v>1379</v>
      </c>
      <c r="T66" t="s">
        <v>41</v>
      </c>
      <c r="U66">
        <v>1</v>
      </c>
      <c r="V66">
        <v>916</v>
      </c>
      <c r="W66" t="s">
        <v>42</v>
      </c>
      <c r="X66" t="s">
        <v>100</v>
      </c>
      <c r="Y66">
        <v>21145</v>
      </c>
      <c r="Z66">
        <v>134</v>
      </c>
      <c r="AA66">
        <v>1206</v>
      </c>
      <c r="AB66" t="b">
        <v>0</v>
      </c>
      <c r="AC66">
        <v>11164</v>
      </c>
      <c r="AD66">
        <v>1953</v>
      </c>
      <c r="AE66" s="10">
        <v>2034</v>
      </c>
      <c r="AF66" s="11">
        <v>59</v>
      </c>
      <c r="AG66" s="11">
        <v>28.168123023057539</v>
      </c>
      <c r="AH66" s="11">
        <v>0</v>
      </c>
      <c r="AI66" s="11">
        <v>28.168123023057539</v>
      </c>
      <c r="AJ66" s="11" t="s">
        <v>100</v>
      </c>
      <c r="AK66" s="11">
        <v>4.82</v>
      </c>
      <c r="AL66" s="11" t="s">
        <v>43</v>
      </c>
      <c r="AM66" s="11">
        <v>-28.91</v>
      </c>
      <c r="AQ66" t="s">
        <v>60</v>
      </c>
      <c r="AR66" t="s">
        <v>64</v>
      </c>
      <c r="AS66">
        <v>1733</v>
      </c>
      <c r="AT66" t="s">
        <v>41</v>
      </c>
      <c r="AU66">
        <v>3</v>
      </c>
      <c r="AV66">
        <v>1184</v>
      </c>
      <c r="AW66" t="s">
        <v>42</v>
      </c>
      <c r="AX66">
        <v>0</v>
      </c>
      <c r="AY66" t="s">
        <v>312</v>
      </c>
      <c r="AZ66" t="s">
        <v>62</v>
      </c>
      <c r="BA66">
        <v>26</v>
      </c>
      <c r="BB66" t="s">
        <v>313</v>
      </c>
      <c r="BC66">
        <v>115</v>
      </c>
      <c r="BD66">
        <v>26115</v>
      </c>
      <c r="BE66">
        <v>773</v>
      </c>
      <c r="BF66">
        <v>10180</v>
      </c>
      <c r="BG66">
        <v>1973</v>
      </c>
      <c r="BH66">
        <v>2040</v>
      </c>
      <c r="BI66" t="s">
        <v>2033</v>
      </c>
      <c r="BJ66" t="s">
        <v>1788</v>
      </c>
      <c r="BK66" t="s">
        <v>1808</v>
      </c>
      <c r="BL66" t="s">
        <v>2041</v>
      </c>
      <c r="BM66" t="s">
        <v>1810</v>
      </c>
      <c r="BN66">
        <v>2009</v>
      </c>
      <c r="BO66">
        <v>0.97</v>
      </c>
      <c r="BP66" t="s">
        <v>2034</v>
      </c>
      <c r="BQ66" t="s">
        <v>1701</v>
      </c>
      <c r="BR66">
        <v>2003</v>
      </c>
      <c r="BS66">
        <v>0</v>
      </c>
      <c r="BT66" t="s">
        <v>1909</v>
      </c>
      <c r="BU66" t="s">
        <v>1793</v>
      </c>
      <c r="BV66">
        <v>0</v>
      </c>
      <c r="BW66">
        <v>0</v>
      </c>
      <c r="BX66">
        <v>0</v>
      </c>
      <c r="BY66">
        <v>1.6</v>
      </c>
      <c r="BZ66">
        <v>0.46229999999999999</v>
      </c>
      <c r="CA66">
        <v>6.5589999999999996E-2</v>
      </c>
      <c r="CB66">
        <v>0.46229999999999999</v>
      </c>
      <c r="CC66">
        <v>6.5589999999999996E-2</v>
      </c>
      <c r="CD66">
        <v>0.05</v>
      </c>
      <c r="CE66">
        <v>7.0000000000000007E-2</v>
      </c>
      <c r="CF66">
        <v>7.0000000000000007E-2</v>
      </c>
      <c r="CG66">
        <v>0.99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 t="s">
        <v>2035</v>
      </c>
      <c r="CP66">
        <v>100</v>
      </c>
      <c r="CQ66" t="s">
        <v>2036</v>
      </c>
      <c r="CR66">
        <v>100</v>
      </c>
      <c r="CS66" t="s">
        <v>1795</v>
      </c>
      <c r="CT66" t="s">
        <v>2042</v>
      </c>
      <c r="CU66">
        <v>1</v>
      </c>
      <c r="CV66">
        <v>0</v>
      </c>
      <c r="CW66" t="s">
        <v>2038</v>
      </c>
      <c r="CX66">
        <v>41.890599999999999</v>
      </c>
      <c r="CY66">
        <v>-83.346400000000003</v>
      </c>
      <c r="CZ66" t="s">
        <v>1817</v>
      </c>
      <c r="DA66" t="s">
        <v>1818</v>
      </c>
      <c r="DB66">
        <v>0</v>
      </c>
      <c r="DC66">
        <v>0</v>
      </c>
      <c r="DD66" s="18">
        <v>40110145.399999999</v>
      </c>
      <c r="DE66" s="18">
        <v>4334954</v>
      </c>
      <c r="DF66" s="57">
        <v>0.57799999999999996</v>
      </c>
      <c r="DG66" t="s">
        <v>1820</v>
      </c>
      <c r="DH66">
        <v>18696033.399999999</v>
      </c>
      <c r="DI66">
        <v>794.4</v>
      </c>
      <c r="DJ66">
        <v>1264.4000000000001</v>
      </c>
      <c r="DK66">
        <v>4209037.2</v>
      </c>
      <c r="DL66">
        <v>12.4</v>
      </c>
      <c r="DM66">
        <v>584.79999999999995</v>
      </c>
      <c r="DN66">
        <v>47</v>
      </c>
      <c r="DO66">
        <v>0</v>
      </c>
      <c r="DP66">
        <v>3.7515257143557801E-2</v>
      </c>
      <c r="DQ66">
        <v>6.4337119435830606E-2</v>
      </c>
      <c r="DR66">
        <v>209.87391404874501</v>
      </c>
      <c r="DS66">
        <v>2.2093791015051699E-7</v>
      </c>
      <c r="DT66">
        <v>6.4680209941181399E-2</v>
      </c>
      <c r="DU66">
        <v>3.9610925967872399E-2</v>
      </c>
      <c r="DV66">
        <v>6.3046393244936896E-2</v>
      </c>
      <c r="DW66" s="58">
        <v>209.87394376286599</v>
      </c>
      <c r="DX66">
        <v>3.0914871727191498E-7</v>
      </c>
      <c r="DY66">
        <v>6.2558724354867701E-2</v>
      </c>
      <c r="DZ66">
        <v>2.1780872237273001E-3</v>
      </c>
      <c r="EA66">
        <v>0</v>
      </c>
      <c r="EB66">
        <v>3020007</v>
      </c>
      <c r="EC66">
        <v>1459027</v>
      </c>
      <c r="ED66">
        <v>0</v>
      </c>
      <c r="EE66">
        <v>8244</v>
      </c>
      <c r="EF66">
        <v>1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1</v>
      </c>
      <c r="EO66">
        <v>0</v>
      </c>
      <c r="EP66">
        <v>0</v>
      </c>
      <c r="EQ66">
        <v>1</v>
      </c>
      <c r="ER66">
        <v>1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 t="s">
        <v>1936</v>
      </c>
      <c r="FA66">
        <v>49</v>
      </c>
      <c r="FB66" t="s">
        <v>1824</v>
      </c>
      <c r="FC66">
        <v>4</v>
      </c>
      <c r="FD66" t="s">
        <v>1825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80</v>
      </c>
      <c r="FM66">
        <v>64</v>
      </c>
      <c r="FN66">
        <v>80</v>
      </c>
      <c r="FO66">
        <v>62</v>
      </c>
      <c r="FP66">
        <v>1</v>
      </c>
      <c r="FQ66">
        <v>0</v>
      </c>
      <c r="FR66">
        <v>0</v>
      </c>
      <c r="FS66" t="s">
        <v>2039</v>
      </c>
      <c r="FT66">
        <v>1</v>
      </c>
      <c r="FU66">
        <v>1</v>
      </c>
      <c r="FV66">
        <v>1</v>
      </c>
      <c r="FW66">
        <v>1</v>
      </c>
      <c r="FX66" t="s">
        <v>1827</v>
      </c>
      <c r="FY66" t="s">
        <v>1964</v>
      </c>
      <c r="FZ66">
        <v>0</v>
      </c>
      <c r="GA66">
        <v>1</v>
      </c>
      <c r="GB66" t="s">
        <v>2026</v>
      </c>
      <c r="GC66">
        <v>0</v>
      </c>
      <c r="GD66">
        <v>1</v>
      </c>
      <c r="GE66">
        <v>1</v>
      </c>
      <c r="GF66">
        <v>1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1</v>
      </c>
      <c r="GM66" t="s">
        <v>1804</v>
      </c>
      <c r="GN66">
        <v>0</v>
      </c>
      <c r="GO66" t="s">
        <v>1893</v>
      </c>
      <c r="GP66">
        <v>1</v>
      </c>
      <c r="GQ66" t="s">
        <v>1852</v>
      </c>
      <c r="GR66">
        <v>444.31544159999999</v>
      </c>
      <c r="GS66">
        <v>1.7879189549193399</v>
      </c>
      <c r="GT66">
        <v>2.8457259901812901</v>
      </c>
      <c r="GU66">
        <v>0</v>
      </c>
      <c r="GV66">
        <v>31223757</v>
      </c>
      <c r="GW66">
        <v>3270562</v>
      </c>
      <c r="GX66">
        <v>0.45</v>
      </c>
      <c r="GY66">
        <v>3276526</v>
      </c>
      <c r="GZ66">
        <v>209.87391107354568</v>
      </c>
      <c r="HA66" t="s">
        <v>1806</v>
      </c>
      <c r="HB66" s="57">
        <v>0.57799999999999996</v>
      </c>
      <c r="HC66" t="s">
        <v>1806</v>
      </c>
      <c r="HD66" s="58">
        <v>209.87394376286599</v>
      </c>
      <c r="HE66" s="18">
        <v>3913915.44</v>
      </c>
      <c r="HF66" s="18">
        <v>39843659.179199994</v>
      </c>
      <c r="HG66" s="18">
        <v>4181072.9429411092</v>
      </c>
      <c r="HH66" s="57">
        <v>0.25212002609262885</v>
      </c>
      <c r="HI66">
        <v>92</v>
      </c>
      <c r="HJ66" s="11">
        <v>9.7472989808358825</v>
      </c>
      <c r="HK66">
        <v>0</v>
      </c>
      <c r="HL66" s="11">
        <v>9.7472989808358825</v>
      </c>
      <c r="HM66" s="59">
        <v>2275.8652294764802</v>
      </c>
      <c r="HN66" s="59">
        <v>10.58</v>
      </c>
      <c r="HO66" s="59">
        <v>3.22</v>
      </c>
      <c r="HP66" s="59">
        <v>27.2343626945441</v>
      </c>
      <c r="HQ66" s="59">
        <v>0.31197136699009798</v>
      </c>
      <c r="HR66" s="59">
        <v>0.45342837546616388</v>
      </c>
      <c r="HS66" s="59">
        <v>4.82</v>
      </c>
      <c r="HT66" s="59">
        <v>27.84</v>
      </c>
      <c r="HU66" t="s">
        <v>44</v>
      </c>
      <c r="HV66" s="19" t="s">
        <v>44</v>
      </c>
      <c r="HW66" s="18">
        <v>727.34461020000003</v>
      </c>
      <c r="HX66" s="58">
        <v>239.58731459987999</v>
      </c>
      <c r="HY66" s="58">
        <v>533.41268540012004</v>
      </c>
      <c r="HZ66" s="57">
        <v>0.83761412547745062</v>
      </c>
      <c r="IA66" s="18">
        <v>3913915.4400000004</v>
      </c>
      <c r="IB66" s="18">
        <v>5671887.2983880471</v>
      </c>
      <c r="IC66" s="18">
        <v>57739812.697590314</v>
      </c>
      <c r="ID66" s="58">
        <v>20.987394376286602</v>
      </c>
      <c r="IE66" s="18">
        <v>605904.11014862428</v>
      </c>
      <c r="IF66" s="18">
        <v>3575168.8327924851</v>
      </c>
      <c r="IG66" s="18">
        <v>1152876483.3805947</v>
      </c>
      <c r="IH66" s="18">
        <v>0</v>
      </c>
      <c r="II66" s="18">
        <v>0</v>
      </c>
      <c r="IJ66" s="18">
        <v>2161.3218337989215</v>
      </c>
      <c r="IK66" s="58">
        <v>20.632708082794309</v>
      </c>
      <c r="IL66" s="58">
        <v>6.8586638339803985</v>
      </c>
      <c r="IM66" s="58">
        <v>12.5916242868</v>
      </c>
      <c r="IN66" s="58">
        <v>18.350740469107759</v>
      </c>
      <c r="IO66" s="58">
        <v>-2.7948075240846178E-15</v>
      </c>
      <c r="IP66" s="58">
        <v>77.643310246723473</v>
      </c>
      <c r="IQ66" s="58">
        <v>-6.2626294849458191</v>
      </c>
      <c r="IR66" s="58">
        <v>-6.8560125080815775</v>
      </c>
      <c r="IS66" s="58">
        <f t="shared" si="0"/>
        <v>2161.3218337989215</v>
      </c>
      <c r="IT66" s="60"/>
      <c r="IU66" s="18">
        <f t="shared" si="1"/>
        <v>12.5916242868</v>
      </c>
      <c r="IV66" s="18">
        <f t="shared" si="2"/>
        <v>20.632708082794309</v>
      </c>
      <c r="IW66" s="57">
        <f t="shared" si="3"/>
        <v>0.30994477955999999</v>
      </c>
      <c r="IX66" s="57">
        <f t="shared" si="4"/>
        <v>0.44915938663918786</v>
      </c>
      <c r="JA66" s="18">
        <v>205.4</v>
      </c>
    </row>
    <row r="67" spans="1:261" x14ac:dyDescent="0.2">
      <c r="A67" t="s">
        <v>1346</v>
      </c>
      <c r="B67" t="s">
        <v>1341</v>
      </c>
      <c r="C67" t="s">
        <v>1224</v>
      </c>
      <c r="D67" t="s">
        <v>1345</v>
      </c>
      <c r="E67" t="s">
        <v>448</v>
      </c>
      <c r="F67">
        <v>3122</v>
      </c>
      <c r="G67">
        <v>2</v>
      </c>
      <c r="H67">
        <v>2352.6318602551701</v>
      </c>
      <c r="I67">
        <v>12.66</v>
      </c>
      <c r="J67">
        <v>3.22</v>
      </c>
      <c r="K67">
        <v>29.2773644784635</v>
      </c>
      <c r="L67">
        <v>0.319128465468204</v>
      </c>
      <c r="M67">
        <v>0.46871044907997983</v>
      </c>
      <c r="N67">
        <v>4.82</v>
      </c>
      <c r="O67">
        <v>44.28</v>
      </c>
      <c r="R67" t="s">
        <v>285</v>
      </c>
      <c r="S67">
        <v>1379</v>
      </c>
      <c r="T67" t="s">
        <v>41</v>
      </c>
      <c r="U67">
        <v>2</v>
      </c>
      <c r="V67">
        <v>918</v>
      </c>
      <c r="W67" t="s">
        <v>42</v>
      </c>
      <c r="X67" t="s">
        <v>100</v>
      </c>
      <c r="Y67">
        <v>21145</v>
      </c>
      <c r="Z67">
        <v>134</v>
      </c>
      <c r="AA67">
        <v>1206</v>
      </c>
      <c r="AB67" t="b">
        <v>0</v>
      </c>
      <c r="AC67">
        <v>11162</v>
      </c>
      <c r="AD67">
        <v>1953</v>
      </c>
      <c r="AE67" s="10">
        <v>2034</v>
      </c>
      <c r="AF67" s="11">
        <v>59</v>
      </c>
      <c r="AG67" s="11">
        <v>28.168123023057539</v>
      </c>
      <c r="AH67" s="11">
        <v>0</v>
      </c>
      <c r="AI67" s="11">
        <v>28.168123023057539</v>
      </c>
      <c r="AJ67" s="11" t="s">
        <v>100</v>
      </c>
      <c r="AK67" s="11">
        <v>4.82</v>
      </c>
      <c r="AL67" s="11" t="s">
        <v>43</v>
      </c>
      <c r="AM67" s="11">
        <v>-28.91</v>
      </c>
      <c r="AQ67" t="s">
        <v>60</v>
      </c>
      <c r="AR67" t="s">
        <v>65</v>
      </c>
      <c r="AS67">
        <v>1733</v>
      </c>
      <c r="AT67" t="s">
        <v>41</v>
      </c>
      <c r="AU67">
        <v>4</v>
      </c>
      <c r="AV67">
        <v>1185</v>
      </c>
      <c r="AW67" t="s">
        <v>42</v>
      </c>
      <c r="AX67">
        <v>0</v>
      </c>
      <c r="AY67" t="s">
        <v>312</v>
      </c>
      <c r="AZ67" t="s">
        <v>62</v>
      </c>
      <c r="BA67">
        <v>26</v>
      </c>
      <c r="BB67" t="s">
        <v>313</v>
      </c>
      <c r="BC67">
        <v>115</v>
      </c>
      <c r="BD67">
        <v>26115</v>
      </c>
      <c r="BE67">
        <v>762</v>
      </c>
      <c r="BF67">
        <v>10154</v>
      </c>
      <c r="BG67">
        <v>1974</v>
      </c>
      <c r="BH67">
        <v>2040</v>
      </c>
      <c r="BI67" t="s">
        <v>2033</v>
      </c>
      <c r="BJ67" t="s">
        <v>1788</v>
      </c>
      <c r="BK67" t="s">
        <v>1808</v>
      </c>
      <c r="BL67" t="s">
        <v>2041</v>
      </c>
      <c r="BM67" t="s">
        <v>1810</v>
      </c>
      <c r="BN67">
        <v>2009</v>
      </c>
      <c r="BO67">
        <v>0.97</v>
      </c>
      <c r="BP67" t="s">
        <v>2034</v>
      </c>
      <c r="BQ67" t="s">
        <v>1701</v>
      </c>
      <c r="BR67">
        <v>2014</v>
      </c>
      <c r="BS67">
        <v>0</v>
      </c>
      <c r="BT67" t="s">
        <v>1909</v>
      </c>
      <c r="BU67" t="s">
        <v>1793</v>
      </c>
      <c r="BV67">
        <v>0</v>
      </c>
      <c r="BW67">
        <v>0</v>
      </c>
      <c r="BX67">
        <v>0</v>
      </c>
      <c r="BY67">
        <v>1.6</v>
      </c>
      <c r="BZ67">
        <v>0.46150000000000002</v>
      </c>
      <c r="CA67">
        <v>6.4949999999999994E-2</v>
      </c>
      <c r="CB67">
        <v>0.46150000000000002</v>
      </c>
      <c r="CC67">
        <v>6.4949999999999994E-2</v>
      </c>
      <c r="CD67">
        <v>0.05</v>
      </c>
      <c r="CE67">
        <v>7.0000000000000007E-2</v>
      </c>
      <c r="CF67">
        <v>7.0000000000000007E-2</v>
      </c>
      <c r="CG67">
        <v>0.99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 t="s">
        <v>2035</v>
      </c>
      <c r="CP67">
        <v>100</v>
      </c>
      <c r="CQ67" t="s">
        <v>2036</v>
      </c>
      <c r="CR67">
        <v>100</v>
      </c>
      <c r="CS67" t="s">
        <v>1795</v>
      </c>
      <c r="CT67" t="s">
        <v>2043</v>
      </c>
      <c r="CU67">
        <v>1</v>
      </c>
      <c r="CV67">
        <v>0</v>
      </c>
      <c r="CW67" t="s">
        <v>2038</v>
      </c>
      <c r="CX67">
        <v>41.890599999999999</v>
      </c>
      <c r="CY67">
        <v>-83.346400000000003</v>
      </c>
      <c r="CZ67" t="s">
        <v>1817</v>
      </c>
      <c r="DA67" t="s">
        <v>1818</v>
      </c>
      <c r="DB67">
        <v>0</v>
      </c>
      <c r="DC67">
        <v>0</v>
      </c>
      <c r="DD67" s="18">
        <v>38390195.799999997</v>
      </c>
      <c r="DE67" s="18">
        <v>4043776.2</v>
      </c>
      <c r="DF67" s="57">
        <v>0.54800000000000004</v>
      </c>
      <c r="DG67" t="s">
        <v>1820</v>
      </c>
      <c r="DH67">
        <v>16406319.199999999</v>
      </c>
      <c r="DI67">
        <v>873.6</v>
      </c>
      <c r="DJ67">
        <v>1264.8</v>
      </c>
      <c r="DK67">
        <v>4028553</v>
      </c>
      <c r="DL67">
        <v>9.6</v>
      </c>
      <c r="DM67">
        <v>540</v>
      </c>
      <c r="DN67">
        <v>60</v>
      </c>
      <c r="DO67">
        <v>0</v>
      </c>
      <c r="DP67">
        <v>6.0397519814031103E-2</v>
      </c>
      <c r="DQ67">
        <v>6.7416899511447304E-2</v>
      </c>
      <c r="DR67">
        <v>209.874053429898</v>
      </c>
      <c r="DS67">
        <v>1.92840101577366E-7</v>
      </c>
      <c r="DT67">
        <v>6.5468979955006307E-2</v>
      </c>
      <c r="DU67">
        <v>4.5511619922501099E-2</v>
      </c>
      <c r="DV67">
        <v>6.5891823349335396E-2</v>
      </c>
      <c r="DW67" s="58">
        <v>209.87405331233001</v>
      </c>
      <c r="DX67">
        <v>2.5006384572802802E-7</v>
      </c>
      <c r="DY67">
        <v>6.5828293771097598E-2</v>
      </c>
      <c r="DZ67">
        <v>2.6911215459847399E-3</v>
      </c>
      <c r="EA67">
        <v>0</v>
      </c>
      <c r="EB67">
        <v>3907692</v>
      </c>
      <c r="EC67">
        <v>1930033</v>
      </c>
      <c r="ED67">
        <v>0</v>
      </c>
      <c r="EE67">
        <v>12653</v>
      </c>
      <c r="EF67">
        <v>1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1</v>
      </c>
      <c r="EO67">
        <v>0</v>
      </c>
      <c r="EP67">
        <v>0</v>
      </c>
      <c r="EQ67">
        <v>1</v>
      </c>
      <c r="ER67">
        <v>1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 t="s">
        <v>1936</v>
      </c>
      <c r="FA67">
        <v>48</v>
      </c>
      <c r="FB67" t="s">
        <v>1824</v>
      </c>
      <c r="FC67">
        <v>4</v>
      </c>
      <c r="FD67" t="s">
        <v>1825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80</v>
      </c>
      <c r="FM67">
        <v>64</v>
      </c>
      <c r="FN67">
        <v>80</v>
      </c>
      <c r="FO67">
        <v>62</v>
      </c>
      <c r="FP67">
        <v>1</v>
      </c>
      <c r="FQ67">
        <v>0</v>
      </c>
      <c r="FR67">
        <v>0</v>
      </c>
      <c r="FS67" t="s">
        <v>2039</v>
      </c>
      <c r="FT67">
        <v>1</v>
      </c>
      <c r="FU67">
        <v>1</v>
      </c>
      <c r="FV67">
        <v>1</v>
      </c>
      <c r="FW67">
        <v>1</v>
      </c>
      <c r="FX67" t="s">
        <v>1827</v>
      </c>
      <c r="FY67" t="s">
        <v>1964</v>
      </c>
      <c r="FZ67">
        <v>0</v>
      </c>
      <c r="GA67">
        <v>1</v>
      </c>
      <c r="GB67" t="s">
        <v>2026</v>
      </c>
      <c r="GC67">
        <v>0</v>
      </c>
      <c r="GD67">
        <v>1</v>
      </c>
      <c r="GE67">
        <v>1</v>
      </c>
      <c r="GF67">
        <v>1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1</v>
      </c>
      <c r="GM67" t="s">
        <v>1804</v>
      </c>
      <c r="GN67">
        <v>0</v>
      </c>
      <c r="GO67" t="s">
        <v>1893</v>
      </c>
      <c r="GP67">
        <v>1</v>
      </c>
      <c r="GQ67" t="s">
        <v>1852</v>
      </c>
      <c r="GR67">
        <v>444.31544159999999</v>
      </c>
      <c r="GS67">
        <v>1.96617069362731</v>
      </c>
      <c r="GT67">
        <v>2.8466262514878999</v>
      </c>
      <c r="GU67">
        <v>0</v>
      </c>
      <c r="GV67">
        <v>39745155</v>
      </c>
      <c r="GW67">
        <v>4233869</v>
      </c>
      <c r="GX67">
        <v>0.56999999999999995</v>
      </c>
      <c r="GY67">
        <v>4170740</v>
      </c>
      <c r="GZ67">
        <v>209.87413434417351</v>
      </c>
      <c r="HA67" t="s">
        <v>1806</v>
      </c>
      <c r="HB67" s="57">
        <v>0.54800000000000004</v>
      </c>
      <c r="HC67" t="s">
        <v>1806</v>
      </c>
      <c r="HD67" s="58">
        <v>209.87405331233001</v>
      </c>
      <c r="HE67" s="18">
        <v>3657965.7600000002</v>
      </c>
      <c r="HF67" s="18">
        <v>37142984.327040002</v>
      </c>
      <c r="HG67" s="18">
        <v>3897674.336416116</v>
      </c>
      <c r="HH67" s="57">
        <v>0.24853228962818003</v>
      </c>
      <c r="HI67">
        <v>92</v>
      </c>
      <c r="HJ67" s="11">
        <v>9.8437909237554138</v>
      </c>
      <c r="HK67">
        <v>0</v>
      </c>
      <c r="HL67" s="11">
        <v>9.8437909237554138</v>
      </c>
      <c r="HM67" s="59">
        <v>2275.8652294764802</v>
      </c>
      <c r="HN67" s="59">
        <v>10.58</v>
      </c>
      <c r="HO67" s="59">
        <v>3.22</v>
      </c>
      <c r="HP67" s="59">
        <v>27.2343626945441</v>
      </c>
      <c r="HQ67" s="59">
        <v>0.31197136699009798</v>
      </c>
      <c r="HR67" s="59">
        <v>0.45342837546616388</v>
      </c>
      <c r="HS67" s="59">
        <v>4.82</v>
      </c>
      <c r="HT67" s="59">
        <v>27.84</v>
      </c>
      <c r="HU67" t="s">
        <v>44</v>
      </c>
      <c r="HV67" s="19" t="s">
        <v>44</v>
      </c>
      <c r="HW67" s="18">
        <v>715.1630756400001</v>
      </c>
      <c r="HX67" s="58">
        <v>235.57471711581599</v>
      </c>
      <c r="HY67" s="58">
        <v>526.42528288418407</v>
      </c>
      <c r="HZ67" s="57">
        <v>0.7932293785590625</v>
      </c>
      <c r="IA67" s="18">
        <v>3657965.7600000002</v>
      </c>
      <c r="IB67" s="18">
        <v>5294901.2894071685</v>
      </c>
      <c r="IC67" s="18">
        <v>53764427.692640387</v>
      </c>
      <c r="ID67" s="58">
        <v>20.987405331233003</v>
      </c>
      <c r="IE67" s="18">
        <v>564187.91819360596</v>
      </c>
      <c r="IF67" s="18">
        <v>3333486.4182225103</v>
      </c>
      <c r="IG67" s="18">
        <v>1133568160.2985687</v>
      </c>
      <c r="IH67" s="18">
        <v>0</v>
      </c>
      <c r="II67" s="18">
        <v>0</v>
      </c>
      <c r="IJ67" s="18">
        <v>2153.3315309020954</v>
      </c>
      <c r="IK67" s="58">
        <v>20.68552009448819</v>
      </c>
      <c r="IL67" s="58">
        <v>6.8158552277975879</v>
      </c>
      <c r="IM67" s="58">
        <v>12.559464932039999</v>
      </c>
      <c r="IN67" s="58">
        <v>18.40270738052714</v>
      </c>
      <c r="IO67" s="58">
        <v>0</v>
      </c>
      <c r="IP67" s="58">
        <v>77.460086873233422</v>
      </c>
      <c r="IQ67" s="58">
        <v>-4.3545634642258904</v>
      </c>
      <c r="IR67" s="58">
        <v>-4.7784337637646388</v>
      </c>
      <c r="IS67" s="58">
        <f t="shared" ref="IS67:IS130" si="5">IJ67</f>
        <v>2153.3315309020954</v>
      </c>
      <c r="IT67" s="60"/>
      <c r="IU67" s="18">
        <f t="shared" ref="IU67:IU130" si="6">IM67</f>
        <v>12.559464932039999</v>
      </c>
      <c r="IV67" s="18">
        <f t="shared" ref="IV67:IV130" si="7">IK67</f>
        <v>20.68552009448819</v>
      </c>
      <c r="IW67" s="57">
        <f t="shared" ref="IW67:IW130" si="8">1-HY67/BE67</f>
        <v>0.30915317206799986</v>
      </c>
      <c r="IX67" s="57">
        <f t="shared" ref="IX67:IX130" si="9">(1/(1-IW67)-1)</f>
        <v>0.44749886598369049</v>
      </c>
      <c r="JA67" s="18">
        <v>205.4</v>
      </c>
    </row>
    <row r="68" spans="1:261" x14ac:dyDescent="0.2">
      <c r="A68" t="s">
        <v>1347</v>
      </c>
      <c r="B68" t="s">
        <v>1341</v>
      </c>
      <c r="C68" t="s">
        <v>1224</v>
      </c>
      <c r="D68" t="s">
        <v>1345</v>
      </c>
      <c r="E68" t="s">
        <v>448</v>
      </c>
      <c r="F68">
        <v>3122</v>
      </c>
      <c r="G68">
        <v>3</v>
      </c>
      <c r="H68">
        <v>2347.4586904754801</v>
      </c>
      <c r="I68">
        <v>12.66</v>
      </c>
      <c r="J68">
        <v>4.59</v>
      </c>
      <c r="K68">
        <v>28.844821721561601</v>
      </c>
      <c r="L68">
        <v>0.31865928214440603</v>
      </c>
      <c r="M68">
        <v>0.46769446444846419</v>
      </c>
      <c r="N68">
        <v>4.82</v>
      </c>
      <c r="O68">
        <v>44.28</v>
      </c>
      <c r="R68" t="s">
        <v>286</v>
      </c>
      <c r="S68">
        <v>1379</v>
      </c>
      <c r="T68" t="s">
        <v>41</v>
      </c>
      <c r="U68">
        <v>3</v>
      </c>
      <c r="V68">
        <v>919</v>
      </c>
      <c r="W68" t="s">
        <v>42</v>
      </c>
      <c r="X68" t="s">
        <v>100</v>
      </c>
      <c r="Y68">
        <v>21145</v>
      </c>
      <c r="Z68">
        <v>134</v>
      </c>
      <c r="AA68">
        <v>1206</v>
      </c>
      <c r="AB68" t="b">
        <v>0</v>
      </c>
      <c r="AC68">
        <v>11191</v>
      </c>
      <c r="AD68">
        <v>1953</v>
      </c>
      <c r="AE68" s="10">
        <v>2033</v>
      </c>
      <c r="AF68" s="11">
        <v>59</v>
      </c>
      <c r="AG68" s="11">
        <v>28.168123023057539</v>
      </c>
      <c r="AH68" s="11">
        <v>0</v>
      </c>
      <c r="AI68" s="11">
        <v>28.168123023057539</v>
      </c>
      <c r="AJ68" s="11" t="s">
        <v>100</v>
      </c>
      <c r="AK68" s="11">
        <v>4.82</v>
      </c>
      <c r="AL68" s="11" t="s">
        <v>43</v>
      </c>
      <c r="AM68" s="11">
        <v>-28.91</v>
      </c>
      <c r="AQ68" t="s">
        <v>314</v>
      </c>
      <c r="AR68" t="s">
        <v>315</v>
      </c>
      <c r="AS68">
        <v>1893</v>
      </c>
      <c r="AT68" t="s">
        <v>41</v>
      </c>
      <c r="AU68">
        <v>3</v>
      </c>
      <c r="AV68">
        <v>1233</v>
      </c>
      <c r="AW68" t="s">
        <v>42</v>
      </c>
      <c r="AX68">
        <v>0</v>
      </c>
      <c r="AY68" t="s">
        <v>245</v>
      </c>
      <c r="AZ68" t="s">
        <v>246</v>
      </c>
      <c r="BA68">
        <v>27</v>
      </c>
      <c r="BB68" t="s">
        <v>316</v>
      </c>
      <c r="BC68">
        <v>61</v>
      </c>
      <c r="BD68">
        <v>27061</v>
      </c>
      <c r="BE68">
        <v>364</v>
      </c>
      <c r="BF68">
        <v>10599</v>
      </c>
      <c r="BG68">
        <v>1973</v>
      </c>
      <c r="BH68">
        <v>2030</v>
      </c>
      <c r="BI68" t="s">
        <v>1881</v>
      </c>
      <c r="BJ68" t="s">
        <v>1788</v>
      </c>
      <c r="BK68" t="s">
        <v>1808</v>
      </c>
      <c r="BL68" t="s">
        <v>1910</v>
      </c>
      <c r="BM68" t="s">
        <v>1810</v>
      </c>
      <c r="BN68">
        <v>2009</v>
      </c>
      <c r="BO68">
        <v>0.95</v>
      </c>
      <c r="BP68" t="s">
        <v>2044</v>
      </c>
      <c r="BQ68" t="s">
        <v>1701</v>
      </c>
      <c r="BR68">
        <v>2009</v>
      </c>
      <c r="BS68">
        <v>0</v>
      </c>
      <c r="BT68" t="s">
        <v>41</v>
      </c>
      <c r="BU68">
        <v>0</v>
      </c>
      <c r="BV68" t="s">
        <v>1812</v>
      </c>
      <c r="BW68">
        <v>2009</v>
      </c>
      <c r="BX68">
        <v>0</v>
      </c>
      <c r="BY68">
        <v>0.09</v>
      </c>
      <c r="BZ68">
        <v>0.3382</v>
      </c>
      <c r="CA68">
        <v>5.6839999999999898E-2</v>
      </c>
      <c r="CB68">
        <v>0.3382</v>
      </c>
      <c r="CC68">
        <v>5.6839999999999898E-2</v>
      </c>
      <c r="CD68">
        <v>0.1</v>
      </c>
      <c r="CE68">
        <v>0.1</v>
      </c>
      <c r="CF68">
        <v>0.1</v>
      </c>
      <c r="CG68">
        <v>0.99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 t="s">
        <v>2045</v>
      </c>
      <c r="CP68">
        <v>100</v>
      </c>
      <c r="CQ68" t="s">
        <v>2045</v>
      </c>
      <c r="CR68">
        <v>100</v>
      </c>
      <c r="CS68" t="s">
        <v>1795</v>
      </c>
      <c r="CT68" t="s">
        <v>2046</v>
      </c>
      <c r="CU68">
        <v>1</v>
      </c>
      <c r="CV68">
        <v>0</v>
      </c>
      <c r="CW68" t="s">
        <v>1944</v>
      </c>
      <c r="CX68">
        <v>47.261099999999999</v>
      </c>
      <c r="CY68">
        <v>-93.652799999999999</v>
      </c>
      <c r="CZ68" t="s">
        <v>1817</v>
      </c>
      <c r="DA68" t="s">
        <v>1818</v>
      </c>
      <c r="DB68">
        <v>0</v>
      </c>
      <c r="DC68" t="s">
        <v>2047</v>
      </c>
      <c r="DD68" s="18">
        <v>22093847.199999999</v>
      </c>
      <c r="DE68" s="18">
        <v>2138984.4</v>
      </c>
      <c r="DF68" s="57">
        <v>0.56200000000000006</v>
      </c>
      <c r="DG68" t="s">
        <v>1820</v>
      </c>
      <c r="DH68">
        <v>8531915.1999999993</v>
      </c>
      <c r="DI68">
        <v>137.4</v>
      </c>
      <c r="DJ68">
        <v>628.4</v>
      </c>
      <c r="DK68">
        <v>2315779.4</v>
      </c>
      <c r="DL68">
        <v>2.6</v>
      </c>
      <c r="DM68">
        <v>243.8</v>
      </c>
      <c r="DN68">
        <v>68</v>
      </c>
      <c r="DO68">
        <v>2</v>
      </c>
      <c r="DP68">
        <v>1.31625552122916E-2</v>
      </c>
      <c r="DQ68">
        <v>5.7586179053775902E-2</v>
      </c>
      <c r="DR68">
        <v>209.27047812858399</v>
      </c>
      <c r="DS68">
        <v>1.2339895511523399E-7</v>
      </c>
      <c r="DT68">
        <v>5.8116431643693699E-2</v>
      </c>
      <c r="DU68">
        <v>1.2437851928296099E-2</v>
      </c>
      <c r="DV68">
        <v>5.68846153692961E-2</v>
      </c>
      <c r="DW68" s="58">
        <v>209.63115921250599</v>
      </c>
      <c r="DX68">
        <v>1.17679821737881E-7</v>
      </c>
      <c r="DY68">
        <v>5.7150122636005503E-2</v>
      </c>
      <c r="DZ68">
        <v>5.2151946536892098E-3</v>
      </c>
      <c r="EA68">
        <v>1.53388078049682E-4</v>
      </c>
      <c r="EB68">
        <v>1571076</v>
      </c>
      <c r="EC68">
        <v>951882</v>
      </c>
      <c r="ED68">
        <v>44367</v>
      </c>
      <c r="EE68">
        <v>0</v>
      </c>
      <c r="EF68">
        <v>1</v>
      </c>
      <c r="EG68">
        <v>1</v>
      </c>
      <c r="EH68" t="s">
        <v>1847</v>
      </c>
      <c r="EI68">
        <v>0.1</v>
      </c>
      <c r="EJ68">
        <v>0.06</v>
      </c>
      <c r="EK68" t="s">
        <v>1822</v>
      </c>
      <c r="EL68" t="s">
        <v>1822</v>
      </c>
      <c r="EM68">
        <v>0</v>
      </c>
      <c r="EN68">
        <v>0</v>
      </c>
      <c r="EO68">
        <v>0</v>
      </c>
      <c r="EP68">
        <v>1</v>
      </c>
      <c r="EQ68">
        <v>1</v>
      </c>
      <c r="ER68">
        <v>1</v>
      </c>
      <c r="ES68">
        <v>0</v>
      </c>
      <c r="ET68">
        <v>1</v>
      </c>
      <c r="EU68">
        <v>0</v>
      </c>
      <c r="EV68">
        <v>0</v>
      </c>
      <c r="EW68">
        <v>0</v>
      </c>
      <c r="EX68">
        <v>1</v>
      </c>
      <c r="EY68">
        <v>1</v>
      </c>
      <c r="EZ68" t="s">
        <v>1823</v>
      </c>
      <c r="FA68">
        <v>49</v>
      </c>
      <c r="FB68" t="s">
        <v>1824</v>
      </c>
      <c r="FC68">
        <v>4</v>
      </c>
      <c r="FD68" t="s">
        <v>1825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20</v>
      </c>
      <c r="FM68">
        <v>28</v>
      </c>
      <c r="FN68">
        <v>4</v>
      </c>
      <c r="FO68">
        <v>65</v>
      </c>
      <c r="FP68">
        <v>0</v>
      </c>
      <c r="FQ68">
        <v>0</v>
      </c>
      <c r="FR68">
        <v>0</v>
      </c>
      <c r="FS68" t="s">
        <v>2048</v>
      </c>
      <c r="FT68">
        <v>1</v>
      </c>
      <c r="FU68">
        <v>1</v>
      </c>
      <c r="FV68">
        <v>1</v>
      </c>
      <c r="FW68">
        <v>1</v>
      </c>
      <c r="FX68" t="s">
        <v>1827</v>
      </c>
      <c r="FY68">
        <v>0</v>
      </c>
      <c r="FZ68">
        <v>0</v>
      </c>
      <c r="GA68">
        <v>1</v>
      </c>
      <c r="GB68" t="s">
        <v>1828</v>
      </c>
      <c r="GC68">
        <v>0</v>
      </c>
      <c r="GD68">
        <v>1</v>
      </c>
      <c r="GE68">
        <v>1</v>
      </c>
      <c r="GF68">
        <v>1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1</v>
      </c>
      <c r="GM68" t="s">
        <v>1804</v>
      </c>
      <c r="GN68">
        <v>0</v>
      </c>
      <c r="GO68" t="s">
        <v>1893</v>
      </c>
      <c r="GP68">
        <v>1</v>
      </c>
      <c r="GQ68" t="s">
        <v>2049</v>
      </c>
      <c r="GR68">
        <v>139.8859392</v>
      </c>
      <c r="GS68">
        <v>0.98222881288700603</v>
      </c>
      <c r="GT68">
        <v>4.4922313392881703</v>
      </c>
      <c r="GU68">
        <v>0</v>
      </c>
      <c r="GV68">
        <v>16911466</v>
      </c>
      <c r="GW68">
        <v>1713459</v>
      </c>
      <c r="GX68">
        <v>0.43</v>
      </c>
      <c r="GY68">
        <v>1773674</v>
      </c>
      <c r="GZ68">
        <v>209.75993447286001</v>
      </c>
      <c r="HA68" t="s">
        <v>1806</v>
      </c>
      <c r="HB68" s="57">
        <v>0.56200000000000006</v>
      </c>
      <c r="HC68" t="s">
        <v>1806</v>
      </c>
      <c r="HD68" s="58">
        <v>209.63115921250599</v>
      </c>
      <c r="HE68" s="18">
        <v>1792015.6800000002</v>
      </c>
      <c r="HF68" s="18">
        <v>18993574.192320004</v>
      </c>
      <c r="HG68" s="18">
        <v>1990822.4877623899</v>
      </c>
      <c r="HH68" s="57">
        <v>0.38396624472573837</v>
      </c>
      <c r="HI68">
        <v>500</v>
      </c>
      <c r="HJ68" s="11">
        <v>75.02811973444382</v>
      </c>
      <c r="HK68">
        <v>128</v>
      </c>
      <c r="HL68" s="11">
        <v>19.207198652017617</v>
      </c>
      <c r="HM68" s="59" t="s">
        <v>44</v>
      </c>
      <c r="HN68" s="59" t="s">
        <v>44</v>
      </c>
      <c r="HO68" s="59" t="s">
        <v>44</v>
      </c>
      <c r="HP68" s="59" t="s">
        <v>44</v>
      </c>
      <c r="HQ68" s="59" t="s">
        <v>44</v>
      </c>
      <c r="HR68" s="59" t="s">
        <v>44</v>
      </c>
      <c r="HS68" s="59" t="s">
        <v>44</v>
      </c>
      <c r="HT68" s="59" t="s">
        <v>44</v>
      </c>
      <c r="HU68" t="s">
        <v>44</v>
      </c>
      <c r="HV68" s="19">
        <v>1</v>
      </c>
      <c r="HW68" s="18">
        <v>371.75456190599999</v>
      </c>
      <c r="HX68" s="58">
        <v>122.45595269183639</v>
      </c>
      <c r="HY68" s="58">
        <v>241.54404730816361</v>
      </c>
      <c r="HZ68" s="57">
        <v>0.84691799396327383</v>
      </c>
      <c r="IA68" s="18">
        <v>1792015.6800000004</v>
      </c>
      <c r="IB68" s="18">
        <v>2700516.5922710532</v>
      </c>
      <c r="IC68" s="18">
        <v>28622775.361480892</v>
      </c>
      <c r="ID68" s="58">
        <v>20.963115921250601</v>
      </c>
      <c r="IE68" s="18">
        <v>300011.27894531976</v>
      </c>
      <c r="IF68" s="18">
        <v>1690811.2088170701</v>
      </c>
      <c r="IG68" s="18">
        <v>589249010.71726239</v>
      </c>
      <c r="IH68" s="18">
        <v>0</v>
      </c>
      <c r="II68" s="18">
        <v>0</v>
      </c>
      <c r="IJ68" s="18">
        <v>2439.509552332268</v>
      </c>
      <c r="IK68" s="58">
        <v>24.743418857142856</v>
      </c>
      <c r="IL68" s="58">
        <v>8.0600867028916436</v>
      </c>
      <c r="IM68" s="58">
        <v>13.667086668752997</v>
      </c>
      <c r="IN68" s="58">
        <v>29.241784436229231</v>
      </c>
      <c r="IO68" s="58">
        <v>-2.9349631368056096E-15</v>
      </c>
      <c r="IP68" s="58">
        <v>80.199606707375978</v>
      </c>
      <c r="IQ68" s="58">
        <v>8.2547302584346767</v>
      </c>
      <c r="IR68" s="58">
        <v>8.7488218555368107</v>
      </c>
      <c r="IS68" s="58">
        <f t="shared" si="5"/>
        <v>2439.509552332268</v>
      </c>
      <c r="IT68" s="60"/>
      <c r="IU68" s="18">
        <f t="shared" si="6"/>
        <v>13.667086668752997</v>
      </c>
      <c r="IV68" s="18">
        <f t="shared" si="7"/>
        <v>24.743418857142856</v>
      </c>
      <c r="IW68" s="57">
        <f t="shared" si="8"/>
        <v>0.33641745245010002</v>
      </c>
      <c r="IX68" s="57">
        <f t="shared" si="9"/>
        <v>0.50697151950760455</v>
      </c>
      <c r="JA68" s="18">
        <v>214.13</v>
      </c>
    </row>
    <row r="69" spans="1:261" x14ac:dyDescent="0.2">
      <c r="A69" t="s">
        <v>1348</v>
      </c>
      <c r="B69" t="s">
        <v>1341</v>
      </c>
      <c r="C69" t="s">
        <v>1224</v>
      </c>
      <c r="D69" t="s">
        <v>1349</v>
      </c>
      <c r="E69" t="s">
        <v>971</v>
      </c>
      <c r="F69">
        <v>3136</v>
      </c>
      <c r="G69">
        <v>1</v>
      </c>
      <c r="H69">
        <v>1991</v>
      </c>
      <c r="I69">
        <v>12.66</v>
      </c>
      <c r="J69">
        <v>3.22</v>
      </c>
      <c r="K69">
        <v>24.4</v>
      </c>
      <c r="L69">
        <v>0.17</v>
      </c>
      <c r="M69">
        <v>0.21</v>
      </c>
      <c r="N69">
        <v>4.82</v>
      </c>
      <c r="O69">
        <v>44.28</v>
      </c>
      <c r="R69" t="s">
        <v>287</v>
      </c>
      <c r="S69">
        <v>1379</v>
      </c>
      <c r="T69" t="s">
        <v>41</v>
      </c>
      <c r="U69">
        <v>4</v>
      </c>
      <c r="V69">
        <v>920</v>
      </c>
      <c r="W69" t="s">
        <v>42</v>
      </c>
      <c r="X69" t="s">
        <v>100</v>
      </c>
      <c r="Y69">
        <v>21145</v>
      </c>
      <c r="Z69">
        <v>134</v>
      </c>
      <c r="AA69">
        <v>1206</v>
      </c>
      <c r="AB69" t="b">
        <v>0</v>
      </c>
      <c r="AC69">
        <v>11152</v>
      </c>
      <c r="AD69">
        <v>1954</v>
      </c>
      <c r="AE69" s="10">
        <v>2034</v>
      </c>
      <c r="AF69" s="11">
        <v>59</v>
      </c>
      <c r="AG69" s="11">
        <v>28.168123023057539</v>
      </c>
      <c r="AH69" s="11">
        <v>0</v>
      </c>
      <c r="AI69" s="11">
        <v>28.168123023057539</v>
      </c>
      <c r="AJ69" s="11" t="s">
        <v>100</v>
      </c>
      <c r="AK69" s="11">
        <v>4.82</v>
      </c>
      <c r="AL69" s="11" t="s">
        <v>43</v>
      </c>
      <c r="AM69" s="11">
        <v>-28.91</v>
      </c>
      <c r="AQ69" t="s">
        <v>314</v>
      </c>
      <c r="AR69" t="s">
        <v>317</v>
      </c>
      <c r="AS69">
        <v>1893</v>
      </c>
      <c r="AT69" t="s">
        <v>41</v>
      </c>
      <c r="AU69">
        <v>4</v>
      </c>
      <c r="AV69">
        <v>1234</v>
      </c>
      <c r="AW69" t="s">
        <v>42</v>
      </c>
      <c r="AX69">
        <v>0</v>
      </c>
      <c r="AY69" t="s">
        <v>245</v>
      </c>
      <c r="AZ69" t="s">
        <v>246</v>
      </c>
      <c r="BA69">
        <v>27</v>
      </c>
      <c r="BB69" t="s">
        <v>316</v>
      </c>
      <c r="BC69">
        <v>61</v>
      </c>
      <c r="BD69">
        <v>27061</v>
      </c>
      <c r="BE69">
        <v>584</v>
      </c>
      <c r="BF69">
        <v>10639</v>
      </c>
      <c r="BG69">
        <v>1980</v>
      </c>
      <c r="BH69">
        <v>0</v>
      </c>
      <c r="BI69" t="s">
        <v>1881</v>
      </c>
      <c r="BJ69" t="s">
        <v>1788</v>
      </c>
      <c r="BK69" t="s">
        <v>1808</v>
      </c>
      <c r="BL69" t="s">
        <v>1910</v>
      </c>
      <c r="BM69" t="s">
        <v>1865</v>
      </c>
      <c r="BN69">
        <v>2015</v>
      </c>
      <c r="BO69">
        <v>0.96099999999999997</v>
      </c>
      <c r="BP69" t="s">
        <v>1968</v>
      </c>
      <c r="BQ69" t="s">
        <v>1699</v>
      </c>
      <c r="BR69">
        <v>0</v>
      </c>
      <c r="BS69">
        <v>2010</v>
      </c>
      <c r="BT69" t="s">
        <v>41</v>
      </c>
      <c r="BU69">
        <v>0</v>
      </c>
      <c r="BV69" t="s">
        <v>1812</v>
      </c>
      <c r="BW69">
        <v>2015</v>
      </c>
      <c r="BX69">
        <v>0</v>
      </c>
      <c r="BY69">
        <v>0.33</v>
      </c>
      <c r="BZ69">
        <v>0.31080000000000002</v>
      </c>
      <c r="CA69">
        <v>0.1037</v>
      </c>
      <c r="CB69">
        <v>0.31080000000000002</v>
      </c>
      <c r="CC69">
        <v>0.1037</v>
      </c>
      <c r="CD69">
        <v>0.1</v>
      </c>
      <c r="CE69">
        <v>0.1</v>
      </c>
      <c r="CF69">
        <v>0.1</v>
      </c>
      <c r="CG69">
        <v>0.99</v>
      </c>
      <c r="CH69" t="s">
        <v>1793</v>
      </c>
      <c r="CI69">
        <v>2015</v>
      </c>
      <c r="CJ69">
        <v>0</v>
      </c>
      <c r="CK69">
        <v>0</v>
      </c>
      <c r="CL69" t="s">
        <v>1188</v>
      </c>
      <c r="CM69">
        <v>2035</v>
      </c>
      <c r="CN69">
        <v>0</v>
      </c>
      <c r="CO69" t="s">
        <v>2045</v>
      </c>
      <c r="CP69">
        <v>80</v>
      </c>
      <c r="CQ69" t="s">
        <v>2045</v>
      </c>
      <c r="CR69">
        <v>80</v>
      </c>
      <c r="CS69" t="s">
        <v>1795</v>
      </c>
      <c r="CT69" t="s">
        <v>2050</v>
      </c>
      <c r="CU69">
        <v>1</v>
      </c>
      <c r="CV69">
        <v>0</v>
      </c>
      <c r="CW69" t="s">
        <v>1944</v>
      </c>
      <c r="CX69">
        <v>47.261099999999999</v>
      </c>
      <c r="CY69">
        <v>-93.652799999999999</v>
      </c>
      <c r="CZ69" t="s">
        <v>1817</v>
      </c>
      <c r="DA69" t="s">
        <v>1818</v>
      </c>
      <c r="DB69">
        <v>0</v>
      </c>
      <c r="DC69" t="s">
        <v>2047</v>
      </c>
      <c r="DD69" s="18">
        <v>37658193.600000001</v>
      </c>
      <c r="DE69" s="18">
        <v>3695206.6</v>
      </c>
      <c r="DF69" s="57">
        <v>0.61399999999999899</v>
      </c>
      <c r="DG69" t="s">
        <v>1835</v>
      </c>
      <c r="DH69">
        <v>15561055</v>
      </c>
      <c r="DI69">
        <v>486.2</v>
      </c>
      <c r="DJ69">
        <v>2009</v>
      </c>
      <c r="DK69">
        <v>3945654.4</v>
      </c>
      <c r="DL69">
        <v>12.2</v>
      </c>
      <c r="DM69">
        <v>816</v>
      </c>
      <c r="DN69">
        <v>90</v>
      </c>
      <c r="DO69">
        <v>0</v>
      </c>
      <c r="DP69">
        <v>2.4789715374758999E-2</v>
      </c>
      <c r="DQ69">
        <v>0.10968339539215601</v>
      </c>
      <c r="DR69">
        <v>208.91821105748099</v>
      </c>
      <c r="DS69">
        <v>3.17004032925306E-7</v>
      </c>
      <c r="DT69">
        <v>0.110816811521109</v>
      </c>
      <c r="DU69">
        <v>2.5821737769174301E-2</v>
      </c>
      <c r="DV69">
        <v>0.106696567622935</v>
      </c>
      <c r="DW69" s="58">
        <v>209.55091165073799</v>
      </c>
      <c r="DX69">
        <v>3.2396668118462199E-7</v>
      </c>
      <c r="DY69">
        <v>0.104877207875687</v>
      </c>
      <c r="DZ69">
        <v>4.0367082097764202E-3</v>
      </c>
      <c r="EA69">
        <v>0</v>
      </c>
      <c r="EB69">
        <v>3239904</v>
      </c>
      <c r="EC69">
        <v>1941105</v>
      </c>
      <c r="ED69">
        <v>66999</v>
      </c>
      <c r="EE69">
        <v>0</v>
      </c>
      <c r="EF69">
        <v>1</v>
      </c>
      <c r="EG69">
        <v>1</v>
      </c>
      <c r="EH69" t="s">
        <v>1847</v>
      </c>
      <c r="EI69">
        <v>0.11</v>
      </c>
      <c r="EJ69">
        <v>0.06</v>
      </c>
      <c r="EK69" t="s">
        <v>1822</v>
      </c>
      <c r="EL69" t="s">
        <v>1822</v>
      </c>
      <c r="EM69">
        <v>0</v>
      </c>
      <c r="EN69">
        <v>0</v>
      </c>
      <c r="EO69">
        <v>1</v>
      </c>
      <c r="EP69">
        <v>1</v>
      </c>
      <c r="EQ69">
        <v>0</v>
      </c>
      <c r="ER69">
        <v>1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 t="s">
        <v>1950</v>
      </c>
      <c r="FA69">
        <v>42</v>
      </c>
      <c r="FB69" t="s">
        <v>1824</v>
      </c>
      <c r="FC69">
        <v>5</v>
      </c>
      <c r="FD69" t="s">
        <v>1849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20</v>
      </c>
      <c r="FM69">
        <v>28</v>
      </c>
      <c r="FN69">
        <v>4</v>
      </c>
      <c r="FO69">
        <v>65</v>
      </c>
      <c r="FP69">
        <v>0</v>
      </c>
      <c r="FQ69">
        <v>0</v>
      </c>
      <c r="FR69">
        <v>0</v>
      </c>
      <c r="FS69" t="s">
        <v>2048</v>
      </c>
      <c r="FT69">
        <v>1</v>
      </c>
      <c r="FU69">
        <v>1</v>
      </c>
      <c r="FV69">
        <v>1</v>
      </c>
      <c r="FW69">
        <v>1</v>
      </c>
      <c r="FX69" t="s">
        <v>1827</v>
      </c>
      <c r="FY69">
        <v>0</v>
      </c>
      <c r="FZ69">
        <v>0</v>
      </c>
      <c r="GA69">
        <v>1</v>
      </c>
      <c r="GB69" t="s">
        <v>1828</v>
      </c>
      <c r="GC69">
        <v>0</v>
      </c>
      <c r="GD69">
        <v>1</v>
      </c>
      <c r="GE69">
        <v>1</v>
      </c>
      <c r="GF69">
        <v>1</v>
      </c>
      <c r="GG69">
        <v>1</v>
      </c>
      <c r="GH69">
        <v>1</v>
      </c>
      <c r="GI69">
        <v>0</v>
      </c>
      <c r="GJ69" t="s">
        <v>1836</v>
      </c>
      <c r="GK69">
        <v>0</v>
      </c>
      <c r="GL69">
        <v>1</v>
      </c>
      <c r="GM69" t="s">
        <v>1836</v>
      </c>
      <c r="GN69">
        <v>0</v>
      </c>
      <c r="GO69" t="s">
        <v>1893</v>
      </c>
      <c r="GP69">
        <v>1</v>
      </c>
      <c r="GQ69" t="s">
        <v>2049</v>
      </c>
      <c r="GR69">
        <v>139.8859392</v>
      </c>
      <c r="GS69">
        <v>3.4756888560819701</v>
      </c>
      <c r="GT69">
        <v>14.3617007648471</v>
      </c>
      <c r="GU69">
        <v>1</v>
      </c>
      <c r="GV69">
        <v>36099775</v>
      </c>
      <c r="GW69">
        <v>3537094</v>
      </c>
      <c r="GX69">
        <v>0.59</v>
      </c>
      <c r="GY69">
        <v>3786145</v>
      </c>
      <c r="GZ69">
        <v>209.76003313040039</v>
      </c>
      <c r="HA69" t="s">
        <v>1806</v>
      </c>
      <c r="HB69" s="57">
        <v>0.61399999999999899</v>
      </c>
      <c r="HC69" t="s">
        <v>1806</v>
      </c>
      <c r="HD69" s="58">
        <v>209.55091165073799</v>
      </c>
      <c r="HE69" s="18">
        <v>3141125.7599999947</v>
      </c>
      <c r="HF69" s="18">
        <v>33418436.960639942</v>
      </c>
      <c r="HG69" s="18">
        <v>3501431.965522409</v>
      </c>
      <c r="HH69" s="57">
        <v>0.61603375527426163</v>
      </c>
      <c r="HI69">
        <v>500</v>
      </c>
      <c r="HJ69" s="11">
        <v>56.026179069172997</v>
      </c>
      <c r="HK69">
        <v>128</v>
      </c>
      <c r="HL69" s="11">
        <v>14.342701841708287</v>
      </c>
      <c r="HM69" s="59">
        <v>2556.8043663417002</v>
      </c>
      <c r="HN69" s="59">
        <v>10.58</v>
      </c>
      <c r="HO69" s="59">
        <v>4.59</v>
      </c>
      <c r="HP69" s="59">
        <v>31.822420471841401</v>
      </c>
      <c r="HQ69" s="59">
        <v>0.33747461703630099</v>
      </c>
      <c r="HR69" s="59">
        <v>0.50937613216668853</v>
      </c>
      <c r="HS69" s="59">
        <v>4.82</v>
      </c>
      <c r="HT69" s="59">
        <v>52.31</v>
      </c>
      <c r="HU69" t="s">
        <v>44</v>
      </c>
      <c r="HV69" s="19" t="s">
        <v>44</v>
      </c>
      <c r="HW69" s="18">
        <v>598.69231959599983</v>
      </c>
      <c r="HX69" s="58">
        <v>197.20925007492235</v>
      </c>
      <c r="HY69" s="58">
        <v>386.79074992507765</v>
      </c>
      <c r="HZ69" s="57">
        <v>0.92705422782074398</v>
      </c>
      <c r="IA69" s="18">
        <v>3141125.7599999942</v>
      </c>
      <c r="IB69" s="18">
        <v>4742661.1008544741</v>
      </c>
      <c r="IC69" s="18">
        <v>50457171.451990753</v>
      </c>
      <c r="ID69" s="58">
        <v>20.955091165073799</v>
      </c>
      <c r="IE69" s="18">
        <v>528667.31385411264</v>
      </c>
      <c r="IF69" s="18">
        <v>2972764.6516682962</v>
      </c>
      <c r="IG69" s="18">
        <v>948956363.13716018</v>
      </c>
      <c r="IH69" s="18">
        <v>0</v>
      </c>
      <c r="II69" s="18">
        <v>0</v>
      </c>
      <c r="IJ69" s="18">
        <v>2453.4101793307505</v>
      </c>
      <c r="IK69" s="58">
        <v>21.816686958904107</v>
      </c>
      <c r="IL69" s="58">
        <v>8.1366056916569498</v>
      </c>
      <c r="IM69" s="58">
        <v>13.718665446632997</v>
      </c>
      <c r="IN69" s="58">
        <v>24.262871486339858</v>
      </c>
      <c r="IO69" s="58">
        <v>3.3423921634288615E-15</v>
      </c>
      <c r="IP69" s="58">
        <v>80.444087470030368</v>
      </c>
      <c r="IQ69" s="58">
        <v>0.11426343127679672</v>
      </c>
      <c r="IR69" s="58">
        <v>0.12073468621477115</v>
      </c>
      <c r="IS69" s="58">
        <f t="shared" si="5"/>
        <v>2453.4101793307505</v>
      </c>
      <c r="IT69" s="60"/>
      <c r="IU69" s="18">
        <f t="shared" si="6"/>
        <v>13.718665446632997</v>
      </c>
      <c r="IV69" s="18">
        <f t="shared" si="7"/>
        <v>21.816686958904107</v>
      </c>
      <c r="IW69" s="57">
        <f t="shared" si="8"/>
        <v>0.33768707204609993</v>
      </c>
      <c r="IX69" s="57">
        <f t="shared" si="9"/>
        <v>0.50986030589697995</v>
      </c>
      <c r="JA69" s="18">
        <v>214.13</v>
      </c>
    </row>
    <row r="70" spans="1:261" x14ac:dyDescent="0.2">
      <c r="A70" t="s">
        <v>1350</v>
      </c>
      <c r="B70" t="s">
        <v>1341</v>
      </c>
      <c r="C70" t="s">
        <v>1224</v>
      </c>
      <c r="D70" t="s">
        <v>1349</v>
      </c>
      <c r="E70" t="s">
        <v>971</v>
      </c>
      <c r="F70">
        <v>3136</v>
      </c>
      <c r="G70">
        <v>2</v>
      </c>
      <c r="H70">
        <v>1991</v>
      </c>
      <c r="I70">
        <v>12.66</v>
      </c>
      <c r="J70">
        <v>3.22</v>
      </c>
      <c r="K70">
        <v>24.4</v>
      </c>
      <c r="L70">
        <v>0.17</v>
      </c>
      <c r="M70">
        <v>0.21</v>
      </c>
      <c r="N70">
        <v>4.82</v>
      </c>
      <c r="O70">
        <v>44.28</v>
      </c>
      <c r="R70" t="s">
        <v>288</v>
      </c>
      <c r="S70">
        <v>1379</v>
      </c>
      <c r="T70" t="s">
        <v>41</v>
      </c>
      <c r="U70">
        <v>5</v>
      </c>
      <c r="V70">
        <v>921</v>
      </c>
      <c r="W70" t="s">
        <v>42</v>
      </c>
      <c r="X70" t="s">
        <v>100</v>
      </c>
      <c r="Y70">
        <v>21145</v>
      </c>
      <c r="Z70">
        <v>134</v>
      </c>
      <c r="AA70">
        <v>1206</v>
      </c>
      <c r="AB70" t="b">
        <v>0</v>
      </c>
      <c r="AC70">
        <v>11200</v>
      </c>
      <c r="AD70">
        <v>1954</v>
      </c>
      <c r="AE70" s="10">
        <v>2034</v>
      </c>
      <c r="AF70" s="11">
        <v>59</v>
      </c>
      <c r="AG70" s="11">
        <v>28.168123023057539</v>
      </c>
      <c r="AH70" s="11">
        <v>0</v>
      </c>
      <c r="AI70" s="11">
        <v>28.168123023057539</v>
      </c>
      <c r="AJ70" s="11" t="s">
        <v>100</v>
      </c>
      <c r="AK70" s="11">
        <v>4.82</v>
      </c>
      <c r="AL70" s="11" t="s">
        <v>43</v>
      </c>
      <c r="AM70" s="11">
        <v>-28.91</v>
      </c>
      <c r="AQ70" t="s">
        <v>318</v>
      </c>
      <c r="AR70" t="s">
        <v>319</v>
      </c>
      <c r="AS70">
        <v>1979</v>
      </c>
      <c r="AT70" t="s">
        <v>41</v>
      </c>
      <c r="AU70">
        <v>1</v>
      </c>
      <c r="AV70">
        <v>0</v>
      </c>
      <c r="AW70" t="s">
        <v>42</v>
      </c>
      <c r="AX70">
        <v>0</v>
      </c>
      <c r="AY70" t="s">
        <v>245</v>
      </c>
      <c r="AZ70" t="s">
        <v>246</v>
      </c>
      <c r="BA70">
        <v>27</v>
      </c>
      <c r="BB70" t="s">
        <v>320</v>
      </c>
      <c r="BC70">
        <v>137</v>
      </c>
      <c r="BD70">
        <v>27137</v>
      </c>
      <c r="BE70">
        <v>7.6</v>
      </c>
      <c r="BF70">
        <v>8665</v>
      </c>
      <c r="BG70">
        <v>1952</v>
      </c>
      <c r="BH70">
        <v>0</v>
      </c>
      <c r="BI70">
        <v>0</v>
      </c>
      <c r="BJ70">
        <v>0</v>
      </c>
      <c r="BK70" t="s">
        <v>1789</v>
      </c>
      <c r="BL70" t="s">
        <v>1910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 t="s">
        <v>1909</v>
      </c>
      <c r="BU70" t="s">
        <v>1863</v>
      </c>
      <c r="BV70">
        <v>0</v>
      </c>
      <c r="BW70">
        <v>0</v>
      </c>
      <c r="BX70">
        <v>0</v>
      </c>
      <c r="BY70">
        <v>4</v>
      </c>
      <c r="BZ70">
        <v>0.37974000000000002</v>
      </c>
      <c r="CA70">
        <v>0.37974000000000002</v>
      </c>
      <c r="CB70">
        <v>0.37974000000000002</v>
      </c>
      <c r="CC70">
        <v>0.37974000000000002</v>
      </c>
      <c r="CD70">
        <v>0.64</v>
      </c>
      <c r="CE70">
        <v>0.1</v>
      </c>
      <c r="CF70">
        <v>1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 t="s">
        <v>2051</v>
      </c>
      <c r="CP70">
        <v>100</v>
      </c>
      <c r="CQ70" t="s">
        <v>2051</v>
      </c>
      <c r="CR70">
        <v>100</v>
      </c>
      <c r="CS70" t="s">
        <v>1795</v>
      </c>
      <c r="CT70">
        <v>0</v>
      </c>
      <c r="CU70">
        <v>0</v>
      </c>
      <c r="CV70">
        <v>0</v>
      </c>
      <c r="CW70" t="s">
        <v>1944</v>
      </c>
      <c r="CX70">
        <v>47.429400000000001</v>
      </c>
      <c r="CY70">
        <v>-92.935000000000002</v>
      </c>
      <c r="CZ70" t="s">
        <v>1876</v>
      </c>
      <c r="DA70" t="s">
        <v>1818</v>
      </c>
      <c r="DB70" t="s">
        <v>1929</v>
      </c>
      <c r="DC70" t="s">
        <v>1929</v>
      </c>
      <c r="DD70" s="18">
        <v>0</v>
      </c>
      <c r="DE70" s="18">
        <v>0</v>
      </c>
      <c r="DF70" s="57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 s="58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3082</v>
      </c>
      <c r="ED70">
        <v>243450</v>
      </c>
      <c r="EE70">
        <v>0</v>
      </c>
      <c r="EF70">
        <v>1</v>
      </c>
      <c r="EG70">
        <v>1</v>
      </c>
      <c r="EH70">
        <v>0</v>
      </c>
      <c r="EI70">
        <v>1</v>
      </c>
      <c r="EJ70">
        <v>0.31443004699999999</v>
      </c>
      <c r="EK70" t="s">
        <v>1848</v>
      </c>
      <c r="EL70" t="s">
        <v>1848</v>
      </c>
      <c r="EM70">
        <v>0</v>
      </c>
      <c r="EN70">
        <v>1</v>
      </c>
      <c r="EO70">
        <v>0</v>
      </c>
      <c r="EP70">
        <v>0</v>
      </c>
      <c r="EQ70">
        <v>0</v>
      </c>
      <c r="ER70">
        <v>0</v>
      </c>
      <c r="ES70">
        <v>1</v>
      </c>
      <c r="ET70">
        <v>0</v>
      </c>
      <c r="EU70">
        <v>0</v>
      </c>
      <c r="EV70">
        <v>1</v>
      </c>
      <c r="EW70">
        <v>0</v>
      </c>
      <c r="EX70">
        <v>0</v>
      </c>
      <c r="EY70">
        <v>1</v>
      </c>
      <c r="EZ70" t="s">
        <v>1801</v>
      </c>
      <c r="FA70">
        <v>70</v>
      </c>
      <c r="FB70" t="s">
        <v>1860</v>
      </c>
      <c r="FC70">
        <v>6</v>
      </c>
      <c r="FD70" t="s">
        <v>1849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39</v>
      </c>
      <c r="FM70">
        <v>50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1</v>
      </c>
      <c r="GF70">
        <v>1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 t="s">
        <v>1838</v>
      </c>
      <c r="GP70">
        <v>0</v>
      </c>
      <c r="GQ70" t="s">
        <v>1945</v>
      </c>
      <c r="GR70">
        <v>68.878268860000006</v>
      </c>
      <c r="GS70">
        <v>0</v>
      </c>
      <c r="GT70">
        <v>0</v>
      </c>
      <c r="GU70">
        <v>0</v>
      </c>
      <c r="GV70" t="s">
        <v>44</v>
      </c>
      <c r="GW70" t="s">
        <v>44</v>
      </c>
      <c r="GX70" t="s">
        <v>44</v>
      </c>
      <c r="GY70" t="s">
        <v>44</v>
      </c>
      <c r="GZ70" t="s">
        <v>44</v>
      </c>
      <c r="HA70" t="s">
        <v>1861</v>
      </c>
      <c r="HB70" s="57">
        <v>0.4343726315789469</v>
      </c>
      <c r="HC70" t="s">
        <v>1861</v>
      </c>
      <c r="HD70" s="58">
        <v>206.26768040250087</v>
      </c>
      <c r="HE70" s="18">
        <v>28918.792319999968</v>
      </c>
      <c r="HF70" s="18">
        <v>250581.33545279971</v>
      </c>
      <c r="HG70" s="18">
        <v>25843.415408004978</v>
      </c>
      <c r="HH70" s="57">
        <v>0.25</v>
      </c>
      <c r="HI70">
        <v>473</v>
      </c>
      <c r="HJ70" s="11">
        <v>311.02354802652621</v>
      </c>
      <c r="HK70">
        <v>152</v>
      </c>
      <c r="HL70" s="11">
        <v>99.948370613175442</v>
      </c>
      <c r="HM70" s="59" t="s">
        <v>44</v>
      </c>
      <c r="HN70" s="59" t="s">
        <v>44</v>
      </c>
      <c r="HO70" s="59" t="s">
        <v>44</v>
      </c>
      <c r="HP70" s="59" t="s">
        <v>44</v>
      </c>
      <c r="HQ70" s="59" t="s">
        <v>44</v>
      </c>
      <c r="HR70" s="59" t="s">
        <v>44</v>
      </c>
      <c r="HS70" s="59" t="s">
        <v>44</v>
      </c>
      <c r="HT70" s="59" t="s">
        <v>44</v>
      </c>
      <c r="HU70" t="s">
        <v>44</v>
      </c>
      <c r="HV70" s="19">
        <v>1</v>
      </c>
      <c r="HW70" s="18">
        <v>6.3455926590000002</v>
      </c>
      <c r="HX70" s="58">
        <v>2.0902382218745998</v>
      </c>
      <c r="HY70" s="58">
        <v>5.5097617781253998</v>
      </c>
      <c r="HZ70" s="57">
        <v>0.5991605686304613</v>
      </c>
      <c r="IA70" s="18">
        <v>28918.792319999968</v>
      </c>
      <c r="IB70" s="18">
        <v>39889.714017141589</v>
      </c>
      <c r="IC70" s="18">
        <v>345644.37195853185</v>
      </c>
      <c r="ID70" s="58">
        <v>20.626768040250088</v>
      </c>
      <c r="IE70" s="18">
        <v>3564.7631424032788</v>
      </c>
      <c r="IF70" s="18">
        <v>22278.652265601697</v>
      </c>
      <c r="IG70" s="18">
        <v>10058072.125758963</v>
      </c>
      <c r="IH70" s="18">
        <v>1</v>
      </c>
      <c r="II70" s="18">
        <v>2514518.0314397407</v>
      </c>
      <c r="IJ70" s="18">
        <v>1825.5003629541759</v>
      </c>
      <c r="IK70" s="58">
        <v>389.07532863157888</v>
      </c>
      <c r="IL70" s="58">
        <v>4.9308613299173336</v>
      </c>
      <c r="IM70" s="58">
        <v>11.173252758255002</v>
      </c>
      <c r="IN70" s="58">
        <v>92.451233735753817</v>
      </c>
      <c r="IO70" s="58">
        <v>0</v>
      </c>
      <c r="IP70" s="58">
        <v>65.482867390229458</v>
      </c>
      <c r="IQ70" s="58">
        <v>82.722138332568576</v>
      </c>
      <c r="IR70" s="58">
        <v>107.37742616502257</v>
      </c>
      <c r="IS70" s="58">
        <f t="shared" si="5"/>
        <v>1825.5003629541759</v>
      </c>
      <c r="IT70" s="60"/>
      <c r="IU70" s="18">
        <f t="shared" si="6"/>
        <v>11.173252758255002</v>
      </c>
      <c r="IV70" s="18">
        <f t="shared" si="7"/>
        <v>389.07532863157888</v>
      </c>
      <c r="IW70" s="57">
        <f t="shared" si="8"/>
        <v>0.27503134498350001</v>
      </c>
      <c r="IX70" s="57">
        <f t="shared" si="9"/>
        <v>0.37936998114386111</v>
      </c>
      <c r="JA70" s="18">
        <v>214.13</v>
      </c>
    </row>
    <row r="71" spans="1:261" x14ac:dyDescent="0.2">
      <c r="A71" t="s">
        <v>1351</v>
      </c>
      <c r="B71" t="s">
        <v>1352</v>
      </c>
      <c r="C71" t="s">
        <v>1224</v>
      </c>
      <c r="D71" t="s">
        <v>1353</v>
      </c>
      <c r="E71" t="s">
        <v>70</v>
      </c>
      <c r="F71">
        <v>3149</v>
      </c>
      <c r="G71">
        <v>1</v>
      </c>
      <c r="H71">
        <v>2175</v>
      </c>
      <c r="I71">
        <v>12.66</v>
      </c>
      <c r="J71">
        <v>3.22</v>
      </c>
      <c r="K71">
        <v>26.99</v>
      </c>
      <c r="L71">
        <v>0.2</v>
      </c>
      <c r="M71">
        <v>0.25</v>
      </c>
      <c r="N71">
        <v>4.82</v>
      </c>
      <c r="O71">
        <v>59.67</v>
      </c>
      <c r="R71" t="s">
        <v>289</v>
      </c>
      <c r="S71">
        <v>1379</v>
      </c>
      <c r="T71" t="s">
        <v>41</v>
      </c>
      <c r="U71">
        <v>6</v>
      </c>
      <c r="V71">
        <v>922</v>
      </c>
      <c r="W71" t="s">
        <v>42</v>
      </c>
      <c r="X71" t="s">
        <v>100</v>
      </c>
      <c r="Y71">
        <v>21145</v>
      </c>
      <c r="Z71">
        <v>134</v>
      </c>
      <c r="AA71">
        <v>1206</v>
      </c>
      <c r="AB71" t="b">
        <v>0</v>
      </c>
      <c r="AC71">
        <v>11190</v>
      </c>
      <c r="AD71">
        <v>1954</v>
      </c>
      <c r="AE71" s="10">
        <v>2034</v>
      </c>
      <c r="AF71" s="11">
        <v>59</v>
      </c>
      <c r="AG71" s="11">
        <v>28.168123023057539</v>
      </c>
      <c r="AH71" s="11">
        <v>0</v>
      </c>
      <c r="AI71" s="11">
        <v>28.168123023057539</v>
      </c>
      <c r="AJ71" s="11" t="s">
        <v>100</v>
      </c>
      <c r="AK71" s="11">
        <v>4.82</v>
      </c>
      <c r="AL71" s="11" t="s">
        <v>43</v>
      </c>
      <c r="AM71" s="11">
        <v>-28.91</v>
      </c>
      <c r="AQ71" t="s">
        <v>318</v>
      </c>
      <c r="AR71" t="s">
        <v>321</v>
      </c>
      <c r="AS71">
        <v>1979</v>
      </c>
      <c r="AT71" t="s">
        <v>41</v>
      </c>
      <c r="AU71">
        <v>2</v>
      </c>
      <c r="AV71">
        <v>0</v>
      </c>
      <c r="AW71" t="s">
        <v>42</v>
      </c>
      <c r="AX71">
        <v>0</v>
      </c>
      <c r="AY71" t="s">
        <v>245</v>
      </c>
      <c r="AZ71" t="s">
        <v>246</v>
      </c>
      <c r="BA71">
        <v>27</v>
      </c>
      <c r="BB71" t="s">
        <v>320</v>
      </c>
      <c r="BC71">
        <v>137</v>
      </c>
      <c r="BD71">
        <v>27137</v>
      </c>
      <c r="BE71">
        <v>7.6</v>
      </c>
      <c r="BF71">
        <v>8665</v>
      </c>
      <c r="BG71">
        <v>1952</v>
      </c>
      <c r="BH71">
        <v>0</v>
      </c>
      <c r="BI71">
        <v>0</v>
      </c>
      <c r="BJ71">
        <v>0</v>
      </c>
      <c r="BK71" t="s">
        <v>1789</v>
      </c>
      <c r="BL71" t="s">
        <v>1910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 t="s">
        <v>1909</v>
      </c>
      <c r="BU71" t="s">
        <v>1863</v>
      </c>
      <c r="BV71">
        <v>0</v>
      </c>
      <c r="BW71">
        <v>0</v>
      </c>
      <c r="BX71">
        <v>0</v>
      </c>
      <c r="BY71">
        <v>4</v>
      </c>
      <c r="BZ71">
        <v>0.46221999999999902</v>
      </c>
      <c r="CA71">
        <v>0.46221999999999902</v>
      </c>
      <c r="CB71">
        <v>0.46221999999999902</v>
      </c>
      <c r="CC71">
        <v>0.46221999999999902</v>
      </c>
      <c r="CD71">
        <v>0.64</v>
      </c>
      <c r="CE71">
        <v>0.1</v>
      </c>
      <c r="CF71">
        <v>1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 t="s">
        <v>2051</v>
      </c>
      <c r="CP71">
        <v>100</v>
      </c>
      <c r="CQ71" t="s">
        <v>2051</v>
      </c>
      <c r="CR71">
        <v>100</v>
      </c>
      <c r="CS71" t="s">
        <v>1795</v>
      </c>
      <c r="CT71">
        <v>0</v>
      </c>
      <c r="CU71">
        <v>0</v>
      </c>
      <c r="CV71">
        <v>0</v>
      </c>
      <c r="CW71" t="s">
        <v>1944</v>
      </c>
      <c r="CX71">
        <v>47.429400000000001</v>
      </c>
      <c r="CY71">
        <v>-92.935000000000002</v>
      </c>
      <c r="CZ71" t="s">
        <v>1876</v>
      </c>
      <c r="DA71" t="s">
        <v>1818</v>
      </c>
      <c r="DB71" t="s">
        <v>1929</v>
      </c>
      <c r="DC71" t="s">
        <v>1929</v>
      </c>
      <c r="DD71" s="18">
        <v>0</v>
      </c>
      <c r="DE71" s="18">
        <v>0</v>
      </c>
      <c r="DF71" s="57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 s="58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1</v>
      </c>
      <c r="EH71">
        <v>0</v>
      </c>
      <c r="EI71">
        <v>0</v>
      </c>
      <c r="EJ71">
        <v>0.31443004699999999</v>
      </c>
      <c r="EK71">
        <v>0</v>
      </c>
      <c r="EL71" t="s">
        <v>1848</v>
      </c>
      <c r="EM71">
        <v>0</v>
      </c>
      <c r="EN71">
        <v>1</v>
      </c>
      <c r="EO71">
        <v>0</v>
      </c>
      <c r="EP71">
        <v>0</v>
      </c>
      <c r="EQ71">
        <v>0</v>
      </c>
      <c r="ER71">
        <v>0</v>
      </c>
      <c r="ES71">
        <v>1</v>
      </c>
      <c r="ET71">
        <v>0</v>
      </c>
      <c r="EU71">
        <v>0</v>
      </c>
      <c r="EV71">
        <v>1</v>
      </c>
      <c r="EW71">
        <v>0</v>
      </c>
      <c r="EX71">
        <v>0</v>
      </c>
      <c r="EY71">
        <v>1</v>
      </c>
      <c r="EZ71" t="s">
        <v>1801</v>
      </c>
      <c r="FA71">
        <v>70</v>
      </c>
      <c r="FB71" t="s">
        <v>1860</v>
      </c>
      <c r="FC71">
        <v>6</v>
      </c>
      <c r="FD71" t="s">
        <v>1849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39</v>
      </c>
      <c r="FM71">
        <v>50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1</v>
      </c>
      <c r="GF71">
        <v>1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 t="s">
        <v>1838</v>
      </c>
      <c r="GP71">
        <v>0</v>
      </c>
      <c r="GQ71" t="s">
        <v>1945</v>
      </c>
      <c r="GR71">
        <v>68.878268860000006</v>
      </c>
      <c r="GS71">
        <v>0</v>
      </c>
      <c r="GT71">
        <v>0</v>
      </c>
      <c r="GU71">
        <v>0</v>
      </c>
      <c r="GV71" t="s">
        <v>44</v>
      </c>
      <c r="GW71" t="s">
        <v>44</v>
      </c>
      <c r="GX71" t="s">
        <v>44</v>
      </c>
      <c r="GY71" t="s">
        <v>44</v>
      </c>
      <c r="GZ71" t="s">
        <v>44</v>
      </c>
      <c r="HA71" t="s">
        <v>1861</v>
      </c>
      <c r="HB71" s="57">
        <v>0.4343726315789469</v>
      </c>
      <c r="HC71" t="s">
        <v>1861</v>
      </c>
      <c r="HD71" s="58">
        <v>206.26768040250087</v>
      </c>
      <c r="HE71" s="18">
        <v>28918.792319999968</v>
      </c>
      <c r="HF71" s="18">
        <v>250581.33545279971</v>
      </c>
      <c r="HG71" s="18">
        <v>25843.415408004978</v>
      </c>
      <c r="HH71" s="57">
        <v>0.25</v>
      </c>
      <c r="HI71">
        <v>473</v>
      </c>
      <c r="HJ71" s="11">
        <v>311.02354802652621</v>
      </c>
      <c r="HK71">
        <v>152</v>
      </c>
      <c r="HL71" s="11">
        <v>99.948370613175442</v>
      </c>
      <c r="HM71" s="59" t="s">
        <v>44</v>
      </c>
      <c r="HN71" s="59" t="s">
        <v>44</v>
      </c>
      <c r="HO71" s="59" t="s">
        <v>44</v>
      </c>
      <c r="HP71" s="59" t="s">
        <v>44</v>
      </c>
      <c r="HQ71" s="59" t="s">
        <v>44</v>
      </c>
      <c r="HR71" s="59" t="s">
        <v>44</v>
      </c>
      <c r="HS71" s="59" t="s">
        <v>44</v>
      </c>
      <c r="HT71" s="59" t="s">
        <v>44</v>
      </c>
      <c r="HU71" t="s">
        <v>44</v>
      </c>
      <c r="HV71" s="19">
        <v>1</v>
      </c>
      <c r="HW71" s="18">
        <v>6.3455926590000002</v>
      </c>
      <c r="HX71" s="58">
        <v>2.0902382218745998</v>
      </c>
      <c r="HY71" s="58">
        <v>5.5097617781253998</v>
      </c>
      <c r="HZ71" s="57">
        <v>0.5991605686304613</v>
      </c>
      <c r="IA71" s="18">
        <v>28918.792319999968</v>
      </c>
      <c r="IB71" s="18">
        <v>39889.714017141589</v>
      </c>
      <c r="IC71" s="18">
        <v>345644.37195853185</v>
      </c>
      <c r="ID71" s="58">
        <v>20.626768040250088</v>
      </c>
      <c r="IE71" s="18">
        <v>3564.7631424032788</v>
      </c>
      <c r="IF71" s="18">
        <v>22278.652265601697</v>
      </c>
      <c r="IG71" s="18">
        <v>10058072.125758963</v>
      </c>
      <c r="IH71" s="18">
        <v>1</v>
      </c>
      <c r="II71" s="18">
        <v>2514518.0314397407</v>
      </c>
      <c r="IJ71" s="18">
        <v>1825.5003629541759</v>
      </c>
      <c r="IK71" s="58">
        <v>389.07532863157888</v>
      </c>
      <c r="IL71" s="58">
        <v>4.9308613299173336</v>
      </c>
      <c r="IM71" s="58">
        <v>11.173252758255002</v>
      </c>
      <c r="IN71" s="58">
        <v>92.451233735753817</v>
      </c>
      <c r="IO71" s="58">
        <v>0</v>
      </c>
      <c r="IP71" s="58">
        <v>65.482867390229458</v>
      </c>
      <c r="IQ71" s="58">
        <v>82.722138332568576</v>
      </c>
      <c r="IR71" s="58">
        <v>107.37742616502257</v>
      </c>
      <c r="IS71" s="58">
        <f t="shared" si="5"/>
        <v>1825.5003629541759</v>
      </c>
      <c r="IT71" s="60"/>
      <c r="IU71" s="18">
        <f t="shared" si="6"/>
        <v>11.173252758255002</v>
      </c>
      <c r="IV71" s="18">
        <f t="shared" si="7"/>
        <v>389.07532863157888</v>
      </c>
      <c r="IW71" s="57">
        <f t="shared" si="8"/>
        <v>0.27503134498350001</v>
      </c>
      <c r="IX71" s="57">
        <f t="shared" si="9"/>
        <v>0.37936998114386111</v>
      </c>
      <c r="JA71" s="18">
        <v>214.13</v>
      </c>
    </row>
    <row r="72" spans="1:261" x14ac:dyDescent="0.2">
      <c r="A72" t="s">
        <v>1354</v>
      </c>
      <c r="B72" t="s">
        <v>1352</v>
      </c>
      <c r="C72" t="s">
        <v>1224</v>
      </c>
      <c r="D72" t="s">
        <v>1353</v>
      </c>
      <c r="E72" t="s">
        <v>70</v>
      </c>
      <c r="F72">
        <v>3149</v>
      </c>
      <c r="G72">
        <v>2</v>
      </c>
      <c r="H72">
        <v>2175</v>
      </c>
      <c r="I72">
        <v>12.66</v>
      </c>
      <c r="J72">
        <v>3.22</v>
      </c>
      <c r="K72">
        <v>26.99</v>
      </c>
      <c r="L72">
        <v>0.2</v>
      </c>
      <c r="M72">
        <v>0.25</v>
      </c>
      <c r="N72">
        <v>4.82</v>
      </c>
      <c r="O72">
        <v>59.67</v>
      </c>
      <c r="R72" t="s">
        <v>290</v>
      </c>
      <c r="S72">
        <v>1379</v>
      </c>
      <c r="T72" t="s">
        <v>41</v>
      </c>
      <c r="U72">
        <v>7</v>
      </c>
      <c r="V72">
        <v>923</v>
      </c>
      <c r="W72" t="s">
        <v>42</v>
      </c>
      <c r="X72" t="s">
        <v>100</v>
      </c>
      <c r="Y72">
        <v>21145</v>
      </c>
      <c r="Z72">
        <v>134</v>
      </c>
      <c r="AA72">
        <v>1206</v>
      </c>
      <c r="AB72" t="b">
        <v>0</v>
      </c>
      <c r="AC72">
        <v>11178</v>
      </c>
      <c r="AD72">
        <v>1954</v>
      </c>
      <c r="AE72" s="10">
        <v>2034</v>
      </c>
      <c r="AF72" s="11">
        <v>59</v>
      </c>
      <c r="AG72" s="11">
        <v>28.168123023057539</v>
      </c>
      <c r="AH72" s="11">
        <v>0</v>
      </c>
      <c r="AI72" s="11">
        <v>28.168123023057539</v>
      </c>
      <c r="AJ72" s="11" t="s">
        <v>100</v>
      </c>
      <c r="AK72" s="11">
        <v>4.82</v>
      </c>
      <c r="AL72" s="11" t="s">
        <v>43</v>
      </c>
      <c r="AM72" s="11">
        <v>-28.91</v>
      </c>
      <c r="AQ72" t="s">
        <v>318</v>
      </c>
      <c r="AR72" t="s">
        <v>322</v>
      </c>
      <c r="AS72">
        <v>1979</v>
      </c>
      <c r="AT72" t="s">
        <v>41</v>
      </c>
      <c r="AU72">
        <v>3</v>
      </c>
      <c r="AV72">
        <v>0</v>
      </c>
      <c r="AW72" t="s">
        <v>42</v>
      </c>
      <c r="AX72">
        <v>0</v>
      </c>
      <c r="AY72" t="s">
        <v>245</v>
      </c>
      <c r="AZ72" t="s">
        <v>246</v>
      </c>
      <c r="BA72">
        <v>27</v>
      </c>
      <c r="BB72" t="s">
        <v>320</v>
      </c>
      <c r="BC72">
        <v>137</v>
      </c>
      <c r="BD72">
        <v>27137</v>
      </c>
      <c r="BE72">
        <v>7.6</v>
      </c>
      <c r="BF72">
        <v>8665</v>
      </c>
      <c r="BG72">
        <v>1974</v>
      </c>
      <c r="BH72">
        <v>0</v>
      </c>
      <c r="BI72">
        <v>0</v>
      </c>
      <c r="BJ72">
        <v>0</v>
      </c>
      <c r="BK72" t="s">
        <v>1789</v>
      </c>
      <c r="BL72" t="s">
        <v>1910</v>
      </c>
      <c r="BM72">
        <v>0</v>
      </c>
      <c r="BN72">
        <v>0</v>
      </c>
      <c r="BO72">
        <v>0</v>
      </c>
      <c r="BP72">
        <v>0</v>
      </c>
      <c r="BQ72" t="s">
        <v>1699</v>
      </c>
      <c r="BR72">
        <v>0</v>
      </c>
      <c r="BS72">
        <v>2007</v>
      </c>
      <c r="BT72" t="s">
        <v>2021</v>
      </c>
      <c r="BU72" t="s">
        <v>1863</v>
      </c>
      <c r="BV72">
        <v>0</v>
      </c>
      <c r="BW72">
        <v>0</v>
      </c>
      <c r="BX72">
        <v>0</v>
      </c>
      <c r="BY72">
        <v>4</v>
      </c>
      <c r="BZ72">
        <v>0.45208999999999899</v>
      </c>
      <c r="CA72">
        <v>0.33906750000000002</v>
      </c>
      <c r="CB72">
        <v>0.45208999999999899</v>
      </c>
      <c r="CC72">
        <v>0.33906750000000002</v>
      </c>
      <c r="CD72">
        <v>0.9</v>
      </c>
      <c r="CE72">
        <v>0.1</v>
      </c>
      <c r="CF72">
        <v>1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 t="s">
        <v>2051</v>
      </c>
      <c r="CP72">
        <v>100</v>
      </c>
      <c r="CQ72" t="s">
        <v>2051</v>
      </c>
      <c r="CR72">
        <v>100</v>
      </c>
      <c r="CS72" t="s">
        <v>1795</v>
      </c>
      <c r="CT72">
        <v>0</v>
      </c>
      <c r="CU72">
        <v>0</v>
      </c>
      <c r="CV72">
        <v>0</v>
      </c>
      <c r="CW72" t="s">
        <v>1944</v>
      </c>
      <c r="CX72">
        <v>47.429400000000001</v>
      </c>
      <c r="CY72">
        <v>-92.935000000000002</v>
      </c>
      <c r="CZ72" t="s">
        <v>1876</v>
      </c>
      <c r="DA72" t="s">
        <v>1818</v>
      </c>
      <c r="DB72" t="s">
        <v>1929</v>
      </c>
      <c r="DC72" t="s">
        <v>1929</v>
      </c>
      <c r="DD72" s="18">
        <v>0</v>
      </c>
      <c r="DE72" s="18">
        <v>0</v>
      </c>
      <c r="DF72" s="57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 s="58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19784</v>
      </c>
      <c r="ED72">
        <v>82854</v>
      </c>
      <c r="EE72">
        <v>0</v>
      </c>
      <c r="EF72">
        <v>1</v>
      </c>
      <c r="EG72">
        <v>1</v>
      </c>
      <c r="EH72">
        <v>0</v>
      </c>
      <c r="EI72">
        <v>0.93998605099999999</v>
      </c>
      <c r="EJ72">
        <v>0.31443004699999999</v>
      </c>
      <c r="EK72" t="s">
        <v>1848</v>
      </c>
      <c r="EL72" t="s">
        <v>1848</v>
      </c>
      <c r="EM72">
        <v>0</v>
      </c>
      <c r="EN72">
        <v>1</v>
      </c>
      <c r="EO72">
        <v>1</v>
      </c>
      <c r="EP72">
        <v>0</v>
      </c>
      <c r="EQ72">
        <v>0</v>
      </c>
      <c r="ER72">
        <v>0</v>
      </c>
      <c r="ES72">
        <v>1</v>
      </c>
      <c r="ET72">
        <v>0</v>
      </c>
      <c r="EU72">
        <v>0</v>
      </c>
      <c r="EV72">
        <v>1</v>
      </c>
      <c r="EW72">
        <v>0</v>
      </c>
      <c r="EX72">
        <v>0</v>
      </c>
      <c r="EY72">
        <v>1</v>
      </c>
      <c r="EZ72" t="s">
        <v>1801</v>
      </c>
      <c r="FA72">
        <v>48</v>
      </c>
      <c r="FB72" t="s">
        <v>1824</v>
      </c>
      <c r="FC72">
        <v>6</v>
      </c>
      <c r="FD72" t="s">
        <v>1849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39</v>
      </c>
      <c r="FM72">
        <v>50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1</v>
      </c>
      <c r="GF72">
        <v>1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 t="s">
        <v>1838</v>
      </c>
      <c r="GP72">
        <v>0</v>
      </c>
      <c r="GQ72" t="s">
        <v>1945</v>
      </c>
      <c r="GR72">
        <v>68.878268860000006</v>
      </c>
      <c r="GS72">
        <v>0</v>
      </c>
      <c r="GT72">
        <v>0</v>
      </c>
      <c r="GU72">
        <v>0</v>
      </c>
      <c r="GV72" t="s">
        <v>44</v>
      </c>
      <c r="GW72" t="s">
        <v>44</v>
      </c>
      <c r="GX72" t="s">
        <v>44</v>
      </c>
      <c r="GY72" t="s">
        <v>44</v>
      </c>
      <c r="GZ72" t="s">
        <v>44</v>
      </c>
      <c r="HA72" t="s">
        <v>1861</v>
      </c>
      <c r="HB72" s="57">
        <v>0.4343726315789469</v>
      </c>
      <c r="HC72" t="s">
        <v>1861</v>
      </c>
      <c r="HD72" s="58">
        <v>206.26768040250087</v>
      </c>
      <c r="HE72" s="18">
        <v>28918.792319999968</v>
      </c>
      <c r="HF72" s="18">
        <v>250581.33545279971</v>
      </c>
      <c r="HG72" s="18">
        <v>25843.415408004978</v>
      </c>
      <c r="HH72" s="57">
        <v>0.25</v>
      </c>
      <c r="HI72">
        <v>473</v>
      </c>
      <c r="HJ72" s="11">
        <v>311.02354802652621</v>
      </c>
      <c r="HK72">
        <v>152</v>
      </c>
      <c r="HL72" s="11">
        <v>99.948370613175442</v>
      </c>
      <c r="HM72" s="59" t="s">
        <v>44</v>
      </c>
      <c r="HN72" s="59" t="s">
        <v>44</v>
      </c>
      <c r="HO72" s="59" t="s">
        <v>44</v>
      </c>
      <c r="HP72" s="59" t="s">
        <v>44</v>
      </c>
      <c r="HQ72" s="59" t="s">
        <v>44</v>
      </c>
      <c r="HR72" s="59" t="s">
        <v>44</v>
      </c>
      <c r="HS72" s="59" t="s">
        <v>44</v>
      </c>
      <c r="HT72" s="59" t="s">
        <v>44</v>
      </c>
      <c r="HU72" t="s">
        <v>44</v>
      </c>
      <c r="HV72" s="19">
        <v>1</v>
      </c>
      <c r="HW72" s="18">
        <v>6.3455926590000002</v>
      </c>
      <c r="HX72" s="58">
        <v>2.0902382218745998</v>
      </c>
      <c r="HY72" s="58">
        <v>5.5097617781253998</v>
      </c>
      <c r="HZ72" s="57">
        <v>0.5991605686304613</v>
      </c>
      <c r="IA72" s="18">
        <v>28918.792319999968</v>
      </c>
      <c r="IB72" s="18">
        <v>39889.714017141589</v>
      </c>
      <c r="IC72" s="18">
        <v>345644.37195853185</v>
      </c>
      <c r="ID72" s="58">
        <v>20.626768040250088</v>
      </c>
      <c r="IE72" s="18">
        <v>3564.7631424032788</v>
      </c>
      <c r="IF72" s="18">
        <v>22278.652265601697</v>
      </c>
      <c r="IG72" s="18">
        <v>10058072.125758963</v>
      </c>
      <c r="IH72" s="18">
        <v>1</v>
      </c>
      <c r="II72" s="18">
        <v>2514518.0314397407</v>
      </c>
      <c r="IJ72" s="18">
        <v>1825.5003629541759</v>
      </c>
      <c r="IK72" s="58">
        <v>389.07532863157888</v>
      </c>
      <c r="IL72" s="58">
        <v>4.9308613299173336</v>
      </c>
      <c r="IM72" s="58">
        <v>11.173252758255002</v>
      </c>
      <c r="IN72" s="58">
        <v>92.451233735753817</v>
      </c>
      <c r="IO72" s="58">
        <v>0</v>
      </c>
      <c r="IP72" s="58">
        <v>65.482867390229458</v>
      </c>
      <c r="IQ72" s="58">
        <v>82.722138332568576</v>
      </c>
      <c r="IR72" s="58">
        <v>107.37742616502257</v>
      </c>
      <c r="IS72" s="58">
        <f t="shared" si="5"/>
        <v>1825.5003629541759</v>
      </c>
      <c r="IT72" s="60"/>
      <c r="IU72" s="18">
        <f t="shared" si="6"/>
        <v>11.173252758255002</v>
      </c>
      <c r="IV72" s="18">
        <f t="shared" si="7"/>
        <v>389.07532863157888</v>
      </c>
      <c r="IW72" s="57">
        <f t="shared" si="8"/>
        <v>0.27503134498350001</v>
      </c>
      <c r="IX72" s="57">
        <f t="shared" si="9"/>
        <v>0.37936998114386111</v>
      </c>
      <c r="JA72" s="18">
        <v>214.13</v>
      </c>
    </row>
    <row r="73" spans="1:261" x14ac:dyDescent="0.2">
      <c r="A73" t="s">
        <v>1355</v>
      </c>
      <c r="B73" t="s">
        <v>1244</v>
      </c>
      <c r="C73" t="s">
        <v>1224</v>
      </c>
      <c r="D73" t="s">
        <v>1356</v>
      </c>
      <c r="E73" t="s">
        <v>982</v>
      </c>
      <c r="F73">
        <v>3298</v>
      </c>
      <c r="G73" t="s">
        <v>984</v>
      </c>
      <c r="H73">
        <v>2321</v>
      </c>
      <c r="I73">
        <v>10.58</v>
      </c>
      <c r="J73">
        <v>4.59</v>
      </c>
      <c r="K73">
        <v>30.01</v>
      </c>
      <c r="L73">
        <v>0.24</v>
      </c>
      <c r="M73">
        <v>0.32</v>
      </c>
      <c r="N73">
        <v>4.82</v>
      </c>
      <c r="O73">
        <v>25.38</v>
      </c>
      <c r="R73" t="s">
        <v>291</v>
      </c>
      <c r="S73">
        <v>1379</v>
      </c>
      <c r="T73" t="s">
        <v>41</v>
      </c>
      <c r="U73">
        <v>8</v>
      </c>
      <c r="V73">
        <v>924</v>
      </c>
      <c r="W73" t="s">
        <v>42</v>
      </c>
      <c r="X73" t="s">
        <v>100</v>
      </c>
      <c r="Y73">
        <v>21145</v>
      </c>
      <c r="Z73">
        <v>134</v>
      </c>
      <c r="AA73">
        <v>1206</v>
      </c>
      <c r="AB73" t="b">
        <v>0</v>
      </c>
      <c r="AC73">
        <v>11225</v>
      </c>
      <c r="AD73">
        <v>1955</v>
      </c>
      <c r="AE73" s="10">
        <v>2034</v>
      </c>
      <c r="AF73" s="11">
        <v>59</v>
      </c>
      <c r="AG73" s="11">
        <v>28.168123023057539</v>
      </c>
      <c r="AH73" s="11">
        <v>0</v>
      </c>
      <c r="AI73" s="11">
        <v>28.168123023057539</v>
      </c>
      <c r="AJ73" s="11" t="s">
        <v>100</v>
      </c>
      <c r="AK73" s="11">
        <v>4.82</v>
      </c>
      <c r="AL73" s="11" t="s">
        <v>43</v>
      </c>
      <c r="AM73" s="11">
        <v>-28.91</v>
      </c>
      <c r="AQ73" t="s">
        <v>318</v>
      </c>
      <c r="AR73" t="s">
        <v>323</v>
      </c>
      <c r="AS73">
        <v>1979</v>
      </c>
      <c r="AT73" t="s">
        <v>41</v>
      </c>
      <c r="AU73">
        <v>4</v>
      </c>
      <c r="AV73">
        <v>0</v>
      </c>
      <c r="AW73" t="s">
        <v>42</v>
      </c>
      <c r="AX73">
        <v>0</v>
      </c>
      <c r="AY73" t="s">
        <v>245</v>
      </c>
      <c r="AZ73" t="s">
        <v>246</v>
      </c>
      <c r="BA73">
        <v>27</v>
      </c>
      <c r="BB73" t="s">
        <v>320</v>
      </c>
      <c r="BC73">
        <v>137</v>
      </c>
      <c r="BD73">
        <v>27137</v>
      </c>
      <c r="BE73">
        <v>7.6</v>
      </c>
      <c r="BF73">
        <v>8665</v>
      </c>
      <c r="BG73">
        <v>2006</v>
      </c>
      <c r="BH73">
        <v>0</v>
      </c>
      <c r="BI73">
        <v>0</v>
      </c>
      <c r="BJ73">
        <v>0</v>
      </c>
      <c r="BK73" t="s">
        <v>1789</v>
      </c>
      <c r="BL73" t="s">
        <v>1910</v>
      </c>
      <c r="BM73">
        <v>0</v>
      </c>
      <c r="BN73">
        <v>0</v>
      </c>
      <c r="BO73">
        <v>0</v>
      </c>
      <c r="BP73">
        <v>0</v>
      </c>
      <c r="BQ73" t="s">
        <v>1699</v>
      </c>
      <c r="BR73">
        <v>0</v>
      </c>
      <c r="BS73">
        <v>2007</v>
      </c>
      <c r="BT73" t="s">
        <v>1862</v>
      </c>
      <c r="BU73" t="s">
        <v>1863</v>
      </c>
      <c r="BV73">
        <v>0</v>
      </c>
      <c r="BW73">
        <v>0</v>
      </c>
      <c r="BX73">
        <v>0</v>
      </c>
      <c r="BY73">
        <v>3.0129999999999999</v>
      </c>
      <c r="BZ73">
        <v>0.14845999999999901</v>
      </c>
      <c r="CA73">
        <v>0.14845999999999901</v>
      </c>
      <c r="CB73">
        <v>0.14845999999999901</v>
      </c>
      <c r="CC73">
        <v>0.14845999999999901</v>
      </c>
      <c r="CD73">
        <v>0.64</v>
      </c>
      <c r="CE73">
        <v>0.1</v>
      </c>
      <c r="CF73">
        <v>1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 t="s">
        <v>2051</v>
      </c>
      <c r="CP73">
        <v>100</v>
      </c>
      <c r="CQ73" t="s">
        <v>2051</v>
      </c>
      <c r="CR73">
        <v>100</v>
      </c>
      <c r="CS73" t="s">
        <v>1795</v>
      </c>
      <c r="CT73">
        <v>0</v>
      </c>
      <c r="CU73">
        <v>0</v>
      </c>
      <c r="CV73">
        <v>0</v>
      </c>
      <c r="CW73" t="s">
        <v>1944</v>
      </c>
      <c r="CX73">
        <v>47.429400000000001</v>
      </c>
      <c r="CY73">
        <v>-92.935000000000002</v>
      </c>
      <c r="CZ73" t="s">
        <v>1876</v>
      </c>
      <c r="DA73" t="s">
        <v>1818</v>
      </c>
      <c r="DB73" t="s">
        <v>1929</v>
      </c>
      <c r="DC73" t="s">
        <v>1929</v>
      </c>
      <c r="DD73" s="18">
        <v>0</v>
      </c>
      <c r="DE73" s="18">
        <v>0</v>
      </c>
      <c r="DF73" s="57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 s="58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47999</v>
      </c>
      <c r="EE73">
        <v>0</v>
      </c>
      <c r="EF73">
        <v>1</v>
      </c>
      <c r="EG73">
        <v>1</v>
      </c>
      <c r="EH73">
        <v>0</v>
      </c>
      <c r="EI73">
        <v>0.54959872099999996</v>
      </c>
      <c r="EJ73">
        <v>0.31443004699999999</v>
      </c>
      <c r="EK73" t="s">
        <v>1848</v>
      </c>
      <c r="EL73" t="s">
        <v>1848</v>
      </c>
      <c r="EM73">
        <v>0</v>
      </c>
      <c r="EN73">
        <v>1</v>
      </c>
      <c r="EO73">
        <v>1</v>
      </c>
      <c r="EP73">
        <v>0</v>
      </c>
      <c r="EQ73">
        <v>0</v>
      </c>
      <c r="ER73">
        <v>0</v>
      </c>
      <c r="ES73">
        <v>1</v>
      </c>
      <c r="ET73">
        <v>0</v>
      </c>
      <c r="EU73">
        <v>0</v>
      </c>
      <c r="EV73">
        <v>1</v>
      </c>
      <c r="EW73">
        <v>0</v>
      </c>
      <c r="EX73">
        <v>0</v>
      </c>
      <c r="EY73">
        <v>1</v>
      </c>
      <c r="EZ73" t="s">
        <v>1801</v>
      </c>
      <c r="FA73">
        <v>16</v>
      </c>
      <c r="FB73" t="s">
        <v>1940</v>
      </c>
      <c r="FC73">
        <v>6</v>
      </c>
      <c r="FD73" t="s">
        <v>1849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39</v>
      </c>
      <c r="FM73">
        <v>50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1</v>
      </c>
      <c r="GF73">
        <v>1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 t="s">
        <v>1838</v>
      </c>
      <c r="GP73">
        <v>0</v>
      </c>
      <c r="GQ73" t="s">
        <v>1945</v>
      </c>
      <c r="GR73">
        <v>68.878268860000006</v>
      </c>
      <c r="GS73">
        <v>0</v>
      </c>
      <c r="GT73">
        <v>0</v>
      </c>
      <c r="GU73">
        <v>0</v>
      </c>
      <c r="GV73" t="s">
        <v>44</v>
      </c>
      <c r="GW73" t="s">
        <v>44</v>
      </c>
      <c r="GX73" t="s">
        <v>44</v>
      </c>
      <c r="GY73" t="s">
        <v>44</v>
      </c>
      <c r="GZ73" t="s">
        <v>44</v>
      </c>
      <c r="HA73" t="s">
        <v>1861</v>
      </c>
      <c r="HB73" s="57">
        <v>0.4343726315789469</v>
      </c>
      <c r="HC73" t="s">
        <v>1861</v>
      </c>
      <c r="HD73" s="58">
        <v>206.26768040250087</v>
      </c>
      <c r="HE73" s="18">
        <v>28918.792319999968</v>
      </c>
      <c r="HF73" s="18">
        <v>250581.33545279971</v>
      </c>
      <c r="HG73" s="18">
        <v>25843.415408004978</v>
      </c>
      <c r="HH73" s="57">
        <v>0.25</v>
      </c>
      <c r="HI73">
        <v>473</v>
      </c>
      <c r="HJ73" s="11">
        <v>311.02354802652621</v>
      </c>
      <c r="HK73">
        <v>152</v>
      </c>
      <c r="HL73" s="11">
        <v>99.948370613175442</v>
      </c>
      <c r="HM73" s="59" t="s">
        <v>44</v>
      </c>
      <c r="HN73" s="59" t="s">
        <v>44</v>
      </c>
      <c r="HO73" s="59" t="s">
        <v>44</v>
      </c>
      <c r="HP73" s="59" t="s">
        <v>44</v>
      </c>
      <c r="HQ73" s="59" t="s">
        <v>44</v>
      </c>
      <c r="HR73" s="59" t="s">
        <v>44</v>
      </c>
      <c r="HS73" s="59" t="s">
        <v>44</v>
      </c>
      <c r="HT73" s="59" t="s">
        <v>44</v>
      </c>
      <c r="HU73" t="s">
        <v>44</v>
      </c>
      <c r="HV73" s="19">
        <v>1</v>
      </c>
      <c r="HW73" s="18">
        <v>6.3455926590000002</v>
      </c>
      <c r="HX73" s="58">
        <v>2.0902382218745998</v>
      </c>
      <c r="HY73" s="58">
        <v>5.5097617781253998</v>
      </c>
      <c r="HZ73" s="57">
        <v>0.5991605686304613</v>
      </c>
      <c r="IA73" s="18">
        <v>28918.792319999968</v>
      </c>
      <c r="IB73" s="18">
        <v>39889.714017141589</v>
      </c>
      <c r="IC73" s="18">
        <v>345644.37195853185</v>
      </c>
      <c r="ID73" s="58">
        <v>20.626768040250088</v>
      </c>
      <c r="IE73" s="18">
        <v>3564.7631424032788</v>
      </c>
      <c r="IF73" s="18">
        <v>22278.652265601697</v>
      </c>
      <c r="IG73" s="18">
        <v>10058072.125758963</v>
      </c>
      <c r="IH73" s="18">
        <v>1</v>
      </c>
      <c r="II73" s="18">
        <v>2514518.0314397407</v>
      </c>
      <c r="IJ73" s="18">
        <v>1825.5003629541759</v>
      </c>
      <c r="IK73" s="58">
        <v>389.07532863157888</v>
      </c>
      <c r="IL73" s="58">
        <v>4.9308613299173336</v>
      </c>
      <c r="IM73" s="58">
        <v>11.173252758255002</v>
      </c>
      <c r="IN73" s="58">
        <v>92.451233735753817</v>
      </c>
      <c r="IO73" s="58">
        <v>0</v>
      </c>
      <c r="IP73" s="58">
        <v>65.482867390229458</v>
      </c>
      <c r="IQ73" s="58">
        <v>82.722138332568576</v>
      </c>
      <c r="IR73" s="58">
        <v>107.37742616502257</v>
      </c>
      <c r="IS73" s="58">
        <f t="shared" si="5"/>
        <v>1825.5003629541759</v>
      </c>
      <c r="IT73" s="60"/>
      <c r="IU73" s="18">
        <f t="shared" si="6"/>
        <v>11.173252758255002</v>
      </c>
      <c r="IV73" s="18">
        <f t="shared" si="7"/>
        <v>389.07532863157888</v>
      </c>
      <c r="IW73" s="57">
        <f t="shared" si="8"/>
        <v>0.27503134498350001</v>
      </c>
      <c r="IX73" s="57">
        <f t="shared" si="9"/>
        <v>0.37936998114386111</v>
      </c>
      <c r="JA73" s="18">
        <v>214.13</v>
      </c>
    </row>
    <row r="74" spans="1:261" x14ac:dyDescent="0.2">
      <c r="A74" t="s">
        <v>1357</v>
      </c>
      <c r="B74" t="s">
        <v>1358</v>
      </c>
      <c r="C74" t="s">
        <v>1224</v>
      </c>
      <c r="D74" t="s">
        <v>1359</v>
      </c>
      <c r="E74" t="s">
        <v>985</v>
      </c>
      <c r="F74">
        <v>3396</v>
      </c>
      <c r="G74">
        <v>1</v>
      </c>
      <c r="H74">
        <v>1938</v>
      </c>
      <c r="I74">
        <v>10.58</v>
      </c>
      <c r="J74">
        <v>3.52</v>
      </c>
      <c r="K74">
        <v>23.73</v>
      </c>
      <c r="L74">
        <v>0.16</v>
      </c>
      <c r="M74">
        <v>0.2</v>
      </c>
      <c r="N74">
        <v>4.82</v>
      </c>
      <c r="O74">
        <v>22.08</v>
      </c>
      <c r="R74" t="s">
        <v>292</v>
      </c>
      <c r="S74">
        <v>1379</v>
      </c>
      <c r="T74" t="s">
        <v>41</v>
      </c>
      <c r="U74">
        <v>9</v>
      </c>
      <c r="V74">
        <v>925</v>
      </c>
      <c r="W74" t="s">
        <v>42</v>
      </c>
      <c r="X74" t="s">
        <v>100</v>
      </c>
      <c r="Y74">
        <v>21145</v>
      </c>
      <c r="Z74">
        <v>134</v>
      </c>
      <c r="AA74">
        <v>1206</v>
      </c>
      <c r="AB74" t="b">
        <v>0</v>
      </c>
      <c r="AC74">
        <v>11187</v>
      </c>
      <c r="AD74">
        <v>1955</v>
      </c>
      <c r="AE74" s="10">
        <v>2034</v>
      </c>
      <c r="AF74" s="11">
        <v>59</v>
      </c>
      <c r="AG74" s="11">
        <v>28.168123023057539</v>
      </c>
      <c r="AH74" s="11">
        <v>0</v>
      </c>
      <c r="AI74" s="11">
        <v>28.168123023057539</v>
      </c>
      <c r="AJ74" s="11" t="s">
        <v>100</v>
      </c>
      <c r="AK74" s="11">
        <v>4.82</v>
      </c>
      <c r="AL74" s="11" t="s">
        <v>43</v>
      </c>
      <c r="AM74" s="11">
        <v>-28.91</v>
      </c>
      <c r="AQ74" t="s">
        <v>324</v>
      </c>
      <c r="AR74" t="s">
        <v>325</v>
      </c>
      <c r="AS74">
        <v>2079</v>
      </c>
      <c r="AT74" t="s">
        <v>41</v>
      </c>
      <c r="AU74" t="s">
        <v>326</v>
      </c>
      <c r="AV74">
        <v>1315</v>
      </c>
      <c r="AW74" t="s">
        <v>42</v>
      </c>
      <c r="AX74">
        <v>0</v>
      </c>
      <c r="AY74" t="s">
        <v>235</v>
      </c>
      <c r="AZ74" t="s">
        <v>327</v>
      </c>
      <c r="BA74">
        <v>29</v>
      </c>
      <c r="BB74" t="s">
        <v>328</v>
      </c>
      <c r="BC74">
        <v>95</v>
      </c>
      <c r="BD74">
        <v>29095</v>
      </c>
      <c r="BE74">
        <v>564</v>
      </c>
      <c r="BF74">
        <v>10285</v>
      </c>
      <c r="BG74">
        <v>2000</v>
      </c>
      <c r="BH74">
        <v>0</v>
      </c>
      <c r="BI74" t="s">
        <v>1807</v>
      </c>
      <c r="BJ74" t="s">
        <v>1788</v>
      </c>
      <c r="BK74" t="s">
        <v>1808</v>
      </c>
      <c r="BL74" t="s">
        <v>1910</v>
      </c>
      <c r="BM74" t="s">
        <v>1865</v>
      </c>
      <c r="BN74">
        <v>2001</v>
      </c>
      <c r="BO74">
        <v>0.94</v>
      </c>
      <c r="BP74" t="s">
        <v>1931</v>
      </c>
      <c r="BQ74" t="s">
        <v>1701</v>
      </c>
      <c r="BR74">
        <v>2001</v>
      </c>
      <c r="BS74">
        <v>0</v>
      </c>
      <c r="BT74" t="s">
        <v>41</v>
      </c>
      <c r="BU74">
        <v>0</v>
      </c>
      <c r="BV74" t="s">
        <v>1812</v>
      </c>
      <c r="BW74">
        <v>2016</v>
      </c>
      <c r="BX74">
        <v>0</v>
      </c>
      <c r="BY74">
        <v>0.12</v>
      </c>
      <c r="BZ74">
        <v>6.4479999999999996E-2</v>
      </c>
      <c r="CA74">
        <v>6.4479999999999996E-2</v>
      </c>
      <c r="CB74">
        <v>6.4479999999999996E-2</v>
      </c>
      <c r="CC74">
        <v>6.4479999999999996E-2</v>
      </c>
      <c r="CD74">
        <v>0.1</v>
      </c>
      <c r="CE74">
        <v>0.1</v>
      </c>
      <c r="CF74">
        <v>0.1</v>
      </c>
      <c r="CG74">
        <v>0.99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 t="s">
        <v>2052</v>
      </c>
      <c r="CP74">
        <v>100</v>
      </c>
      <c r="CQ74" t="s">
        <v>1956</v>
      </c>
      <c r="CR74">
        <v>100</v>
      </c>
      <c r="CS74" t="s">
        <v>1795</v>
      </c>
      <c r="CT74" t="s">
        <v>2053</v>
      </c>
      <c r="CU74">
        <v>1</v>
      </c>
      <c r="CV74">
        <v>0</v>
      </c>
      <c r="CW74" t="s">
        <v>2054</v>
      </c>
      <c r="CX74">
        <v>39.130600000000001</v>
      </c>
      <c r="CY74">
        <v>-94.477800000000002</v>
      </c>
      <c r="CZ74" t="s">
        <v>1817</v>
      </c>
      <c r="DA74" t="s">
        <v>1818</v>
      </c>
      <c r="DB74" t="s">
        <v>2055</v>
      </c>
      <c r="DC74">
        <v>0</v>
      </c>
      <c r="DD74" s="18">
        <v>26298144</v>
      </c>
      <c r="DE74" s="18">
        <v>2860665</v>
      </c>
      <c r="DF74" s="57">
        <v>0.41799999999999998</v>
      </c>
      <c r="DG74" t="s">
        <v>1820</v>
      </c>
      <c r="DH74">
        <v>11971207.4</v>
      </c>
      <c r="DI74">
        <v>1134.5999999999999</v>
      </c>
      <c r="DJ74">
        <v>873.8</v>
      </c>
      <c r="DK74">
        <v>2751248.4</v>
      </c>
      <c r="DL74">
        <v>17.8</v>
      </c>
      <c r="DM74">
        <v>394.4</v>
      </c>
      <c r="DN74">
        <v>24</v>
      </c>
      <c r="DO74">
        <v>0</v>
      </c>
      <c r="DP74">
        <v>9.1889872133098002E-2</v>
      </c>
      <c r="DQ74">
        <v>7.0817665583329401E-2</v>
      </c>
      <c r="DR74">
        <v>209.14217681161699</v>
      </c>
      <c r="DS74">
        <v>6.3969198454654603E-7</v>
      </c>
      <c r="DT74">
        <v>7.0083896561878106E-2</v>
      </c>
      <c r="DU74">
        <v>8.6287458156742894E-2</v>
      </c>
      <c r="DV74">
        <v>6.6453358837794699E-2</v>
      </c>
      <c r="DW74" s="58">
        <v>209.23517644438999</v>
      </c>
      <c r="DX74">
        <v>6.7685384945796902E-7</v>
      </c>
      <c r="DY74">
        <v>6.5891432137413303E-2</v>
      </c>
      <c r="DZ74">
        <v>1.6028710626474099E-3</v>
      </c>
      <c r="EA74">
        <v>0</v>
      </c>
      <c r="EB74">
        <v>2913654</v>
      </c>
      <c r="EC74">
        <v>1713319</v>
      </c>
      <c r="ED74">
        <v>145926</v>
      </c>
      <c r="EE74">
        <v>0</v>
      </c>
      <c r="EF74">
        <v>1</v>
      </c>
      <c r="EG74">
        <v>1</v>
      </c>
      <c r="EH74" t="s">
        <v>1847</v>
      </c>
      <c r="EI74">
        <v>0.36</v>
      </c>
      <c r="EJ74">
        <v>0.36</v>
      </c>
      <c r="EK74" t="s">
        <v>1822</v>
      </c>
      <c r="EL74" t="s">
        <v>1822</v>
      </c>
      <c r="EM74">
        <v>0</v>
      </c>
      <c r="EN74">
        <v>0</v>
      </c>
      <c r="EO74">
        <v>0</v>
      </c>
      <c r="EP74">
        <v>1</v>
      </c>
      <c r="EQ74">
        <v>1</v>
      </c>
      <c r="ER74">
        <v>1</v>
      </c>
      <c r="ES74">
        <v>0</v>
      </c>
      <c r="ET74">
        <v>1</v>
      </c>
      <c r="EU74">
        <v>0</v>
      </c>
      <c r="EV74">
        <v>0</v>
      </c>
      <c r="EW74">
        <v>0</v>
      </c>
      <c r="EX74">
        <v>0</v>
      </c>
      <c r="EY74">
        <v>0</v>
      </c>
      <c r="EZ74" t="s">
        <v>1950</v>
      </c>
      <c r="FA74">
        <v>22</v>
      </c>
      <c r="FB74" t="s">
        <v>1802</v>
      </c>
      <c r="FC74">
        <v>6</v>
      </c>
      <c r="FD74" t="s">
        <v>1849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98</v>
      </c>
      <c r="FM74">
        <v>96</v>
      </c>
      <c r="FN74">
        <v>93</v>
      </c>
      <c r="FO74">
        <v>78</v>
      </c>
      <c r="FP74">
        <v>1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1</v>
      </c>
      <c r="GF74">
        <v>1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 t="s">
        <v>1829</v>
      </c>
      <c r="GP74">
        <v>0</v>
      </c>
      <c r="GQ74" t="s">
        <v>1937</v>
      </c>
      <c r="GR74">
        <v>298.93395459999999</v>
      </c>
      <c r="GS74">
        <v>3.7954872055875799</v>
      </c>
      <c r="GT74">
        <v>2.9230536931450999</v>
      </c>
      <c r="GU74">
        <v>0</v>
      </c>
      <c r="GV74">
        <v>28388381</v>
      </c>
      <c r="GW74">
        <v>3106675</v>
      </c>
      <c r="GX74">
        <v>0.45</v>
      </c>
      <c r="GY74">
        <v>2973081</v>
      </c>
      <c r="GZ74">
        <v>209.45759464056792</v>
      </c>
      <c r="HA74" t="s">
        <v>1806</v>
      </c>
      <c r="HB74" s="57">
        <v>0.41799999999999998</v>
      </c>
      <c r="HC74" t="s">
        <v>1806</v>
      </c>
      <c r="HD74" s="58">
        <v>209.23517644438999</v>
      </c>
      <c r="HE74" s="18">
        <v>2065187.5199999998</v>
      </c>
      <c r="HF74" s="18">
        <v>21240453.643199995</v>
      </c>
      <c r="HG74" s="18">
        <v>2222125.0328969187</v>
      </c>
      <c r="HH74" s="57">
        <v>1</v>
      </c>
      <c r="HI74">
        <v>19</v>
      </c>
      <c r="HJ74" s="11">
        <v>11.676251511633158</v>
      </c>
      <c r="HK74">
        <v>109</v>
      </c>
      <c r="HL74" s="11">
        <v>12.727114147680142</v>
      </c>
      <c r="HM74" s="59">
        <v>2430.40229072483</v>
      </c>
      <c r="HN74" s="59">
        <v>10.58</v>
      </c>
      <c r="HO74" s="59">
        <v>4.59</v>
      </c>
      <c r="HP74" s="59">
        <v>30.717526110028</v>
      </c>
      <c r="HQ74" s="59">
        <v>0.32620842177836901</v>
      </c>
      <c r="HR74" s="59">
        <v>0.48413846703062702</v>
      </c>
      <c r="HS74" s="59">
        <v>4.82</v>
      </c>
      <c r="HT74" s="59">
        <v>31.18</v>
      </c>
      <c r="HU74" t="s">
        <v>44</v>
      </c>
      <c r="HV74" s="19" t="s">
        <v>44</v>
      </c>
      <c r="HW74" s="18">
        <v>558.95060528999988</v>
      </c>
      <c r="HX74" s="58">
        <v>184.11832938252593</v>
      </c>
      <c r="HY74" s="58">
        <v>379.88167061747407</v>
      </c>
      <c r="HZ74" s="57">
        <v>0.62059324846286934</v>
      </c>
      <c r="IA74" s="18">
        <v>2065187.5199999998</v>
      </c>
      <c r="IB74" s="18">
        <v>3066127.8270855909</v>
      </c>
      <c r="IC74" s="18">
        <v>31535124.701575302</v>
      </c>
      <c r="ID74" s="58">
        <v>20.923517644439002</v>
      </c>
      <c r="IE74" s="18">
        <v>329912.86905649753</v>
      </c>
      <c r="IF74" s="18">
        <v>1892212.1638404212</v>
      </c>
      <c r="IG74" s="18">
        <v>885963818.48900652</v>
      </c>
      <c r="IH74" s="18">
        <v>0</v>
      </c>
      <c r="II74" s="18">
        <v>0</v>
      </c>
      <c r="IJ74" s="18">
        <v>2332.2099669850545</v>
      </c>
      <c r="IK74" s="58">
        <v>21.988403659574466</v>
      </c>
      <c r="IL74" s="58">
        <v>7.477290288662485</v>
      </c>
      <c r="IM74" s="58">
        <v>13.262193262394995</v>
      </c>
      <c r="IN74" s="58">
        <v>21.84489053467933</v>
      </c>
      <c r="IO74" s="58">
        <v>0</v>
      </c>
      <c r="IP74" s="58">
        <v>77.880595524049951</v>
      </c>
      <c r="IQ74" s="58">
        <v>13.60968871736452</v>
      </c>
      <c r="IR74" s="58">
        <v>14.853809645288996</v>
      </c>
      <c r="IS74" s="58">
        <f t="shared" si="5"/>
        <v>2332.2099669850545</v>
      </c>
      <c r="IT74" s="60"/>
      <c r="IU74" s="18">
        <f t="shared" si="6"/>
        <v>13.262193262394995</v>
      </c>
      <c r="IV74" s="18">
        <f t="shared" si="7"/>
        <v>21.988403659574466</v>
      </c>
      <c r="IW74" s="57">
        <f t="shared" si="8"/>
        <v>0.32645093862149988</v>
      </c>
      <c r="IX74" s="57">
        <f t="shared" si="9"/>
        <v>0.48467284321260617</v>
      </c>
      <c r="JA74" s="18">
        <v>214.13</v>
      </c>
    </row>
    <row r="75" spans="1:261" x14ac:dyDescent="0.2">
      <c r="A75" t="s">
        <v>1360</v>
      </c>
      <c r="B75" t="s">
        <v>1358</v>
      </c>
      <c r="C75" t="s">
        <v>1224</v>
      </c>
      <c r="D75" t="s">
        <v>1361</v>
      </c>
      <c r="E75" t="s">
        <v>458</v>
      </c>
      <c r="F75">
        <v>3399</v>
      </c>
      <c r="G75">
        <v>1</v>
      </c>
      <c r="H75">
        <v>2262.60411842966</v>
      </c>
      <c r="I75">
        <v>10.58</v>
      </c>
      <c r="J75">
        <v>3.22</v>
      </c>
      <c r="K75">
        <v>25.1775708920649</v>
      </c>
      <c r="L75">
        <v>0.31072509390570802</v>
      </c>
      <c r="M75">
        <v>0.45080286005400727</v>
      </c>
      <c r="N75">
        <v>4.82</v>
      </c>
      <c r="O75">
        <v>22.08</v>
      </c>
      <c r="R75" t="s">
        <v>294</v>
      </c>
      <c r="S75">
        <v>1384</v>
      </c>
      <c r="T75" t="s">
        <v>41</v>
      </c>
      <c r="U75">
        <v>1</v>
      </c>
      <c r="V75">
        <v>932</v>
      </c>
      <c r="W75" t="s">
        <v>42</v>
      </c>
      <c r="X75" t="s">
        <v>100</v>
      </c>
      <c r="Y75">
        <v>21199</v>
      </c>
      <c r="Z75">
        <v>116</v>
      </c>
      <c r="AA75">
        <v>341</v>
      </c>
      <c r="AB75" t="b">
        <v>0</v>
      </c>
      <c r="AC75">
        <v>10639</v>
      </c>
      <c r="AD75">
        <v>1969</v>
      </c>
      <c r="AE75" s="10">
        <v>9999</v>
      </c>
      <c r="AF75" s="11">
        <v>61</v>
      </c>
      <c r="AG75" s="11">
        <v>32.302850476164494</v>
      </c>
      <c r="AH75" s="11">
        <v>0</v>
      </c>
      <c r="AI75" s="11">
        <v>32.302850476164494</v>
      </c>
      <c r="AJ75" s="11" t="s">
        <v>100</v>
      </c>
      <c r="AK75" s="11">
        <v>4.82</v>
      </c>
      <c r="AL75" s="11" t="s">
        <v>100</v>
      </c>
      <c r="AM75" s="11">
        <v>-28.91</v>
      </c>
      <c r="AQ75" t="s">
        <v>329</v>
      </c>
      <c r="AR75" t="s">
        <v>330</v>
      </c>
      <c r="AS75">
        <v>2103</v>
      </c>
      <c r="AT75" t="s">
        <v>41</v>
      </c>
      <c r="AU75">
        <v>1</v>
      </c>
      <c r="AV75">
        <v>1328</v>
      </c>
      <c r="AW75" t="s">
        <v>42</v>
      </c>
      <c r="AX75">
        <v>0</v>
      </c>
      <c r="AY75" t="s">
        <v>331</v>
      </c>
      <c r="AZ75" t="s">
        <v>327</v>
      </c>
      <c r="BA75">
        <v>29</v>
      </c>
      <c r="BB75" t="s">
        <v>332</v>
      </c>
      <c r="BC75">
        <v>71</v>
      </c>
      <c r="BD75">
        <v>29071</v>
      </c>
      <c r="BE75">
        <v>593</v>
      </c>
      <c r="BF75">
        <v>10396</v>
      </c>
      <c r="BG75">
        <v>1970</v>
      </c>
      <c r="BH75">
        <v>2036</v>
      </c>
      <c r="BI75" t="s">
        <v>1881</v>
      </c>
      <c r="BJ75" t="s">
        <v>1788</v>
      </c>
      <c r="BK75" t="s">
        <v>1808</v>
      </c>
      <c r="BL75" t="s">
        <v>1910</v>
      </c>
      <c r="BM75">
        <v>0</v>
      </c>
      <c r="BN75">
        <v>0</v>
      </c>
      <c r="BO75">
        <v>0</v>
      </c>
      <c r="BP75" t="s">
        <v>1968</v>
      </c>
      <c r="BQ75">
        <v>0</v>
      </c>
      <c r="BR75">
        <v>0</v>
      </c>
      <c r="BS75">
        <v>0</v>
      </c>
      <c r="BT75" t="s">
        <v>1909</v>
      </c>
      <c r="BU75" t="s">
        <v>1793</v>
      </c>
      <c r="BV75" t="s">
        <v>1812</v>
      </c>
      <c r="BW75">
        <v>2016</v>
      </c>
      <c r="BX75">
        <v>0</v>
      </c>
      <c r="BY75">
        <v>4.8</v>
      </c>
      <c r="BZ75">
        <v>9.3160000000000007E-2</v>
      </c>
      <c r="CA75">
        <v>9.3160000000000007E-2</v>
      </c>
      <c r="CB75">
        <v>9.3160000000000007E-2</v>
      </c>
      <c r="CC75">
        <v>9.3160000000000007E-2</v>
      </c>
      <c r="CD75">
        <v>0.1</v>
      </c>
      <c r="CE75">
        <v>0.1</v>
      </c>
      <c r="CF75">
        <v>0.1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 t="s">
        <v>2056</v>
      </c>
      <c r="CP75">
        <v>100</v>
      </c>
      <c r="CQ75" t="s">
        <v>2057</v>
      </c>
      <c r="CR75">
        <v>100</v>
      </c>
      <c r="CS75" t="s">
        <v>1795</v>
      </c>
      <c r="CT75" t="s">
        <v>2058</v>
      </c>
      <c r="CU75">
        <v>1</v>
      </c>
      <c r="CV75">
        <v>0</v>
      </c>
      <c r="CW75" t="s">
        <v>2054</v>
      </c>
      <c r="CX75">
        <v>38.562244</v>
      </c>
      <c r="CY75">
        <v>-90.837686000000005</v>
      </c>
      <c r="CZ75" t="s">
        <v>1817</v>
      </c>
      <c r="DA75" t="s">
        <v>1818</v>
      </c>
      <c r="DB75">
        <v>0</v>
      </c>
      <c r="DC75">
        <v>0</v>
      </c>
      <c r="DD75" s="18">
        <v>40426523.399999999</v>
      </c>
      <c r="DE75" s="18">
        <v>4326350.8</v>
      </c>
      <c r="DF75" s="57">
        <v>0.748</v>
      </c>
      <c r="DG75" t="s">
        <v>1835</v>
      </c>
      <c r="DH75">
        <v>17052309.399999999</v>
      </c>
      <c r="DI75">
        <v>9258.2000000000007</v>
      </c>
      <c r="DJ75">
        <v>1878.2</v>
      </c>
      <c r="DK75">
        <v>4239934</v>
      </c>
      <c r="DL75">
        <v>39.200000000000003</v>
      </c>
      <c r="DM75">
        <v>768.4</v>
      </c>
      <c r="DN75">
        <v>297</v>
      </c>
      <c r="DO75">
        <v>14</v>
      </c>
      <c r="DP75">
        <v>0.50777408276416902</v>
      </c>
      <c r="DQ75">
        <v>9.5055537342940005E-2</v>
      </c>
      <c r="DR75">
        <v>209.76008497735901</v>
      </c>
      <c r="DS75">
        <v>9.5437286488895594E-7</v>
      </c>
      <c r="DT75">
        <v>9.0871183192879096E-2</v>
      </c>
      <c r="DU75">
        <v>0.45802602951506799</v>
      </c>
      <c r="DV75">
        <v>9.2919194728478594E-2</v>
      </c>
      <c r="DW75" s="58">
        <v>209.76001117127899</v>
      </c>
      <c r="DX75">
        <v>9.6966042843050897E-7</v>
      </c>
      <c r="DY75">
        <v>9.0122690361224597E-2</v>
      </c>
      <c r="DZ75">
        <v>1.43122201180902E-2</v>
      </c>
      <c r="EA75">
        <v>6.7465010657664502E-4</v>
      </c>
      <c r="EB75">
        <v>3445715</v>
      </c>
      <c r="EC75">
        <v>2034581</v>
      </c>
      <c r="ED75">
        <v>0</v>
      </c>
      <c r="EE75">
        <v>3882</v>
      </c>
      <c r="EF75">
        <v>1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1</v>
      </c>
      <c r="EO75">
        <v>0</v>
      </c>
      <c r="EP75">
        <v>0</v>
      </c>
      <c r="EQ75">
        <v>0</v>
      </c>
      <c r="ER75">
        <v>0</v>
      </c>
      <c r="ES75">
        <v>1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 t="s">
        <v>1950</v>
      </c>
      <c r="FA75">
        <v>52</v>
      </c>
      <c r="FB75" t="s">
        <v>1824</v>
      </c>
      <c r="FC75">
        <v>6</v>
      </c>
      <c r="FD75" t="s">
        <v>1849</v>
      </c>
      <c r="FE75">
        <v>1</v>
      </c>
      <c r="FF75">
        <v>1</v>
      </c>
      <c r="FG75">
        <v>0</v>
      </c>
      <c r="FH75">
        <v>1</v>
      </c>
      <c r="FI75">
        <v>1</v>
      </c>
      <c r="FJ75" t="s">
        <v>1878</v>
      </c>
      <c r="FK75">
        <v>1</v>
      </c>
      <c r="FL75">
        <v>44</v>
      </c>
      <c r="FM75">
        <v>22</v>
      </c>
      <c r="FN75">
        <v>85</v>
      </c>
      <c r="FO75">
        <v>33</v>
      </c>
      <c r="FP75">
        <v>1</v>
      </c>
      <c r="FQ75">
        <v>1</v>
      </c>
      <c r="FR75">
        <v>0</v>
      </c>
      <c r="FS75" t="s">
        <v>2059</v>
      </c>
      <c r="FT75">
        <v>1</v>
      </c>
      <c r="FU75">
        <v>1</v>
      </c>
      <c r="FV75">
        <v>1</v>
      </c>
      <c r="FW75">
        <v>1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1</v>
      </c>
      <c r="GF75">
        <v>1</v>
      </c>
      <c r="GG75">
        <v>1</v>
      </c>
      <c r="GH75">
        <v>1</v>
      </c>
      <c r="GI75">
        <v>1</v>
      </c>
      <c r="GJ75" t="s">
        <v>1836</v>
      </c>
      <c r="GK75" t="s">
        <v>1804</v>
      </c>
      <c r="GL75">
        <v>1</v>
      </c>
      <c r="GM75" t="s">
        <v>1836</v>
      </c>
      <c r="GN75">
        <v>0</v>
      </c>
      <c r="GO75" t="s">
        <v>1893</v>
      </c>
      <c r="GP75">
        <v>1</v>
      </c>
      <c r="GQ75" t="s">
        <v>1918</v>
      </c>
      <c r="GR75">
        <v>179.3470753</v>
      </c>
      <c r="GS75">
        <v>51.621694886930698</v>
      </c>
      <c r="GT75">
        <v>10.472431718545</v>
      </c>
      <c r="GU75">
        <v>1</v>
      </c>
      <c r="GV75">
        <v>32983146</v>
      </c>
      <c r="GW75">
        <v>3631904</v>
      </c>
      <c r="GX75">
        <v>0.61</v>
      </c>
      <c r="GY75">
        <v>3459271</v>
      </c>
      <c r="GZ75">
        <v>209.75991798963022</v>
      </c>
      <c r="HA75" t="s">
        <v>1806</v>
      </c>
      <c r="HB75" s="57">
        <v>0.748</v>
      </c>
      <c r="HC75" t="s">
        <v>1806</v>
      </c>
      <c r="HD75" s="58">
        <v>209.76001117127899</v>
      </c>
      <c r="HE75" s="18">
        <v>3885620.64</v>
      </c>
      <c r="HF75" s="18">
        <v>40394912.173440002</v>
      </c>
      <c r="HG75" s="18">
        <v>4236618.6143818041</v>
      </c>
      <c r="HH75" s="57">
        <v>0.25</v>
      </c>
      <c r="HI75">
        <v>155</v>
      </c>
      <c r="HJ75" s="11">
        <v>17.449378582662252</v>
      </c>
      <c r="HK75">
        <v>20</v>
      </c>
      <c r="HL75" s="11">
        <v>11.257663601717582</v>
      </c>
      <c r="HM75" s="59">
        <v>2526.4430696199802</v>
      </c>
      <c r="HN75" s="59">
        <v>10.58</v>
      </c>
      <c r="HO75" s="59">
        <v>3.22</v>
      </c>
      <c r="HP75" s="59">
        <v>31.492317332758098</v>
      </c>
      <c r="HQ75" s="59">
        <v>0.33479764856484501</v>
      </c>
      <c r="HR75" s="59">
        <v>0.52510269116289021</v>
      </c>
      <c r="HS75" s="59">
        <v>4.82</v>
      </c>
      <c r="HT75" s="59">
        <v>10.69</v>
      </c>
      <c r="HU75" t="s">
        <v>44</v>
      </c>
      <c r="HV75" s="19" t="s">
        <v>44</v>
      </c>
      <c r="HW75" s="18">
        <v>594.03357883799993</v>
      </c>
      <c r="HX75" s="58">
        <v>195.67466086923716</v>
      </c>
      <c r="HY75" s="58">
        <v>397.32533913076281</v>
      </c>
      <c r="HZ75" s="57">
        <v>1</v>
      </c>
      <c r="IA75" s="18">
        <v>3480569.9707854823</v>
      </c>
      <c r="IB75" s="18">
        <v>5194680</v>
      </c>
      <c r="IC75" s="18">
        <v>54003893.280000001</v>
      </c>
      <c r="ID75" s="58">
        <v>20.9760011171279</v>
      </c>
      <c r="IE75" s="18">
        <v>566392.86288526794</v>
      </c>
      <c r="IF75" s="18">
        <v>3670225.7514965362</v>
      </c>
      <c r="IG75" s="18">
        <v>941572033.08680367</v>
      </c>
      <c r="IH75" s="18">
        <v>1</v>
      </c>
      <c r="II75" s="18">
        <v>0</v>
      </c>
      <c r="IJ75" s="18">
        <v>2369.7759502243198</v>
      </c>
      <c r="IK75" s="58">
        <v>21.743193369308599</v>
      </c>
      <c r="IL75" s="58">
        <v>5.8649795381740768</v>
      </c>
      <c r="IM75" s="58">
        <v>13.405324371011998</v>
      </c>
      <c r="IN75" s="58">
        <v>22.173376158175522</v>
      </c>
      <c r="IO75" s="58">
        <v>2.6543605653149132</v>
      </c>
      <c r="IP75" s="58">
        <v>89.631638351117957</v>
      </c>
      <c r="IQ75" s="58">
        <v>-17.348408246590552</v>
      </c>
      <c r="IR75" s="58">
        <v>-16.451944068941636</v>
      </c>
      <c r="IS75" s="58">
        <f t="shared" si="5"/>
        <v>2369.7759502243198</v>
      </c>
      <c r="IT75" s="60"/>
      <c r="IU75" s="18">
        <f t="shared" si="6"/>
        <v>13.405324371011998</v>
      </c>
      <c r="IV75" s="18">
        <f t="shared" si="7"/>
        <v>21.743193369308599</v>
      </c>
      <c r="IW75" s="57">
        <f t="shared" si="8"/>
        <v>0.32997413300040002</v>
      </c>
      <c r="IX75" s="57">
        <f t="shared" si="9"/>
        <v>0.49247969257968527</v>
      </c>
      <c r="JA75" s="18">
        <v>214.13</v>
      </c>
    </row>
    <row r="76" spans="1:261" x14ac:dyDescent="0.2">
      <c r="A76" t="s">
        <v>1362</v>
      </c>
      <c r="B76" t="s">
        <v>1358</v>
      </c>
      <c r="C76" t="s">
        <v>1224</v>
      </c>
      <c r="D76" t="s">
        <v>1361</v>
      </c>
      <c r="E76" t="s">
        <v>458</v>
      </c>
      <c r="F76">
        <v>3399</v>
      </c>
      <c r="G76">
        <v>2</v>
      </c>
      <c r="H76">
        <v>1836</v>
      </c>
      <c r="I76">
        <v>10.58</v>
      </c>
      <c r="J76">
        <v>3.22</v>
      </c>
      <c r="K76">
        <v>21.33</v>
      </c>
      <c r="L76">
        <v>0.12</v>
      </c>
      <c r="M76">
        <v>0.14000000000000001</v>
      </c>
      <c r="N76">
        <v>4.82</v>
      </c>
      <c r="O76">
        <v>22.08</v>
      </c>
      <c r="R76" t="s">
        <v>296</v>
      </c>
      <c r="S76">
        <v>1384</v>
      </c>
      <c r="T76" t="s">
        <v>41</v>
      </c>
      <c r="U76">
        <v>2</v>
      </c>
      <c r="V76">
        <v>933</v>
      </c>
      <c r="W76" t="s">
        <v>42</v>
      </c>
      <c r="X76" t="s">
        <v>100</v>
      </c>
      <c r="Y76">
        <v>21199</v>
      </c>
      <c r="Z76">
        <v>225</v>
      </c>
      <c r="AA76">
        <v>341</v>
      </c>
      <c r="AB76" t="b">
        <v>0</v>
      </c>
      <c r="AC76">
        <v>10681</v>
      </c>
      <c r="AD76">
        <v>1969</v>
      </c>
      <c r="AE76" s="10">
        <v>9999</v>
      </c>
      <c r="AF76" s="11">
        <v>61</v>
      </c>
      <c r="AG76" s="11">
        <v>32.302850476164494</v>
      </c>
      <c r="AH76" s="11">
        <v>0</v>
      </c>
      <c r="AI76" s="11">
        <v>32.302850476164494</v>
      </c>
      <c r="AJ76" s="11" t="s">
        <v>100</v>
      </c>
      <c r="AK76" s="11">
        <v>4.82</v>
      </c>
      <c r="AL76" s="11" t="s">
        <v>100</v>
      </c>
      <c r="AM76" s="11">
        <v>-28.91</v>
      </c>
      <c r="AQ76" t="s">
        <v>329</v>
      </c>
      <c r="AR76" t="s">
        <v>333</v>
      </c>
      <c r="AS76">
        <v>2103</v>
      </c>
      <c r="AT76" t="s">
        <v>41</v>
      </c>
      <c r="AU76">
        <v>2</v>
      </c>
      <c r="AV76">
        <v>1329</v>
      </c>
      <c r="AW76" t="s">
        <v>42</v>
      </c>
      <c r="AX76">
        <v>0</v>
      </c>
      <c r="AY76" t="s">
        <v>331</v>
      </c>
      <c r="AZ76" t="s">
        <v>327</v>
      </c>
      <c r="BA76">
        <v>29</v>
      </c>
      <c r="BB76" t="s">
        <v>332</v>
      </c>
      <c r="BC76">
        <v>71</v>
      </c>
      <c r="BD76">
        <v>29071</v>
      </c>
      <c r="BE76">
        <v>593</v>
      </c>
      <c r="BF76">
        <v>10397</v>
      </c>
      <c r="BG76">
        <v>1971</v>
      </c>
      <c r="BH76">
        <v>2036</v>
      </c>
      <c r="BI76" t="s">
        <v>1881</v>
      </c>
      <c r="BJ76" t="s">
        <v>1788</v>
      </c>
      <c r="BK76" t="s">
        <v>1808</v>
      </c>
      <c r="BL76" t="s">
        <v>1910</v>
      </c>
      <c r="BM76">
        <v>0</v>
      </c>
      <c r="BN76">
        <v>0</v>
      </c>
      <c r="BO76">
        <v>0</v>
      </c>
      <c r="BP76" t="s">
        <v>1968</v>
      </c>
      <c r="BQ76">
        <v>0</v>
      </c>
      <c r="BR76">
        <v>0</v>
      </c>
      <c r="BS76">
        <v>0</v>
      </c>
      <c r="BT76" t="s">
        <v>1909</v>
      </c>
      <c r="BU76" t="s">
        <v>1793</v>
      </c>
      <c r="BV76" t="s">
        <v>1812</v>
      </c>
      <c r="BW76">
        <v>2016</v>
      </c>
      <c r="BX76">
        <v>0</v>
      </c>
      <c r="BY76">
        <v>4.8</v>
      </c>
      <c r="BZ76">
        <v>9.289E-2</v>
      </c>
      <c r="CA76">
        <v>9.289E-2</v>
      </c>
      <c r="CB76">
        <v>9.289E-2</v>
      </c>
      <c r="CC76">
        <v>9.289E-2</v>
      </c>
      <c r="CD76">
        <v>0.1</v>
      </c>
      <c r="CE76">
        <v>0.1</v>
      </c>
      <c r="CF76">
        <v>0.1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 t="s">
        <v>2056</v>
      </c>
      <c r="CP76">
        <v>100</v>
      </c>
      <c r="CQ76" t="s">
        <v>2057</v>
      </c>
      <c r="CR76">
        <v>100</v>
      </c>
      <c r="CS76" t="s">
        <v>1795</v>
      </c>
      <c r="CT76" t="s">
        <v>2060</v>
      </c>
      <c r="CU76">
        <v>1</v>
      </c>
      <c r="CV76">
        <v>0</v>
      </c>
      <c r="CW76" t="s">
        <v>2054</v>
      </c>
      <c r="CX76">
        <v>38.562244</v>
      </c>
      <c r="CY76">
        <v>-90.837686000000005</v>
      </c>
      <c r="CZ76" t="s">
        <v>1817</v>
      </c>
      <c r="DA76" t="s">
        <v>1818</v>
      </c>
      <c r="DB76">
        <v>0</v>
      </c>
      <c r="DC76">
        <v>0</v>
      </c>
      <c r="DD76" s="18">
        <v>40621980.200000003</v>
      </c>
      <c r="DE76" s="18">
        <v>4304856.8</v>
      </c>
      <c r="DF76" s="57">
        <v>0.752</v>
      </c>
      <c r="DG76" t="s">
        <v>1835</v>
      </c>
      <c r="DH76">
        <v>16881224.800000001</v>
      </c>
      <c r="DI76">
        <v>9387.7999999999993</v>
      </c>
      <c r="DJ76">
        <v>1881.6</v>
      </c>
      <c r="DK76">
        <v>4260432</v>
      </c>
      <c r="DL76">
        <v>40</v>
      </c>
      <c r="DM76">
        <v>764.8</v>
      </c>
      <c r="DN76">
        <v>286</v>
      </c>
      <c r="DO76">
        <v>14</v>
      </c>
      <c r="DP76">
        <v>0.51274534974743802</v>
      </c>
      <c r="DQ76">
        <v>9.3722178394574598E-2</v>
      </c>
      <c r="DR76">
        <v>209.75998642045101</v>
      </c>
      <c r="DS76">
        <v>9.9360297607660492E-7</v>
      </c>
      <c r="DT76">
        <v>9.27194160564489E-2</v>
      </c>
      <c r="DU76">
        <v>0.46220297256705301</v>
      </c>
      <c r="DV76">
        <v>9.2639501606571098E-2</v>
      </c>
      <c r="DW76" s="58">
        <v>209.759936813715</v>
      </c>
      <c r="DX76">
        <v>9.846885800018181E-7</v>
      </c>
      <c r="DY76">
        <v>9.0609539184621196E-2</v>
      </c>
      <c r="DZ76">
        <v>1.3555865986993199E-2</v>
      </c>
      <c r="EA76">
        <v>6.6357385950316502E-4</v>
      </c>
      <c r="EB76">
        <v>2772549</v>
      </c>
      <c r="EC76">
        <v>1685313</v>
      </c>
      <c r="ED76">
        <v>0</v>
      </c>
      <c r="EE76">
        <v>8714</v>
      </c>
      <c r="EF76">
        <v>1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1</v>
      </c>
      <c r="EO76">
        <v>0</v>
      </c>
      <c r="EP76">
        <v>0</v>
      </c>
      <c r="EQ76">
        <v>0</v>
      </c>
      <c r="ER76">
        <v>0</v>
      </c>
      <c r="ES76">
        <v>1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 t="s">
        <v>1950</v>
      </c>
      <c r="FA76">
        <v>51</v>
      </c>
      <c r="FB76" t="s">
        <v>1824</v>
      </c>
      <c r="FC76">
        <v>6</v>
      </c>
      <c r="FD76" t="s">
        <v>1849</v>
      </c>
      <c r="FE76">
        <v>1</v>
      </c>
      <c r="FF76">
        <v>1</v>
      </c>
      <c r="FG76">
        <v>0</v>
      </c>
      <c r="FH76">
        <v>1</v>
      </c>
      <c r="FI76">
        <v>1</v>
      </c>
      <c r="FJ76" t="s">
        <v>1878</v>
      </c>
      <c r="FK76">
        <v>1</v>
      </c>
      <c r="FL76">
        <v>44</v>
      </c>
      <c r="FM76">
        <v>22</v>
      </c>
      <c r="FN76">
        <v>85</v>
      </c>
      <c r="FO76">
        <v>33</v>
      </c>
      <c r="FP76">
        <v>1</v>
      </c>
      <c r="FQ76">
        <v>1</v>
      </c>
      <c r="FR76">
        <v>0</v>
      </c>
      <c r="FS76" t="s">
        <v>2059</v>
      </c>
      <c r="FT76">
        <v>1</v>
      </c>
      <c r="FU76">
        <v>1</v>
      </c>
      <c r="FV76">
        <v>1</v>
      </c>
      <c r="FW76">
        <v>1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1</v>
      </c>
      <c r="GF76">
        <v>1</v>
      </c>
      <c r="GG76">
        <v>1</v>
      </c>
      <c r="GH76">
        <v>1</v>
      </c>
      <c r="GI76">
        <v>1</v>
      </c>
      <c r="GJ76" t="s">
        <v>1836</v>
      </c>
      <c r="GK76" t="s">
        <v>1804</v>
      </c>
      <c r="GL76">
        <v>1</v>
      </c>
      <c r="GM76" t="s">
        <v>1836</v>
      </c>
      <c r="GN76">
        <v>0</v>
      </c>
      <c r="GO76" t="s">
        <v>1893</v>
      </c>
      <c r="GP76">
        <v>1</v>
      </c>
      <c r="GQ76" t="s">
        <v>1918</v>
      </c>
      <c r="GR76">
        <v>179.3470753</v>
      </c>
      <c r="GS76">
        <v>52.344316093790198</v>
      </c>
      <c r="GT76">
        <v>10.4913893736632</v>
      </c>
      <c r="GU76">
        <v>1</v>
      </c>
      <c r="GV76">
        <v>31730140</v>
      </c>
      <c r="GW76">
        <v>3291836</v>
      </c>
      <c r="GX76">
        <v>0.59</v>
      </c>
      <c r="GY76">
        <v>3327854</v>
      </c>
      <c r="GZ76">
        <v>209.75980566111591</v>
      </c>
      <c r="HA76" t="s">
        <v>1806</v>
      </c>
      <c r="HB76" s="57">
        <v>0.752</v>
      </c>
      <c r="HC76" t="s">
        <v>1806</v>
      </c>
      <c r="HD76" s="58">
        <v>209.759936813715</v>
      </c>
      <c r="HE76" s="18">
        <v>3906399.36</v>
      </c>
      <c r="HF76" s="18">
        <v>40614834.145920001</v>
      </c>
      <c r="HG76" s="18">
        <v>4259682.5220738472</v>
      </c>
      <c r="HH76" s="57">
        <v>0.25</v>
      </c>
      <c r="HI76">
        <v>155</v>
      </c>
      <c r="HJ76" s="11">
        <v>17.448375298186878</v>
      </c>
      <c r="HK76">
        <v>20</v>
      </c>
      <c r="HL76" s="11">
        <v>11.257016321410889</v>
      </c>
      <c r="HM76" s="59">
        <v>2526.4430696199802</v>
      </c>
      <c r="HN76" s="59">
        <v>10.58</v>
      </c>
      <c r="HO76" s="59">
        <v>3.22</v>
      </c>
      <c r="HP76" s="59">
        <v>31.492317332758098</v>
      </c>
      <c r="HQ76" s="59">
        <v>0.33479764856484501</v>
      </c>
      <c r="HR76" s="59">
        <v>0.52510269116289021</v>
      </c>
      <c r="HS76" s="59">
        <v>4.82</v>
      </c>
      <c r="HT76" s="59">
        <v>10.69</v>
      </c>
      <c r="HU76" t="s">
        <v>44</v>
      </c>
      <c r="HV76" s="19" t="s">
        <v>44</v>
      </c>
      <c r="HW76" s="18">
        <v>594.09071942850005</v>
      </c>
      <c r="HX76" s="58">
        <v>195.6934829797479</v>
      </c>
      <c r="HY76" s="58">
        <v>397.3065170202521</v>
      </c>
      <c r="HZ76" s="57">
        <v>1</v>
      </c>
      <c r="IA76" s="18">
        <v>3480405.0890974086</v>
      </c>
      <c r="IB76" s="18">
        <v>5194680</v>
      </c>
      <c r="IC76" s="18">
        <v>54009087.960000001</v>
      </c>
      <c r="ID76" s="58">
        <v>20.975993681371502</v>
      </c>
      <c r="IE76" s="18">
        <v>566447.14389279892</v>
      </c>
      <c r="IF76" s="18">
        <v>3693235.3781810482</v>
      </c>
      <c r="IG76" s="18">
        <v>941662603.69406497</v>
      </c>
      <c r="IH76" s="18">
        <v>1</v>
      </c>
      <c r="II76" s="18">
        <v>0</v>
      </c>
      <c r="IJ76" s="18">
        <v>2370.1161782001805</v>
      </c>
      <c r="IK76" s="58">
        <v>21.743193369308599</v>
      </c>
      <c r="IL76" s="58">
        <v>5.7727132925007876</v>
      </c>
      <c r="IM76" s="58">
        <v>13.406613840458999</v>
      </c>
      <c r="IN76" s="58">
        <v>22.256154263663131</v>
      </c>
      <c r="IO76" s="58">
        <v>2.7916072720646881</v>
      </c>
      <c r="IP76" s="58">
        <v>90.197835915359178</v>
      </c>
      <c r="IQ76" s="58">
        <v>-17.918376857227059</v>
      </c>
      <c r="IR76" s="58">
        <v>-16.885793516083108</v>
      </c>
      <c r="IS76" s="58">
        <f t="shared" si="5"/>
        <v>2370.1161782001805</v>
      </c>
      <c r="IT76" s="60"/>
      <c r="IU76" s="18">
        <f t="shared" si="6"/>
        <v>13.406613840458999</v>
      </c>
      <c r="IV76" s="18">
        <f t="shared" si="7"/>
        <v>21.743193369308599</v>
      </c>
      <c r="IW76" s="57">
        <f t="shared" si="8"/>
        <v>0.33000587349029997</v>
      </c>
      <c r="IX76" s="57">
        <f t="shared" si="9"/>
        <v>0.49255039773176601</v>
      </c>
      <c r="JA76" s="18">
        <v>214.13</v>
      </c>
    </row>
    <row r="77" spans="1:261" x14ac:dyDescent="0.2">
      <c r="A77" t="s">
        <v>1363</v>
      </c>
      <c r="B77" t="s">
        <v>1335</v>
      </c>
      <c r="C77" t="s">
        <v>1224</v>
      </c>
      <c r="D77" t="s">
        <v>1364</v>
      </c>
      <c r="E77" t="s">
        <v>74</v>
      </c>
      <c r="F77">
        <v>3470</v>
      </c>
      <c r="G77" t="s">
        <v>1365</v>
      </c>
      <c r="H77">
        <v>2538</v>
      </c>
      <c r="I77">
        <v>12.66</v>
      </c>
      <c r="J77">
        <v>3.22</v>
      </c>
      <c r="K77">
        <v>31.88</v>
      </c>
      <c r="L77">
        <v>0.25</v>
      </c>
      <c r="M77">
        <v>0.34</v>
      </c>
      <c r="N77">
        <v>4.82</v>
      </c>
      <c r="O77">
        <v>18.850000000000001</v>
      </c>
      <c r="R77" t="s">
        <v>298</v>
      </c>
      <c r="S77">
        <v>1393</v>
      </c>
      <c r="T77" t="s">
        <v>41</v>
      </c>
      <c r="U77" t="s">
        <v>198</v>
      </c>
      <c r="V77">
        <v>90014</v>
      </c>
      <c r="W77" t="s">
        <v>42</v>
      </c>
      <c r="X77" t="s">
        <v>300</v>
      </c>
      <c r="Y77">
        <v>22019</v>
      </c>
      <c r="Z77">
        <v>104</v>
      </c>
      <c r="AA77">
        <v>754</v>
      </c>
      <c r="AB77" t="b">
        <v>0</v>
      </c>
      <c r="AC77">
        <v>12292</v>
      </c>
      <c r="AD77">
        <v>1992</v>
      </c>
      <c r="AE77" s="10">
        <v>9999</v>
      </c>
      <c r="AF77" s="11">
        <v>45</v>
      </c>
      <c r="AG77" s="11">
        <v>31.495156092228228</v>
      </c>
      <c r="AH77" s="11">
        <v>0</v>
      </c>
      <c r="AI77" s="11">
        <v>31.495156092228228</v>
      </c>
      <c r="AJ77" s="11" t="s">
        <v>1615</v>
      </c>
      <c r="AK77" s="11">
        <v>4.82</v>
      </c>
      <c r="AL77" s="11" t="s">
        <v>138</v>
      </c>
      <c r="AM77" s="11">
        <v>-28.91</v>
      </c>
      <c r="AQ77" t="s">
        <v>329</v>
      </c>
      <c r="AR77" t="s">
        <v>334</v>
      </c>
      <c r="AS77">
        <v>2103</v>
      </c>
      <c r="AT77" t="s">
        <v>41</v>
      </c>
      <c r="AU77">
        <v>3</v>
      </c>
      <c r="AV77">
        <v>1330</v>
      </c>
      <c r="AW77" t="s">
        <v>42</v>
      </c>
      <c r="AX77">
        <v>0</v>
      </c>
      <c r="AY77" t="s">
        <v>331</v>
      </c>
      <c r="AZ77" t="s">
        <v>327</v>
      </c>
      <c r="BA77">
        <v>29</v>
      </c>
      <c r="BB77" t="s">
        <v>332</v>
      </c>
      <c r="BC77">
        <v>71</v>
      </c>
      <c r="BD77">
        <v>29071</v>
      </c>
      <c r="BE77">
        <v>593</v>
      </c>
      <c r="BF77">
        <v>10427</v>
      </c>
      <c r="BG77">
        <v>1972</v>
      </c>
      <c r="BH77">
        <v>2042</v>
      </c>
      <c r="BI77" t="s">
        <v>1881</v>
      </c>
      <c r="BJ77" t="s">
        <v>1788</v>
      </c>
      <c r="BK77" t="s">
        <v>1808</v>
      </c>
      <c r="BL77" t="s">
        <v>1910</v>
      </c>
      <c r="BM77">
        <v>0</v>
      </c>
      <c r="BN77">
        <v>0</v>
      </c>
      <c r="BO77">
        <v>0</v>
      </c>
      <c r="BP77" t="s">
        <v>1968</v>
      </c>
      <c r="BQ77">
        <v>0</v>
      </c>
      <c r="BR77">
        <v>0</v>
      </c>
      <c r="BS77">
        <v>0</v>
      </c>
      <c r="BT77" t="s">
        <v>1909</v>
      </c>
      <c r="BU77" t="s">
        <v>1793</v>
      </c>
      <c r="BV77" t="s">
        <v>1812</v>
      </c>
      <c r="BW77">
        <v>2016</v>
      </c>
      <c r="BX77">
        <v>0</v>
      </c>
      <c r="BY77">
        <v>4.8</v>
      </c>
      <c r="BZ77">
        <v>9.5570000000000002E-2</v>
      </c>
      <c r="CA77">
        <v>9.5570000000000002E-2</v>
      </c>
      <c r="CB77">
        <v>9.5570000000000002E-2</v>
      </c>
      <c r="CC77">
        <v>9.5570000000000002E-2</v>
      </c>
      <c r="CD77">
        <v>0.1</v>
      </c>
      <c r="CE77">
        <v>0.1</v>
      </c>
      <c r="CF77">
        <v>0.1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 t="s">
        <v>2056</v>
      </c>
      <c r="CP77">
        <v>100</v>
      </c>
      <c r="CQ77" t="s">
        <v>2057</v>
      </c>
      <c r="CR77">
        <v>100</v>
      </c>
      <c r="CS77" t="s">
        <v>1795</v>
      </c>
      <c r="CT77" t="s">
        <v>2061</v>
      </c>
      <c r="CU77">
        <v>1</v>
      </c>
      <c r="CV77">
        <v>0</v>
      </c>
      <c r="CW77" t="s">
        <v>2054</v>
      </c>
      <c r="CX77">
        <v>38.562244</v>
      </c>
      <c r="CY77">
        <v>-90.837686000000005</v>
      </c>
      <c r="CZ77" t="s">
        <v>1817</v>
      </c>
      <c r="DA77" t="s">
        <v>1818</v>
      </c>
      <c r="DB77">
        <v>0</v>
      </c>
      <c r="DC77">
        <v>0</v>
      </c>
      <c r="DD77" s="18">
        <v>36981374.600000001</v>
      </c>
      <c r="DE77" s="18">
        <v>3965542.2</v>
      </c>
      <c r="DF77" s="57">
        <v>0.69199999999999995</v>
      </c>
      <c r="DG77" t="s">
        <v>1835</v>
      </c>
      <c r="DH77">
        <v>16307405.4</v>
      </c>
      <c r="DI77">
        <v>8637.6</v>
      </c>
      <c r="DJ77">
        <v>1759.6</v>
      </c>
      <c r="DK77">
        <v>3878605.8</v>
      </c>
      <c r="DL77">
        <v>36.4</v>
      </c>
      <c r="DM77">
        <v>759</v>
      </c>
      <c r="DN77">
        <v>389</v>
      </c>
      <c r="DO77">
        <v>19</v>
      </c>
      <c r="DP77">
        <v>0.50881361902702904</v>
      </c>
      <c r="DQ77">
        <v>0.100204769787508</v>
      </c>
      <c r="DR77">
        <v>209.76024807483901</v>
      </c>
      <c r="DS77">
        <v>1.0116584531802901E-6</v>
      </c>
      <c r="DT77">
        <v>9.7641479883102802E-2</v>
      </c>
      <c r="DU77">
        <v>0.46713244672089599</v>
      </c>
      <c r="DV77">
        <v>9.5161416741929294E-2</v>
      </c>
      <c r="DW77" s="58">
        <v>209.75995846298201</v>
      </c>
      <c r="DX77">
        <v>9.8427925932206891E-7</v>
      </c>
      <c r="DY77">
        <v>9.3086543368818095E-2</v>
      </c>
      <c r="DZ77">
        <v>2.28144176445415E-2</v>
      </c>
      <c r="EA77">
        <v>1.1143288823811999E-3</v>
      </c>
      <c r="EB77">
        <v>4198554</v>
      </c>
      <c r="EC77">
        <v>2492397</v>
      </c>
      <c r="ED77">
        <v>0</v>
      </c>
      <c r="EE77">
        <v>1185</v>
      </c>
      <c r="EF77">
        <v>1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1</v>
      </c>
      <c r="EO77">
        <v>0</v>
      </c>
      <c r="EP77">
        <v>0</v>
      </c>
      <c r="EQ77">
        <v>0</v>
      </c>
      <c r="ER77">
        <v>0</v>
      </c>
      <c r="ES77">
        <v>1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 t="s">
        <v>1950</v>
      </c>
      <c r="FA77">
        <v>50</v>
      </c>
      <c r="FB77" t="s">
        <v>1824</v>
      </c>
      <c r="FC77">
        <v>6</v>
      </c>
      <c r="FD77" t="s">
        <v>1849</v>
      </c>
      <c r="FE77">
        <v>1</v>
      </c>
      <c r="FF77">
        <v>1</v>
      </c>
      <c r="FG77">
        <v>0</v>
      </c>
      <c r="FH77">
        <v>1</v>
      </c>
      <c r="FI77">
        <v>1</v>
      </c>
      <c r="FJ77" t="s">
        <v>1878</v>
      </c>
      <c r="FK77">
        <v>1</v>
      </c>
      <c r="FL77">
        <v>44</v>
      </c>
      <c r="FM77">
        <v>22</v>
      </c>
      <c r="FN77">
        <v>85</v>
      </c>
      <c r="FO77">
        <v>33</v>
      </c>
      <c r="FP77">
        <v>1</v>
      </c>
      <c r="FQ77">
        <v>1</v>
      </c>
      <c r="FR77">
        <v>0</v>
      </c>
      <c r="FS77" t="s">
        <v>2059</v>
      </c>
      <c r="FT77">
        <v>1</v>
      </c>
      <c r="FU77">
        <v>1</v>
      </c>
      <c r="FV77">
        <v>1</v>
      </c>
      <c r="FW77">
        <v>1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1</v>
      </c>
      <c r="GF77">
        <v>1</v>
      </c>
      <c r="GG77">
        <v>1</v>
      </c>
      <c r="GH77">
        <v>1</v>
      </c>
      <c r="GI77">
        <v>1</v>
      </c>
      <c r="GJ77" t="s">
        <v>1836</v>
      </c>
      <c r="GK77" t="s">
        <v>1836</v>
      </c>
      <c r="GL77">
        <v>1</v>
      </c>
      <c r="GM77" t="s">
        <v>1836</v>
      </c>
      <c r="GN77">
        <v>0</v>
      </c>
      <c r="GO77" t="s">
        <v>1893</v>
      </c>
      <c r="GP77">
        <v>1</v>
      </c>
      <c r="GQ77" t="s">
        <v>1918</v>
      </c>
      <c r="GR77">
        <v>179.3470753</v>
      </c>
      <c r="GS77">
        <v>48.161365249762703</v>
      </c>
      <c r="GT77">
        <v>9.8111441017739303</v>
      </c>
      <c r="GU77">
        <v>1</v>
      </c>
      <c r="GV77">
        <v>43269753</v>
      </c>
      <c r="GW77">
        <v>4727902</v>
      </c>
      <c r="GX77">
        <v>0.81</v>
      </c>
      <c r="GY77">
        <v>4538129</v>
      </c>
      <c r="GZ77">
        <v>209.75987544925437</v>
      </c>
      <c r="HA77" t="s">
        <v>1806</v>
      </c>
      <c r="HB77" s="57">
        <v>0.69199999999999995</v>
      </c>
      <c r="HC77" t="s">
        <v>1806</v>
      </c>
      <c r="HD77" s="58">
        <v>209.75995846298201</v>
      </c>
      <c r="HE77" s="18">
        <v>3594718.56</v>
      </c>
      <c r="HF77" s="18">
        <v>37482130.425120004</v>
      </c>
      <c r="HG77" s="18">
        <v>3931125.0605386235</v>
      </c>
      <c r="HH77" s="57">
        <v>0.25</v>
      </c>
      <c r="HI77">
        <v>155</v>
      </c>
      <c r="HJ77" s="11">
        <v>17.418353009141484</v>
      </c>
      <c r="HK77">
        <v>20</v>
      </c>
      <c r="HL77" s="11">
        <v>11.237647102671925</v>
      </c>
      <c r="HM77" s="59">
        <v>2526.4430696199802</v>
      </c>
      <c r="HN77" s="59">
        <v>10.58</v>
      </c>
      <c r="HO77" s="59">
        <v>3.22</v>
      </c>
      <c r="HP77" s="59">
        <v>31.492317332758098</v>
      </c>
      <c r="HQ77" s="59">
        <v>0.33479764856484501</v>
      </c>
      <c r="HR77" s="59">
        <v>0.52510269116289021</v>
      </c>
      <c r="HS77" s="59">
        <v>4.82</v>
      </c>
      <c r="HT77" s="59">
        <v>10.69</v>
      </c>
      <c r="HU77" t="s">
        <v>44</v>
      </c>
      <c r="HV77" s="19" t="s">
        <v>44</v>
      </c>
      <c r="HW77" s="18">
        <v>595.80493714349996</v>
      </c>
      <c r="HX77" s="58">
        <v>196.25814629506885</v>
      </c>
      <c r="HY77" s="58">
        <v>396.74185370493115</v>
      </c>
      <c r="HZ77" s="57">
        <v>1</v>
      </c>
      <c r="IA77" s="18">
        <v>3475458.6384551967</v>
      </c>
      <c r="IB77" s="18">
        <v>5194680</v>
      </c>
      <c r="IC77" s="18">
        <v>54164928.359999999</v>
      </c>
      <c r="ID77" s="58">
        <v>20.975995846298204</v>
      </c>
      <c r="IE77" s="18">
        <v>568081.65614719992</v>
      </c>
      <c r="IF77" s="18">
        <v>3363043.4043914238</v>
      </c>
      <c r="IG77" s="18">
        <v>944379721.91189909</v>
      </c>
      <c r="IH77" s="18">
        <v>1</v>
      </c>
      <c r="II77" s="18">
        <v>0</v>
      </c>
      <c r="IJ77" s="18">
        <v>2380.3380286020001</v>
      </c>
      <c r="IK77" s="58">
        <v>21.743193369308599</v>
      </c>
      <c r="IL77" s="58">
        <v>7.2002574352152191</v>
      </c>
      <c r="IM77" s="58">
        <v>13.445297923868997</v>
      </c>
      <c r="IN77" s="58">
        <v>21.101547324399476</v>
      </c>
      <c r="IO77" s="58">
        <v>0.7815289711407053</v>
      </c>
      <c r="IP77" s="58">
        <v>82.250637717366729</v>
      </c>
      <c r="IQ77" s="58">
        <v>-9.5265332918022096</v>
      </c>
      <c r="IR77" s="58">
        <v>-9.844973270428671</v>
      </c>
      <c r="IS77" s="58">
        <f t="shared" si="5"/>
        <v>2380.3380286020001</v>
      </c>
      <c r="IT77" s="60"/>
      <c r="IU77" s="18">
        <f t="shared" si="6"/>
        <v>13.445297923868997</v>
      </c>
      <c r="IV77" s="18">
        <f t="shared" si="7"/>
        <v>21.743193369308599</v>
      </c>
      <c r="IW77" s="57">
        <f t="shared" si="8"/>
        <v>0.33095808818729988</v>
      </c>
      <c r="IX77" s="57">
        <f t="shared" si="9"/>
        <v>0.49467467186114411</v>
      </c>
      <c r="JA77" s="18">
        <v>214.13</v>
      </c>
    </row>
    <row r="78" spans="1:261" x14ac:dyDescent="0.2">
      <c r="A78" t="s">
        <v>1366</v>
      </c>
      <c r="B78" t="s">
        <v>1335</v>
      </c>
      <c r="C78" t="s">
        <v>1224</v>
      </c>
      <c r="D78" t="s">
        <v>1364</v>
      </c>
      <c r="E78" t="s">
        <v>74</v>
      </c>
      <c r="F78">
        <v>3470</v>
      </c>
      <c r="G78" t="s">
        <v>76</v>
      </c>
      <c r="H78">
        <v>2546.1037893113798</v>
      </c>
      <c r="I78">
        <v>12.66</v>
      </c>
      <c r="J78">
        <v>3.22</v>
      </c>
      <c r="K78">
        <v>31.039274830019</v>
      </c>
      <c r="L78">
        <v>0.33654206608072501</v>
      </c>
      <c r="M78">
        <v>0.52922455691147841</v>
      </c>
      <c r="N78">
        <v>4.82</v>
      </c>
      <c r="O78">
        <v>18.850000000000001</v>
      </c>
      <c r="R78" t="s">
        <v>302</v>
      </c>
      <c r="S78">
        <v>1393</v>
      </c>
      <c r="T78" t="s">
        <v>41</v>
      </c>
      <c r="U78" t="s">
        <v>205</v>
      </c>
      <c r="V78">
        <v>90015</v>
      </c>
      <c r="W78" t="s">
        <v>42</v>
      </c>
      <c r="X78" t="s">
        <v>300</v>
      </c>
      <c r="Y78">
        <v>22019</v>
      </c>
      <c r="Z78">
        <v>100</v>
      </c>
      <c r="AA78">
        <v>754</v>
      </c>
      <c r="AB78" t="b">
        <v>0</v>
      </c>
      <c r="AC78">
        <v>12292</v>
      </c>
      <c r="AD78">
        <v>1992</v>
      </c>
      <c r="AE78" s="10">
        <v>9999</v>
      </c>
      <c r="AF78" s="11">
        <v>45</v>
      </c>
      <c r="AG78" s="11">
        <v>31.495156092228228</v>
      </c>
      <c r="AH78" s="11">
        <v>0</v>
      </c>
      <c r="AI78" s="11">
        <v>31.495156092228228</v>
      </c>
      <c r="AJ78" s="11" t="s">
        <v>1615</v>
      </c>
      <c r="AK78" s="11">
        <v>4.82</v>
      </c>
      <c r="AL78" s="11" t="s">
        <v>138</v>
      </c>
      <c r="AM78" s="11">
        <v>-28.91</v>
      </c>
      <c r="AQ78" t="s">
        <v>329</v>
      </c>
      <c r="AR78" t="s">
        <v>335</v>
      </c>
      <c r="AS78">
        <v>2103</v>
      </c>
      <c r="AT78" t="s">
        <v>41</v>
      </c>
      <c r="AU78">
        <v>4</v>
      </c>
      <c r="AV78">
        <v>1331</v>
      </c>
      <c r="AW78" t="s">
        <v>42</v>
      </c>
      <c r="AX78">
        <v>0</v>
      </c>
      <c r="AY78" t="s">
        <v>331</v>
      </c>
      <c r="AZ78" t="s">
        <v>327</v>
      </c>
      <c r="BA78">
        <v>29</v>
      </c>
      <c r="BB78" t="s">
        <v>332</v>
      </c>
      <c r="BC78">
        <v>71</v>
      </c>
      <c r="BD78">
        <v>29071</v>
      </c>
      <c r="BE78">
        <v>593</v>
      </c>
      <c r="BF78">
        <v>10397</v>
      </c>
      <c r="BG78">
        <v>1973</v>
      </c>
      <c r="BH78">
        <v>2042</v>
      </c>
      <c r="BI78" t="s">
        <v>1881</v>
      </c>
      <c r="BJ78" t="s">
        <v>1788</v>
      </c>
      <c r="BK78" t="s">
        <v>1808</v>
      </c>
      <c r="BL78" t="s">
        <v>1910</v>
      </c>
      <c r="BM78">
        <v>0</v>
      </c>
      <c r="BN78">
        <v>0</v>
      </c>
      <c r="BO78">
        <v>0</v>
      </c>
      <c r="BP78" t="s">
        <v>1968</v>
      </c>
      <c r="BQ78">
        <v>0</v>
      </c>
      <c r="BR78">
        <v>0</v>
      </c>
      <c r="BS78">
        <v>0</v>
      </c>
      <c r="BT78" t="s">
        <v>1909</v>
      </c>
      <c r="BU78" t="s">
        <v>1793</v>
      </c>
      <c r="BV78" t="s">
        <v>1812</v>
      </c>
      <c r="BW78">
        <v>2016</v>
      </c>
      <c r="BX78">
        <v>0</v>
      </c>
      <c r="BY78">
        <v>4.8</v>
      </c>
      <c r="BZ78">
        <v>9.0529999999999999E-2</v>
      </c>
      <c r="CA78">
        <v>9.0529999999999999E-2</v>
      </c>
      <c r="CB78">
        <v>9.0529999999999999E-2</v>
      </c>
      <c r="CC78">
        <v>9.0529999999999999E-2</v>
      </c>
      <c r="CD78">
        <v>0.1</v>
      </c>
      <c r="CE78">
        <v>0.1</v>
      </c>
      <c r="CF78">
        <v>0.1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 t="s">
        <v>2056</v>
      </c>
      <c r="CP78">
        <v>100</v>
      </c>
      <c r="CQ78" t="s">
        <v>2057</v>
      </c>
      <c r="CR78">
        <v>100</v>
      </c>
      <c r="CS78" t="s">
        <v>1795</v>
      </c>
      <c r="CT78" t="s">
        <v>2062</v>
      </c>
      <c r="CU78">
        <v>1</v>
      </c>
      <c r="CV78">
        <v>0</v>
      </c>
      <c r="CW78" t="s">
        <v>2054</v>
      </c>
      <c r="CX78">
        <v>38.562244</v>
      </c>
      <c r="CY78">
        <v>-90.837686000000005</v>
      </c>
      <c r="CZ78" t="s">
        <v>1817</v>
      </c>
      <c r="DA78" t="s">
        <v>1818</v>
      </c>
      <c r="DB78">
        <v>0</v>
      </c>
      <c r="DC78">
        <v>0</v>
      </c>
      <c r="DD78" s="18">
        <v>39856724.799999997</v>
      </c>
      <c r="DE78" s="18">
        <v>4275037.4000000004</v>
      </c>
      <c r="DF78" s="57">
        <v>0.746</v>
      </c>
      <c r="DG78" t="s">
        <v>1835</v>
      </c>
      <c r="DH78">
        <v>16967123</v>
      </c>
      <c r="DI78">
        <v>9239.6</v>
      </c>
      <c r="DJ78">
        <v>1811.6</v>
      </c>
      <c r="DK78">
        <v>4180172.6</v>
      </c>
      <c r="DL78">
        <v>38.799999999999997</v>
      </c>
      <c r="DM78">
        <v>762</v>
      </c>
      <c r="DN78">
        <v>359</v>
      </c>
      <c r="DO78">
        <v>18</v>
      </c>
      <c r="DP78">
        <v>0.51158216363964903</v>
      </c>
      <c r="DQ78">
        <v>9.7641360355184295E-2</v>
      </c>
      <c r="DR78">
        <v>209.759693202162</v>
      </c>
      <c r="DS78">
        <v>9.8449148238164094E-7</v>
      </c>
      <c r="DT78">
        <v>9.2397812761533998E-2</v>
      </c>
      <c r="DU78">
        <v>0.463640705369749</v>
      </c>
      <c r="DV78">
        <v>9.0905612997081997E-2</v>
      </c>
      <c r="DW78" s="58">
        <v>209.75996502351799</v>
      </c>
      <c r="DX78">
        <v>9.7348691330502899E-7</v>
      </c>
      <c r="DY78">
        <v>8.9820766903145499E-2</v>
      </c>
      <c r="DZ78">
        <v>1.7607028725867301E-2</v>
      </c>
      <c r="EA78">
        <v>8.8280366870644095E-4</v>
      </c>
      <c r="EB78">
        <v>3704184</v>
      </c>
      <c r="EC78">
        <v>2198524</v>
      </c>
      <c r="ED78">
        <v>0</v>
      </c>
      <c r="EE78">
        <v>4796</v>
      </c>
      <c r="EF78">
        <v>1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1</v>
      </c>
      <c r="EO78">
        <v>0</v>
      </c>
      <c r="EP78">
        <v>0</v>
      </c>
      <c r="EQ78">
        <v>0</v>
      </c>
      <c r="ER78">
        <v>0</v>
      </c>
      <c r="ES78">
        <v>1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 t="s">
        <v>1950</v>
      </c>
      <c r="FA78">
        <v>49</v>
      </c>
      <c r="FB78" t="s">
        <v>1824</v>
      </c>
      <c r="FC78">
        <v>6</v>
      </c>
      <c r="FD78" t="s">
        <v>1849</v>
      </c>
      <c r="FE78">
        <v>1</v>
      </c>
      <c r="FF78">
        <v>1</v>
      </c>
      <c r="FG78">
        <v>0</v>
      </c>
      <c r="FH78">
        <v>1</v>
      </c>
      <c r="FI78">
        <v>1</v>
      </c>
      <c r="FJ78" t="s">
        <v>1878</v>
      </c>
      <c r="FK78">
        <v>1</v>
      </c>
      <c r="FL78">
        <v>44</v>
      </c>
      <c r="FM78">
        <v>22</v>
      </c>
      <c r="FN78">
        <v>85</v>
      </c>
      <c r="FO78">
        <v>33</v>
      </c>
      <c r="FP78">
        <v>1</v>
      </c>
      <c r="FQ78">
        <v>1</v>
      </c>
      <c r="FR78">
        <v>0</v>
      </c>
      <c r="FS78" t="s">
        <v>2059</v>
      </c>
      <c r="FT78">
        <v>1</v>
      </c>
      <c r="FU78">
        <v>1</v>
      </c>
      <c r="FV78">
        <v>1</v>
      </c>
      <c r="FW78">
        <v>1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1</v>
      </c>
      <c r="GF78">
        <v>1</v>
      </c>
      <c r="GG78">
        <v>1</v>
      </c>
      <c r="GH78">
        <v>1</v>
      </c>
      <c r="GI78">
        <v>1</v>
      </c>
      <c r="GJ78" t="s">
        <v>1836</v>
      </c>
      <c r="GK78" t="s">
        <v>1836</v>
      </c>
      <c r="GL78">
        <v>1</v>
      </c>
      <c r="GM78" t="s">
        <v>1836</v>
      </c>
      <c r="GN78">
        <v>0</v>
      </c>
      <c r="GO78" t="s">
        <v>1893</v>
      </c>
      <c r="GP78">
        <v>1</v>
      </c>
      <c r="GQ78" t="s">
        <v>1918</v>
      </c>
      <c r="GR78">
        <v>179.3470753</v>
      </c>
      <c r="GS78">
        <v>51.517985361872199</v>
      </c>
      <c r="GT78">
        <v>10.1010847094644</v>
      </c>
      <c r="GU78">
        <v>1</v>
      </c>
      <c r="GV78">
        <v>39883963</v>
      </c>
      <c r="GW78">
        <v>4273387</v>
      </c>
      <c r="GX78">
        <v>0.75</v>
      </c>
      <c r="GY78">
        <v>4183031</v>
      </c>
      <c r="GZ78">
        <v>209.76004816773099</v>
      </c>
      <c r="HA78" t="s">
        <v>1806</v>
      </c>
      <c r="HB78" s="57">
        <v>0.746</v>
      </c>
      <c r="HC78" t="s">
        <v>1806</v>
      </c>
      <c r="HD78" s="58">
        <v>209.75996502351799</v>
      </c>
      <c r="HE78" s="18">
        <v>3875231.28</v>
      </c>
      <c r="HF78" s="18">
        <v>40290779.618159994</v>
      </c>
      <c r="HG78" s="18">
        <v>4225696.2617377564</v>
      </c>
      <c r="HH78" s="57">
        <v>0.25</v>
      </c>
      <c r="HI78">
        <v>155</v>
      </c>
      <c r="HJ78" s="11">
        <v>17.448375298186878</v>
      </c>
      <c r="HK78">
        <v>20</v>
      </c>
      <c r="HL78" s="11">
        <v>11.257016321410889</v>
      </c>
      <c r="HM78" s="59">
        <v>2526.4430696199802</v>
      </c>
      <c r="HN78" s="59">
        <v>10.58</v>
      </c>
      <c r="HO78" s="59">
        <v>3.22</v>
      </c>
      <c r="HP78" s="59">
        <v>31.492317332758098</v>
      </c>
      <c r="HQ78" s="59">
        <v>0.33479764856484501</v>
      </c>
      <c r="HR78" s="59">
        <v>0.52510269116289021</v>
      </c>
      <c r="HS78" s="59">
        <v>4.82</v>
      </c>
      <c r="HT78" s="59">
        <v>10.69</v>
      </c>
      <c r="HU78" t="s">
        <v>44</v>
      </c>
      <c r="HV78" s="19" t="s">
        <v>44</v>
      </c>
      <c r="HW78" s="18">
        <v>594.09071942850005</v>
      </c>
      <c r="HX78" s="58">
        <v>195.6934829797479</v>
      </c>
      <c r="HY78" s="58">
        <v>397.3065170202521</v>
      </c>
      <c r="HZ78" s="57">
        <v>1</v>
      </c>
      <c r="IA78" s="18">
        <v>3480405.0890974086</v>
      </c>
      <c r="IB78" s="18">
        <v>5194680</v>
      </c>
      <c r="IC78" s="18">
        <v>54009087.960000001</v>
      </c>
      <c r="ID78" s="58">
        <v>20.975996502351801</v>
      </c>
      <c r="IE78" s="18">
        <v>566447.22007208539</v>
      </c>
      <c r="IF78" s="18">
        <v>3659249.0416656709</v>
      </c>
      <c r="IG78" s="18">
        <v>941662603.69406497</v>
      </c>
      <c r="IH78" s="18">
        <v>1</v>
      </c>
      <c r="II78" s="18">
        <v>0</v>
      </c>
      <c r="IJ78" s="18">
        <v>2370.1161782001805</v>
      </c>
      <c r="IK78" s="58">
        <v>21.743193369308599</v>
      </c>
      <c r="IL78" s="58">
        <v>5.912375710867745</v>
      </c>
      <c r="IM78" s="58">
        <v>13.406613840458999</v>
      </c>
      <c r="IN78" s="58">
        <v>22.134982451960482</v>
      </c>
      <c r="IO78" s="58">
        <v>2.5873579552841113</v>
      </c>
      <c r="IP78" s="58">
        <v>89.367806499284441</v>
      </c>
      <c r="IQ78" s="58">
        <v>-17.069856834488007</v>
      </c>
      <c r="IR78" s="58">
        <v>-16.235576185291045</v>
      </c>
      <c r="IS78" s="58">
        <f t="shared" si="5"/>
        <v>2370.1161782001805</v>
      </c>
      <c r="IT78" s="60"/>
      <c r="IU78" s="18">
        <f t="shared" si="6"/>
        <v>13.406613840458999</v>
      </c>
      <c r="IV78" s="18">
        <f t="shared" si="7"/>
        <v>21.743193369308599</v>
      </c>
      <c r="IW78" s="57">
        <f t="shared" si="8"/>
        <v>0.33000587349029997</v>
      </c>
      <c r="IX78" s="57">
        <f t="shared" si="9"/>
        <v>0.49255039773176601</v>
      </c>
      <c r="JA78" s="18">
        <v>214.13</v>
      </c>
    </row>
    <row r="79" spans="1:261" x14ac:dyDescent="0.2">
      <c r="A79" t="s">
        <v>1367</v>
      </c>
      <c r="B79" t="s">
        <v>1335</v>
      </c>
      <c r="C79" t="s">
        <v>1224</v>
      </c>
      <c r="D79" t="s">
        <v>1364</v>
      </c>
      <c r="E79" t="s">
        <v>74</v>
      </c>
      <c r="F79">
        <v>3470</v>
      </c>
      <c r="G79" t="s">
        <v>81</v>
      </c>
      <c r="H79">
        <v>2541.5131786923998</v>
      </c>
      <c r="I79">
        <v>12.66</v>
      </c>
      <c r="J79">
        <v>4.59</v>
      </c>
      <c r="K79">
        <v>31.846038359680598</v>
      </c>
      <c r="L79">
        <v>0.33617933848801401</v>
      </c>
      <c r="M79">
        <v>0.52836114511726362</v>
      </c>
      <c r="N79">
        <v>4.82</v>
      </c>
      <c r="O79">
        <v>18.850000000000001</v>
      </c>
      <c r="R79" t="s">
        <v>303</v>
      </c>
      <c r="S79">
        <v>1393</v>
      </c>
      <c r="T79" t="s">
        <v>41</v>
      </c>
      <c r="U79">
        <v>6</v>
      </c>
      <c r="V79">
        <v>950</v>
      </c>
      <c r="W79" t="s">
        <v>42</v>
      </c>
      <c r="X79" t="s">
        <v>300</v>
      </c>
      <c r="Y79">
        <v>22019</v>
      </c>
      <c r="Z79">
        <v>550</v>
      </c>
      <c r="AA79">
        <v>754</v>
      </c>
      <c r="AB79" t="b">
        <v>1</v>
      </c>
      <c r="AC79">
        <v>11854</v>
      </c>
      <c r="AD79">
        <v>1982</v>
      </c>
      <c r="AE79" s="10">
        <v>9999</v>
      </c>
      <c r="AF79" s="11">
        <v>45</v>
      </c>
      <c r="AG79" s="11">
        <v>31.495156092228228</v>
      </c>
      <c r="AH79" s="11">
        <v>0</v>
      </c>
      <c r="AI79" s="11">
        <v>31.495156092228228</v>
      </c>
      <c r="AJ79" s="11" t="s">
        <v>1615</v>
      </c>
      <c r="AK79" s="11">
        <v>4.82</v>
      </c>
      <c r="AL79" s="11" t="s">
        <v>138</v>
      </c>
      <c r="AM79" s="11">
        <v>-28.91</v>
      </c>
      <c r="AQ79" t="s">
        <v>336</v>
      </c>
      <c r="AR79" t="s">
        <v>337</v>
      </c>
      <c r="AS79">
        <v>2107</v>
      </c>
      <c r="AT79" t="s">
        <v>41</v>
      </c>
      <c r="AU79">
        <v>1</v>
      </c>
      <c r="AV79">
        <v>1336</v>
      </c>
      <c r="AW79" t="s">
        <v>42</v>
      </c>
      <c r="AX79">
        <v>0</v>
      </c>
      <c r="AY79" t="s">
        <v>331</v>
      </c>
      <c r="AZ79" t="s">
        <v>327</v>
      </c>
      <c r="BA79">
        <v>29</v>
      </c>
      <c r="BB79" t="s">
        <v>338</v>
      </c>
      <c r="BC79">
        <v>183</v>
      </c>
      <c r="BD79">
        <v>29183</v>
      </c>
      <c r="BE79">
        <v>487</v>
      </c>
      <c r="BF79">
        <v>11127</v>
      </c>
      <c r="BG79">
        <v>1967</v>
      </c>
      <c r="BH79">
        <v>2029</v>
      </c>
      <c r="BI79" t="s">
        <v>2063</v>
      </c>
      <c r="BJ79" t="s">
        <v>1948</v>
      </c>
      <c r="BK79" t="s">
        <v>1808</v>
      </c>
      <c r="BL79" t="s">
        <v>1886</v>
      </c>
      <c r="BM79" t="s">
        <v>1810</v>
      </c>
      <c r="BN79">
        <v>2010</v>
      </c>
      <c r="BO79">
        <v>0.98299999999999998</v>
      </c>
      <c r="BP79" t="s">
        <v>2064</v>
      </c>
      <c r="BQ79" t="s">
        <v>1699</v>
      </c>
      <c r="BR79">
        <v>0</v>
      </c>
      <c r="BS79">
        <v>2007</v>
      </c>
      <c r="BT79" t="s">
        <v>1909</v>
      </c>
      <c r="BU79" t="s">
        <v>1793</v>
      </c>
      <c r="BV79" t="s">
        <v>1812</v>
      </c>
      <c r="BW79">
        <v>2010</v>
      </c>
      <c r="BX79">
        <v>0</v>
      </c>
      <c r="BY79">
        <v>4.8</v>
      </c>
      <c r="BZ79">
        <v>0.22534000000000001</v>
      </c>
      <c r="CA79">
        <v>0.22534000000000001</v>
      </c>
      <c r="CB79">
        <v>0.22534000000000001</v>
      </c>
      <c r="CC79">
        <v>0.22534000000000001</v>
      </c>
      <c r="CD79">
        <v>0.05</v>
      </c>
      <c r="CE79">
        <v>0.1</v>
      </c>
      <c r="CF79">
        <v>0.1</v>
      </c>
      <c r="CG79">
        <v>0.99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 t="s">
        <v>2056</v>
      </c>
      <c r="CP79">
        <v>100</v>
      </c>
      <c r="CQ79" t="s">
        <v>2057</v>
      </c>
      <c r="CR79">
        <v>100</v>
      </c>
      <c r="CS79" t="s">
        <v>1795</v>
      </c>
      <c r="CT79" t="s">
        <v>2065</v>
      </c>
      <c r="CU79">
        <v>1</v>
      </c>
      <c r="CV79">
        <v>0</v>
      </c>
      <c r="CW79" t="s">
        <v>2054</v>
      </c>
      <c r="CX79">
        <v>38.915478999999998</v>
      </c>
      <c r="CY79">
        <v>-90.290246999999994</v>
      </c>
      <c r="CZ79" t="s">
        <v>1817</v>
      </c>
      <c r="DA79" t="s">
        <v>1818</v>
      </c>
      <c r="DB79">
        <v>0</v>
      </c>
      <c r="DC79">
        <v>0</v>
      </c>
      <c r="DD79" s="18">
        <v>23831659.600000001</v>
      </c>
      <c r="DE79" s="18">
        <v>2357662.6</v>
      </c>
      <c r="DF79" s="57">
        <v>0.55200000000000005</v>
      </c>
      <c r="DG79" t="s">
        <v>1820</v>
      </c>
      <c r="DH79">
        <v>11509830</v>
      </c>
      <c r="DI79">
        <v>975.2</v>
      </c>
      <c r="DJ79">
        <v>2684.2</v>
      </c>
      <c r="DK79">
        <v>2499465.4</v>
      </c>
      <c r="DL79">
        <v>9.1999999999999993</v>
      </c>
      <c r="DM79">
        <v>1270</v>
      </c>
      <c r="DN79">
        <v>26</v>
      </c>
      <c r="DO79">
        <v>0</v>
      </c>
      <c r="DP79">
        <v>8.0941267341769901E-2</v>
      </c>
      <c r="DQ79">
        <v>0.252851008835209</v>
      </c>
      <c r="DR79">
        <v>209.760172988958</v>
      </c>
      <c r="DS79">
        <v>4.1349306432577202E-7</v>
      </c>
      <c r="DT79">
        <v>0.24804567069342201</v>
      </c>
      <c r="DU79">
        <v>8.1840712427765597E-2</v>
      </c>
      <c r="DV79">
        <v>0.22526337192228099</v>
      </c>
      <c r="DW79" s="58">
        <v>209.760078983336</v>
      </c>
      <c r="DX79">
        <v>3.86041096357385E-7</v>
      </c>
      <c r="DY79">
        <v>0.22068093099550501</v>
      </c>
      <c r="DZ79">
        <v>1.6633865430429201E-3</v>
      </c>
      <c r="EA79">
        <v>0</v>
      </c>
      <c r="EB79">
        <v>2446814</v>
      </c>
      <c r="EC79">
        <v>1446638</v>
      </c>
      <c r="ED79">
        <v>0</v>
      </c>
      <c r="EE79">
        <v>8766</v>
      </c>
      <c r="EF79">
        <v>1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1</v>
      </c>
      <c r="EO79">
        <v>1</v>
      </c>
      <c r="EP79">
        <v>0</v>
      </c>
      <c r="EQ79">
        <v>0</v>
      </c>
      <c r="ER79">
        <v>1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1</v>
      </c>
      <c r="EY79">
        <v>1</v>
      </c>
      <c r="EZ79" t="s">
        <v>1950</v>
      </c>
      <c r="FA79">
        <v>55</v>
      </c>
      <c r="FB79" t="s">
        <v>1824</v>
      </c>
      <c r="FC79">
        <v>0</v>
      </c>
      <c r="FD79" t="s">
        <v>1803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58</v>
      </c>
      <c r="FM79">
        <v>21</v>
      </c>
      <c r="FN79">
        <v>88</v>
      </c>
      <c r="FO79">
        <v>47</v>
      </c>
      <c r="FP79">
        <v>1</v>
      </c>
      <c r="FQ79">
        <v>0</v>
      </c>
      <c r="FR79">
        <v>0</v>
      </c>
      <c r="FS79" t="s">
        <v>2059</v>
      </c>
      <c r="FT79">
        <v>1</v>
      </c>
      <c r="FU79">
        <v>1</v>
      </c>
      <c r="FV79">
        <v>1</v>
      </c>
      <c r="FW79">
        <v>1</v>
      </c>
      <c r="FX79" t="s">
        <v>1827</v>
      </c>
      <c r="FY79">
        <v>0</v>
      </c>
      <c r="FZ79">
        <v>0</v>
      </c>
      <c r="GA79">
        <v>1</v>
      </c>
      <c r="GB79" t="s">
        <v>1828</v>
      </c>
      <c r="GC79">
        <v>0</v>
      </c>
      <c r="GD79">
        <v>1</v>
      </c>
      <c r="GE79">
        <v>1</v>
      </c>
      <c r="GF79">
        <v>1</v>
      </c>
      <c r="GG79">
        <v>0</v>
      </c>
      <c r="GH79">
        <v>1</v>
      </c>
      <c r="GI79">
        <v>0</v>
      </c>
      <c r="GJ79" t="s">
        <v>1836</v>
      </c>
      <c r="GK79">
        <v>0</v>
      </c>
      <c r="GL79">
        <v>1</v>
      </c>
      <c r="GM79" t="s">
        <v>1836</v>
      </c>
      <c r="GN79">
        <v>0</v>
      </c>
      <c r="GO79" t="s">
        <v>1893</v>
      </c>
      <c r="GP79">
        <v>0</v>
      </c>
      <c r="GQ79" t="s">
        <v>1918</v>
      </c>
      <c r="GR79">
        <v>208.8626601</v>
      </c>
      <c r="GS79">
        <v>4.6690969057518004</v>
      </c>
      <c r="GT79">
        <v>12.851507295343501</v>
      </c>
      <c r="GU79">
        <v>1</v>
      </c>
      <c r="GV79">
        <v>26425319</v>
      </c>
      <c r="GW79">
        <v>2601348</v>
      </c>
      <c r="GX79">
        <v>0.61</v>
      </c>
      <c r="GY79">
        <v>2771485</v>
      </c>
      <c r="GZ79">
        <v>209.75981406317177</v>
      </c>
      <c r="HA79" t="s">
        <v>1806</v>
      </c>
      <c r="HB79" s="57">
        <v>0.55200000000000005</v>
      </c>
      <c r="HC79" t="s">
        <v>1806</v>
      </c>
      <c r="HD79" s="58">
        <v>209.760078983336</v>
      </c>
      <c r="HE79" s="18">
        <v>2354898.2400000002</v>
      </c>
      <c r="HF79" s="18">
        <v>26202952.716480002</v>
      </c>
      <c r="HG79" s="18">
        <v>2748166.7157027321</v>
      </c>
      <c r="HH79" s="57">
        <v>0.5</v>
      </c>
      <c r="HI79">
        <v>132</v>
      </c>
      <c r="HJ79" s="11">
        <v>16.059696102228266</v>
      </c>
      <c r="HK79">
        <v>0</v>
      </c>
      <c r="HL79" s="11">
        <v>12.16643644108202</v>
      </c>
      <c r="HM79" s="59">
        <v>2778.9828622590198</v>
      </c>
      <c r="HN79" s="59">
        <v>10.58</v>
      </c>
      <c r="HO79" s="59">
        <v>3.52</v>
      </c>
      <c r="HP79" s="59">
        <v>35.6108585980068</v>
      </c>
      <c r="HQ79" s="59">
        <v>0.356362179352054</v>
      </c>
      <c r="HR79" s="59">
        <v>0.55371027631349845</v>
      </c>
      <c r="HS79" s="59">
        <v>4.82</v>
      </c>
      <c r="HT79" s="59">
        <v>10.69</v>
      </c>
      <c r="HU79" t="s">
        <v>44</v>
      </c>
      <c r="HV79" s="19">
        <v>1</v>
      </c>
      <c r="HW79" s="18">
        <v>500.86421307000012</v>
      </c>
      <c r="HX79" s="58">
        <v>164.98467178525803</v>
      </c>
      <c r="HY79" s="58">
        <v>322.015328214742</v>
      </c>
      <c r="HZ79" s="57">
        <v>0.83481740291794326</v>
      </c>
      <c r="IA79" s="18">
        <v>2354898.2400000002</v>
      </c>
      <c r="IB79" s="18">
        <v>3561431.2189362962</v>
      </c>
      <c r="IC79" s="18">
        <v>39628045.173104167</v>
      </c>
      <c r="ID79" s="58">
        <v>20.976007898333602</v>
      </c>
      <c r="IE79" s="18">
        <v>415619.09427327686</v>
      </c>
      <c r="IF79" s="18">
        <v>2332547.6214294555</v>
      </c>
      <c r="IG79" s="18">
        <v>793894069.63028419</v>
      </c>
      <c r="IH79" s="18">
        <v>0</v>
      </c>
      <c r="II79" s="18">
        <v>0</v>
      </c>
      <c r="IJ79" s="18">
        <v>2465.3921725765208</v>
      </c>
      <c r="IK79" s="58">
        <v>22.781191811088295</v>
      </c>
      <c r="IL79" s="58">
        <v>8.5513838105107443</v>
      </c>
      <c r="IM79" s="58">
        <v>13.762966939020002</v>
      </c>
      <c r="IN79" s="58">
        <v>22.614103433497998</v>
      </c>
      <c r="IO79" s="58">
        <v>0</v>
      </c>
      <c r="IP79" s="58">
        <v>84.193254915976198</v>
      </c>
      <c r="IQ79" s="58">
        <v>-0.83259911991622459</v>
      </c>
      <c r="IR79" s="58">
        <v>-0.84057713724819849</v>
      </c>
      <c r="IS79" s="58">
        <f t="shared" si="5"/>
        <v>2465.3921725765208</v>
      </c>
      <c r="IT79" s="60"/>
      <c r="IU79" s="18">
        <f t="shared" si="6"/>
        <v>13.762966939020002</v>
      </c>
      <c r="IV79" s="18">
        <f t="shared" si="7"/>
        <v>22.781191811088295</v>
      </c>
      <c r="IW79" s="57">
        <f t="shared" si="8"/>
        <v>0.33877756013399996</v>
      </c>
      <c r="IX79" s="57">
        <f t="shared" si="9"/>
        <v>0.51235036760496944</v>
      </c>
      <c r="JA79" s="18">
        <v>205.4</v>
      </c>
    </row>
    <row r="80" spans="1:261" x14ac:dyDescent="0.2">
      <c r="A80" t="s">
        <v>1368</v>
      </c>
      <c r="B80" t="s">
        <v>1335</v>
      </c>
      <c r="C80" t="s">
        <v>1224</v>
      </c>
      <c r="D80" t="s">
        <v>1364</v>
      </c>
      <c r="E80" t="s">
        <v>74</v>
      </c>
      <c r="F80">
        <v>3470</v>
      </c>
      <c r="G80" t="s">
        <v>83</v>
      </c>
      <c r="H80">
        <v>2499.6491542998701</v>
      </c>
      <c r="I80">
        <v>12.66</v>
      </c>
      <c r="J80">
        <v>4.59</v>
      </c>
      <c r="K80">
        <v>30.921097245465202</v>
      </c>
      <c r="L80">
        <v>0.33245377501639295</v>
      </c>
      <c r="M80">
        <v>0.49802360132372137</v>
      </c>
      <c r="N80">
        <v>4.82</v>
      </c>
      <c r="O80">
        <v>18.850000000000001</v>
      </c>
      <c r="R80" t="s">
        <v>927</v>
      </c>
      <c r="S80">
        <v>1554</v>
      </c>
      <c r="T80" t="s">
        <v>41</v>
      </c>
      <c r="U80">
        <v>3</v>
      </c>
      <c r="V80">
        <v>1009</v>
      </c>
      <c r="W80" t="s">
        <v>42</v>
      </c>
      <c r="X80" t="s">
        <v>211</v>
      </c>
      <c r="Y80">
        <v>24003</v>
      </c>
      <c r="Z80">
        <v>305</v>
      </c>
      <c r="AA80">
        <v>305</v>
      </c>
      <c r="AB80" t="b">
        <v>1</v>
      </c>
      <c r="AC80">
        <v>10767</v>
      </c>
      <c r="AD80">
        <v>1966</v>
      </c>
      <c r="AE80" s="10">
        <v>2021</v>
      </c>
      <c r="AF80" s="11">
        <v>999</v>
      </c>
      <c r="AG80" s="11">
        <v>32.245440662394287</v>
      </c>
      <c r="AH80" s="11">
        <v>43</v>
      </c>
      <c r="AI80" s="11">
        <v>16.62136116618262</v>
      </c>
      <c r="AJ80" s="11" t="s">
        <v>211</v>
      </c>
      <c r="AK80" s="11">
        <v>4.82</v>
      </c>
      <c r="AL80" s="11" t="s">
        <v>72</v>
      </c>
      <c r="AM80" s="11"/>
      <c r="AQ80" t="s">
        <v>336</v>
      </c>
      <c r="AR80" t="s">
        <v>339</v>
      </c>
      <c r="AS80">
        <v>2107</v>
      </c>
      <c r="AT80" t="s">
        <v>41</v>
      </c>
      <c r="AU80">
        <v>2</v>
      </c>
      <c r="AV80">
        <v>1337</v>
      </c>
      <c r="AW80" t="s">
        <v>42</v>
      </c>
      <c r="AX80">
        <v>0</v>
      </c>
      <c r="AY80" t="s">
        <v>331</v>
      </c>
      <c r="AZ80" t="s">
        <v>327</v>
      </c>
      <c r="BA80">
        <v>29</v>
      </c>
      <c r="BB80" t="s">
        <v>338</v>
      </c>
      <c r="BC80">
        <v>183</v>
      </c>
      <c r="BD80">
        <v>29183</v>
      </c>
      <c r="BE80">
        <v>487</v>
      </c>
      <c r="BF80">
        <v>11339</v>
      </c>
      <c r="BG80">
        <v>1968</v>
      </c>
      <c r="BH80">
        <v>2029</v>
      </c>
      <c r="BI80" t="s">
        <v>2063</v>
      </c>
      <c r="BJ80" t="s">
        <v>1948</v>
      </c>
      <c r="BK80" t="s">
        <v>1808</v>
      </c>
      <c r="BL80" t="s">
        <v>1886</v>
      </c>
      <c r="BM80" t="s">
        <v>1810</v>
      </c>
      <c r="BN80">
        <v>2010</v>
      </c>
      <c r="BO80">
        <v>0.98299999999999998</v>
      </c>
      <c r="BP80" t="s">
        <v>2064</v>
      </c>
      <c r="BQ80" t="s">
        <v>1699</v>
      </c>
      <c r="BR80">
        <v>0</v>
      </c>
      <c r="BS80">
        <v>2007</v>
      </c>
      <c r="BT80" t="s">
        <v>1909</v>
      </c>
      <c r="BU80" t="s">
        <v>1793</v>
      </c>
      <c r="BV80" t="s">
        <v>1812</v>
      </c>
      <c r="BW80">
        <v>2010</v>
      </c>
      <c r="BX80">
        <v>0</v>
      </c>
      <c r="BY80">
        <v>4.8</v>
      </c>
      <c r="BZ80">
        <v>0.220719999999999</v>
      </c>
      <c r="CA80">
        <v>0.220719999999999</v>
      </c>
      <c r="CB80">
        <v>0.220719999999999</v>
      </c>
      <c r="CC80">
        <v>0.220719999999999</v>
      </c>
      <c r="CD80">
        <v>0.05</v>
      </c>
      <c r="CE80">
        <v>0.1</v>
      </c>
      <c r="CF80">
        <v>0.1</v>
      </c>
      <c r="CG80">
        <v>0.99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 t="s">
        <v>2056</v>
      </c>
      <c r="CP80">
        <v>100</v>
      </c>
      <c r="CQ80" t="s">
        <v>2057</v>
      </c>
      <c r="CR80">
        <v>100</v>
      </c>
      <c r="CS80" t="s">
        <v>1795</v>
      </c>
      <c r="CT80" t="s">
        <v>2066</v>
      </c>
      <c r="CU80">
        <v>1</v>
      </c>
      <c r="CV80">
        <v>0</v>
      </c>
      <c r="CW80" t="s">
        <v>2054</v>
      </c>
      <c r="CX80">
        <v>38.915478999999998</v>
      </c>
      <c r="CY80">
        <v>-90.290246999999994</v>
      </c>
      <c r="CZ80" t="s">
        <v>1817</v>
      </c>
      <c r="DA80" t="s">
        <v>1818</v>
      </c>
      <c r="DB80">
        <v>0</v>
      </c>
      <c r="DC80">
        <v>0</v>
      </c>
      <c r="DD80" s="18">
        <v>21584179.800000001</v>
      </c>
      <c r="DE80" s="18">
        <v>2217270.4</v>
      </c>
      <c r="DF80" s="57">
        <v>0.5</v>
      </c>
      <c r="DG80" t="s">
        <v>1820</v>
      </c>
      <c r="DH80">
        <v>10164423.800000001</v>
      </c>
      <c r="DI80">
        <v>1082.4000000000001</v>
      </c>
      <c r="DJ80">
        <v>2373.6</v>
      </c>
      <c r="DK80">
        <v>2263748.6</v>
      </c>
      <c r="DL80">
        <v>10.6</v>
      </c>
      <c r="DM80">
        <v>1089.2</v>
      </c>
      <c r="DN80">
        <v>23</v>
      </c>
      <c r="DO80">
        <v>0</v>
      </c>
      <c r="DP80">
        <v>0.10605437110582901</v>
      </c>
      <c r="DQ80">
        <v>0.22932362330789599</v>
      </c>
      <c r="DR80">
        <v>209.759758306637</v>
      </c>
      <c r="DS80">
        <v>4.90579513105185E-7</v>
      </c>
      <c r="DT80">
        <v>0.22667759413385399</v>
      </c>
      <c r="DU80">
        <v>0.100295680450178</v>
      </c>
      <c r="DV80">
        <v>0.21993886466790799</v>
      </c>
      <c r="DW80" s="58">
        <v>209.75998355981</v>
      </c>
      <c r="DX80">
        <v>4.9110043088132499E-7</v>
      </c>
      <c r="DY80">
        <v>0.21431613270591801</v>
      </c>
      <c r="DZ80">
        <v>2.05734169091124E-3</v>
      </c>
      <c r="EA80">
        <v>0</v>
      </c>
      <c r="EB80">
        <v>1438752</v>
      </c>
      <c r="EC80">
        <v>937795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1</v>
      </c>
      <c r="EO80">
        <v>1</v>
      </c>
      <c r="EP80">
        <v>0</v>
      </c>
      <c r="EQ80">
        <v>0</v>
      </c>
      <c r="ER80">
        <v>1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1</v>
      </c>
      <c r="EY80">
        <v>1</v>
      </c>
      <c r="EZ80" t="s">
        <v>1950</v>
      </c>
      <c r="FA80">
        <v>54</v>
      </c>
      <c r="FB80" t="s">
        <v>1824</v>
      </c>
      <c r="FC80">
        <v>0</v>
      </c>
      <c r="FD80" t="s">
        <v>1803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58</v>
      </c>
      <c r="FM80">
        <v>21</v>
      </c>
      <c r="FN80">
        <v>88</v>
      </c>
      <c r="FO80">
        <v>47</v>
      </c>
      <c r="FP80">
        <v>1</v>
      </c>
      <c r="FQ80">
        <v>0</v>
      </c>
      <c r="FR80">
        <v>0</v>
      </c>
      <c r="FS80" t="s">
        <v>2059</v>
      </c>
      <c r="FT80">
        <v>1</v>
      </c>
      <c r="FU80">
        <v>1</v>
      </c>
      <c r="FV80">
        <v>1</v>
      </c>
      <c r="FW80">
        <v>1</v>
      </c>
      <c r="FX80" t="s">
        <v>1827</v>
      </c>
      <c r="FY80">
        <v>0</v>
      </c>
      <c r="FZ80">
        <v>0</v>
      </c>
      <c r="GA80">
        <v>1</v>
      </c>
      <c r="GB80" t="s">
        <v>1828</v>
      </c>
      <c r="GC80">
        <v>0</v>
      </c>
      <c r="GD80">
        <v>1</v>
      </c>
      <c r="GE80">
        <v>1</v>
      </c>
      <c r="GF80">
        <v>1</v>
      </c>
      <c r="GG80">
        <v>0</v>
      </c>
      <c r="GH80">
        <v>1</v>
      </c>
      <c r="GI80">
        <v>0</v>
      </c>
      <c r="GJ80" t="s">
        <v>1836</v>
      </c>
      <c r="GK80">
        <v>0</v>
      </c>
      <c r="GL80">
        <v>1</v>
      </c>
      <c r="GM80" t="s">
        <v>1836</v>
      </c>
      <c r="GN80">
        <v>0</v>
      </c>
      <c r="GO80" t="s">
        <v>1893</v>
      </c>
      <c r="GP80">
        <v>0</v>
      </c>
      <c r="GQ80" t="s">
        <v>1918</v>
      </c>
      <c r="GR80">
        <v>208.8626601</v>
      </c>
      <c r="GS80">
        <v>5.1823528412487097</v>
      </c>
      <c r="GT80">
        <v>11.3644056762638</v>
      </c>
      <c r="GU80">
        <v>1</v>
      </c>
      <c r="GV80">
        <v>15554592</v>
      </c>
      <c r="GW80">
        <v>1584960</v>
      </c>
      <c r="GX80">
        <v>0.36</v>
      </c>
      <c r="GY80">
        <v>1631366</v>
      </c>
      <c r="GZ80">
        <v>209.76005027968588</v>
      </c>
      <c r="HA80" t="s">
        <v>1806</v>
      </c>
      <c r="HB80" s="57">
        <v>0.5</v>
      </c>
      <c r="HC80" t="s">
        <v>1806</v>
      </c>
      <c r="HD80" s="58">
        <v>209.75998355981</v>
      </c>
      <c r="HE80" s="18">
        <v>2133060</v>
      </c>
      <c r="HF80" s="18">
        <v>24186767.34</v>
      </c>
      <c r="HG80" s="18">
        <v>2536707.9598016748</v>
      </c>
      <c r="HH80" s="57">
        <v>0.5</v>
      </c>
      <c r="HI80">
        <v>132</v>
      </c>
      <c r="HJ80" s="11">
        <v>15.877226616858064</v>
      </c>
      <c r="HK80">
        <v>0</v>
      </c>
      <c r="HL80" s="11">
        <v>12.02820198246823</v>
      </c>
      <c r="HM80" s="59">
        <v>2778.9828622590198</v>
      </c>
      <c r="HN80" s="59">
        <v>10.58</v>
      </c>
      <c r="HO80" s="59">
        <v>3.52</v>
      </c>
      <c r="HP80" s="59">
        <v>35.6108585980068</v>
      </c>
      <c r="HQ80" s="59">
        <v>0.356362179352054</v>
      </c>
      <c r="HR80" s="59">
        <v>0.55371027631349845</v>
      </c>
      <c r="HS80" s="59">
        <v>4.82</v>
      </c>
      <c r="HT80" s="59">
        <v>10.69</v>
      </c>
      <c r="HU80" t="s">
        <v>44</v>
      </c>
      <c r="HV80" s="19">
        <v>1</v>
      </c>
      <c r="HW80" s="18">
        <v>510.40705599</v>
      </c>
      <c r="HX80" s="58">
        <v>168.128084243106</v>
      </c>
      <c r="HY80" s="58">
        <v>318.871915756894</v>
      </c>
      <c r="HZ80" s="57">
        <v>0.76362949500276134</v>
      </c>
      <c r="IA80" s="18">
        <v>2133060.0000000005</v>
      </c>
      <c r="IB80" s="18">
        <v>3257735.0612211805</v>
      </c>
      <c r="IC80" s="18">
        <v>36939457.859186962</v>
      </c>
      <c r="ID80" s="58">
        <v>20.975998355981002</v>
      </c>
      <c r="IE80" s="18">
        <v>387421.00366256764</v>
      </c>
      <c r="IF80" s="18">
        <v>2149286.9561391072</v>
      </c>
      <c r="IG80" s="18">
        <v>809019938.48636556</v>
      </c>
      <c r="IH80" s="18">
        <v>0</v>
      </c>
      <c r="II80" s="18">
        <v>0</v>
      </c>
      <c r="IJ80" s="18">
        <v>2537.1313637515746</v>
      </c>
      <c r="IK80" s="58">
        <v>22.781191811088295</v>
      </c>
      <c r="IL80" s="58">
        <v>8.9678845315089308</v>
      </c>
      <c r="IM80" s="58">
        <v>14.02518937014</v>
      </c>
      <c r="IN80" s="58">
        <v>22.867644002028133</v>
      </c>
      <c r="IO80" s="58">
        <v>-4.8659062199345152E-15</v>
      </c>
      <c r="IP80" s="58">
        <v>85.646625632576715</v>
      </c>
      <c r="IQ80" s="58">
        <v>3.4516350441332975</v>
      </c>
      <c r="IR80" s="58">
        <v>3.4255754571110191</v>
      </c>
      <c r="IS80" s="58">
        <f t="shared" si="5"/>
        <v>2537.1313637515746</v>
      </c>
      <c r="IT80" s="60"/>
      <c r="IU80" s="18">
        <f t="shared" si="6"/>
        <v>14.02518937014</v>
      </c>
      <c r="IV80" s="18">
        <f t="shared" si="7"/>
        <v>22.781191811088295</v>
      </c>
      <c r="IW80" s="57">
        <f t="shared" si="8"/>
        <v>0.34523220583799996</v>
      </c>
      <c r="IX80" s="57">
        <f t="shared" si="9"/>
        <v>0.52725899000552245</v>
      </c>
      <c r="JA80" s="18">
        <v>205.4</v>
      </c>
    </row>
    <row r="81" spans="1:261" x14ac:dyDescent="0.2">
      <c r="A81" t="s">
        <v>1369</v>
      </c>
      <c r="B81" t="s">
        <v>1370</v>
      </c>
      <c r="C81" t="s">
        <v>1224</v>
      </c>
      <c r="D81" t="s">
        <v>1371</v>
      </c>
      <c r="E81" t="s">
        <v>1000</v>
      </c>
      <c r="F81">
        <v>3845</v>
      </c>
      <c r="G81" t="s">
        <v>1002</v>
      </c>
      <c r="H81">
        <v>2633</v>
      </c>
      <c r="I81">
        <v>12.66</v>
      </c>
      <c r="J81">
        <v>4.59</v>
      </c>
      <c r="K81">
        <v>32.64</v>
      </c>
      <c r="L81">
        <v>0.26</v>
      </c>
      <c r="M81">
        <v>0.34</v>
      </c>
      <c r="N81">
        <v>4.82</v>
      </c>
      <c r="O81">
        <v>10.69</v>
      </c>
      <c r="R81" t="s">
        <v>1127</v>
      </c>
      <c r="S81">
        <v>1573</v>
      </c>
      <c r="T81" t="s">
        <v>41</v>
      </c>
      <c r="U81">
        <v>1</v>
      </c>
      <c r="V81">
        <v>1065</v>
      </c>
      <c r="W81" t="s">
        <v>42</v>
      </c>
      <c r="X81" t="s">
        <v>211</v>
      </c>
      <c r="Y81">
        <v>24017</v>
      </c>
      <c r="Z81">
        <v>596</v>
      </c>
      <c r="AA81">
        <v>1205</v>
      </c>
      <c r="AB81" t="b">
        <v>1</v>
      </c>
      <c r="AC81">
        <v>10254</v>
      </c>
      <c r="AD81">
        <v>1970</v>
      </c>
      <c r="AE81" s="10">
        <v>2021</v>
      </c>
      <c r="AF81" s="11">
        <v>999</v>
      </c>
      <c r="AG81" s="11">
        <v>22.293384169454619</v>
      </c>
      <c r="AH81" s="11">
        <v>47</v>
      </c>
      <c r="AI81" s="11">
        <v>11.316438664697777</v>
      </c>
      <c r="AJ81" s="11" t="s">
        <v>211</v>
      </c>
      <c r="AK81" s="11">
        <v>4.82</v>
      </c>
      <c r="AL81" s="11" t="s">
        <v>86</v>
      </c>
      <c r="AM81" s="11"/>
      <c r="AQ81" t="s">
        <v>340</v>
      </c>
      <c r="AR81" t="s">
        <v>341</v>
      </c>
      <c r="AS81">
        <v>2167</v>
      </c>
      <c r="AT81" t="s">
        <v>41</v>
      </c>
      <c r="AU81">
        <v>1</v>
      </c>
      <c r="AV81">
        <v>1357</v>
      </c>
      <c r="AW81" t="s">
        <v>42</v>
      </c>
      <c r="AX81">
        <v>0</v>
      </c>
      <c r="AY81" t="s">
        <v>342</v>
      </c>
      <c r="AZ81" t="s">
        <v>327</v>
      </c>
      <c r="BA81">
        <v>29</v>
      </c>
      <c r="BB81" t="s">
        <v>340</v>
      </c>
      <c r="BC81">
        <v>143</v>
      </c>
      <c r="BD81">
        <v>29143</v>
      </c>
      <c r="BE81">
        <v>579</v>
      </c>
      <c r="BF81">
        <v>9859</v>
      </c>
      <c r="BG81">
        <v>1972</v>
      </c>
      <c r="BH81">
        <v>0</v>
      </c>
      <c r="BI81" t="s">
        <v>2063</v>
      </c>
      <c r="BJ81" t="s">
        <v>1948</v>
      </c>
      <c r="BK81" t="s">
        <v>1808</v>
      </c>
      <c r="BL81" t="s">
        <v>1910</v>
      </c>
      <c r="BM81">
        <v>0</v>
      </c>
      <c r="BN81">
        <v>0</v>
      </c>
      <c r="BO81">
        <v>0</v>
      </c>
      <c r="BP81" t="s">
        <v>1908</v>
      </c>
      <c r="BQ81" t="s">
        <v>1701</v>
      </c>
      <c r="BR81">
        <v>2002</v>
      </c>
      <c r="BS81">
        <v>0</v>
      </c>
      <c r="BT81" t="s">
        <v>1909</v>
      </c>
      <c r="BU81" t="s">
        <v>1863</v>
      </c>
      <c r="BV81" t="s">
        <v>1812</v>
      </c>
      <c r="BW81">
        <v>2016</v>
      </c>
      <c r="BX81">
        <v>0</v>
      </c>
      <c r="BY81">
        <v>10</v>
      </c>
      <c r="BZ81">
        <v>0.68599999999999905</v>
      </c>
      <c r="CA81">
        <v>0.11674</v>
      </c>
      <c r="CB81">
        <v>0.68599999999999905</v>
      </c>
      <c r="CC81">
        <v>0.11674</v>
      </c>
      <c r="CD81">
        <v>0.1</v>
      </c>
      <c r="CE81">
        <v>0.1</v>
      </c>
      <c r="CF81">
        <v>0.1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 t="s">
        <v>2067</v>
      </c>
      <c r="CP81">
        <v>100</v>
      </c>
      <c r="CQ81" t="s">
        <v>2067</v>
      </c>
      <c r="CR81">
        <v>100</v>
      </c>
      <c r="CS81" t="s">
        <v>1795</v>
      </c>
      <c r="CT81" t="s">
        <v>2068</v>
      </c>
      <c r="CU81">
        <v>1</v>
      </c>
      <c r="CV81">
        <v>0</v>
      </c>
      <c r="CW81" t="s">
        <v>2054</v>
      </c>
      <c r="CX81">
        <v>36.514699999999998</v>
      </c>
      <c r="CY81">
        <v>-89.561700000000002</v>
      </c>
      <c r="CZ81" t="s">
        <v>1928</v>
      </c>
      <c r="DA81" t="s">
        <v>1818</v>
      </c>
      <c r="DB81">
        <v>0</v>
      </c>
      <c r="DC81">
        <v>0</v>
      </c>
      <c r="DD81" s="18">
        <v>30288292.399999999</v>
      </c>
      <c r="DE81" s="18">
        <v>3393193.6</v>
      </c>
      <c r="DF81" s="57">
        <v>0.51400000000000001</v>
      </c>
      <c r="DG81" t="s">
        <v>1820</v>
      </c>
      <c r="DH81">
        <v>12436154</v>
      </c>
      <c r="DI81">
        <v>6028.6</v>
      </c>
      <c r="DJ81">
        <v>7538.6</v>
      </c>
      <c r="DK81">
        <v>3176608.6</v>
      </c>
      <c r="DL81">
        <v>12.2</v>
      </c>
      <c r="DM81">
        <v>1694.8</v>
      </c>
      <c r="DN81">
        <v>129</v>
      </c>
      <c r="DO81">
        <v>6</v>
      </c>
      <c r="DP81">
        <v>0.40016826775504499</v>
      </c>
      <c r="DQ81">
        <v>0.59464574178148599</v>
      </c>
      <c r="DR81">
        <v>209.74990219493299</v>
      </c>
      <c r="DS81">
        <v>6.22962205675842E-7</v>
      </c>
      <c r="DT81">
        <v>0.65144061247859797</v>
      </c>
      <c r="DU81">
        <v>0.398081207113544</v>
      </c>
      <c r="DV81">
        <v>0.49778970041902998</v>
      </c>
      <c r="DW81" s="58">
        <v>209.75818366042901</v>
      </c>
      <c r="DX81">
        <v>4.0279590010825402E-7</v>
      </c>
      <c r="DY81">
        <v>0.27256015002709</v>
      </c>
      <c r="DZ81">
        <v>7.4222621605134903E-3</v>
      </c>
      <c r="EA81">
        <v>3.4522149583783698E-4</v>
      </c>
      <c r="EB81">
        <v>3316776</v>
      </c>
      <c r="EC81">
        <v>1910176</v>
      </c>
      <c r="ED81">
        <v>0</v>
      </c>
      <c r="EE81">
        <v>4163</v>
      </c>
      <c r="EF81">
        <v>1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1</v>
      </c>
      <c r="EO81">
        <v>0</v>
      </c>
      <c r="EP81">
        <v>0</v>
      </c>
      <c r="EQ81">
        <v>1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 t="s">
        <v>1950</v>
      </c>
      <c r="FA81">
        <v>50</v>
      </c>
      <c r="FB81" t="s">
        <v>1824</v>
      </c>
      <c r="FC81">
        <v>6</v>
      </c>
      <c r="FD81" t="s">
        <v>1849</v>
      </c>
      <c r="FE81">
        <v>0</v>
      </c>
      <c r="FF81">
        <v>1</v>
      </c>
      <c r="FG81">
        <v>0</v>
      </c>
      <c r="FH81">
        <v>0</v>
      </c>
      <c r="FI81">
        <v>0</v>
      </c>
      <c r="FJ81" t="s">
        <v>2069</v>
      </c>
      <c r="FK81">
        <v>1</v>
      </c>
      <c r="FL81">
        <v>27</v>
      </c>
      <c r="FM81">
        <v>84</v>
      </c>
      <c r="FN81">
        <v>65</v>
      </c>
      <c r="FO81">
        <v>46</v>
      </c>
      <c r="FP81">
        <v>1</v>
      </c>
      <c r="FQ81">
        <v>1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 t="s">
        <v>1828</v>
      </c>
      <c r="GC81">
        <v>0</v>
      </c>
      <c r="GD81">
        <v>1</v>
      </c>
      <c r="GE81">
        <v>1</v>
      </c>
      <c r="GF81">
        <v>1</v>
      </c>
      <c r="GG81">
        <v>0</v>
      </c>
      <c r="GH81">
        <v>1</v>
      </c>
      <c r="GI81">
        <v>0</v>
      </c>
      <c r="GJ81" t="s">
        <v>1804</v>
      </c>
      <c r="GK81">
        <v>0</v>
      </c>
      <c r="GL81">
        <v>1</v>
      </c>
      <c r="GM81" t="s">
        <v>1804</v>
      </c>
      <c r="GN81">
        <v>0</v>
      </c>
      <c r="GO81" t="s">
        <v>1893</v>
      </c>
      <c r="GP81">
        <v>1</v>
      </c>
      <c r="GQ81" t="s">
        <v>1918</v>
      </c>
      <c r="GR81">
        <v>73.890080310000002</v>
      </c>
      <c r="GS81">
        <v>81.588759610322299</v>
      </c>
      <c r="GT81">
        <v>102.02452031953899</v>
      </c>
      <c r="GU81">
        <v>1</v>
      </c>
      <c r="GV81">
        <v>32193343</v>
      </c>
      <c r="GW81">
        <v>3515981</v>
      </c>
      <c r="GX81">
        <v>0.55000000000000004</v>
      </c>
      <c r="GY81">
        <v>3376424</v>
      </c>
      <c r="GZ81">
        <v>209.75914182009615</v>
      </c>
      <c r="HA81" t="s">
        <v>1806</v>
      </c>
      <c r="HB81" s="57">
        <v>0.51400000000000001</v>
      </c>
      <c r="HC81" t="s">
        <v>1806</v>
      </c>
      <c r="HD81" s="58">
        <v>209.75818366042901</v>
      </c>
      <c r="HE81" s="18">
        <v>2607028.56</v>
      </c>
      <c r="HF81" s="18">
        <v>25702694.573040001</v>
      </c>
      <c r="HG81" s="18">
        <v>2695675.2644098182</v>
      </c>
      <c r="HH81" s="57">
        <v>0.50173310225303291</v>
      </c>
      <c r="HI81">
        <v>121</v>
      </c>
      <c r="HJ81" s="11">
        <v>14.265506436798768</v>
      </c>
      <c r="HK81">
        <v>33</v>
      </c>
      <c r="HL81" s="11">
        <v>11.789674741156006</v>
      </c>
      <c r="HM81" s="59">
        <v>2321.9640616697502</v>
      </c>
      <c r="HN81" s="59">
        <v>10.58</v>
      </c>
      <c r="HO81" s="59">
        <v>3.22</v>
      </c>
      <c r="HP81" s="59">
        <v>29.495625681227899</v>
      </c>
      <c r="HQ81" s="59">
        <v>0.31624755304409802</v>
      </c>
      <c r="HR81" s="59">
        <v>0.48255498976048661</v>
      </c>
      <c r="HS81" s="59">
        <v>4.82</v>
      </c>
      <c r="HT81" s="59">
        <v>21.77</v>
      </c>
      <c r="HU81" t="s">
        <v>44</v>
      </c>
      <c r="HV81" s="19" t="s">
        <v>44</v>
      </c>
      <c r="HW81" s="18">
        <v>550.04910341849995</v>
      </c>
      <c r="HX81" s="58">
        <v>181.18617466605389</v>
      </c>
      <c r="HY81" s="58">
        <v>397.81382533394611</v>
      </c>
      <c r="HZ81" s="57">
        <v>0.74810371346489446</v>
      </c>
      <c r="IA81" s="18">
        <v>2607028.56</v>
      </c>
      <c r="IB81" s="18">
        <v>3794411.9588424829</v>
      </c>
      <c r="IC81" s="18">
        <v>37409107.502228037</v>
      </c>
      <c r="ID81" s="58">
        <v>20.975818366042901</v>
      </c>
      <c r="IE81" s="18">
        <v>392343.32210125407</v>
      </c>
      <c r="IF81" s="18">
        <v>2303331.9423085642</v>
      </c>
      <c r="IG81" s="18">
        <v>871854506.2998383</v>
      </c>
      <c r="IH81" s="18">
        <v>1</v>
      </c>
      <c r="II81" s="18">
        <v>0</v>
      </c>
      <c r="IJ81" s="18">
        <v>2191.6143954221734</v>
      </c>
      <c r="IK81" s="58">
        <v>21.858503979274612</v>
      </c>
      <c r="IL81" s="58">
        <v>6.7354917637657383</v>
      </c>
      <c r="IM81" s="58">
        <v>12.712879277972998</v>
      </c>
      <c r="IN81" s="58">
        <v>20.100296896521549</v>
      </c>
      <c r="IO81" s="58">
        <v>0</v>
      </c>
      <c r="IP81" s="58">
        <v>75.098224123876861</v>
      </c>
      <c r="IQ81" s="58">
        <v>2.5748492172078556</v>
      </c>
      <c r="IR81" s="58">
        <v>2.9143456588487062</v>
      </c>
      <c r="IS81" s="58">
        <f t="shared" si="5"/>
        <v>2191.6143954221734</v>
      </c>
      <c r="IT81" s="60"/>
      <c r="IU81" s="18">
        <f t="shared" si="6"/>
        <v>12.712879277972998</v>
      </c>
      <c r="IV81" s="18">
        <f t="shared" si="7"/>
        <v>21.858503979274612</v>
      </c>
      <c r="IW81" s="57">
        <f t="shared" si="8"/>
        <v>0.31292948992409997</v>
      </c>
      <c r="IX81" s="57">
        <f t="shared" si="9"/>
        <v>0.45545469545699313</v>
      </c>
      <c r="JA81" s="18">
        <v>214.13</v>
      </c>
    </row>
    <row r="82" spans="1:261" x14ac:dyDescent="0.2">
      <c r="A82" t="s">
        <v>1372</v>
      </c>
      <c r="B82" t="s">
        <v>1320</v>
      </c>
      <c r="C82" t="s">
        <v>1224</v>
      </c>
      <c r="D82" t="s">
        <v>1373</v>
      </c>
      <c r="E82" t="s">
        <v>84</v>
      </c>
      <c r="F82">
        <v>3935</v>
      </c>
      <c r="G82">
        <v>1</v>
      </c>
      <c r="H82">
        <v>2190.3553457283201</v>
      </c>
      <c r="I82">
        <v>10.58</v>
      </c>
      <c r="J82">
        <v>3.22</v>
      </c>
      <c r="K82">
        <v>26.139199748783899</v>
      </c>
      <c r="L82">
        <v>0.303821561475</v>
      </c>
      <c r="M82">
        <v>0.43641358089195048</v>
      </c>
      <c r="N82">
        <v>4.82</v>
      </c>
      <c r="O82">
        <v>17.97</v>
      </c>
      <c r="R82" t="s">
        <v>1129</v>
      </c>
      <c r="S82">
        <v>1573</v>
      </c>
      <c r="T82" t="s">
        <v>41</v>
      </c>
      <c r="U82">
        <v>2</v>
      </c>
      <c r="V82">
        <v>1066</v>
      </c>
      <c r="W82" t="s">
        <v>42</v>
      </c>
      <c r="X82" t="s">
        <v>211</v>
      </c>
      <c r="Y82">
        <v>24017</v>
      </c>
      <c r="Z82">
        <v>609</v>
      </c>
      <c r="AA82">
        <v>1205</v>
      </c>
      <c r="AB82" t="b">
        <v>1</v>
      </c>
      <c r="AC82">
        <v>10170</v>
      </c>
      <c r="AD82">
        <v>1971</v>
      </c>
      <c r="AE82" s="10">
        <v>2021</v>
      </c>
      <c r="AF82" s="11">
        <v>999</v>
      </c>
      <c r="AG82" s="11">
        <v>22.293384169454619</v>
      </c>
      <c r="AH82" s="11">
        <v>47</v>
      </c>
      <c r="AI82" s="11">
        <v>11.316438664697777</v>
      </c>
      <c r="AJ82" s="11" t="s">
        <v>211</v>
      </c>
      <c r="AK82" s="11">
        <v>4.82</v>
      </c>
      <c r="AL82" s="11" t="s">
        <v>86</v>
      </c>
      <c r="AM82" s="11"/>
      <c r="AQ82" t="s">
        <v>340</v>
      </c>
      <c r="AR82" t="s">
        <v>343</v>
      </c>
      <c r="AS82">
        <v>2167</v>
      </c>
      <c r="AT82" t="s">
        <v>41</v>
      </c>
      <c r="AU82">
        <v>2</v>
      </c>
      <c r="AV82">
        <v>1358</v>
      </c>
      <c r="AW82" t="s">
        <v>42</v>
      </c>
      <c r="AX82">
        <v>0</v>
      </c>
      <c r="AY82" t="s">
        <v>342</v>
      </c>
      <c r="AZ82" t="s">
        <v>327</v>
      </c>
      <c r="BA82">
        <v>29</v>
      </c>
      <c r="BB82" t="s">
        <v>340</v>
      </c>
      <c r="BC82">
        <v>143</v>
      </c>
      <c r="BD82">
        <v>29143</v>
      </c>
      <c r="BE82">
        <v>575</v>
      </c>
      <c r="BF82">
        <v>9814</v>
      </c>
      <c r="BG82">
        <v>1977</v>
      </c>
      <c r="BH82">
        <v>0</v>
      </c>
      <c r="BI82" t="s">
        <v>2063</v>
      </c>
      <c r="BJ82" t="s">
        <v>1948</v>
      </c>
      <c r="BK82" t="s">
        <v>1808</v>
      </c>
      <c r="BL82" t="s">
        <v>1910</v>
      </c>
      <c r="BM82">
        <v>0</v>
      </c>
      <c r="BN82">
        <v>0</v>
      </c>
      <c r="BO82">
        <v>0</v>
      </c>
      <c r="BP82" t="s">
        <v>1908</v>
      </c>
      <c r="BQ82" t="s">
        <v>1701</v>
      </c>
      <c r="BR82">
        <v>2000</v>
      </c>
      <c r="BS82">
        <v>0</v>
      </c>
      <c r="BT82" t="s">
        <v>1909</v>
      </c>
      <c r="BU82" t="s">
        <v>1863</v>
      </c>
      <c r="BV82" t="s">
        <v>1812</v>
      </c>
      <c r="BW82">
        <v>2016</v>
      </c>
      <c r="BX82">
        <v>0</v>
      </c>
      <c r="BY82">
        <v>10</v>
      </c>
      <c r="BZ82">
        <v>0.62441000000000002</v>
      </c>
      <c r="CA82">
        <v>0.15614</v>
      </c>
      <c r="CB82">
        <v>0.62441000000000002</v>
      </c>
      <c r="CC82">
        <v>0.15614</v>
      </c>
      <c r="CD82">
        <v>0.1</v>
      </c>
      <c r="CE82">
        <v>0.1</v>
      </c>
      <c r="CF82">
        <v>0.1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 t="s">
        <v>2067</v>
      </c>
      <c r="CP82">
        <v>100</v>
      </c>
      <c r="CQ82" t="s">
        <v>2067</v>
      </c>
      <c r="CR82">
        <v>100</v>
      </c>
      <c r="CS82" t="s">
        <v>1795</v>
      </c>
      <c r="CT82" t="s">
        <v>2070</v>
      </c>
      <c r="CU82">
        <v>1</v>
      </c>
      <c r="CV82">
        <v>0</v>
      </c>
      <c r="CW82" t="s">
        <v>2054</v>
      </c>
      <c r="CX82">
        <v>36.514699999999998</v>
      </c>
      <c r="CY82">
        <v>-89.561700000000002</v>
      </c>
      <c r="CZ82" t="s">
        <v>1928</v>
      </c>
      <c r="DA82" t="s">
        <v>1818</v>
      </c>
      <c r="DB82">
        <v>0</v>
      </c>
      <c r="DC82">
        <v>0</v>
      </c>
      <c r="DD82" s="18">
        <v>32910568</v>
      </c>
      <c r="DE82" s="18">
        <v>3773326.2</v>
      </c>
      <c r="DF82" s="57">
        <v>0.53800000000000003</v>
      </c>
      <c r="DG82" t="s">
        <v>1820</v>
      </c>
      <c r="DH82">
        <v>14327813.6</v>
      </c>
      <c r="DI82">
        <v>6808.4</v>
      </c>
      <c r="DJ82">
        <v>7574</v>
      </c>
      <c r="DK82">
        <v>3451643.4</v>
      </c>
      <c r="DL82">
        <v>14.4</v>
      </c>
      <c r="DM82">
        <v>2091.1999999999998</v>
      </c>
      <c r="DN82">
        <v>181</v>
      </c>
      <c r="DO82">
        <v>5</v>
      </c>
      <c r="DP82">
        <v>0.40420503474814401</v>
      </c>
      <c r="DQ82">
        <v>0.62444793918225905</v>
      </c>
      <c r="DR82">
        <v>209.759970119526</v>
      </c>
      <c r="DS82">
        <v>5.5235152907183002E-7</v>
      </c>
      <c r="DT82">
        <v>0.61102535449708395</v>
      </c>
      <c r="DU82">
        <v>0.41375159492841301</v>
      </c>
      <c r="DV82">
        <v>0.46027768344806402</v>
      </c>
      <c r="DW82" s="58">
        <v>209.75896860850199</v>
      </c>
      <c r="DX82">
        <v>4.3754942181490098E-7</v>
      </c>
      <c r="DY82">
        <v>0.291907761837437</v>
      </c>
      <c r="DZ82">
        <v>1.10235584101361E-2</v>
      </c>
      <c r="EA82">
        <v>3.0451818812530699E-4</v>
      </c>
      <c r="EB82">
        <v>3563777</v>
      </c>
      <c r="EC82">
        <v>2059664</v>
      </c>
      <c r="ED82">
        <v>0</v>
      </c>
      <c r="EE82">
        <v>4161</v>
      </c>
      <c r="EF82">
        <v>1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1</v>
      </c>
      <c r="EO82">
        <v>0</v>
      </c>
      <c r="EP82">
        <v>0</v>
      </c>
      <c r="EQ82">
        <v>1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 t="s">
        <v>1950</v>
      </c>
      <c r="FA82">
        <v>45</v>
      </c>
      <c r="FB82" t="s">
        <v>1824</v>
      </c>
      <c r="FC82">
        <v>6</v>
      </c>
      <c r="FD82" t="s">
        <v>1849</v>
      </c>
      <c r="FE82">
        <v>0</v>
      </c>
      <c r="FF82">
        <v>1</v>
      </c>
      <c r="FG82">
        <v>0</v>
      </c>
      <c r="FH82">
        <v>0</v>
      </c>
      <c r="FI82">
        <v>0</v>
      </c>
      <c r="FJ82" t="s">
        <v>2069</v>
      </c>
      <c r="FK82">
        <v>1</v>
      </c>
      <c r="FL82">
        <v>27</v>
      </c>
      <c r="FM82">
        <v>84</v>
      </c>
      <c r="FN82">
        <v>65</v>
      </c>
      <c r="FO82">
        <v>46</v>
      </c>
      <c r="FP82">
        <v>1</v>
      </c>
      <c r="FQ82">
        <v>1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 t="s">
        <v>1828</v>
      </c>
      <c r="GC82">
        <v>0</v>
      </c>
      <c r="GD82">
        <v>1</v>
      </c>
      <c r="GE82">
        <v>1</v>
      </c>
      <c r="GF82">
        <v>1</v>
      </c>
      <c r="GG82">
        <v>0</v>
      </c>
      <c r="GH82">
        <v>1</v>
      </c>
      <c r="GI82">
        <v>1</v>
      </c>
      <c r="GJ82" t="s">
        <v>1804</v>
      </c>
      <c r="GK82" t="s">
        <v>1804</v>
      </c>
      <c r="GL82">
        <v>1</v>
      </c>
      <c r="GM82" t="s">
        <v>1804</v>
      </c>
      <c r="GN82">
        <v>0</v>
      </c>
      <c r="GO82" t="s">
        <v>1893</v>
      </c>
      <c r="GP82">
        <v>1</v>
      </c>
      <c r="GQ82" t="s">
        <v>1918</v>
      </c>
      <c r="GR82">
        <v>73.890080310000002</v>
      </c>
      <c r="GS82">
        <v>92.142273650751093</v>
      </c>
      <c r="GT82">
        <v>102.50361033881499</v>
      </c>
      <c r="GU82">
        <v>1</v>
      </c>
      <c r="GV82">
        <v>32872112</v>
      </c>
      <c r="GW82">
        <v>3701200</v>
      </c>
      <c r="GX82">
        <v>0.54</v>
      </c>
      <c r="GY82">
        <v>3447589</v>
      </c>
      <c r="GZ82">
        <v>209.75768152651708</v>
      </c>
      <c r="HA82" t="s">
        <v>1806</v>
      </c>
      <c r="HB82" s="57">
        <v>0.53800000000000003</v>
      </c>
      <c r="HC82" t="s">
        <v>1806</v>
      </c>
      <c r="HD82" s="58">
        <v>209.75896860850199</v>
      </c>
      <c r="HE82" s="18">
        <v>2709906</v>
      </c>
      <c r="HF82" s="18">
        <v>26595017.484000001</v>
      </c>
      <c r="HG82" s="18">
        <v>2789271.7187844585</v>
      </c>
      <c r="HH82" s="57">
        <v>0.49826689774696709</v>
      </c>
      <c r="HI82">
        <v>121</v>
      </c>
      <c r="HJ82" s="11">
        <v>14.364848141811699</v>
      </c>
      <c r="HK82">
        <v>33</v>
      </c>
      <c r="HL82" s="11">
        <v>11.871775323811322</v>
      </c>
      <c r="HM82" s="59">
        <v>2321.9640616697502</v>
      </c>
      <c r="HN82" s="59">
        <v>10.58</v>
      </c>
      <c r="HO82" s="59">
        <v>3.22</v>
      </c>
      <c r="HP82" s="59">
        <v>29.495625681227899</v>
      </c>
      <c r="HQ82" s="59">
        <v>0.31624755304409802</v>
      </c>
      <c r="HR82" s="59">
        <v>0.48255498976048661</v>
      </c>
      <c r="HS82" s="59">
        <v>4.82</v>
      </c>
      <c r="HT82" s="59">
        <v>21.77</v>
      </c>
      <c r="HU82" t="s">
        <v>44</v>
      </c>
      <c r="HV82" s="19" t="s">
        <v>44</v>
      </c>
      <c r="HW82" s="18">
        <v>543.75583342499999</v>
      </c>
      <c r="HX82" s="58">
        <v>179.11317153019496</v>
      </c>
      <c r="HY82" s="58">
        <v>395.88682846980504</v>
      </c>
      <c r="HZ82" s="57">
        <v>0.78141018531914774</v>
      </c>
      <c r="IA82" s="18">
        <v>2709906</v>
      </c>
      <c r="IB82" s="18">
        <v>3935963.103452547</v>
      </c>
      <c r="IC82" s="18">
        <v>38627541.897283293</v>
      </c>
      <c r="ID82" s="58">
        <v>20.975896860850199</v>
      </c>
      <c r="IE82" s="18">
        <v>405123.6674127921</v>
      </c>
      <c r="IF82" s="18">
        <v>2384148.0513716666</v>
      </c>
      <c r="IG82" s="18">
        <v>861879368.13654625</v>
      </c>
      <c r="IH82" s="18">
        <v>1</v>
      </c>
      <c r="II82" s="18">
        <v>0</v>
      </c>
      <c r="IJ82" s="18">
        <v>2177.085232837655</v>
      </c>
      <c r="IK82" s="58">
        <v>21.892481217391303</v>
      </c>
      <c r="IL82" s="58">
        <v>6.66029988491296</v>
      </c>
      <c r="IM82" s="58">
        <v>12.654853152857999</v>
      </c>
      <c r="IN82" s="58">
        <v>20.092254882524383</v>
      </c>
      <c r="IO82" s="58">
        <v>0</v>
      </c>
      <c r="IP82" s="58">
        <v>74.782145346219266</v>
      </c>
      <c r="IQ82" s="58">
        <v>0.88270027396907835</v>
      </c>
      <c r="IR82" s="58">
        <v>1.003307981337084</v>
      </c>
      <c r="IS82" s="58">
        <f t="shared" si="5"/>
        <v>2177.085232837655</v>
      </c>
      <c r="IT82" s="60"/>
      <c r="IU82" s="18">
        <f t="shared" si="6"/>
        <v>12.654853152857999</v>
      </c>
      <c r="IV82" s="18">
        <f t="shared" si="7"/>
        <v>21.892481217391303</v>
      </c>
      <c r="IW82" s="57">
        <f t="shared" si="8"/>
        <v>0.31150116787859994</v>
      </c>
      <c r="IX82" s="57">
        <f t="shared" si="9"/>
        <v>0.45243528869730065</v>
      </c>
      <c r="JA82" s="18">
        <v>214.13</v>
      </c>
    </row>
    <row r="83" spans="1:261" x14ac:dyDescent="0.2">
      <c r="A83" t="s">
        <v>1374</v>
      </c>
      <c r="B83" t="s">
        <v>1320</v>
      </c>
      <c r="C83" t="s">
        <v>1224</v>
      </c>
      <c r="D83" t="s">
        <v>1373</v>
      </c>
      <c r="E83" t="s">
        <v>84</v>
      </c>
      <c r="F83">
        <v>3935</v>
      </c>
      <c r="G83">
        <v>2</v>
      </c>
      <c r="H83">
        <v>2190.3553457283201</v>
      </c>
      <c r="I83">
        <v>10.58</v>
      </c>
      <c r="J83">
        <v>3.22</v>
      </c>
      <c r="K83">
        <v>26.139199748783899</v>
      </c>
      <c r="L83">
        <v>0.303821561475</v>
      </c>
      <c r="M83">
        <v>0.43641358089195048</v>
      </c>
      <c r="N83">
        <v>4.82</v>
      </c>
      <c r="O83">
        <v>17.97</v>
      </c>
      <c r="R83" t="s">
        <v>305</v>
      </c>
      <c r="S83">
        <v>160</v>
      </c>
      <c r="T83" t="s">
        <v>41</v>
      </c>
      <c r="U83">
        <v>3</v>
      </c>
      <c r="V83">
        <v>94</v>
      </c>
      <c r="W83" t="s">
        <v>42</v>
      </c>
      <c r="X83" t="s">
        <v>307</v>
      </c>
      <c r="Y83">
        <v>4003</v>
      </c>
      <c r="Z83">
        <v>175</v>
      </c>
      <c r="AA83">
        <v>175</v>
      </c>
      <c r="AB83" t="b">
        <v>0</v>
      </c>
      <c r="AC83">
        <v>11040</v>
      </c>
      <c r="AD83">
        <v>1979</v>
      </c>
      <c r="AE83" s="10">
        <v>9999</v>
      </c>
      <c r="AF83" s="11">
        <v>317</v>
      </c>
      <c r="AG83" s="11">
        <v>74.802806767213454</v>
      </c>
      <c r="AH83" s="11">
        <v>148</v>
      </c>
      <c r="AI83" s="11">
        <v>34.923707891317321</v>
      </c>
      <c r="AJ83" s="11" t="s">
        <v>68</v>
      </c>
      <c r="AK83" s="11">
        <v>4.82</v>
      </c>
      <c r="AL83" s="11" t="s">
        <v>68</v>
      </c>
      <c r="AM83" s="11">
        <v>-28.91</v>
      </c>
      <c r="AQ83" t="s">
        <v>344</v>
      </c>
      <c r="AR83" t="s">
        <v>345</v>
      </c>
      <c r="AS83">
        <v>2168</v>
      </c>
      <c r="AT83" t="s">
        <v>41</v>
      </c>
      <c r="AU83" t="s">
        <v>346</v>
      </c>
      <c r="AV83">
        <v>1359</v>
      </c>
      <c r="AW83" t="s">
        <v>42</v>
      </c>
      <c r="AX83">
        <v>0</v>
      </c>
      <c r="AY83" t="s">
        <v>342</v>
      </c>
      <c r="AZ83" t="s">
        <v>327</v>
      </c>
      <c r="BA83">
        <v>29</v>
      </c>
      <c r="BB83" t="s">
        <v>347</v>
      </c>
      <c r="BC83">
        <v>175</v>
      </c>
      <c r="BD83">
        <v>29175</v>
      </c>
      <c r="BE83">
        <v>165</v>
      </c>
      <c r="BF83">
        <v>9907</v>
      </c>
      <c r="BG83">
        <v>1966</v>
      </c>
      <c r="BH83">
        <v>0</v>
      </c>
      <c r="BI83" t="s">
        <v>2063</v>
      </c>
      <c r="BJ83" t="s">
        <v>1948</v>
      </c>
      <c r="BK83" t="s">
        <v>1808</v>
      </c>
      <c r="BL83" t="s">
        <v>1910</v>
      </c>
      <c r="BM83">
        <v>0</v>
      </c>
      <c r="BN83">
        <v>0</v>
      </c>
      <c r="BO83">
        <v>0</v>
      </c>
      <c r="BP83" t="s">
        <v>1908</v>
      </c>
      <c r="BQ83" t="s">
        <v>1701</v>
      </c>
      <c r="BR83">
        <v>2009</v>
      </c>
      <c r="BS83">
        <v>0</v>
      </c>
      <c r="BT83" t="s">
        <v>1909</v>
      </c>
      <c r="BU83" t="s">
        <v>1863</v>
      </c>
      <c r="BV83" t="s">
        <v>1812</v>
      </c>
      <c r="BW83">
        <v>2016</v>
      </c>
      <c r="BX83">
        <v>0</v>
      </c>
      <c r="BY83">
        <v>8</v>
      </c>
      <c r="BZ83">
        <v>0.52293999999999996</v>
      </c>
      <c r="CA83">
        <v>0.12122999999999901</v>
      </c>
      <c r="CB83">
        <v>0.52293999999999996</v>
      </c>
      <c r="CC83">
        <v>0.12122999999999901</v>
      </c>
      <c r="CD83">
        <v>0.1</v>
      </c>
      <c r="CE83">
        <v>0.1</v>
      </c>
      <c r="CF83">
        <v>0.1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 t="s">
        <v>2067</v>
      </c>
      <c r="CP83">
        <v>100</v>
      </c>
      <c r="CQ83" t="s">
        <v>2067</v>
      </c>
      <c r="CR83">
        <v>100</v>
      </c>
      <c r="CS83" t="s">
        <v>1795</v>
      </c>
      <c r="CT83" t="s">
        <v>2071</v>
      </c>
      <c r="CU83">
        <v>1</v>
      </c>
      <c r="CV83">
        <v>0</v>
      </c>
      <c r="CW83" t="s">
        <v>2054</v>
      </c>
      <c r="CX83">
        <v>39.552199999999999</v>
      </c>
      <c r="CY83">
        <v>-92.638099999999994</v>
      </c>
      <c r="CZ83" t="s">
        <v>1928</v>
      </c>
      <c r="DA83" t="s">
        <v>1818</v>
      </c>
      <c r="DB83">
        <v>0</v>
      </c>
      <c r="DC83">
        <v>0</v>
      </c>
      <c r="DD83" s="18">
        <v>13301299</v>
      </c>
      <c r="DE83" s="18">
        <v>1239601.3999999999</v>
      </c>
      <c r="DF83" s="57">
        <v>0.67200000000000004</v>
      </c>
      <c r="DG83" t="s">
        <v>1835</v>
      </c>
      <c r="DH83">
        <v>5544546.7999999998</v>
      </c>
      <c r="DI83">
        <v>2518.4</v>
      </c>
      <c r="DJ83">
        <v>2656.4</v>
      </c>
      <c r="DK83">
        <v>1394995</v>
      </c>
      <c r="DL83">
        <v>0</v>
      </c>
      <c r="DM83">
        <v>548</v>
      </c>
      <c r="DN83">
        <v>10</v>
      </c>
      <c r="DO83">
        <v>3</v>
      </c>
      <c r="DP83">
        <v>0.36112626415816701</v>
      </c>
      <c r="DQ83">
        <v>0.39385107931341801</v>
      </c>
      <c r="DR83">
        <v>209.75655044119301</v>
      </c>
      <c r="DS83">
        <v>0</v>
      </c>
      <c r="DT83">
        <v>0.14570047822870599</v>
      </c>
      <c r="DU83">
        <v>0.37866978255281603</v>
      </c>
      <c r="DV83">
        <v>0.39941963563107602</v>
      </c>
      <c r="DW83" s="58">
        <v>209.75319778917799</v>
      </c>
      <c r="DX83">
        <v>0</v>
      </c>
      <c r="DY83">
        <v>0.19767170149957</v>
      </c>
      <c r="DZ83">
        <v>1.40183198412845E-3</v>
      </c>
      <c r="EA83">
        <v>4.20549595238537E-4</v>
      </c>
      <c r="EB83">
        <v>1116739</v>
      </c>
      <c r="EC83">
        <v>662254</v>
      </c>
      <c r="ED83">
        <v>0</v>
      </c>
      <c r="EE83">
        <v>1711</v>
      </c>
      <c r="EF83">
        <v>1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1</v>
      </c>
      <c r="EO83">
        <v>0</v>
      </c>
      <c r="EP83">
        <v>0</v>
      </c>
      <c r="EQ83">
        <v>1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 t="s">
        <v>1801</v>
      </c>
      <c r="FA83">
        <v>56</v>
      </c>
      <c r="FB83" t="s">
        <v>1824</v>
      </c>
      <c r="FC83">
        <v>2</v>
      </c>
      <c r="FD83" t="s">
        <v>1803</v>
      </c>
      <c r="FE83">
        <v>0</v>
      </c>
      <c r="FF83">
        <v>1</v>
      </c>
      <c r="FG83">
        <v>0</v>
      </c>
      <c r="FH83">
        <v>0</v>
      </c>
      <c r="FI83">
        <v>0</v>
      </c>
      <c r="FJ83" t="s">
        <v>2069</v>
      </c>
      <c r="FK83">
        <v>1</v>
      </c>
      <c r="FL83">
        <v>13</v>
      </c>
      <c r="FM83">
        <v>28</v>
      </c>
      <c r="FN83">
        <v>27</v>
      </c>
      <c r="FO83">
        <v>5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 t="s">
        <v>1827</v>
      </c>
      <c r="FY83">
        <v>0</v>
      </c>
      <c r="FZ83">
        <v>0</v>
      </c>
      <c r="GA83">
        <v>1</v>
      </c>
      <c r="GB83" t="s">
        <v>1828</v>
      </c>
      <c r="GC83">
        <v>0</v>
      </c>
      <c r="GD83">
        <v>1</v>
      </c>
      <c r="GE83">
        <v>1</v>
      </c>
      <c r="GF83">
        <v>1</v>
      </c>
      <c r="GG83">
        <v>0</v>
      </c>
      <c r="GH83">
        <v>1</v>
      </c>
      <c r="GI83">
        <v>0</v>
      </c>
      <c r="GJ83" t="s">
        <v>1804</v>
      </c>
      <c r="GK83">
        <v>0</v>
      </c>
      <c r="GL83">
        <v>1</v>
      </c>
      <c r="GM83" t="s">
        <v>1804</v>
      </c>
      <c r="GN83">
        <v>0</v>
      </c>
      <c r="GO83" t="s">
        <v>1893</v>
      </c>
      <c r="GP83">
        <v>1</v>
      </c>
      <c r="GQ83" t="s">
        <v>1937</v>
      </c>
      <c r="GR83">
        <v>314.9947439</v>
      </c>
      <c r="GS83">
        <v>7.9950540406461599</v>
      </c>
      <c r="GT83">
        <v>8.4331565889344304</v>
      </c>
      <c r="GU83">
        <v>0</v>
      </c>
      <c r="GV83">
        <v>12232314</v>
      </c>
      <c r="GW83">
        <v>1178988</v>
      </c>
      <c r="GX83">
        <v>0.62</v>
      </c>
      <c r="GY83">
        <v>1282878</v>
      </c>
      <c r="GZ83">
        <v>209.75230034153799</v>
      </c>
      <c r="HA83" t="s">
        <v>1806</v>
      </c>
      <c r="HB83" s="57">
        <v>0.67200000000000004</v>
      </c>
      <c r="HC83" t="s">
        <v>1806</v>
      </c>
      <c r="HD83" s="58">
        <v>209.75319778917799</v>
      </c>
      <c r="HE83" s="18">
        <v>971308.8</v>
      </c>
      <c r="HF83" s="18">
        <v>9622756.2816000003</v>
      </c>
      <c r="HG83" s="18">
        <v>1009201.9508057499</v>
      </c>
      <c r="HH83" s="57">
        <v>0.14550264550264549</v>
      </c>
      <c r="HI83">
        <v>113</v>
      </c>
      <c r="HJ83" s="11">
        <v>29.916367643565117</v>
      </c>
      <c r="HK83">
        <v>64</v>
      </c>
      <c r="HL83" s="11">
        <v>26.474661631473555</v>
      </c>
      <c r="HM83" s="59" t="s">
        <v>44</v>
      </c>
      <c r="HN83" s="59" t="s">
        <v>44</v>
      </c>
      <c r="HO83" s="59" t="s">
        <v>44</v>
      </c>
      <c r="HP83" s="59" t="s">
        <v>44</v>
      </c>
      <c r="HQ83" s="59" t="s">
        <v>44</v>
      </c>
      <c r="HR83" s="59" t="s">
        <v>44</v>
      </c>
      <c r="HS83" s="59" t="s">
        <v>44</v>
      </c>
      <c r="HT83" s="59" t="s">
        <v>44</v>
      </c>
      <c r="HU83" t="s">
        <v>44</v>
      </c>
      <c r="HV83" s="19" t="s">
        <v>44</v>
      </c>
      <c r="HW83" s="18">
        <v>157.51290381749999</v>
      </c>
      <c r="HX83" s="58">
        <v>51.884750517484491</v>
      </c>
      <c r="HY83" s="58">
        <v>113.11524948251551</v>
      </c>
      <c r="HZ83" s="57">
        <v>0.98023918531991561</v>
      </c>
      <c r="IA83" s="18">
        <v>971308.8</v>
      </c>
      <c r="IB83" s="18">
        <v>1416837.718461406</v>
      </c>
      <c r="IC83" s="18">
        <v>14036611.276797149</v>
      </c>
      <c r="ID83" s="58">
        <v>20.9753197789178</v>
      </c>
      <c r="IE83" s="18">
        <v>147211.20507159195</v>
      </c>
      <c r="IF83" s="18">
        <v>861990.74573415797</v>
      </c>
      <c r="IG83" s="18">
        <v>249665591.92657265</v>
      </c>
      <c r="IH83" s="18">
        <v>1</v>
      </c>
      <c r="II83" s="18">
        <v>0</v>
      </c>
      <c r="IJ83" s="18">
        <v>2207.1789000046724</v>
      </c>
      <c r="IK83" s="58">
        <v>34.113476000000006</v>
      </c>
      <c r="IL83" s="58">
        <v>6.816351805724115</v>
      </c>
      <c r="IM83" s="58">
        <v>12.774773811428998</v>
      </c>
      <c r="IN83" s="58">
        <v>34.559077306587618</v>
      </c>
      <c r="IO83" s="58">
        <v>0</v>
      </c>
      <c r="IP83" s="58">
        <v>75.433490757422788</v>
      </c>
      <c r="IQ83" s="58">
        <v>8.0193165282152989</v>
      </c>
      <c r="IR83" s="58">
        <v>9.0363298589787941</v>
      </c>
      <c r="IS83" s="58">
        <f t="shared" si="5"/>
        <v>2207.1789000046724</v>
      </c>
      <c r="IT83" s="60"/>
      <c r="IU83" s="18">
        <f t="shared" si="6"/>
        <v>12.774773811428998</v>
      </c>
      <c r="IV83" s="18">
        <f t="shared" si="7"/>
        <v>34.113476000000006</v>
      </c>
      <c r="IW83" s="57">
        <f t="shared" si="8"/>
        <v>0.31445303343929998</v>
      </c>
      <c r="IX83" s="57">
        <f t="shared" si="9"/>
        <v>0.45868926386892195</v>
      </c>
      <c r="JA83" s="18">
        <v>214.13</v>
      </c>
    </row>
    <row r="84" spans="1:261" x14ac:dyDescent="0.2">
      <c r="A84" t="s">
        <v>1375</v>
      </c>
      <c r="B84" t="s">
        <v>1320</v>
      </c>
      <c r="C84" t="s">
        <v>1224</v>
      </c>
      <c r="D84" t="s">
        <v>1373</v>
      </c>
      <c r="E84" t="s">
        <v>84</v>
      </c>
      <c r="F84">
        <v>3935</v>
      </c>
      <c r="G84">
        <v>3</v>
      </c>
      <c r="H84">
        <v>2227.9198868999101</v>
      </c>
      <c r="I84">
        <v>10.58</v>
      </c>
      <c r="J84">
        <v>3.22</v>
      </c>
      <c r="K84">
        <v>24.668313572776899</v>
      </c>
      <c r="L84">
        <v>0.30740287917884601</v>
      </c>
      <c r="M84">
        <v>0.44384082742703845</v>
      </c>
      <c r="N84">
        <v>4.82</v>
      </c>
      <c r="O84">
        <v>17.97</v>
      </c>
      <c r="R84" t="s">
        <v>310</v>
      </c>
      <c r="S84">
        <v>165</v>
      </c>
      <c r="T84" t="s">
        <v>41</v>
      </c>
      <c r="U84">
        <v>2</v>
      </c>
      <c r="V84">
        <v>96</v>
      </c>
      <c r="W84" t="s">
        <v>42</v>
      </c>
      <c r="X84" t="s">
        <v>200</v>
      </c>
      <c r="Y84">
        <v>40097</v>
      </c>
      <c r="Z84">
        <v>492</v>
      </c>
      <c r="AA84">
        <v>492</v>
      </c>
      <c r="AB84" t="b">
        <v>1</v>
      </c>
      <c r="AC84">
        <v>12314</v>
      </c>
      <c r="AD84">
        <v>1982</v>
      </c>
      <c r="AE84" s="10">
        <v>9999</v>
      </c>
      <c r="AF84" s="11">
        <v>40</v>
      </c>
      <c r="AG84" s="11">
        <v>11.375480052436014</v>
      </c>
      <c r="AH84" s="11">
        <v>0</v>
      </c>
      <c r="AI84" s="11">
        <v>11.375480052436014</v>
      </c>
      <c r="AJ84" s="11" t="s">
        <v>200</v>
      </c>
      <c r="AK84" s="11">
        <v>4.82</v>
      </c>
      <c r="AL84" s="11" t="s">
        <v>200</v>
      </c>
      <c r="AM84" s="11">
        <v>-28.91</v>
      </c>
      <c r="AQ84" t="s">
        <v>344</v>
      </c>
      <c r="AR84" t="s">
        <v>348</v>
      </c>
      <c r="AS84">
        <v>2168</v>
      </c>
      <c r="AT84" t="s">
        <v>41</v>
      </c>
      <c r="AU84" t="s">
        <v>349</v>
      </c>
      <c r="AV84">
        <v>1360</v>
      </c>
      <c r="AW84" t="s">
        <v>42</v>
      </c>
      <c r="AX84">
        <v>0</v>
      </c>
      <c r="AY84" t="s">
        <v>342</v>
      </c>
      <c r="AZ84" t="s">
        <v>327</v>
      </c>
      <c r="BA84">
        <v>29</v>
      </c>
      <c r="BB84" t="s">
        <v>347</v>
      </c>
      <c r="BC84">
        <v>175</v>
      </c>
      <c r="BD84">
        <v>29175</v>
      </c>
      <c r="BE84">
        <v>270</v>
      </c>
      <c r="BF84">
        <v>9930</v>
      </c>
      <c r="BG84">
        <v>1969</v>
      </c>
      <c r="BH84">
        <v>0</v>
      </c>
      <c r="BI84" t="s">
        <v>2063</v>
      </c>
      <c r="BJ84" t="s">
        <v>1948</v>
      </c>
      <c r="BK84" t="s">
        <v>1808</v>
      </c>
      <c r="BL84" t="s">
        <v>1910</v>
      </c>
      <c r="BM84">
        <v>0</v>
      </c>
      <c r="BN84">
        <v>0</v>
      </c>
      <c r="BO84">
        <v>0</v>
      </c>
      <c r="BP84" t="s">
        <v>1908</v>
      </c>
      <c r="BQ84" t="s">
        <v>1701</v>
      </c>
      <c r="BR84">
        <v>2009</v>
      </c>
      <c r="BS84">
        <v>0</v>
      </c>
      <c r="BT84" t="s">
        <v>1909</v>
      </c>
      <c r="BU84" t="s">
        <v>1863</v>
      </c>
      <c r="BV84" t="s">
        <v>1812</v>
      </c>
      <c r="BW84">
        <v>2016</v>
      </c>
      <c r="BX84">
        <v>0</v>
      </c>
      <c r="BY84">
        <v>8</v>
      </c>
      <c r="BZ84">
        <v>0.54684999999999995</v>
      </c>
      <c r="CA84">
        <v>0.10895000000000001</v>
      </c>
      <c r="CB84">
        <v>0.54684999999999995</v>
      </c>
      <c r="CC84">
        <v>0.10895000000000001</v>
      </c>
      <c r="CD84">
        <v>0.1</v>
      </c>
      <c r="CE84">
        <v>0.1</v>
      </c>
      <c r="CF84">
        <v>0.1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 t="s">
        <v>2067</v>
      </c>
      <c r="CP84">
        <v>100</v>
      </c>
      <c r="CQ84" t="s">
        <v>2067</v>
      </c>
      <c r="CR84">
        <v>100</v>
      </c>
      <c r="CS84" t="s">
        <v>1795</v>
      </c>
      <c r="CT84" t="s">
        <v>2072</v>
      </c>
      <c r="CU84">
        <v>1</v>
      </c>
      <c r="CV84">
        <v>0</v>
      </c>
      <c r="CW84" t="s">
        <v>2054</v>
      </c>
      <c r="CX84">
        <v>39.552199999999999</v>
      </c>
      <c r="CY84">
        <v>-92.638099999999994</v>
      </c>
      <c r="CZ84" t="s">
        <v>1928</v>
      </c>
      <c r="DA84" t="s">
        <v>1818</v>
      </c>
      <c r="DB84">
        <v>0</v>
      </c>
      <c r="DC84">
        <v>0</v>
      </c>
      <c r="DD84" s="18">
        <v>18741658.399999999</v>
      </c>
      <c r="DE84" s="18">
        <v>1862386.6</v>
      </c>
      <c r="DF84" s="57">
        <v>0.59599999999999997</v>
      </c>
      <c r="DG84" t="s">
        <v>1820</v>
      </c>
      <c r="DH84">
        <v>8231090.7999999998</v>
      </c>
      <c r="DI84">
        <v>3493.2</v>
      </c>
      <c r="DJ84">
        <v>4020</v>
      </c>
      <c r="DK84">
        <v>1965606.2</v>
      </c>
      <c r="DL84">
        <v>0</v>
      </c>
      <c r="DM84">
        <v>1049.2</v>
      </c>
      <c r="DN84">
        <v>41</v>
      </c>
      <c r="DO84">
        <v>4</v>
      </c>
      <c r="DP84">
        <v>0.35385702298229699</v>
      </c>
      <c r="DQ84">
        <v>0.49327775107787097</v>
      </c>
      <c r="DR84">
        <v>209.76007698061301</v>
      </c>
      <c r="DS84">
        <v>0</v>
      </c>
      <c r="DT84">
        <v>0.39999493621068999</v>
      </c>
      <c r="DU84">
        <v>0.372773841614784</v>
      </c>
      <c r="DV84">
        <v>0.428990851738072</v>
      </c>
      <c r="DW84" s="58">
        <v>209.757979581999</v>
      </c>
      <c r="DX84">
        <v>0</v>
      </c>
      <c r="DY84">
        <v>0.25493583426390998</v>
      </c>
      <c r="DZ84">
        <v>4.3308496614727901E-3</v>
      </c>
      <c r="EA84">
        <v>4.22521918192468E-4</v>
      </c>
      <c r="EB84">
        <v>1652820</v>
      </c>
      <c r="EC84">
        <v>952037</v>
      </c>
      <c r="ED84">
        <v>0</v>
      </c>
      <c r="EE84">
        <v>517</v>
      </c>
      <c r="EF84">
        <v>1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1</v>
      </c>
      <c r="EO84">
        <v>0</v>
      </c>
      <c r="EP84">
        <v>0</v>
      </c>
      <c r="EQ84">
        <v>1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 t="s">
        <v>1823</v>
      </c>
      <c r="FA84">
        <v>53</v>
      </c>
      <c r="FB84" t="s">
        <v>1824</v>
      </c>
      <c r="FC84">
        <v>2</v>
      </c>
      <c r="FD84" t="s">
        <v>1803</v>
      </c>
      <c r="FE84">
        <v>0</v>
      </c>
      <c r="FF84">
        <v>1</v>
      </c>
      <c r="FG84">
        <v>0</v>
      </c>
      <c r="FH84">
        <v>0</v>
      </c>
      <c r="FI84">
        <v>0</v>
      </c>
      <c r="FJ84" t="s">
        <v>2069</v>
      </c>
      <c r="FK84">
        <v>1</v>
      </c>
      <c r="FL84">
        <v>13</v>
      </c>
      <c r="FM84">
        <v>28</v>
      </c>
      <c r="FN84">
        <v>27</v>
      </c>
      <c r="FO84">
        <v>5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 t="s">
        <v>1827</v>
      </c>
      <c r="FY84">
        <v>0</v>
      </c>
      <c r="FZ84">
        <v>0</v>
      </c>
      <c r="GA84">
        <v>1</v>
      </c>
      <c r="GB84" t="s">
        <v>1828</v>
      </c>
      <c r="GC84">
        <v>0</v>
      </c>
      <c r="GD84">
        <v>1</v>
      </c>
      <c r="GE84">
        <v>1</v>
      </c>
      <c r="GF84">
        <v>1</v>
      </c>
      <c r="GG84">
        <v>0</v>
      </c>
      <c r="GH84">
        <v>1</v>
      </c>
      <c r="GI84">
        <v>0</v>
      </c>
      <c r="GJ84" t="s">
        <v>1804</v>
      </c>
      <c r="GK84">
        <v>0</v>
      </c>
      <c r="GL84">
        <v>1</v>
      </c>
      <c r="GM84" t="s">
        <v>1804</v>
      </c>
      <c r="GN84">
        <v>0</v>
      </c>
      <c r="GO84" t="s">
        <v>1893</v>
      </c>
      <c r="GP84">
        <v>1</v>
      </c>
      <c r="GQ84" t="s">
        <v>1937</v>
      </c>
      <c r="GR84">
        <v>314.9947439</v>
      </c>
      <c r="GS84">
        <v>11.089708852757701</v>
      </c>
      <c r="GT84">
        <v>12.762117711006001</v>
      </c>
      <c r="GU84">
        <v>1</v>
      </c>
      <c r="GV84">
        <v>17501343</v>
      </c>
      <c r="GW84">
        <v>1751399</v>
      </c>
      <c r="GX84">
        <v>0.56000000000000005</v>
      </c>
      <c r="GY84">
        <v>1835541</v>
      </c>
      <c r="GZ84">
        <v>209.76001670271819</v>
      </c>
      <c r="HA84" t="s">
        <v>1806</v>
      </c>
      <c r="HB84" s="57">
        <v>0.59599999999999997</v>
      </c>
      <c r="HC84" t="s">
        <v>1806</v>
      </c>
      <c r="HD84" s="58">
        <v>209.757979581999</v>
      </c>
      <c r="HE84" s="18">
        <v>1409659.2</v>
      </c>
      <c r="HF84" s="18">
        <v>13997915.856000001</v>
      </c>
      <c r="HG84" s="18">
        <v>1468087.2741566941</v>
      </c>
      <c r="HH84" s="57">
        <v>0.23809523809523808</v>
      </c>
      <c r="HI84">
        <v>113</v>
      </c>
      <c r="HJ84" s="11">
        <v>21.420074897061884</v>
      </c>
      <c r="HK84">
        <v>64</v>
      </c>
      <c r="HL84" s="11">
        <v>18.955818492975119</v>
      </c>
      <c r="HM84" s="59" t="s">
        <v>44</v>
      </c>
      <c r="HN84" s="59" t="s">
        <v>44</v>
      </c>
      <c r="HO84" s="59" t="s">
        <v>44</v>
      </c>
      <c r="HP84" s="59" t="s">
        <v>44</v>
      </c>
      <c r="HQ84" s="59" t="s">
        <v>44</v>
      </c>
      <c r="HR84" s="59" t="s">
        <v>44</v>
      </c>
      <c r="HS84" s="59" t="s">
        <v>44</v>
      </c>
      <c r="HT84" s="59" t="s">
        <v>44</v>
      </c>
      <c r="HU84" t="s">
        <v>44</v>
      </c>
      <c r="HV84" s="19" t="s">
        <v>44</v>
      </c>
      <c r="HW84" s="18">
        <v>258.34677434999998</v>
      </c>
      <c r="HX84" s="58">
        <v>85.099427470889992</v>
      </c>
      <c r="HY84" s="58">
        <v>184.90057252911001</v>
      </c>
      <c r="HZ84" s="57">
        <v>0.87030557990654889</v>
      </c>
      <c r="IA84" s="18">
        <v>1409659.2</v>
      </c>
      <c r="IB84" s="18">
        <v>2058446.7575949694</v>
      </c>
      <c r="IC84" s="18">
        <v>20440376.302918047</v>
      </c>
      <c r="ID84" s="58">
        <v>20.975797958199902</v>
      </c>
      <c r="IE84" s="18">
        <v>214376.601759793</v>
      </c>
      <c r="IF84" s="18">
        <v>1253710.6723969011</v>
      </c>
      <c r="IG84" s="18">
        <v>409492167.163306</v>
      </c>
      <c r="IH84" s="18">
        <v>1</v>
      </c>
      <c r="II84" s="18">
        <v>0</v>
      </c>
      <c r="IJ84" s="18">
        <v>2214.6614343167444</v>
      </c>
      <c r="IK84" s="58">
        <v>27.448231555555555</v>
      </c>
      <c r="IL84" s="58">
        <v>6.8553382763557806</v>
      </c>
      <c r="IM84" s="58">
        <v>12.804431608710001</v>
      </c>
      <c r="IN84" s="58">
        <v>27.263978956793853</v>
      </c>
      <c r="IO84" s="58">
        <v>0</v>
      </c>
      <c r="IP84" s="58">
        <v>75.596574798885143</v>
      </c>
      <c r="IQ84" s="58">
        <v>4.4430555671165592</v>
      </c>
      <c r="IR84" s="58">
        <v>4.9957253249849227</v>
      </c>
      <c r="IS84" s="58">
        <f t="shared" si="5"/>
        <v>2214.6614343167444</v>
      </c>
      <c r="IT84" s="60"/>
      <c r="IU84" s="18">
        <f t="shared" si="6"/>
        <v>12.804431608710001</v>
      </c>
      <c r="IV84" s="18">
        <f t="shared" si="7"/>
        <v>27.448231555555555</v>
      </c>
      <c r="IW84" s="57">
        <f t="shared" si="8"/>
        <v>0.31518306470699997</v>
      </c>
      <c r="IX84" s="57">
        <f t="shared" si="9"/>
        <v>0.46024426158816945</v>
      </c>
      <c r="JA84" s="18">
        <v>214.13</v>
      </c>
    </row>
    <row r="85" spans="1:261" x14ac:dyDescent="0.2">
      <c r="A85" t="s">
        <v>1376</v>
      </c>
      <c r="B85" t="s">
        <v>177</v>
      </c>
      <c r="C85" t="s">
        <v>1224</v>
      </c>
      <c r="D85" t="s">
        <v>1377</v>
      </c>
      <c r="E85" t="s">
        <v>469</v>
      </c>
      <c r="F85">
        <v>3943</v>
      </c>
      <c r="G85">
        <v>1</v>
      </c>
      <c r="H85">
        <v>2408.6271814182101</v>
      </c>
      <c r="I85">
        <v>10.58</v>
      </c>
      <c r="J85">
        <v>4.59</v>
      </c>
      <c r="K85">
        <v>30.638210479157198</v>
      </c>
      <c r="L85">
        <v>0.32421651487898601</v>
      </c>
      <c r="M85">
        <v>0.47976389186386581</v>
      </c>
      <c r="N85">
        <v>4.82</v>
      </c>
      <c r="O85">
        <v>39.369999999999997</v>
      </c>
      <c r="R85" t="s">
        <v>931</v>
      </c>
      <c r="S85">
        <v>1710</v>
      </c>
      <c r="T85" t="s">
        <v>41</v>
      </c>
      <c r="U85">
        <v>1</v>
      </c>
      <c r="V85">
        <v>1157</v>
      </c>
      <c r="W85" t="s">
        <v>42</v>
      </c>
      <c r="X85" t="s">
        <v>62</v>
      </c>
      <c r="Y85">
        <v>26139</v>
      </c>
      <c r="Z85">
        <v>260</v>
      </c>
      <c r="AA85">
        <v>1446</v>
      </c>
      <c r="AB85" t="b">
        <v>0</v>
      </c>
      <c r="AC85">
        <v>10347</v>
      </c>
      <c r="AD85">
        <v>1962</v>
      </c>
      <c r="AE85" s="10">
        <v>2021</v>
      </c>
      <c r="AF85" s="11">
        <v>135</v>
      </c>
      <c r="AG85" s="11">
        <v>25.533458510414043</v>
      </c>
      <c r="AH85" s="11">
        <v>0</v>
      </c>
      <c r="AI85" s="11">
        <v>18.913672970677069</v>
      </c>
      <c r="AJ85" s="11" t="s">
        <v>62</v>
      </c>
      <c r="AK85" s="11">
        <v>4.82</v>
      </c>
      <c r="AL85" s="11" t="s">
        <v>62</v>
      </c>
      <c r="AM85" s="11">
        <v>-28.91</v>
      </c>
      <c r="AQ85" t="s">
        <v>344</v>
      </c>
      <c r="AR85" t="s">
        <v>350</v>
      </c>
      <c r="AS85">
        <v>2168</v>
      </c>
      <c r="AT85" t="s">
        <v>41</v>
      </c>
      <c r="AU85" t="s">
        <v>351</v>
      </c>
      <c r="AV85">
        <v>1361</v>
      </c>
      <c r="AW85" t="s">
        <v>42</v>
      </c>
      <c r="AX85">
        <v>0</v>
      </c>
      <c r="AY85" t="s">
        <v>342</v>
      </c>
      <c r="AZ85" t="s">
        <v>327</v>
      </c>
      <c r="BA85">
        <v>29</v>
      </c>
      <c r="BB85" t="s">
        <v>347</v>
      </c>
      <c r="BC85">
        <v>175</v>
      </c>
      <c r="BD85">
        <v>29175</v>
      </c>
      <c r="BE85">
        <v>699</v>
      </c>
      <c r="BF85">
        <v>9903</v>
      </c>
      <c r="BG85">
        <v>1982</v>
      </c>
      <c r="BH85">
        <v>0</v>
      </c>
      <c r="BI85" t="s">
        <v>1807</v>
      </c>
      <c r="BJ85" t="s">
        <v>1788</v>
      </c>
      <c r="BK85" t="s">
        <v>1808</v>
      </c>
      <c r="BL85" t="s">
        <v>1910</v>
      </c>
      <c r="BM85">
        <v>0</v>
      </c>
      <c r="BN85">
        <v>0</v>
      </c>
      <c r="BO85">
        <v>0</v>
      </c>
      <c r="BP85" t="s">
        <v>1908</v>
      </c>
      <c r="BQ85" t="s">
        <v>1701</v>
      </c>
      <c r="BR85">
        <v>2009</v>
      </c>
      <c r="BS85">
        <v>0</v>
      </c>
      <c r="BT85" t="s">
        <v>1909</v>
      </c>
      <c r="BU85" t="s">
        <v>1863</v>
      </c>
      <c r="BV85" t="s">
        <v>1812</v>
      </c>
      <c r="BW85">
        <v>2016</v>
      </c>
      <c r="BX85">
        <v>0</v>
      </c>
      <c r="BY85">
        <v>1.2</v>
      </c>
      <c r="BZ85">
        <v>0.23308999999999999</v>
      </c>
      <c r="CA85">
        <v>0.13305</v>
      </c>
      <c r="CB85">
        <v>0.23308999999999999</v>
      </c>
      <c r="CC85">
        <v>0.13305</v>
      </c>
      <c r="CD85">
        <v>0.1</v>
      </c>
      <c r="CE85">
        <v>0.1</v>
      </c>
      <c r="CF85">
        <v>0.1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 t="s">
        <v>2067</v>
      </c>
      <c r="CP85">
        <v>100</v>
      </c>
      <c r="CQ85" t="s">
        <v>2067</v>
      </c>
      <c r="CR85">
        <v>100</v>
      </c>
      <c r="CS85" t="s">
        <v>1795</v>
      </c>
      <c r="CT85" t="s">
        <v>2073</v>
      </c>
      <c r="CU85">
        <v>1</v>
      </c>
      <c r="CV85">
        <v>0</v>
      </c>
      <c r="CW85" t="s">
        <v>2054</v>
      </c>
      <c r="CX85">
        <v>39.552199999999999</v>
      </c>
      <c r="CY85">
        <v>-92.638099999999994</v>
      </c>
      <c r="CZ85" t="s">
        <v>1928</v>
      </c>
      <c r="DA85" t="s">
        <v>1818</v>
      </c>
      <c r="DB85">
        <v>0</v>
      </c>
      <c r="DC85">
        <v>0</v>
      </c>
      <c r="DD85" s="18">
        <v>48542424.399999999</v>
      </c>
      <c r="DE85" s="18">
        <v>5255486.2</v>
      </c>
      <c r="DF85" s="57">
        <v>0.61599999999999999</v>
      </c>
      <c r="DG85" t="s">
        <v>1835</v>
      </c>
      <c r="DH85">
        <v>20128539</v>
      </c>
      <c r="DI85">
        <v>9847.7999999999993</v>
      </c>
      <c r="DJ85">
        <v>4008.6</v>
      </c>
      <c r="DK85">
        <v>5090897.5999999996</v>
      </c>
      <c r="DL85">
        <v>35.4</v>
      </c>
      <c r="DM85">
        <v>1083</v>
      </c>
      <c r="DN85">
        <v>132</v>
      </c>
      <c r="DO85">
        <v>9</v>
      </c>
      <c r="DP85">
        <v>0.386365395453733</v>
      </c>
      <c r="DQ85">
        <v>0.167936277363257</v>
      </c>
      <c r="DR85">
        <v>209.755993067291</v>
      </c>
      <c r="DS85">
        <v>6.9040469582672298E-7</v>
      </c>
      <c r="DT85">
        <v>9.7640483302277203E-2</v>
      </c>
      <c r="DU85">
        <v>0.40573993251148699</v>
      </c>
      <c r="DV85">
        <v>0.165158623597712</v>
      </c>
      <c r="DW85" s="58">
        <v>209.75044666289801</v>
      </c>
      <c r="DX85">
        <v>7.29259002564363E-7</v>
      </c>
      <c r="DY85">
        <v>0.107608406154068</v>
      </c>
      <c r="DZ85">
        <v>5.2372990439429603E-3</v>
      </c>
      <c r="EA85">
        <v>3.5708857117792899E-4</v>
      </c>
      <c r="EB85">
        <v>5352693</v>
      </c>
      <c r="EC85">
        <v>3017546</v>
      </c>
      <c r="ED85">
        <v>0</v>
      </c>
      <c r="EE85">
        <v>2671</v>
      </c>
      <c r="EF85">
        <v>1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1</v>
      </c>
      <c r="EO85">
        <v>0</v>
      </c>
      <c r="EP85">
        <v>0</v>
      </c>
      <c r="EQ85">
        <v>1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 t="s">
        <v>1936</v>
      </c>
      <c r="FA85">
        <v>40</v>
      </c>
      <c r="FB85" t="s">
        <v>1824</v>
      </c>
      <c r="FC85">
        <v>6</v>
      </c>
      <c r="FD85" t="s">
        <v>1849</v>
      </c>
      <c r="FE85">
        <v>0</v>
      </c>
      <c r="FF85">
        <v>1</v>
      </c>
      <c r="FG85">
        <v>0</v>
      </c>
      <c r="FH85">
        <v>0</v>
      </c>
      <c r="FI85">
        <v>0</v>
      </c>
      <c r="FJ85" t="s">
        <v>2069</v>
      </c>
      <c r="FK85">
        <v>1</v>
      </c>
      <c r="FL85">
        <v>13</v>
      </c>
      <c r="FM85">
        <v>28</v>
      </c>
      <c r="FN85">
        <v>27</v>
      </c>
      <c r="FO85">
        <v>5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 t="s">
        <v>1827</v>
      </c>
      <c r="FY85">
        <v>0</v>
      </c>
      <c r="FZ85">
        <v>0</v>
      </c>
      <c r="GA85">
        <v>1</v>
      </c>
      <c r="GB85" t="s">
        <v>1828</v>
      </c>
      <c r="GC85">
        <v>0</v>
      </c>
      <c r="GD85">
        <v>1</v>
      </c>
      <c r="GE85">
        <v>1</v>
      </c>
      <c r="GF85">
        <v>1</v>
      </c>
      <c r="GG85">
        <v>0</v>
      </c>
      <c r="GH85">
        <v>1</v>
      </c>
      <c r="GI85">
        <v>0</v>
      </c>
      <c r="GJ85" t="s">
        <v>1804</v>
      </c>
      <c r="GK85">
        <v>0</v>
      </c>
      <c r="GL85">
        <v>1</v>
      </c>
      <c r="GM85" t="s">
        <v>1804</v>
      </c>
      <c r="GN85">
        <v>0</v>
      </c>
      <c r="GO85" t="s">
        <v>1893</v>
      </c>
      <c r="GP85">
        <v>1</v>
      </c>
      <c r="GQ85" t="s">
        <v>1937</v>
      </c>
      <c r="GR85">
        <v>314.9947439</v>
      </c>
      <c r="GS85">
        <v>31.263378804588299</v>
      </c>
      <c r="GT85">
        <v>12.725926630929999</v>
      </c>
      <c r="GU85">
        <v>1</v>
      </c>
      <c r="GV85">
        <v>52763888</v>
      </c>
      <c r="GW85">
        <v>5662172</v>
      </c>
      <c r="GX85">
        <v>0.67</v>
      </c>
      <c r="GY85">
        <v>5533752</v>
      </c>
      <c r="GZ85">
        <v>209.75527807958352</v>
      </c>
      <c r="HA85" t="s">
        <v>1806</v>
      </c>
      <c r="HB85" s="57">
        <v>0.61599999999999999</v>
      </c>
      <c r="HC85" t="s">
        <v>1806</v>
      </c>
      <c r="HD85" s="58">
        <v>209.75044666289801</v>
      </c>
      <c r="HE85" s="18">
        <v>3771915.84</v>
      </c>
      <c r="HF85" s="18">
        <v>37353282.563519999</v>
      </c>
      <c r="HG85" s="18">
        <v>3917433.8510118797</v>
      </c>
      <c r="HH85" s="57">
        <v>0.6164021164021164</v>
      </c>
      <c r="HI85">
        <v>113</v>
      </c>
      <c r="HJ85" s="11">
        <v>11.874829489088349</v>
      </c>
      <c r="HK85">
        <v>64</v>
      </c>
      <c r="HL85" s="11">
        <v>10.508698662910042</v>
      </c>
      <c r="HM85" s="59">
        <v>2345.39284055299</v>
      </c>
      <c r="HN85" s="59">
        <v>10.58</v>
      </c>
      <c r="HO85" s="59">
        <v>4.59</v>
      </c>
      <c r="HP85" s="59">
        <v>28.539453070547701</v>
      </c>
      <c r="HQ85" s="59">
        <v>0.31844638538604902</v>
      </c>
      <c r="HR85" s="59">
        <v>0.48747390228431797</v>
      </c>
      <c r="HS85" s="59">
        <v>4.82</v>
      </c>
      <c r="HT85" s="59">
        <v>21.77</v>
      </c>
      <c r="HU85" t="s">
        <v>44</v>
      </c>
      <c r="HV85" s="19" t="s">
        <v>44</v>
      </c>
      <c r="HW85" s="18">
        <v>667.01251962449999</v>
      </c>
      <c r="HX85" s="58">
        <v>219.71392396431025</v>
      </c>
      <c r="HY85" s="58">
        <v>479.28607603568975</v>
      </c>
      <c r="HZ85" s="57">
        <v>0.89838620717188711</v>
      </c>
      <c r="IA85" s="18">
        <v>3771915.84</v>
      </c>
      <c r="IB85" s="18">
        <v>5501034.3592031859</v>
      </c>
      <c r="IC85" s="18">
        <v>54476743.259189151</v>
      </c>
      <c r="ID85" s="58">
        <v>20.975044666289804</v>
      </c>
      <c r="IE85" s="18">
        <v>571326.06156774727</v>
      </c>
      <c r="IF85" s="18">
        <v>3346107.7894441327</v>
      </c>
      <c r="IG85" s="18">
        <v>1057247193.7120345</v>
      </c>
      <c r="IH85" s="18">
        <v>1</v>
      </c>
      <c r="II85" s="18">
        <v>0</v>
      </c>
      <c r="IJ85" s="18">
        <v>2205.879216139188</v>
      </c>
      <c r="IK85" s="58">
        <v>21.0200099055794</v>
      </c>
      <c r="IL85" s="58">
        <v>6.8095875234331125</v>
      </c>
      <c r="IM85" s="58">
        <v>12.769615933640996</v>
      </c>
      <c r="IN85" s="58">
        <v>18.932946746345824</v>
      </c>
      <c r="IO85" s="58">
        <v>0</v>
      </c>
      <c r="IP85" s="58">
        <v>75.404429517375249</v>
      </c>
      <c r="IQ85" s="58">
        <v>-4.9387084508334169</v>
      </c>
      <c r="IR85" s="58">
        <v>-5.5671824720072873</v>
      </c>
      <c r="IS85" s="58">
        <f t="shared" si="5"/>
        <v>2205.879216139188</v>
      </c>
      <c r="IT85" s="60"/>
      <c r="IU85" s="18">
        <f t="shared" si="6"/>
        <v>12.769615933640996</v>
      </c>
      <c r="IV85" s="18">
        <f t="shared" si="7"/>
        <v>21.0200099055794</v>
      </c>
      <c r="IW85" s="57">
        <f t="shared" si="8"/>
        <v>0.31432607147969993</v>
      </c>
      <c r="IX85" s="57">
        <f t="shared" si="9"/>
        <v>0.45841916748682965</v>
      </c>
      <c r="JA85" s="18">
        <v>214.13</v>
      </c>
    </row>
    <row r="86" spans="1:261" x14ac:dyDescent="0.2">
      <c r="A86" t="s">
        <v>1378</v>
      </c>
      <c r="B86" t="s">
        <v>177</v>
      </c>
      <c r="C86" t="s">
        <v>1224</v>
      </c>
      <c r="D86" t="s">
        <v>1377</v>
      </c>
      <c r="E86" t="s">
        <v>469</v>
      </c>
      <c r="F86">
        <v>3943</v>
      </c>
      <c r="G86">
        <v>2</v>
      </c>
      <c r="H86">
        <v>2414.98309236355</v>
      </c>
      <c r="I86">
        <v>10.58</v>
      </c>
      <c r="J86">
        <v>4.59</v>
      </c>
      <c r="K86">
        <v>30.785985187701399</v>
      </c>
      <c r="L86">
        <v>0.32487291715750899</v>
      </c>
      <c r="M86">
        <v>0.48120261416516596</v>
      </c>
      <c r="N86">
        <v>4.82</v>
      </c>
      <c r="O86">
        <v>39.369999999999997</v>
      </c>
      <c r="R86" t="s">
        <v>933</v>
      </c>
      <c r="S86">
        <v>1710</v>
      </c>
      <c r="T86" t="s">
        <v>41</v>
      </c>
      <c r="U86">
        <v>2</v>
      </c>
      <c r="V86">
        <v>1158</v>
      </c>
      <c r="W86" t="s">
        <v>42</v>
      </c>
      <c r="X86" t="s">
        <v>62</v>
      </c>
      <c r="Y86">
        <v>26139</v>
      </c>
      <c r="Z86">
        <v>348</v>
      </c>
      <c r="AA86">
        <v>1446</v>
      </c>
      <c r="AB86" t="b">
        <v>1</v>
      </c>
      <c r="AC86">
        <v>10428</v>
      </c>
      <c r="AD86">
        <v>1967</v>
      </c>
      <c r="AE86" s="10">
        <v>2021</v>
      </c>
      <c r="AF86" s="11">
        <v>135</v>
      </c>
      <c r="AG86" s="11">
        <v>25.533458510414043</v>
      </c>
      <c r="AH86" s="11">
        <v>0</v>
      </c>
      <c r="AI86" s="11">
        <v>18.913672970677069</v>
      </c>
      <c r="AJ86" s="11" t="s">
        <v>62</v>
      </c>
      <c r="AK86" s="11">
        <v>4.82</v>
      </c>
      <c r="AL86" s="11" t="s">
        <v>62</v>
      </c>
      <c r="AM86" s="11">
        <v>-28.91</v>
      </c>
      <c r="AQ86" t="s">
        <v>352</v>
      </c>
      <c r="AR86" t="s">
        <v>353</v>
      </c>
      <c r="AS86">
        <v>2240</v>
      </c>
      <c r="AT86" t="s">
        <v>41</v>
      </c>
      <c r="AU86">
        <v>6</v>
      </c>
      <c r="AV86">
        <v>0</v>
      </c>
      <c r="AW86" t="s">
        <v>42</v>
      </c>
      <c r="AX86">
        <v>0</v>
      </c>
      <c r="AY86" t="s">
        <v>354</v>
      </c>
      <c r="AZ86" t="s">
        <v>355</v>
      </c>
      <c r="BA86">
        <v>31</v>
      </c>
      <c r="BB86" t="s">
        <v>356</v>
      </c>
      <c r="BC86">
        <v>53</v>
      </c>
      <c r="BD86">
        <v>31053</v>
      </c>
      <c r="BE86">
        <v>15.5</v>
      </c>
      <c r="BF86">
        <v>12282</v>
      </c>
      <c r="BG86">
        <v>1958</v>
      </c>
      <c r="BH86">
        <v>0</v>
      </c>
      <c r="BI86" t="s">
        <v>1807</v>
      </c>
      <c r="BJ86" t="s">
        <v>1788</v>
      </c>
      <c r="BK86" t="s">
        <v>1808</v>
      </c>
      <c r="BL86" t="s">
        <v>1910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 t="s">
        <v>41</v>
      </c>
      <c r="BU86">
        <v>0</v>
      </c>
      <c r="BV86">
        <v>0</v>
      </c>
      <c r="BW86">
        <v>0</v>
      </c>
      <c r="BX86">
        <v>0</v>
      </c>
      <c r="BY86">
        <v>1.2</v>
      </c>
      <c r="BZ86">
        <v>0.65381999999999996</v>
      </c>
      <c r="CA86">
        <v>0.65381999999999996</v>
      </c>
      <c r="CB86">
        <v>0.65381999999999996</v>
      </c>
      <c r="CC86">
        <v>0.65381999999999996</v>
      </c>
      <c r="CD86">
        <v>0.11</v>
      </c>
      <c r="CE86">
        <v>0.1</v>
      </c>
      <c r="CF86">
        <v>1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 t="s">
        <v>2074</v>
      </c>
      <c r="CP86">
        <v>100</v>
      </c>
      <c r="CQ86" t="s">
        <v>2074</v>
      </c>
      <c r="CR86">
        <v>100</v>
      </c>
      <c r="CS86" t="s">
        <v>1795</v>
      </c>
      <c r="CT86" t="s">
        <v>2075</v>
      </c>
      <c r="CU86">
        <v>1</v>
      </c>
      <c r="CV86">
        <v>0</v>
      </c>
      <c r="CW86" t="s">
        <v>2076</v>
      </c>
      <c r="CX86">
        <v>41.428100000000001</v>
      </c>
      <c r="CY86">
        <v>-96.462299999999999</v>
      </c>
      <c r="CZ86" t="s">
        <v>1876</v>
      </c>
      <c r="DA86" t="s">
        <v>1818</v>
      </c>
      <c r="DB86" t="s">
        <v>1929</v>
      </c>
      <c r="DC86">
        <v>0</v>
      </c>
      <c r="DD86" s="18">
        <v>0</v>
      </c>
      <c r="DE86" s="18">
        <v>0</v>
      </c>
      <c r="DF86" s="57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 s="58">
        <v>0</v>
      </c>
      <c r="DX86">
        <v>0</v>
      </c>
      <c r="DY86">
        <v>0</v>
      </c>
      <c r="DZ86">
        <v>0</v>
      </c>
      <c r="EA86">
        <v>0</v>
      </c>
      <c r="EB86">
        <v>25565</v>
      </c>
      <c r="EC86">
        <v>20117</v>
      </c>
      <c r="ED86">
        <v>14651</v>
      </c>
      <c r="EE86">
        <v>0</v>
      </c>
      <c r="EF86">
        <v>1</v>
      </c>
      <c r="EG86">
        <v>1</v>
      </c>
      <c r="EH86" t="s">
        <v>1821</v>
      </c>
      <c r="EI86">
        <v>3.2706688999999997E-2</v>
      </c>
      <c r="EJ86">
        <v>0.23</v>
      </c>
      <c r="EK86" t="s">
        <v>1848</v>
      </c>
      <c r="EL86" t="s">
        <v>1822</v>
      </c>
      <c r="EM86">
        <v>0</v>
      </c>
      <c r="EN86">
        <v>0</v>
      </c>
      <c r="EO86">
        <v>0</v>
      </c>
      <c r="EP86">
        <v>1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1</v>
      </c>
      <c r="EW86">
        <v>0</v>
      </c>
      <c r="EX86">
        <v>0</v>
      </c>
      <c r="EY86">
        <v>1</v>
      </c>
      <c r="EZ86" t="s">
        <v>1801</v>
      </c>
      <c r="FA86">
        <v>64</v>
      </c>
      <c r="FB86" t="s">
        <v>1860</v>
      </c>
      <c r="FC86">
        <v>6</v>
      </c>
      <c r="FD86" t="s">
        <v>1849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89</v>
      </c>
      <c r="FM86">
        <v>63</v>
      </c>
      <c r="FN86">
        <v>38</v>
      </c>
      <c r="FO86">
        <v>51</v>
      </c>
      <c r="FP86">
        <v>1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 t="s">
        <v>1827</v>
      </c>
      <c r="FY86">
        <v>0</v>
      </c>
      <c r="FZ86">
        <v>0</v>
      </c>
      <c r="GA86">
        <v>1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1</v>
      </c>
      <c r="GM86" t="s">
        <v>1804</v>
      </c>
      <c r="GN86">
        <v>0</v>
      </c>
      <c r="GO86">
        <v>0</v>
      </c>
      <c r="GP86">
        <v>0</v>
      </c>
      <c r="GQ86" t="s">
        <v>1937</v>
      </c>
      <c r="GR86">
        <v>603.94205399999998</v>
      </c>
      <c r="GS86">
        <v>0</v>
      </c>
      <c r="GT86">
        <v>0</v>
      </c>
      <c r="GU86">
        <v>0</v>
      </c>
      <c r="GV86" t="s">
        <v>44</v>
      </c>
      <c r="GW86" t="s">
        <v>44</v>
      </c>
      <c r="GX86" t="s">
        <v>44</v>
      </c>
      <c r="GY86" t="s">
        <v>44</v>
      </c>
      <c r="GZ86" t="s">
        <v>44</v>
      </c>
      <c r="HA86" t="s">
        <v>1861</v>
      </c>
      <c r="HB86" s="57">
        <v>0.4343726315789469</v>
      </c>
      <c r="HC86" t="s">
        <v>1861</v>
      </c>
      <c r="HD86" s="58">
        <v>206.26768040250087</v>
      </c>
      <c r="HE86" s="18">
        <v>58979.115915789407</v>
      </c>
      <c r="HF86" s="18">
        <v>724381.50167772558</v>
      </c>
      <c r="HG86" s="18">
        <v>74708.24603877237</v>
      </c>
      <c r="HH86" s="57">
        <v>0.13080168776371309</v>
      </c>
      <c r="HI86">
        <v>192</v>
      </c>
      <c r="HJ86" s="11">
        <v>126.25057340611635</v>
      </c>
      <c r="HK86">
        <v>102</v>
      </c>
      <c r="HL86" s="11">
        <v>67.070617121999305</v>
      </c>
      <c r="HM86" s="59" t="s">
        <v>44</v>
      </c>
      <c r="HN86" s="59" t="s">
        <v>44</v>
      </c>
      <c r="HO86" s="59" t="s">
        <v>44</v>
      </c>
      <c r="HP86" s="59" t="s">
        <v>44</v>
      </c>
      <c r="HQ86" s="59" t="s">
        <v>44</v>
      </c>
      <c r="HR86" s="59" t="s">
        <v>44</v>
      </c>
      <c r="HS86" s="59" t="s">
        <v>44</v>
      </c>
      <c r="HT86" s="59" t="s">
        <v>44</v>
      </c>
      <c r="HU86" t="s">
        <v>44</v>
      </c>
      <c r="HV86" s="19">
        <v>1</v>
      </c>
      <c r="HW86" s="18">
        <v>18.343864003499998</v>
      </c>
      <c r="HX86" s="58">
        <v>6.0424688027528983</v>
      </c>
      <c r="HY86" s="58">
        <v>9.4575311972471017</v>
      </c>
      <c r="HZ86" s="57">
        <v>0.7118956997396374</v>
      </c>
      <c r="IA86" s="18">
        <v>58979.1159157894</v>
      </c>
      <c r="IB86" s="18">
        <v>96661.198110647965</v>
      </c>
      <c r="IC86" s="18">
        <v>1187192.8351949782</v>
      </c>
      <c r="ID86" s="58">
        <v>20.626768040250088</v>
      </c>
      <c r="IE86" s="18">
        <v>12243.975615306832</v>
      </c>
      <c r="IF86" s="18">
        <v>62464.270423465539</v>
      </c>
      <c r="IG86" s="18">
        <v>29075914.122951671</v>
      </c>
      <c r="IH86" s="18">
        <v>1</v>
      </c>
      <c r="II86" s="18">
        <v>7268978.5307379179</v>
      </c>
      <c r="IJ86" s="18">
        <v>3074.3661867502046</v>
      </c>
      <c r="IK86" s="58">
        <v>199.42382438709677</v>
      </c>
      <c r="IL86" s="58">
        <v>11.770556229887958</v>
      </c>
      <c r="IM86" s="58">
        <v>15.837263748053999</v>
      </c>
      <c r="IN86" s="58">
        <v>89.037804112784031</v>
      </c>
      <c r="IO86" s="58">
        <v>2.5624024956395437E-15</v>
      </c>
      <c r="IP86" s="58">
        <v>90.022763202748607</v>
      </c>
      <c r="IQ86" s="58">
        <v>82.82333386131198</v>
      </c>
      <c r="IR86" s="58">
        <v>78.202258270567853</v>
      </c>
      <c r="IS86" s="58">
        <f t="shared" si="5"/>
        <v>3074.3661867502046</v>
      </c>
      <c r="IT86" s="60"/>
      <c r="IU86" s="18">
        <f t="shared" si="6"/>
        <v>15.837263748053999</v>
      </c>
      <c r="IV86" s="18">
        <f t="shared" si="7"/>
        <v>199.42382438709677</v>
      </c>
      <c r="IW86" s="57">
        <f t="shared" si="8"/>
        <v>0.3898366969517999</v>
      </c>
      <c r="IX86" s="57">
        <f t="shared" si="9"/>
        <v>0.63890551103989379</v>
      </c>
      <c r="JA86" s="18">
        <v>214.13</v>
      </c>
    </row>
    <row r="87" spans="1:261" x14ac:dyDescent="0.2">
      <c r="A87" t="s">
        <v>1379</v>
      </c>
      <c r="B87" t="s">
        <v>177</v>
      </c>
      <c r="C87" t="s">
        <v>1224</v>
      </c>
      <c r="D87" t="s">
        <v>1380</v>
      </c>
      <c r="E87" t="s">
        <v>473</v>
      </c>
      <c r="F87">
        <v>3944</v>
      </c>
      <c r="G87">
        <v>1</v>
      </c>
      <c r="H87">
        <v>2267.0910002771998</v>
      </c>
      <c r="I87">
        <v>10.58</v>
      </c>
      <c r="J87">
        <v>3.22</v>
      </c>
      <c r="K87">
        <v>28.0485201084926</v>
      </c>
      <c r="L87">
        <v>0.31114424342164798</v>
      </c>
      <c r="M87">
        <v>0.4516856206066806</v>
      </c>
      <c r="N87">
        <v>4.82</v>
      </c>
      <c r="O87">
        <v>39.369999999999997</v>
      </c>
      <c r="R87" t="s">
        <v>934</v>
      </c>
      <c r="S87">
        <v>1710</v>
      </c>
      <c r="T87" t="s">
        <v>41</v>
      </c>
      <c r="U87">
        <v>3</v>
      </c>
      <c r="V87">
        <v>1159</v>
      </c>
      <c r="W87" t="s">
        <v>42</v>
      </c>
      <c r="X87" t="s">
        <v>62</v>
      </c>
      <c r="Y87">
        <v>26139</v>
      </c>
      <c r="Z87">
        <v>838</v>
      </c>
      <c r="AA87">
        <v>1446</v>
      </c>
      <c r="AB87" t="b">
        <v>1</v>
      </c>
      <c r="AC87">
        <v>10264</v>
      </c>
      <c r="AD87">
        <v>1980</v>
      </c>
      <c r="AE87" s="10">
        <v>2021</v>
      </c>
      <c r="AF87" s="11">
        <v>135</v>
      </c>
      <c r="AG87" s="11">
        <v>25.533458510414043</v>
      </c>
      <c r="AH87" s="11">
        <v>0</v>
      </c>
      <c r="AI87" s="11">
        <v>18.913672970677069</v>
      </c>
      <c r="AJ87" s="11" t="s">
        <v>62</v>
      </c>
      <c r="AK87" s="11">
        <v>4.82</v>
      </c>
      <c r="AL87" s="11" t="s">
        <v>62</v>
      </c>
      <c r="AM87" s="11">
        <v>-28.91</v>
      </c>
      <c r="AQ87" t="s">
        <v>352</v>
      </c>
      <c r="AR87" t="s">
        <v>357</v>
      </c>
      <c r="AS87">
        <v>2240</v>
      </c>
      <c r="AT87" t="s">
        <v>41</v>
      </c>
      <c r="AU87">
        <v>7</v>
      </c>
      <c r="AV87">
        <v>0</v>
      </c>
      <c r="AW87" t="s">
        <v>42</v>
      </c>
      <c r="AX87">
        <v>0</v>
      </c>
      <c r="AY87" t="s">
        <v>354</v>
      </c>
      <c r="AZ87" t="s">
        <v>355</v>
      </c>
      <c r="BA87">
        <v>31</v>
      </c>
      <c r="BB87" t="s">
        <v>356</v>
      </c>
      <c r="BC87">
        <v>53</v>
      </c>
      <c r="BD87">
        <v>31053</v>
      </c>
      <c r="BE87">
        <v>21</v>
      </c>
      <c r="BF87">
        <v>12341</v>
      </c>
      <c r="BG87">
        <v>1963</v>
      </c>
      <c r="BH87">
        <v>0</v>
      </c>
      <c r="BI87" t="s">
        <v>1807</v>
      </c>
      <c r="BJ87" t="s">
        <v>1788</v>
      </c>
      <c r="BK87" t="s">
        <v>1808</v>
      </c>
      <c r="BL87" t="s">
        <v>1910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 t="s">
        <v>41</v>
      </c>
      <c r="BU87">
        <v>0</v>
      </c>
      <c r="BV87">
        <v>0</v>
      </c>
      <c r="BW87">
        <v>0</v>
      </c>
      <c r="BX87">
        <v>0</v>
      </c>
      <c r="BY87">
        <v>1.2</v>
      </c>
      <c r="BZ87">
        <v>0.66379999999999995</v>
      </c>
      <c r="CA87">
        <v>0.66379999999999995</v>
      </c>
      <c r="CB87">
        <v>0.66379999999999995</v>
      </c>
      <c r="CC87">
        <v>0.66379999999999995</v>
      </c>
      <c r="CD87">
        <v>0.11</v>
      </c>
      <c r="CE87">
        <v>0.1</v>
      </c>
      <c r="CF87">
        <v>1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 t="s">
        <v>2074</v>
      </c>
      <c r="CP87">
        <v>100</v>
      </c>
      <c r="CQ87" t="s">
        <v>2074</v>
      </c>
      <c r="CR87">
        <v>100</v>
      </c>
      <c r="CS87" t="s">
        <v>1795</v>
      </c>
      <c r="CT87" t="s">
        <v>2077</v>
      </c>
      <c r="CU87">
        <v>1</v>
      </c>
      <c r="CV87">
        <v>0</v>
      </c>
      <c r="CW87" t="s">
        <v>2076</v>
      </c>
      <c r="CX87">
        <v>41.428100000000001</v>
      </c>
      <c r="CY87">
        <v>-96.462299999999999</v>
      </c>
      <c r="CZ87" t="s">
        <v>1876</v>
      </c>
      <c r="DA87" t="s">
        <v>1818</v>
      </c>
      <c r="DB87" t="s">
        <v>1929</v>
      </c>
      <c r="DC87">
        <v>0</v>
      </c>
      <c r="DD87" s="18">
        <v>0</v>
      </c>
      <c r="DE87" s="18">
        <v>0</v>
      </c>
      <c r="DF87" s="5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 s="58">
        <v>0</v>
      </c>
      <c r="DX87">
        <v>0</v>
      </c>
      <c r="DY87">
        <v>0</v>
      </c>
      <c r="DZ87">
        <v>0</v>
      </c>
      <c r="EA87">
        <v>0</v>
      </c>
      <c r="EB87">
        <v>62160</v>
      </c>
      <c r="EC87">
        <v>47104</v>
      </c>
      <c r="ED87">
        <v>35530</v>
      </c>
      <c r="EE87">
        <v>0</v>
      </c>
      <c r="EF87">
        <v>1</v>
      </c>
      <c r="EG87">
        <v>1</v>
      </c>
      <c r="EH87" t="s">
        <v>1821</v>
      </c>
      <c r="EI87">
        <v>4.2917143999999997E-2</v>
      </c>
      <c r="EJ87">
        <v>0.23</v>
      </c>
      <c r="EK87" t="s">
        <v>1848</v>
      </c>
      <c r="EL87" t="s">
        <v>1822</v>
      </c>
      <c r="EM87">
        <v>0</v>
      </c>
      <c r="EN87">
        <v>0</v>
      </c>
      <c r="EO87">
        <v>0</v>
      </c>
      <c r="EP87">
        <v>1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1</v>
      </c>
      <c r="EW87">
        <v>0</v>
      </c>
      <c r="EX87">
        <v>0</v>
      </c>
      <c r="EY87">
        <v>1</v>
      </c>
      <c r="EZ87" t="s">
        <v>1801</v>
      </c>
      <c r="FA87">
        <v>59</v>
      </c>
      <c r="FB87" t="s">
        <v>1824</v>
      </c>
      <c r="FC87">
        <v>6</v>
      </c>
      <c r="FD87" t="s">
        <v>1849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89</v>
      </c>
      <c r="FM87">
        <v>63</v>
      </c>
      <c r="FN87">
        <v>38</v>
      </c>
      <c r="FO87">
        <v>51</v>
      </c>
      <c r="FP87">
        <v>1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 t="s">
        <v>1827</v>
      </c>
      <c r="FY87">
        <v>0</v>
      </c>
      <c r="FZ87">
        <v>0</v>
      </c>
      <c r="GA87">
        <v>1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1</v>
      </c>
      <c r="GM87" t="s">
        <v>1804</v>
      </c>
      <c r="GN87">
        <v>0</v>
      </c>
      <c r="GO87">
        <v>0</v>
      </c>
      <c r="GP87">
        <v>0</v>
      </c>
      <c r="GQ87" t="s">
        <v>1937</v>
      </c>
      <c r="GR87">
        <v>603.94205399999998</v>
      </c>
      <c r="GS87">
        <v>0</v>
      </c>
      <c r="GT87">
        <v>0</v>
      </c>
      <c r="GU87">
        <v>0</v>
      </c>
      <c r="GV87" t="s">
        <v>44</v>
      </c>
      <c r="GW87" t="s">
        <v>44</v>
      </c>
      <c r="GX87" t="s">
        <v>44</v>
      </c>
      <c r="GY87" t="s">
        <v>44</v>
      </c>
      <c r="GZ87" t="s">
        <v>44</v>
      </c>
      <c r="HA87" t="s">
        <v>1861</v>
      </c>
      <c r="HB87" s="57">
        <v>0.4343726315789469</v>
      </c>
      <c r="HC87" t="s">
        <v>1861</v>
      </c>
      <c r="HD87" s="58">
        <v>206.26768040250087</v>
      </c>
      <c r="HE87" s="18">
        <v>79907.189305263062</v>
      </c>
      <c r="HF87" s="18">
        <v>986134.62321625149</v>
      </c>
      <c r="HG87" s="18">
        <v>101703.85064770519</v>
      </c>
      <c r="HH87" s="57">
        <v>0.17721518987341772</v>
      </c>
      <c r="HI87">
        <v>192</v>
      </c>
      <c r="HJ87" s="11">
        <v>126.25057340611635</v>
      </c>
      <c r="HK87">
        <v>102</v>
      </c>
      <c r="HL87" s="11">
        <v>67.070617121999305</v>
      </c>
      <c r="HM87" s="59" t="s">
        <v>44</v>
      </c>
      <c r="HN87" s="59" t="s">
        <v>44</v>
      </c>
      <c r="HO87" s="59" t="s">
        <v>44</v>
      </c>
      <c r="HP87" s="59" t="s">
        <v>44</v>
      </c>
      <c r="HQ87" s="59" t="s">
        <v>44</v>
      </c>
      <c r="HR87" s="59" t="s">
        <v>44</v>
      </c>
      <c r="HS87" s="59" t="s">
        <v>44</v>
      </c>
      <c r="HT87" s="59" t="s">
        <v>44</v>
      </c>
      <c r="HU87" t="s">
        <v>44</v>
      </c>
      <c r="HV87" s="19">
        <v>1</v>
      </c>
      <c r="HW87" s="18">
        <v>24.972365218499995</v>
      </c>
      <c r="HX87" s="58">
        <v>8.2258971029738976</v>
      </c>
      <c r="HY87" s="58">
        <v>12.774102897026102</v>
      </c>
      <c r="HZ87" s="57">
        <v>0.71408734818329245</v>
      </c>
      <c r="IA87" s="18">
        <v>79907.189305263048</v>
      </c>
      <c r="IB87" s="18">
        <v>131363.50857179848</v>
      </c>
      <c r="IC87" s="18">
        <v>1621157.059284565</v>
      </c>
      <c r="ID87" s="58">
        <v>20.626768040250088</v>
      </c>
      <c r="IE87" s="18">
        <v>16719.615309338344</v>
      </c>
      <c r="IF87" s="18">
        <v>84984.235338366838</v>
      </c>
      <c r="IG87" s="18">
        <v>39582410.031035595</v>
      </c>
      <c r="IH87" s="18">
        <v>1</v>
      </c>
      <c r="II87" s="18">
        <v>9895602.5077588987</v>
      </c>
      <c r="IJ87" s="18">
        <v>3098.6449968436254</v>
      </c>
      <c r="IK87" s="58">
        <v>151.63941885714286</v>
      </c>
      <c r="IL87" s="58">
        <v>11.920500049921442</v>
      </c>
      <c r="IM87" s="58">
        <v>15.913342445426995</v>
      </c>
      <c r="IN87" s="58">
        <v>89.418043552317769</v>
      </c>
      <c r="IO87" s="58">
        <v>3.7709847729113783E-15</v>
      </c>
      <c r="IP87" s="58">
        <v>90.400626859308119</v>
      </c>
      <c r="IQ87" s="58">
        <v>83.321706750963727</v>
      </c>
      <c r="IR87" s="58">
        <v>78.343981893557867</v>
      </c>
      <c r="IS87" s="58">
        <f t="shared" si="5"/>
        <v>3098.6449968436254</v>
      </c>
      <c r="IT87" s="60"/>
      <c r="IU87" s="18">
        <f t="shared" si="6"/>
        <v>15.913342445426995</v>
      </c>
      <c r="IV87" s="18">
        <f t="shared" si="7"/>
        <v>151.63941885714286</v>
      </c>
      <c r="IW87" s="57">
        <f t="shared" si="8"/>
        <v>0.39170938585589987</v>
      </c>
      <c r="IX87" s="57">
        <f t="shared" si="9"/>
        <v>0.64395106014755377</v>
      </c>
      <c r="JA87" s="18">
        <v>214.13</v>
      </c>
    </row>
    <row r="88" spans="1:261" x14ac:dyDescent="0.2">
      <c r="A88" t="s">
        <v>1381</v>
      </c>
      <c r="B88" t="s">
        <v>177</v>
      </c>
      <c r="C88" t="s">
        <v>1224</v>
      </c>
      <c r="D88" t="s">
        <v>1380</v>
      </c>
      <c r="E88" t="s">
        <v>473</v>
      </c>
      <c r="F88">
        <v>3944</v>
      </c>
      <c r="G88">
        <v>2</v>
      </c>
      <c r="H88">
        <v>2267.0910002771998</v>
      </c>
      <c r="I88">
        <v>10.58</v>
      </c>
      <c r="J88">
        <v>3.22</v>
      </c>
      <c r="K88">
        <v>28.0485201084926</v>
      </c>
      <c r="L88">
        <v>0.31114424342164798</v>
      </c>
      <c r="M88">
        <v>0.4516856206066806</v>
      </c>
      <c r="N88">
        <v>4.82</v>
      </c>
      <c r="O88">
        <v>39.369999999999997</v>
      </c>
      <c r="R88" t="s">
        <v>61</v>
      </c>
      <c r="S88">
        <v>1733</v>
      </c>
      <c r="T88" t="s">
        <v>41</v>
      </c>
      <c r="U88">
        <v>1</v>
      </c>
      <c r="V88">
        <v>1182</v>
      </c>
      <c r="W88" t="s">
        <v>42</v>
      </c>
      <c r="X88" t="s">
        <v>62</v>
      </c>
      <c r="Y88">
        <v>26115</v>
      </c>
      <c r="Z88">
        <v>758</v>
      </c>
      <c r="AA88">
        <v>3066</v>
      </c>
      <c r="AB88" t="b">
        <v>1</v>
      </c>
      <c r="AC88">
        <v>10181</v>
      </c>
      <c r="AD88">
        <v>1972</v>
      </c>
      <c r="AE88" s="10">
        <v>2040</v>
      </c>
      <c r="AF88" s="11">
        <v>999</v>
      </c>
      <c r="AG88" s="11">
        <v>9.8587885099897221</v>
      </c>
      <c r="AH88" s="11">
        <v>0</v>
      </c>
      <c r="AI88" s="11">
        <v>9.8587885099897221</v>
      </c>
      <c r="AJ88" s="11" t="s">
        <v>62</v>
      </c>
      <c r="AK88" s="11">
        <v>4.82</v>
      </c>
      <c r="AL88" s="11" t="s">
        <v>134</v>
      </c>
      <c r="AM88" s="11"/>
      <c r="AQ88" t="s">
        <v>352</v>
      </c>
      <c r="AR88" t="s">
        <v>358</v>
      </c>
      <c r="AS88">
        <v>2240</v>
      </c>
      <c r="AT88" t="s">
        <v>41</v>
      </c>
      <c r="AU88">
        <v>8</v>
      </c>
      <c r="AV88">
        <v>1371</v>
      </c>
      <c r="AW88" t="s">
        <v>42</v>
      </c>
      <c r="AX88">
        <v>0</v>
      </c>
      <c r="AY88" t="s">
        <v>354</v>
      </c>
      <c r="AZ88" t="s">
        <v>355</v>
      </c>
      <c r="BA88">
        <v>31</v>
      </c>
      <c r="BB88" t="s">
        <v>356</v>
      </c>
      <c r="BC88">
        <v>53</v>
      </c>
      <c r="BD88">
        <v>31053</v>
      </c>
      <c r="BE88">
        <v>82</v>
      </c>
      <c r="BF88">
        <v>12240</v>
      </c>
      <c r="BG88">
        <v>1976</v>
      </c>
      <c r="BH88">
        <v>0</v>
      </c>
      <c r="BI88" t="s">
        <v>1807</v>
      </c>
      <c r="BJ88" t="s">
        <v>1788</v>
      </c>
      <c r="BK88" t="s">
        <v>1808</v>
      </c>
      <c r="BL88" t="s">
        <v>1910</v>
      </c>
      <c r="BM88" t="s">
        <v>1810</v>
      </c>
      <c r="BN88">
        <v>2015</v>
      </c>
      <c r="BO88">
        <v>0.98</v>
      </c>
      <c r="BP88" t="s">
        <v>1811</v>
      </c>
      <c r="BQ88">
        <v>0</v>
      </c>
      <c r="BR88">
        <v>0</v>
      </c>
      <c r="BS88">
        <v>0</v>
      </c>
      <c r="BT88" t="s">
        <v>1977</v>
      </c>
      <c r="BU88" t="s">
        <v>1863</v>
      </c>
      <c r="BV88" t="s">
        <v>1812</v>
      </c>
      <c r="BW88">
        <v>2016</v>
      </c>
      <c r="BX88">
        <v>0</v>
      </c>
      <c r="BY88">
        <v>0.65099999999999902</v>
      </c>
      <c r="BZ88">
        <v>0.20000999999999999</v>
      </c>
      <c r="CA88">
        <v>0.20000999999999999</v>
      </c>
      <c r="CB88">
        <v>0.19869999999999999</v>
      </c>
      <c r="CC88">
        <v>0.19869999999999999</v>
      </c>
      <c r="CD88">
        <v>0.1</v>
      </c>
      <c r="CE88">
        <v>0.1</v>
      </c>
      <c r="CF88">
        <v>0.1</v>
      </c>
      <c r="CG88">
        <v>0.99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 t="s">
        <v>2074</v>
      </c>
      <c r="CP88">
        <v>100</v>
      </c>
      <c r="CQ88" t="s">
        <v>2074</v>
      </c>
      <c r="CR88">
        <v>100</v>
      </c>
      <c r="CS88" t="s">
        <v>1795</v>
      </c>
      <c r="CT88" t="s">
        <v>2078</v>
      </c>
      <c r="CU88">
        <v>1</v>
      </c>
      <c r="CV88">
        <v>0</v>
      </c>
      <c r="CW88" t="s">
        <v>2076</v>
      </c>
      <c r="CX88">
        <v>41.428100000000001</v>
      </c>
      <c r="CY88">
        <v>-96.462299999999999</v>
      </c>
      <c r="CZ88" t="s">
        <v>1876</v>
      </c>
      <c r="DA88" t="s">
        <v>1818</v>
      </c>
      <c r="DB88" t="s">
        <v>1929</v>
      </c>
      <c r="DC88">
        <v>0</v>
      </c>
      <c r="DD88" s="18">
        <v>4018529.2</v>
      </c>
      <c r="DE88" s="18">
        <v>387095</v>
      </c>
      <c r="DF88" s="57">
        <v>0.38400000000000001</v>
      </c>
      <c r="DG88" t="s">
        <v>1891</v>
      </c>
      <c r="DH88">
        <v>1921661.6</v>
      </c>
      <c r="DI88">
        <v>693</v>
      </c>
      <c r="DJ88">
        <v>411.8</v>
      </c>
      <c r="DK88">
        <v>416201.6</v>
      </c>
      <c r="DL88">
        <v>0</v>
      </c>
      <c r="DM88">
        <v>200.4</v>
      </c>
      <c r="DN88">
        <v>4</v>
      </c>
      <c r="DO88">
        <v>0</v>
      </c>
      <c r="DP88">
        <v>0.38120885969421398</v>
      </c>
      <c r="DQ88">
        <v>0.22153784566954901</v>
      </c>
      <c r="DR88">
        <v>207.12833273437701</v>
      </c>
      <c r="DS88">
        <v>0</v>
      </c>
      <c r="DT88">
        <v>0.23015264898121901</v>
      </c>
      <c r="DU88">
        <v>0.34490230903386199</v>
      </c>
      <c r="DV88">
        <v>0.20495060730179501</v>
      </c>
      <c r="DW88" s="58">
        <v>207.14125954341699</v>
      </c>
      <c r="DX88">
        <v>0</v>
      </c>
      <c r="DY88">
        <v>0.208569500478127</v>
      </c>
      <c r="DZ88">
        <v>1.9421803207607901E-3</v>
      </c>
      <c r="EA88">
        <v>0</v>
      </c>
      <c r="EB88">
        <v>359108</v>
      </c>
      <c r="EC88">
        <v>232305</v>
      </c>
      <c r="ED88">
        <v>105604</v>
      </c>
      <c r="EE88">
        <v>0</v>
      </c>
      <c r="EF88">
        <v>1</v>
      </c>
      <c r="EG88">
        <v>1</v>
      </c>
      <c r="EH88" t="s">
        <v>1821</v>
      </c>
      <c r="EI88">
        <v>0.23</v>
      </c>
      <c r="EJ88">
        <v>0.23</v>
      </c>
      <c r="EK88" t="s">
        <v>1822</v>
      </c>
      <c r="EL88" t="s">
        <v>1822</v>
      </c>
      <c r="EM88">
        <v>0</v>
      </c>
      <c r="EN88">
        <v>1</v>
      </c>
      <c r="EO88">
        <v>0</v>
      </c>
      <c r="EP88">
        <v>1</v>
      </c>
      <c r="EQ88">
        <v>0</v>
      </c>
      <c r="ER88">
        <v>1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 t="s">
        <v>1801</v>
      </c>
      <c r="FA88">
        <v>46</v>
      </c>
      <c r="FB88" t="s">
        <v>1824</v>
      </c>
      <c r="FC88">
        <v>0</v>
      </c>
      <c r="FD88" t="s">
        <v>1803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89</v>
      </c>
      <c r="FM88">
        <v>63</v>
      </c>
      <c r="FN88">
        <v>38</v>
      </c>
      <c r="FO88">
        <v>51</v>
      </c>
      <c r="FP88">
        <v>1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 t="s">
        <v>1827</v>
      </c>
      <c r="FY88">
        <v>0</v>
      </c>
      <c r="FZ88">
        <v>0</v>
      </c>
      <c r="GA88">
        <v>1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1</v>
      </c>
      <c r="GM88" t="s">
        <v>1804</v>
      </c>
      <c r="GN88">
        <v>0</v>
      </c>
      <c r="GO88">
        <v>0</v>
      </c>
      <c r="GP88">
        <v>0</v>
      </c>
      <c r="GQ88" t="s">
        <v>1937</v>
      </c>
      <c r="GR88">
        <v>603.94205399999998</v>
      </c>
      <c r="GS88">
        <v>1.1474610774496501</v>
      </c>
      <c r="GT88">
        <v>0.68185349450760302</v>
      </c>
      <c r="GU88">
        <v>0</v>
      </c>
      <c r="GV88">
        <v>4167926</v>
      </c>
      <c r="GW88">
        <v>400408</v>
      </c>
      <c r="GX88">
        <v>0.4</v>
      </c>
      <c r="GY88">
        <v>431853</v>
      </c>
      <c r="GZ88">
        <v>207.22680776961971</v>
      </c>
      <c r="HA88" t="s">
        <v>1806</v>
      </c>
      <c r="HB88" s="57">
        <v>0.38400000000000001</v>
      </c>
      <c r="HC88" t="s">
        <v>1806</v>
      </c>
      <c r="HD88" s="58">
        <v>207.14125954341699</v>
      </c>
      <c r="HE88" s="18">
        <v>275834.88</v>
      </c>
      <c r="HF88" s="18">
        <v>3376218.9312000005</v>
      </c>
      <c r="HG88" s="18">
        <v>349677.12095154863</v>
      </c>
      <c r="HH88" s="57">
        <v>0.69198312236286919</v>
      </c>
      <c r="HI88">
        <v>192</v>
      </c>
      <c r="HJ88" s="11">
        <v>72.125105304483938</v>
      </c>
      <c r="HK88">
        <v>102</v>
      </c>
      <c r="HL88" s="11">
        <v>38.316462193007091</v>
      </c>
      <c r="HM88" s="59" t="s">
        <v>44</v>
      </c>
      <c r="HN88" s="59" t="s">
        <v>44</v>
      </c>
      <c r="HO88" s="59" t="s">
        <v>44</v>
      </c>
      <c r="HP88" s="59" t="s">
        <v>44</v>
      </c>
      <c r="HQ88" s="59" t="s">
        <v>44</v>
      </c>
      <c r="HR88" s="59" t="s">
        <v>44</v>
      </c>
      <c r="HS88" s="59" t="s">
        <v>44</v>
      </c>
      <c r="HT88" s="59" t="s">
        <v>44</v>
      </c>
      <c r="HU88" t="s">
        <v>44</v>
      </c>
      <c r="HV88" s="19" t="s">
        <v>44</v>
      </c>
      <c r="HW88" s="18">
        <v>96.713099279999994</v>
      </c>
      <c r="HX88" s="58">
        <v>31.857294902831995</v>
      </c>
      <c r="HY88" s="58">
        <v>50.142705097168005</v>
      </c>
      <c r="HZ88" s="57">
        <v>0.62796771612105151</v>
      </c>
      <c r="IA88" s="18">
        <v>275834.88</v>
      </c>
      <c r="IB88" s="18">
        <v>451081.76984407369</v>
      </c>
      <c r="IC88" s="18">
        <v>5521240.8628914626</v>
      </c>
      <c r="ID88" s="58">
        <v>20.7141259543417</v>
      </c>
      <c r="IE88" s="18">
        <v>57183.839329096001</v>
      </c>
      <c r="IF88" s="18">
        <v>292493.2816224526</v>
      </c>
      <c r="IG88" s="18">
        <v>153294952.9441151</v>
      </c>
      <c r="IH88" s="18">
        <v>0</v>
      </c>
      <c r="II88" s="18">
        <v>38323738.236028776</v>
      </c>
      <c r="IJ88" s="18">
        <v>3057.1735738440047</v>
      </c>
      <c r="IK88" s="58">
        <v>51.46169063414635</v>
      </c>
      <c r="IL88" s="58">
        <v>11.664706427037775</v>
      </c>
      <c r="IM88" s="58">
        <v>15.783106031279996</v>
      </c>
      <c r="IN88" s="58">
        <v>55.487102149407455</v>
      </c>
      <c r="IO88" s="58">
        <v>0</v>
      </c>
      <c r="IP88" s="58">
        <v>90.133375945451391</v>
      </c>
      <c r="IQ88" s="58">
        <v>56.156922273038091</v>
      </c>
      <c r="IR88" s="58">
        <v>52.958610982207709</v>
      </c>
      <c r="IS88" s="58">
        <f t="shared" si="5"/>
        <v>3057.1735738440047</v>
      </c>
      <c r="IT88" s="60"/>
      <c r="IU88" s="18">
        <f t="shared" si="6"/>
        <v>15.783106031279996</v>
      </c>
      <c r="IV88" s="18">
        <f t="shared" si="7"/>
        <v>51.46169063414635</v>
      </c>
      <c r="IW88" s="57">
        <f t="shared" si="8"/>
        <v>0.38850359637599996</v>
      </c>
      <c r="IX88" s="57">
        <f t="shared" si="9"/>
        <v>0.63533259406523834</v>
      </c>
      <c r="JA88" s="18">
        <v>214.13</v>
      </c>
    </row>
    <row r="89" spans="1:261" x14ac:dyDescent="0.2">
      <c r="A89" t="s">
        <v>1382</v>
      </c>
      <c r="B89" t="s">
        <v>177</v>
      </c>
      <c r="C89" t="s">
        <v>1224</v>
      </c>
      <c r="D89" t="s">
        <v>1380</v>
      </c>
      <c r="E89" t="s">
        <v>473</v>
      </c>
      <c r="F89">
        <v>3944</v>
      </c>
      <c r="G89">
        <v>3</v>
      </c>
      <c r="H89">
        <v>2267.0910002771998</v>
      </c>
      <c r="I89">
        <v>10.58</v>
      </c>
      <c r="J89">
        <v>3.22</v>
      </c>
      <c r="K89">
        <v>28.0485201084926</v>
      </c>
      <c r="L89">
        <v>0.31114424342164798</v>
      </c>
      <c r="M89">
        <v>0.4516856206066806</v>
      </c>
      <c r="N89">
        <v>4.82</v>
      </c>
      <c r="O89">
        <v>39.369999999999997</v>
      </c>
      <c r="R89" t="s">
        <v>63</v>
      </c>
      <c r="S89">
        <v>1733</v>
      </c>
      <c r="T89" t="s">
        <v>41</v>
      </c>
      <c r="U89">
        <v>2</v>
      </c>
      <c r="V89">
        <v>1183</v>
      </c>
      <c r="W89" t="s">
        <v>42</v>
      </c>
      <c r="X89" t="s">
        <v>62</v>
      </c>
      <c r="Y89">
        <v>26115</v>
      </c>
      <c r="Z89">
        <v>773</v>
      </c>
      <c r="AA89">
        <v>3066</v>
      </c>
      <c r="AB89" t="b">
        <v>1</v>
      </c>
      <c r="AC89">
        <v>10223</v>
      </c>
      <c r="AD89">
        <v>1973</v>
      </c>
      <c r="AE89" s="10">
        <v>2040</v>
      </c>
      <c r="AF89" s="11">
        <v>999</v>
      </c>
      <c r="AG89" s="11">
        <v>9.8587885099897221</v>
      </c>
      <c r="AH89" s="11">
        <v>0</v>
      </c>
      <c r="AI89" s="11">
        <v>9.8587885099897221</v>
      </c>
      <c r="AJ89" s="11" t="s">
        <v>62</v>
      </c>
      <c r="AK89" s="11">
        <v>4.82</v>
      </c>
      <c r="AL89" s="11" t="s">
        <v>134</v>
      </c>
      <c r="AM89" s="11"/>
      <c r="AQ89" t="s">
        <v>359</v>
      </c>
      <c r="AR89" t="s">
        <v>360</v>
      </c>
      <c r="AS89">
        <v>2277</v>
      </c>
      <c r="AT89" t="s">
        <v>41</v>
      </c>
      <c r="AU89">
        <v>1</v>
      </c>
      <c r="AV89">
        <v>1379</v>
      </c>
      <c r="AW89" t="s">
        <v>42</v>
      </c>
      <c r="AX89">
        <v>0</v>
      </c>
      <c r="AY89" t="s">
        <v>354</v>
      </c>
      <c r="AZ89" t="s">
        <v>355</v>
      </c>
      <c r="BA89">
        <v>31</v>
      </c>
      <c r="BB89" t="s">
        <v>361</v>
      </c>
      <c r="BC89">
        <v>109</v>
      </c>
      <c r="BD89">
        <v>31109</v>
      </c>
      <c r="BE89">
        <v>104</v>
      </c>
      <c r="BF89">
        <v>11681</v>
      </c>
      <c r="BG89">
        <v>1968</v>
      </c>
      <c r="BH89">
        <v>0</v>
      </c>
      <c r="BI89" t="s">
        <v>2063</v>
      </c>
      <c r="BJ89" t="s">
        <v>1948</v>
      </c>
      <c r="BK89" t="s">
        <v>1808</v>
      </c>
      <c r="BL89" t="s">
        <v>1910</v>
      </c>
      <c r="BM89">
        <v>0</v>
      </c>
      <c r="BN89">
        <v>0</v>
      </c>
      <c r="BO89">
        <v>0</v>
      </c>
      <c r="BP89" t="s">
        <v>1792</v>
      </c>
      <c r="BQ89">
        <v>0</v>
      </c>
      <c r="BR89">
        <v>0</v>
      </c>
      <c r="BS89">
        <v>0</v>
      </c>
      <c r="BT89" t="s">
        <v>41</v>
      </c>
      <c r="BU89">
        <v>0</v>
      </c>
      <c r="BV89">
        <v>0</v>
      </c>
      <c r="BW89">
        <v>0</v>
      </c>
      <c r="BX89">
        <v>0</v>
      </c>
      <c r="BY89">
        <v>0.59</v>
      </c>
      <c r="BZ89">
        <v>0.58003000000000005</v>
      </c>
      <c r="CA89">
        <v>0.58003000000000005</v>
      </c>
      <c r="CB89">
        <v>0.58003000000000005</v>
      </c>
      <c r="CC89">
        <v>0.58003000000000005</v>
      </c>
      <c r="CD89">
        <v>0.11</v>
      </c>
      <c r="CE89">
        <v>0.1</v>
      </c>
      <c r="CF89">
        <v>1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 t="s">
        <v>2079</v>
      </c>
      <c r="CP89">
        <v>100</v>
      </c>
      <c r="CQ89" t="s">
        <v>2079</v>
      </c>
      <c r="CR89">
        <v>100</v>
      </c>
      <c r="CS89" t="s">
        <v>1795</v>
      </c>
      <c r="CT89" t="s">
        <v>2080</v>
      </c>
      <c r="CU89">
        <v>1</v>
      </c>
      <c r="CV89">
        <v>0</v>
      </c>
      <c r="CW89" t="s">
        <v>2076</v>
      </c>
      <c r="CX89">
        <v>40.558900000000001</v>
      </c>
      <c r="CY89">
        <v>-96.784700000000001</v>
      </c>
      <c r="CZ89" t="s">
        <v>2081</v>
      </c>
      <c r="DA89" t="s">
        <v>1818</v>
      </c>
      <c r="DB89">
        <v>0</v>
      </c>
      <c r="DC89" t="s">
        <v>1935</v>
      </c>
      <c r="DD89" s="18">
        <v>4304764</v>
      </c>
      <c r="DE89" s="18">
        <v>423335.2</v>
      </c>
      <c r="DF89" s="57">
        <v>0.32599999999999901</v>
      </c>
      <c r="DG89" t="s">
        <v>1891</v>
      </c>
      <c r="DH89">
        <v>2126357</v>
      </c>
      <c r="DI89">
        <v>1092.8</v>
      </c>
      <c r="DJ89">
        <v>1126</v>
      </c>
      <c r="DK89">
        <v>451482</v>
      </c>
      <c r="DL89">
        <v>0</v>
      </c>
      <c r="DM89">
        <v>524.79999999999995</v>
      </c>
      <c r="DN89">
        <v>14</v>
      </c>
      <c r="DO89">
        <v>4</v>
      </c>
      <c r="DP89">
        <v>0.52603989067978996</v>
      </c>
      <c r="DQ89">
        <v>0.56797650735163097</v>
      </c>
      <c r="DR89">
        <v>209.758813560184</v>
      </c>
      <c r="DS89">
        <v>0</v>
      </c>
      <c r="DT89">
        <v>0.53719306424065905</v>
      </c>
      <c r="DU89">
        <v>0.50771656704060897</v>
      </c>
      <c r="DV89">
        <v>0.52314133829403797</v>
      </c>
      <c r="DW89" s="58">
        <v>209.759234187983</v>
      </c>
      <c r="DX89">
        <v>0</v>
      </c>
      <c r="DY89">
        <v>0.49361419554665498</v>
      </c>
      <c r="DZ89">
        <v>9.10689050102533E-3</v>
      </c>
      <c r="EA89">
        <v>2.6019687145786602E-3</v>
      </c>
      <c r="EB89">
        <v>370614</v>
      </c>
      <c r="EC89">
        <v>251156</v>
      </c>
      <c r="ED89">
        <v>11032</v>
      </c>
      <c r="EE89">
        <v>0</v>
      </c>
      <c r="EF89">
        <v>1</v>
      </c>
      <c r="EG89">
        <v>1</v>
      </c>
      <c r="EH89" t="s">
        <v>1859</v>
      </c>
      <c r="EI89">
        <v>3.5641739999999998E-3</v>
      </c>
      <c r="EJ89">
        <v>2.4767019999999999E-3</v>
      </c>
      <c r="EK89" t="s">
        <v>1848</v>
      </c>
      <c r="EL89" t="s">
        <v>1848</v>
      </c>
      <c r="EM89">
        <v>0</v>
      </c>
      <c r="EN89">
        <v>0</v>
      </c>
      <c r="EO89">
        <v>0</v>
      </c>
      <c r="EP89">
        <v>1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 t="s">
        <v>1801</v>
      </c>
      <c r="FA89">
        <v>54</v>
      </c>
      <c r="FB89" t="s">
        <v>1824</v>
      </c>
      <c r="FC89">
        <v>6</v>
      </c>
      <c r="FD89" t="s">
        <v>1849</v>
      </c>
      <c r="FE89">
        <v>0</v>
      </c>
      <c r="FF89">
        <v>0</v>
      </c>
      <c r="FG89">
        <v>1</v>
      </c>
      <c r="FH89">
        <v>0</v>
      </c>
      <c r="FI89">
        <v>0</v>
      </c>
      <c r="FJ89" t="s">
        <v>1850</v>
      </c>
      <c r="FK89">
        <v>1</v>
      </c>
      <c r="FL89">
        <v>10</v>
      </c>
      <c r="FM89">
        <v>1</v>
      </c>
      <c r="FN89">
        <v>23</v>
      </c>
      <c r="FO89">
        <v>24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 t="s">
        <v>1827</v>
      </c>
      <c r="FY89">
        <v>0</v>
      </c>
      <c r="FZ89">
        <v>0</v>
      </c>
      <c r="GA89">
        <v>1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1</v>
      </c>
      <c r="GM89" t="s">
        <v>1804</v>
      </c>
      <c r="GN89">
        <v>0</v>
      </c>
      <c r="GO89" t="s">
        <v>1893</v>
      </c>
      <c r="GP89">
        <v>0</v>
      </c>
      <c r="GQ89" t="s">
        <v>1937</v>
      </c>
      <c r="GR89">
        <v>540.38275610000005</v>
      </c>
      <c r="GS89">
        <v>2.0222703031585501</v>
      </c>
      <c r="GT89">
        <v>2.08370823696607</v>
      </c>
      <c r="GU89">
        <v>0</v>
      </c>
      <c r="GV89">
        <v>4331193</v>
      </c>
      <c r="GW89">
        <v>419262</v>
      </c>
      <c r="GX89">
        <v>0.33</v>
      </c>
      <c r="GY89">
        <v>454254</v>
      </c>
      <c r="GZ89">
        <v>209.75929726521076</v>
      </c>
      <c r="HA89" t="s">
        <v>1806</v>
      </c>
      <c r="HB89" s="57">
        <v>0.32599999999999901</v>
      </c>
      <c r="HC89" t="s">
        <v>1806</v>
      </c>
      <c r="HD89" s="58">
        <v>209.759234187983</v>
      </c>
      <c r="HE89" s="18">
        <v>296999.03999999911</v>
      </c>
      <c r="HF89" s="18">
        <v>3469245.7862399896</v>
      </c>
      <c r="HG89" s="18">
        <v>363853.1696657936</v>
      </c>
      <c r="HH89" s="57">
        <v>0.47488584474885842</v>
      </c>
      <c r="HI89">
        <v>148</v>
      </c>
      <c r="HJ89" s="11">
        <v>48.35481974746591</v>
      </c>
      <c r="HK89">
        <v>40</v>
      </c>
      <c r="HL89" s="11">
        <v>32.672175505044535</v>
      </c>
      <c r="HM89" s="59" t="s">
        <v>44</v>
      </c>
      <c r="HN89" s="59" t="s">
        <v>44</v>
      </c>
      <c r="HO89" s="59" t="s">
        <v>44</v>
      </c>
      <c r="HP89" s="59" t="s">
        <v>44</v>
      </c>
      <c r="HQ89" s="59" t="s">
        <v>44</v>
      </c>
      <c r="HR89" s="59" t="s">
        <v>44</v>
      </c>
      <c r="HS89" s="59" t="s">
        <v>44</v>
      </c>
      <c r="HT89" s="59" t="s">
        <v>44</v>
      </c>
      <c r="HU89" t="s">
        <v>44</v>
      </c>
      <c r="HV89" s="19" t="s">
        <v>44</v>
      </c>
      <c r="HW89" s="18">
        <v>117.058618404</v>
      </c>
      <c r="HX89" s="58">
        <v>38.5591089022776</v>
      </c>
      <c r="HY89" s="58">
        <v>65.4408910977224</v>
      </c>
      <c r="HZ89" s="57">
        <v>0.51808585475053059</v>
      </c>
      <c r="IA89" s="18">
        <v>296999.03999999911</v>
      </c>
      <c r="IB89" s="18">
        <v>471996.93711192341</v>
      </c>
      <c r="IC89" s="18">
        <v>5513396.2224043766</v>
      </c>
      <c r="ID89" s="58">
        <v>20.975923418798303</v>
      </c>
      <c r="IE89" s="18">
        <v>57824.28846932303</v>
      </c>
      <c r="IF89" s="18">
        <v>306028.88119647058</v>
      </c>
      <c r="IG89" s="18">
        <v>185543587.51333261</v>
      </c>
      <c r="IH89" s="18">
        <v>1</v>
      </c>
      <c r="II89" s="18">
        <v>0</v>
      </c>
      <c r="IJ89" s="18">
        <v>2835.2851619373846</v>
      </c>
      <c r="IK89" s="58">
        <v>44.166275999999996</v>
      </c>
      <c r="IL89" s="58">
        <v>10.324025472427756</v>
      </c>
      <c r="IM89" s="58">
        <v>15.062292610406999</v>
      </c>
      <c r="IN89" s="58">
        <v>47.320893841797876</v>
      </c>
      <c r="IO89" s="58">
        <v>0</v>
      </c>
      <c r="IP89" s="58">
        <v>87.584306338835574</v>
      </c>
      <c r="IQ89" s="58">
        <v>56.341886551257346</v>
      </c>
      <c r="IR89" s="58">
        <v>54.679434673256843</v>
      </c>
      <c r="IS89" s="58">
        <f t="shared" si="5"/>
        <v>2835.2851619373846</v>
      </c>
      <c r="IT89" s="60"/>
      <c r="IU89" s="18">
        <f t="shared" si="6"/>
        <v>15.062292610406999</v>
      </c>
      <c r="IV89" s="18">
        <f t="shared" si="7"/>
        <v>44.166275999999996</v>
      </c>
      <c r="IW89" s="57">
        <f t="shared" si="8"/>
        <v>0.37076066252189999</v>
      </c>
      <c r="IX89" s="57">
        <f t="shared" si="9"/>
        <v>0.5892204133451906</v>
      </c>
      <c r="JA89" s="18">
        <v>214.13</v>
      </c>
    </row>
    <row r="90" spans="1:261" x14ac:dyDescent="0.2">
      <c r="A90" t="s">
        <v>1383</v>
      </c>
      <c r="B90" t="s">
        <v>1320</v>
      </c>
      <c r="C90" t="s">
        <v>1224</v>
      </c>
      <c r="D90" t="s">
        <v>1384</v>
      </c>
      <c r="E90" t="s">
        <v>89</v>
      </c>
      <c r="F90">
        <v>3948</v>
      </c>
      <c r="G90">
        <v>1</v>
      </c>
      <c r="H90">
        <v>2260.9510449273598</v>
      </c>
      <c r="I90">
        <v>10.58</v>
      </c>
      <c r="J90">
        <v>3.22</v>
      </c>
      <c r="K90">
        <v>26.999071458507299</v>
      </c>
      <c r="L90">
        <v>0.31054507564423101</v>
      </c>
      <c r="M90">
        <v>0.45046710015600033</v>
      </c>
      <c r="N90">
        <v>4.82</v>
      </c>
      <c r="O90">
        <v>17.97</v>
      </c>
      <c r="R90" t="s">
        <v>64</v>
      </c>
      <c r="S90">
        <v>1733</v>
      </c>
      <c r="T90" t="s">
        <v>41</v>
      </c>
      <c r="U90">
        <v>3</v>
      </c>
      <c r="V90">
        <v>1184</v>
      </c>
      <c r="W90" t="s">
        <v>42</v>
      </c>
      <c r="X90" t="s">
        <v>62</v>
      </c>
      <c r="Y90">
        <v>26115</v>
      </c>
      <c r="Z90">
        <v>773</v>
      </c>
      <c r="AA90">
        <v>3066</v>
      </c>
      <c r="AB90" t="b">
        <v>1</v>
      </c>
      <c r="AC90">
        <v>10180</v>
      </c>
      <c r="AD90">
        <v>1973</v>
      </c>
      <c r="AE90" s="10">
        <v>2040</v>
      </c>
      <c r="AF90" s="11">
        <v>999</v>
      </c>
      <c r="AG90" s="11">
        <v>9.8587885099897221</v>
      </c>
      <c r="AH90" s="11">
        <v>0</v>
      </c>
      <c r="AI90" s="11">
        <v>9.8587885099897221</v>
      </c>
      <c r="AJ90" s="11" t="s">
        <v>62</v>
      </c>
      <c r="AK90" s="11">
        <v>4.82</v>
      </c>
      <c r="AL90" s="11" t="s">
        <v>134</v>
      </c>
      <c r="AM90" s="11"/>
      <c r="AQ90" t="s">
        <v>359</v>
      </c>
      <c r="AR90" t="s">
        <v>362</v>
      </c>
      <c r="AS90">
        <v>2277</v>
      </c>
      <c r="AT90" t="s">
        <v>41</v>
      </c>
      <c r="AU90">
        <v>2</v>
      </c>
      <c r="AV90">
        <v>1380</v>
      </c>
      <c r="AW90" t="s">
        <v>42</v>
      </c>
      <c r="AX90">
        <v>0</v>
      </c>
      <c r="AY90" t="s">
        <v>354</v>
      </c>
      <c r="AZ90" t="s">
        <v>355</v>
      </c>
      <c r="BA90">
        <v>31</v>
      </c>
      <c r="BB90" t="s">
        <v>361</v>
      </c>
      <c r="BC90">
        <v>109</v>
      </c>
      <c r="BD90">
        <v>31109</v>
      </c>
      <c r="BE90">
        <v>115</v>
      </c>
      <c r="BF90">
        <v>11706</v>
      </c>
      <c r="BG90">
        <v>1961</v>
      </c>
      <c r="BH90">
        <v>0</v>
      </c>
      <c r="BI90" t="s">
        <v>2063</v>
      </c>
      <c r="BJ90" t="s">
        <v>1948</v>
      </c>
      <c r="BK90" t="s">
        <v>1808</v>
      </c>
      <c r="BL90" t="s">
        <v>1910</v>
      </c>
      <c r="BM90">
        <v>0</v>
      </c>
      <c r="BN90">
        <v>0</v>
      </c>
      <c r="BO90">
        <v>0</v>
      </c>
      <c r="BP90" t="s">
        <v>1792</v>
      </c>
      <c r="BQ90">
        <v>0</v>
      </c>
      <c r="BR90">
        <v>0</v>
      </c>
      <c r="BS90">
        <v>0</v>
      </c>
      <c r="BT90" t="s">
        <v>41</v>
      </c>
      <c r="BU90">
        <v>0</v>
      </c>
      <c r="BV90">
        <v>0</v>
      </c>
      <c r="BW90">
        <v>0</v>
      </c>
      <c r="BX90">
        <v>0</v>
      </c>
      <c r="BY90">
        <v>0.56699999999999995</v>
      </c>
      <c r="BZ90">
        <v>0.3599</v>
      </c>
      <c r="CA90">
        <v>0.3599</v>
      </c>
      <c r="CB90">
        <v>0.3599</v>
      </c>
      <c r="CC90">
        <v>0.3599</v>
      </c>
      <c r="CD90">
        <v>0.11</v>
      </c>
      <c r="CE90">
        <v>0.1</v>
      </c>
      <c r="CF90">
        <v>1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 t="s">
        <v>2079</v>
      </c>
      <c r="CP90">
        <v>100</v>
      </c>
      <c r="CQ90" t="s">
        <v>2079</v>
      </c>
      <c r="CR90">
        <v>100</v>
      </c>
      <c r="CS90" t="s">
        <v>1795</v>
      </c>
      <c r="CT90" t="s">
        <v>2082</v>
      </c>
      <c r="CU90">
        <v>1</v>
      </c>
      <c r="CV90">
        <v>0</v>
      </c>
      <c r="CW90" t="s">
        <v>2076</v>
      </c>
      <c r="CX90">
        <v>40.558900000000001</v>
      </c>
      <c r="CY90">
        <v>-96.784700000000001</v>
      </c>
      <c r="CZ90" t="s">
        <v>2081</v>
      </c>
      <c r="DA90" t="s">
        <v>1818</v>
      </c>
      <c r="DB90">
        <v>0</v>
      </c>
      <c r="DC90" t="s">
        <v>1935</v>
      </c>
      <c r="DD90" s="18">
        <v>4242653</v>
      </c>
      <c r="DE90" s="18">
        <v>407459.2</v>
      </c>
      <c r="DF90" s="57">
        <v>0.29599999999999999</v>
      </c>
      <c r="DG90" t="s">
        <v>1891</v>
      </c>
      <c r="DH90">
        <v>1975352.8</v>
      </c>
      <c r="DI90">
        <v>1037.4000000000001</v>
      </c>
      <c r="DJ90">
        <v>738.8</v>
      </c>
      <c r="DK90">
        <v>444969.6</v>
      </c>
      <c r="DL90">
        <v>0</v>
      </c>
      <c r="DM90">
        <v>351.8</v>
      </c>
      <c r="DN90">
        <v>4</v>
      </c>
      <c r="DO90">
        <v>3</v>
      </c>
      <c r="DP90">
        <v>0.511824586819838</v>
      </c>
      <c r="DQ90">
        <v>0.44275910040559502</v>
      </c>
      <c r="DR90">
        <v>209.75928211360099</v>
      </c>
      <c r="DS90">
        <v>0</v>
      </c>
      <c r="DT90">
        <v>0.43973295739446999</v>
      </c>
      <c r="DU90">
        <v>0.48903363060801802</v>
      </c>
      <c r="DV90">
        <v>0.34827264921265</v>
      </c>
      <c r="DW90" s="58">
        <v>209.76007229438699</v>
      </c>
      <c r="DX90">
        <v>0</v>
      </c>
      <c r="DY90">
        <v>0.356189537382891</v>
      </c>
      <c r="DZ90">
        <v>1.5537757917070301E-3</v>
      </c>
      <c r="EA90">
        <v>1.16533184378027E-3</v>
      </c>
      <c r="EB90">
        <v>367894</v>
      </c>
      <c r="EC90">
        <v>253398</v>
      </c>
      <c r="ED90">
        <v>9744</v>
      </c>
      <c r="EE90">
        <v>0</v>
      </c>
      <c r="EF90">
        <v>1</v>
      </c>
      <c r="EG90">
        <v>1</v>
      </c>
      <c r="EH90" t="s">
        <v>1859</v>
      </c>
      <c r="EI90">
        <v>3.5694609999999999E-3</v>
      </c>
      <c r="EJ90">
        <v>2.4767019999999999E-3</v>
      </c>
      <c r="EK90" t="s">
        <v>1848</v>
      </c>
      <c r="EL90" t="s">
        <v>1848</v>
      </c>
      <c r="EM90">
        <v>0</v>
      </c>
      <c r="EN90">
        <v>0</v>
      </c>
      <c r="EO90">
        <v>0</v>
      </c>
      <c r="EP90">
        <v>1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 t="s">
        <v>1801</v>
      </c>
      <c r="FA90">
        <v>61</v>
      </c>
      <c r="FB90" t="s">
        <v>1860</v>
      </c>
      <c r="FC90">
        <v>6</v>
      </c>
      <c r="FD90" t="s">
        <v>1849</v>
      </c>
      <c r="FE90">
        <v>0</v>
      </c>
      <c r="FF90">
        <v>0</v>
      </c>
      <c r="FG90">
        <v>1</v>
      </c>
      <c r="FH90">
        <v>0</v>
      </c>
      <c r="FI90">
        <v>0</v>
      </c>
      <c r="FJ90" t="s">
        <v>1850</v>
      </c>
      <c r="FK90">
        <v>1</v>
      </c>
      <c r="FL90">
        <v>10</v>
      </c>
      <c r="FM90">
        <v>1</v>
      </c>
      <c r="FN90">
        <v>23</v>
      </c>
      <c r="FO90">
        <v>24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 t="s">
        <v>1827</v>
      </c>
      <c r="FY90">
        <v>0</v>
      </c>
      <c r="FZ90">
        <v>0</v>
      </c>
      <c r="GA90">
        <v>1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1</v>
      </c>
      <c r="GM90" t="s">
        <v>1804</v>
      </c>
      <c r="GN90">
        <v>0</v>
      </c>
      <c r="GO90" t="s">
        <v>1893</v>
      </c>
      <c r="GP90">
        <v>0</v>
      </c>
      <c r="GQ90" t="s">
        <v>1937</v>
      </c>
      <c r="GR90">
        <v>540.38275610000005</v>
      </c>
      <c r="GS90">
        <v>1.9197503774676701</v>
      </c>
      <c r="GT90">
        <v>1.36717908123493</v>
      </c>
      <c r="GU90">
        <v>0</v>
      </c>
      <c r="GV90">
        <v>4268624</v>
      </c>
      <c r="GW90">
        <v>414256</v>
      </c>
      <c r="GX90">
        <v>0.3</v>
      </c>
      <c r="GY90">
        <v>447692</v>
      </c>
      <c r="GZ90">
        <v>209.75939787622428</v>
      </c>
      <c r="HA90" t="s">
        <v>1806</v>
      </c>
      <c r="HB90" s="57">
        <v>0.29599999999999999</v>
      </c>
      <c r="HC90" t="s">
        <v>1806</v>
      </c>
      <c r="HD90" s="58">
        <v>209.76007229438699</v>
      </c>
      <c r="HE90" s="18">
        <v>298190.39999999997</v>
      </c>
      <c r="HF90" s="18">
        <v>3490616.8223999995</v>
      </c>
      <c r="HG90" s="18">
        <v>366096.01850931364</v>
      </c>
      <c r="HH90" s="57">
        <v>0.52511415525114158</v>
      </c>
      <c r="HI90">
        <v>148</v>
      </c>
      <c r="HJ90" s="11">
        <v>44.921540164995875</v>
      </c>
      <c r="HK90">
        <v>40</v>
      </c>
      <c r="HL90" s="11">
        <v>30.352392003375588</v>
      </c>
      <c r="HM90" s="59" t="s">
        <v>44</v>
      </c>
      <c r="HN90" s="59" t="s">
        <v>44</v>
      </c>
      <c r="HO90" s="59" t="s">
        <v>44</v>
      </c>
      <c r="HP90" s="59" t="s">
        <v>44</v>
      </c>
      <c r="HQ90" s="59" t="s">
        <v>44</v>
      </c>
      <c r="HR90" s="59" t="s">
        <v>44</v>
      </c>
      <c r="HS90" s="59" t="s">
        <v>44</v>
      </c>
      <c r="HT90" s="59" t="s">
        <v>44</v>
      </c>
      <c r="HU90" t="s">
        <v>44</v>
      </c>
      <c r="HV90" s="19" t="s">
        <v>44</v>
      </c>
      <c r="HW90" s="18">
        <v>129.716849115</v>
      </c>
      <c r="HX90" s="58">
        <v>42.728730098480995</v>
      </c>
      <c r="HY90" s="58">
        <v>72.271269901519005</v>
      </c>
      <c r="HZ90" s="57">
        <v>0.47100320841718796</v>
      </c>
      <c r="IA90" s="18">
        <v>298190.39999999997</v>
      </c>
      <c r="IB90" s="18">
        <v>474488.63215947512</v>
      </c>
      <c r="IC90" s="18">
        <v>5554363.9280588161</v>
      </c>
      <c r="ID90" s="58">
        <v>20.9760072294387</v>
      </c>
      <c r="IE90" s="18">
        <v>58254.188954947625</v>
      </c>
      <c r="IF90" s="18">
        <v>307841.82955436601</v>
      </c>
      <c r="IG90" s="18">
        <v>205607497.11445713</v>
      </c>
      <c r="IH90" s="18">
        <v>1</v>
      </c>
      <c r="II90" s="18">
        <v>0</v>
      </c>
      <c r="IJ90" s="18">
        <v>2844.9409757795838</v>
      </c>
      <c r="IK90" s="58">
        <v>41.565302086956521</v>
      </c>
      <c r="IL90" s="58">
        <v>10.381355866883125</v>
      </c>
      <c r="IM90" s="58">
        <v>15.094529346581997</v>
      </c>
      <c r="IN90" s="58">
        <v>44.773561255724609</v>
      </c>
      <c r="IO90" s="58">
        <v>0</v>
      </c>
      <c r="IP90" s="58">
        <v>87.751166744875476</v>
      </c>
      <c r="IQ90" s="58">
        <v>61.103273952995394</v>
      </c>
      <c r="IR90" s="58">
        <v>59.187569563659579</v>
      </c>
      <c r="IS90" s="58">
        <f t="shared" si="5"/>
        <v>2844.9409757795838</v>
      </c>
      <c r="IT90" s="60"/>
      <c r="IU90" s="18">
        <f t="shared" si="6"/>
        <v>15.094529346581997</v>
      </c>
      <c r="IV90" s="18">
        <f t="shared" si="7"/>
        <v>41.565302086956521</v>
      </c>
      <c r="IW90" s="57">
        <f t="shared" si="8"/>
        <v>0.3715541747694</v>
      </c>
      <c r="IX90" s="57">
        <f t="shared" si="9"/>
        <v>0.59122705546347309</v>
      </c>
      <c r="JA90" s="18">
        <v>214.13</v>
      </c>
    </row>
    <row r="91" spans="1:261" x14ac:dyDescent="0.2">
      <c r="A91" t="s">
        <v>1385</v>
      </c>
      <c r="B91" t="s">
        <v>1320</v>
      </c>
      <c r="C91" t="s">
        <v>1224</v>
      </c>
      <c r="D91" t="s">
        <v>1384</v>
      </c>
      <c r="E91" t="s">
        <v>89</v>
      </c>
      <c r="F91">
        <v>3948</v>
      </c>
      <c r="G91">
        <v>2</v>
      </c>
      <c r="H91">
        <v>2260.9510449273598</v>
      </c>
      <c r="I91">
        <v>10.58</v>
      </c>
      <c r="J91">
        <v>3.22</v>
      </c>
      <c r="K91">
        <v>26.999071458507299</v>
      </c>
      <c r="L91">
        <v>0.31054507564423101</v>
      </c>
      <c r="M91">
        <v>0.45046710015600033</v>
      </c>
      <c r="N91">
        <v>4.82</v>
      </c>
      <c r="O91">
        <v>17.97</v>
      </c>
      <c r="R91" t="s">
        <v>65</v>
      </c>
      <c r="S91">
        <v>1733</v>
      </c>
      <c r="T91" t="s">
        <v>41</v>
      </c>
      <c r="U91">
        <v>4</v>
      </c>
      <c r="V91">
        <v>1185</v>
      </c>
      <c r="W91" t="s">
        <v>42</v>
      </c>
      <c r="X91" t="s">
        <v>62</v>
      </c>
      <c r="Y91">
        <v>26115</v>
      </c>
      <c r="Z91">
        <v>762</v>
      </c>
      <c r="AA91">
        <v>3066</v>
      </c>
      <c r="AB91" t="b">
        <v>1</v>
      </c>
      <c r="AC91">
        <v>10154</v>
      </c>
      <c r="AD91">
        <v>1974</v>
      </c>
      <c r="AE91" s="10">
        <v>2040</v>
      </c>
      <c r="AF91" s="11">
        <v>999</v>
      </c>
      <c r="AG91" s="11">
        <v>9.8587885099897221</v>
      </c>
      <c r="AH91" s="11">
        <v>0</v>
      </c>
      <c r="AI91" s="11">
        <v>9.8587885099897221</v>
      </c>
      <c r="AJ91" s="11" t="s">
        <v>62</v>
      </c>
      <c r="AK91" s="11">
        <v>4.82</v>
      </c>
      <c r="AL91" s="11" t="s">
        <v>134</v>
      </c>
      <c r="AM91" s="11"/>
      <c r="AQ91" t="s">
        <v>363</v>
      </c>
      <c r="AR91" t="s">
        <v>364</v>
      </c>
      <c r="AS91">
        <v>2291</v>
      </c>
      <c r="AT91" t="s">
        <v>41</v>
      </c>
      <c r="AU91">
        <v>4</v>
      </c>
      <c r="AV91">
        <v>1384</v>
      </c>
      <c r="AW91" t="s">
        <v>42</v>
      </c>
      <c r="AX91">
        <v>0</v>
      </c>
      <c r="AY91" t="s">
        <v>354</v>
      </c>
      <c r="AZ91" t="s">
        <v>355</v>
      </c>
      <c r="BA91">
        <v>31</v>
      </c>
      <c r="BB91" t="s">
        <v>365</v>
      </c>
      <c r="BC91">
        <v>55</v>
      </c>
      <c r="BD91">
        <v>31055</v>
      </c>
      <c r="BE91">
        <v>120</v>
      </c>
      <c r="BF91">
        <v>10592</v>
      </c>
      <c r="BG91">
        <v>1963</v>
      </c>
      <c r="BH91">
        <v>0</v>
      </c>
      <c r="BI91" t="s">
        <v>1881</v>
      </c>
      <c r="BJ91" t="s">
        <v>1788</v>
      </c>
      <c r="BK91" t="s">
        <v>1808</v>
      </c>
      <c r="BL91" t="s">
        <v>1910</v>
      </c>
      <c r="BM91">
        <v>0</v>
      </c>
      <c r="BN91">
        <v>0</v>
      </c>
      <c r="BO91">
        <v>6.6299999999999998E-2</v>
      </c>
      <c r="BP91">
        <v>0</v>
      </c>
      <c r="BQ91">
        <v>0</v>
      </c>
      <c r="BR91">
        <v>0</v>
      </c>
      <c r="BS91">
        <v>0</v>
      </c>
      <c r="BT91" t="s">
        <v>1909</v>
      </c>
      <c r="BU91" t="s">
        <v>1863</v>
      </c>
      <c r="BV91" t="s">
        <v>1812</v>
      </c>
      <c r="BW91">
        <v>2016</v>
      </c>
      <c r="BX91">
        <v>0</v>
      </c>
      <c r="BY91">
        <v>2.5</v>
      </c>
      <c r="BZ91">
        <v>0.30843999999999999</v>
      </c>
      <c r="CA91">
        <v>0.30843999999999999</v>
      </c>
      <c r="CB91">
        <v>0.1469</v>
      </c>
      <c r="CC91">
        <v>0.1469</v>
      </c>
      <c r="CD91">
        <v>0.1</v>
      </c>
      <c r="CE91">
        <v>0.1</v>
      </c>
      <c r="CF91">
        <v>0.1</v>
      </c>
      <c r="CG91">
        <v>0.98</v>
      </c>
      <c r="CH91" t="s">
        <v>1793</v>
      </c>
      <c r="CI91">
        <v>2016</v>
      </c>
      <c r="CJ91">
        <v>0</v>
      </c>
      <c r="CK91">
        <v>0</v>
      </c>
      <c r="CL91" t="s">
        <v>1188</v>
      </c>
      <c r="CM91">
        <v>2024</v>
      </c>
      <c r="CN91">
        <v>0</v>
      </c>
      <c r="CO91" t="s">
        <v>2083</v>
      </c>
      <c r="CP91">
        <v>100</v>
      </c>
      <c r="CQ91" t="s">
        <v>2083</v>
      </c>
      <c r="CR91">
        <v>100</v>
      </c>
      <c r="CS91" t="s">
        <v>1795</v>
      </c>
      <c r="CT91" t="s">
        <v>2084</v>
      </c>
      <c r="CU91">
        <v>1</v>
      </c>
      <c r="CV91">
        <v>0</v>
      </c>
      <c r="CW91" t="s">
        <v>2076</v>
      </c>
      <c r="CX91">
        <v>41.329090000000001</v>
      </c>
      <c r="CY91">
        <v>-95.944659999999999</v>
      </c>
      <c r="CZ91" t="s">
        <v>2081</v>
      </c>
      <c r="DA91" t="s">
        <v>1818</v>
      </c>
      <c r="DB91">
        <v>0</v>
      </c>
      <c r="DC91" t="s">
        <v>2085</v>
      </c>
      <c r="DD91" s="18">
        <v>8137953</v>
      </c>
      <c r="DE91" s="18">
        <v>736863.2</v>
      </c>
      <c r="DF91" s="57">
        <v>0.55000000000000004</v>
      </c>
      <c r="DG91" t="s">
        <v>1820</v>
      </c>
      <c r="DH91">
        <v>3691310.2</v>
      </c>
      <c r="DI91">
        <v>2581.8000000000002</v>
      </c>
      <c r="DJ91">
        <v>1326.8</v>
      </c>
      <c r="DK91">
        <v>851847.6</v>
      </c>
      <c r="DL91">
        <v>0</v>
      </c>
      <c r="DM91">
        <v>620.20000000000005</v>
      </c>
      <c r="DN91">
        <v>48</v>
      </c>
      <c r="DO91">
        <v>6</v>
      </c>
      <c r="DP91">
        <v>0.625069044616407</v>
      </c>
      <c r="DQ91">
        <v>0.31432043386425002</v>
      </c>
      <c r="DR91">
        <v>209.56217867942999</v>
      </c>
      <c r="DS91">
        <v>0</v>
      </c>
      <c r="DT91">
        <v>0.328420060504647</v>
      </c>
      <c r="DU91">
        <v>0.634508456856411</v>
      </c>
      <c r="DV91">
        <v>0.32607708596989898</v>
      </c>
      <c r="DW91" s="58">
        <v>209.35181119871299</v>
      </c>
      <c r="DX91">
        <v>0</v>
      </c>
      <c r="DY91">
        <v>0.33603244723242098</v>
      </c>
      <c r="DZ91">
        <v>1.1409520246312499E-2</v>
      </c>
      <c r="EA91">
        <v>1.42619003078906E-3</v>
      </c>
      <c r="EB91">
        <v>669627</v>
      </c>
      <c r="EC91">
        <v>432512</v>
      </c>
      <c r="ED91">
        <v>30623</v>
      </c>
      <c r="EE91">
        <v>0</v>
      </c>
      <c r="EF91">
        <v>1</v>
      </c>
      <c r="EG91">
        <v>1</v>
      </c>
      <c r="EH91" t="s">
        <v>1847</v>
      </c>
      <c r="EI91">
        <v>0.65</v>
      </c>
      <c r="EJ91">
        <v>0.39</v>
      </c>
      <c r="EK91" t="s">
        <v>1822</v>
      </c>
      <c r="EL91" t="s">
        <v>1822</v>
      </c>
      <c r="EM91">
        <v>0</v>
      </c>
      <c r="EN91">
        <v>1</v>
      </c>
      <c r="EO91">
        <v>0</v>
      </c>
      <c r="EP91">
        <v>0</v>
      </c>
      <c r="EQ91">
        <v>0</v>
      </c>
      <c r="ER91">
        <v>0</v>
      </c>
      <c r="ES91">
        <v>1</v>
      </c>
      <c r="ET91">
        <v>0</v>
      </c>
      <c r="EU91">
        <v>0</v>
      </c>
      <c r="EV91">
        <v>0</v>
      </c>
      <c r="EW91">
        <v>1</v>
      </c>
      <c r="EX91">
        <v>0</v>
      </c>
      <c r="EY91">
        <v>1</v>
      </c>
      <c r="EZ91" t="s">
        <v>1801</v>
      </c>
      <c r="FA91">
        <v>59</v>
      </c>
      <c r="FB91" t="s">
        <v>1824</v>
      </c>
      <c r="FC91">
        <v>6</v>
      </c>
      <c r="FD91" t="s">
        <v>1849</v>
      </c>
      <c r="FE91">
        <v>0</v>
      </c>
      <c r="FF91">
        <v>0</v>
      </c>
      <c r="FG91">
        <v>1</v>
      </c>
      <c r="FH91">
        <v>0</v>
      </c>
      <c r="FI91">
        <v>0</v>
      </c>
      <c r="FJ91" t="s">
        <v>1850</v>
      </c>
      <c r="FK91">
        <v>1</v>
      </c>
      <c r="FL91">
        <v>99</v>
      </c>
      <c r="FM91">
        <v>95</v>
      </c>
      <c r="FN91">
        <v>77</v>
      </c>
      <c r="FO91">
        <v>64</v>
      </c>
      <c r="FP91">
        <v>1</v>
      </c>
      <c r="FQ91">
        <v>1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1</v>
      </c>
      <c r="GJ91">
        <v>0</v>
      </c>
      <c r="GK91" t="s">
        <v>1804</v>
      </c>
      <c r="GL91">
        <v>1</v>
      </c>
      <c r="GM91" t="s">
        <v>1804</v>
      </c>
      <c r="GN91">
        <v>0</v>
      </c>
      <c r="GO91" t="s">
        <v>1838</v>
      </c>
      <c r="GP91">
        <v>0</v>
      </c>
      <c r="GQ91" t="s">
        <v>1937</v>
      </c>
      <c r="GR91">
        <v>573.10954000000004</v>
      </c>
      <c r="GS91">
        <v>4.5048979641832503</v>
      </c>
      <c r="GT91">
        <v>2.31508971216916</v>
      </c>
      <c r="GU91">
        <v>0</v>
      </c>
      <c r="GV91">
        <v>8204803</v>
      </c>
      <c r="GW91">
        <v>711445</v>
      </c>
      <c r="GX91">
        <v>0.55000000000000004</v>
      </c>
      <c r="GY91">
        <v>859410</v>
      </c>
      <c r="GZ91">
        <v>209.48949048502445</v>
      </c>
      <c r="HA91" t="s">
        <v>1806</v>
      </c>
      <c r="HB91" s="57">
        <v>0.55000000000000004</v>
      </c>
      <c r="HC91" t="s">
        <v>1806</v>
      </c>
      <c r="HD91" s="58">
        <v>209.35181119871299</v>
      </c>
      <c r="HE91" s="18">
        <v>578160</v>
      </c>
      <c r="HF91" s="18">
        <v>6123870.7199999997</v>
      </c>
      <c r="HG91" s="18">
        <v>641021.71338938328</v>
      </c>
      <c r="HH91" s="57">
        <v>0.35714285714285715</v>
      </c>
      <c r="HI91">
        <v>177</v>
      </c>
      <c r="HJ91" s="11">
        <v>55.97685889296595</v>
      </c>
      <c r="HK91">
        <v>107</v>
      </c>
      <c r="HL91" s="11">
        <v>33.839118087838173</v>
      </c>
      <c r="HM91" s="59" t="s">
        <v>44</v>
      </c>
      <c r="HN91" s="59" t="s">
        <v>44</v>
      </c>
      <c r="HO91" s="59" t="s">
        <v>44</v>
      </c>
      <c r="HP91" s="59" t="s">
        <v>44</v>
      </c>
      <c r="HQ91" s="59" t="s">
        <v>44</v>
      </c>
      <c r="HR91" s="59" t="s">
        <v>44</v>
      </c>
      <c r="HS91" s="59" t="s">
        <v>44</v>
      </c>
      <c r="HT91" s="59" t="s">
        <v>44</v>
      </c>
      <c r="HU91" t="s">
        <v>44</v>
      </c>
      <c r="HV91" s="19">
        <v>1</v>
      </c>
      <c r="HW91" s="18">
        <v>122.47550784000001</v>
      </c>
      <c r="HX91" s="58">
        <v>40.343432282495996</v>
      </c>
      <c r="HY91" s="58">
        <v>79.656567717504004</v>
      </c>
      <c r="HZ91" s="57">
        <v>0.8285569149057993</v>
      </c>
      <c r="IA91" s="18">
        <v>578160</v>
      </c>
      <c r="IB91" s="18">
        <v>870979.02894897619</v>
      </c>
      <c r="IC91" s="18">
        <v>9225409.8746275567</v>
      </c>
      <c r="ID91" s="58">
        <v>20.935181119871302</v>
      </c>
      <c r="IE91" s="18">
        <v>96567.813315188556</v>
      </c>
      <c r="IF91" s="18">
        <v>544453.90007419477</v>
      </c>
      <c r="IG91" s="18">
        <v>194129619.98853028</v>
      </c>
      <c r="IH91" s="18">
        <v>1</v>
      </c>
      <c r="II91" s="18">
        <v>0</v>
      </c>
      <c r="IJ91" s="18">
        <v>2437.0824095383609</v>
      </c>
      <c r="IK91" s="58">
        <v>40.540675999999998</v>
      </c>
      <c r="IL91" s="58">
        <v>8.0467495709515262</v>
      </c>
      <c r="IM91" s="58">
        <v>13.658060382623999</v>
      </c>
      <c r="IN91" s="58">
        <v>44.385666575487228</v>
      </c>
      <c r="IO91" s="58">
        <v>0</v>
      </c>
      <c r="IP91" s="58">
        <v>80.044592338291409</v>
      </c>
      <c r="IQ91" s="58">
        <v>24.323829186434224</v>
      </c>
      <c r="IR91" s="58">
        <v>25.829670942778414</v>
      </c>
      <c r="IS91" s="58">
        <f t="shared" si="5"/>
        <v>2437.0824095383609</v>
      </c>
      <c r="IT91" s="60"/>
      <c r="IU91" s="18">
        <f t="shared" si="6"/>
        <v>13.658060382623999</v>
      </c>
      <c r="IV91" s="18">
        <f t="shared" si="7"/>
        <v>40.540675999999998</v>
      </c>
      <c r="IW91" s="57">
        <f t="shared" si="8"/>
        <v>0.33619526902079999</v>
      </c>
      <c r="IX91" s="57">
        <f t="shared" si="9"/>
        <v>0.50646711801054423</v>
      </c>
      <c r="JA91" s="18">
        <v>214.13</v>
      </c>
    </row>
    <row r="92" spans="1:261" x14ac:dyDescent="0.2">
      <c r="A92" t="s">
        <v>1386</v>
      </c>
      <c r="B92" t="s">
        <v>177</v>
      </c>
      <c r="C92" t="s">
        <v>1224</v>
      </c>
      <c r="D92" t="s">
        <v>1387</v>
      </c>
      <c r="E92" t="s">
        <v>479</v>
      </c>
      <c r="F92">
        <v>3954</v>
      </c>
      <c r="G92">
        <v>1</v>
      </c>
      <c r="H92">
        <v>2251.9811036368601</v>
      </c>
      <c r="I92">
        <v>10.58</v>
      </c>
      <c r="J92">
        <v>4.59</v>
      </c>
      <c r="K92">
        <v>28.936443814818901</v>
      </c>
      <c r="L92">
        <v>0.30967441395685902</v>
      </c>
      <c r="M92">
        <v>0.44859182423162269</v>
      </c>
      <c r="N92">
        <v>4.82</v>
      </c>
      <c r="O92">
        <v>39.369999999999997</v>
      </c>
      <c r="R92" t="s">
        <v>936</v>
      </c>
      <c r="S92">
        <v>1832</v>
      </c>
      <c r="T92" t="s">
        <v>41</v>
      </c>
      <c r="U92">
        <v>1</v>
      </c>
      <c r="V92">
        <v>1221</v>
      </c>
      <c r="W92" t="s">
        <v>42</v>
      </c>
      <c r="X92" t="s">
        <v>62</v>
      </c>
      <c r="Y92">
        <v>26045</v>
      </c>
      <c r="Z92">
        <v>154</v>
      </c>
      <c r="AA92">
        <v>154</v>
      </c>
      <c r="AB92" t="b">
        <v>0</v>
      </c>
      <c r="AC92">
        <v>11013</v>
      </c>
      <c r="AD92">
        <v>1973</v>
      </c>
      <c r="AE92" s="10">
        <v>2021</v>
      </c>
      <c r="AF92" s="11">
        <v>109</v>
      </c>
      <c r="AG92" s="11">
        <v>28.128912380329691</v>
      </c>
      <c r="AH92" s="11">
        <v>0</v>
      </c>
      <c r="AI92" s="11">
        <v>25.806341633329993</v>
      </c>
      <c r="AJ92" s="11" t="s">
        <v>62</v>
      </c>
      <c r="AK92" s="11">
        <v>4.82</v>
      </c>
      <c r="AL92" s="11" t="s">
        <v>62</v>
      </c>
      <c r="AM92" s="11">
        <v>-28.91</v>
      </c>
      <c r="AQ92" t="s">
        <v>363</v>
      </c>
      <c r="AR92" t="s">
        <v>366</v>
      </c>
      <c r="AS92">
        <v>2291</v>
      </c>
      <c r="AT92" t="s">
        <v>41</v>
      </c>
      <c r="AU92">
        <v>5</v>
      </c>
      <c r="AV92">
        <v>1385</v>
      </c>
      <c r="AW92" t="s">
        <v>42</v>
      </c>
      <c r="AX92">
        <v>0</v>
      </c>
      <c r="AY92" t="s">
        <v>354</v>
      </c>
      <c r="AZ92" t="s">
        <v>355</v>
      </c>
      <c r="BA92">
        <v>31</v>
      </c>
      <c r="BB92" t="s">
        <v>365</v>
      </c>
      <c r="BC92">
        <v>55</v>
      </c>
      <c r="BD92">
        <v>31055</v>
      </c>
      <c r="BE92">
        <v>216</v>
      </c>
      <c r="BF92">
        <v>10811</v>
      </c>
      <c r="BG92">
        <v>1968</v>
      </c>
      <c r="BH92">
        <v>0</v>
      </c>
      <c r="BI92" t="s">
        <v>1807</v>
      </c>
      <c r="BJ92" t="s">
        <v>1788</v>
      </c>
      <c r="BK92" t="s">
        <v>1808</v>
      </c>
      <c r="BL92" t="s">
        <v>1910</v>
      </c>
      <c r="BM92">
        <v>0</v>
      </c>
      <c r="BN92">
        <v>0</v>
      </c>
      <c r="BO92">
        <v>5.8299999999999998E-2</v>
      </c>
      <c r="BP92" t="s">
        <v>1811</v>
      </c>
      <c r="BQ92">
        <v>0</v>
      </c>
      <c r="BR92">
        <v>0</v>
      </c>
      <c r="BS92">
        <v>0</v>
      </c>
      <c r="BT92" t="s">
        <v>1909</v>
      </c>
      <c r="BU92" t="s">
        <v>1863</v>
      </c>
      <c r="BV92" t="s">
        <v>1812</v>
      </c>
      <c r="BW92">
        <v>2016</v>
      </c>
      <c r="BX92">
        <v>0</v>
      </c>
      <c r="BY92">
        <v>0.72099999999999997</v>
      </c>
      <c r="BZ92">
        <v>0.30151999999999901</v>
      </c>
      <c r="CA92">
        <v>0.30151999999999901</v>
      </c>
      <c r="CB92">
        <v>0.19869999999999999</v>
      </c>
      <c r="CC92">
        <v>0.19869999999999999</v>
      </c>
      <c r="CD92">
        <v>0.1</v>
      </c>
      <c r="CE92">
        <v>0.1</v>
      </c>
      <c r="CF92">
        <v>0.1</v>
      </c>
      <c r="CG92">
        <v>0.98</v>
      </c>
      <c r="CH92" t="s">
        <v>1793</v>
      </c>
      <c r="CI92">
        <v>2016</v>
      </c>
      <c r="CJ92">
        <v>0</v>
      </c>
      <c r="CK92">
        <v>0</v>
      </c>
      <c r="CL92" t="s">
        <v>1188</v>
      </c>
      <c r="CM92">
        <v>2024</v>
      </c>
      <c r="CN92">
        <v>0</v>
      </c>
      <c r="CO92" t="s">
        <v>2083</v>
      </c>
      <c r="CP92">
        <v>100</v>
      </c>
      <c r="CQ92" t="s">
        <v>2083</v>
      </c>
      <c r="CR92">
        <v>100</v>
      </c>
      <c r="CS92" t="s">
        <v>1795</v>
      </c>
      <c r="CT92" t="s">
        <v>2086</v>
      </c>
      <c r="CU92">
        <v>1</v>
      </c>
      <c r="CV92">
        <v>0</v>
      </c>
      <c r="CW92" t="s">
        <v>2076</v>
      </c>
      <c r="CX92">
        <v>41.329090000000001</v>
      </c>
      <c r="CY92">
        <v>-95.944659999999999</v>
      </c>
      <c r="CZ92" t="s">
        <v>2081</v>
      </c>
      <c r="DA92" t="s">
        <v>1818</v>
      </c>
      <c r="DB92">
        <v>0</v>
      </c>
      <c r="DC92" t="s">
        <v>2085</v>
      </c>
      <c r="DD92" s="18">
        <v>12104794</v>
      </c>
      <c r="DE92" s="18">
        <v>1201603.8</v>
      </c>
      <c r="DF92" s="57">
        <v>0.53200000000000003</v>
      </c>
      <c r="DG92" t="s">
        <v>1820</v>
      </c>
      <c r="DH92">
        <v>5543244.4000000004</v>
      </c>
      <c r="DI92">
        <v>3866.8</v>
      </c>
      <c r="DJ92">
        <v>1941</v>
      </c>
      <c r="DK92">
        <v>1266690</v>
      </c>
      <c r="DL92">
        <v>0</v>
      </c>
      <c r="DM92">
        <v>894.2</v>
      </c>
      <c r="DN92">
        <v>45</v>
      </c>
      <c r="DO92">
        <v>5</v>
      </c>
      <c r="DP92">
        <v>0.62947904828585299</v>
      </c>
      <c r="DQ92">
        <v>0.30000941608173498</v>
      </c>
      <c r="DR92">
        <v>209.58762223425899</v>
      </c>
      <c r="DS92">
        <v>0</v>
      </c>
      <c r="DT92">
        <v>0.29506468725835999</v>
      </c>
      <c r="DU92">
        <v>0.63888736974788596</v>
      </c>
      <c r="DV92">
        <v>0.320699385714453</v>
      </c>
      <c r="DW92" s="58">
        <v>209.287328640206</v>
      </c>
      <c r="DX92">
        <v>0</v>
      </c>
      <c r="DY92">
        <v>0.32262694388867202</v>
      </c>
      <c r="DZ92">
        <v>7.1123058380018998E-3</v>
      </c>
      <c r="EA92">
        <v>7.9025620422243305E-4</v>
      </c>
      <c r="EB92">
        <v>1150577</v>
      </c>
      <c r="EC92">
        <v>726772</v>
      </c>
      <c r="ED92">
        <v>34411</v>
      </c>
      <c r="EE92">
        <v>0</v>
      </c>
      <c r="EF92">
        <v>1</v>
      </c>
      <c r="EG92">
        <v>1</v>
      </c>
      <c r="EH92" t="s">
        <v>1847</v>
      </c>
      <c r="EI92">
        <v>0.49</v>
      </c>
      <c r="EJ92">
        <v>0.39</v>
      </c>
      <c r="EK92" t="s">
        <v>1822</v>
      </c>
      <c r="EL92" t="s">
        <v>1822</v>
      </c>
      <c r="EM92">
        <v>0</v>
      </c>
      <c r="EN92">
        <v>1</v>
      </c>
      <c r="EO92">
        <v>0</v>
      </c>
      <c r="EP92">
        <v>0</v>
      </c>
      <c r="EQ92">
        <v>0</v>
      </c>
      <c r="ER92">
        <v>0</v>
      </c>
      <c r="ES92">
        <v>1</v>
      </c>
      <c r="ET92">
        <v>0</v>
      </c>
      <c r="EU92">
        <v>0</v>
      </c>
      <c r="EV92">
        <v>0</v>
      </c>
      <c r="EW92">
        <v>1</v>
      </c>
      <c r="EX92">
        <v>0</v>
      </c>
      <c r="EY92">
        <v>1</v>
      </c>
      <c r="EZ92" t="s">
        <v>1823</v>
      </c>
      <c r="FA92">
        <v>54</v>
      </c>
      <c r="FB92" t="s">
        <v>1824</v>
      </c>
      <c r="FC92">
        <v>6</v>
      </c>
      <c r="FD92" t="s">
        <v>1849</v>
      </c>
      <c r="FE92">
        <v>0</v>
      </c>
      <c r="FF92">
        <v>0</v>
      </c>
      <c r="FG92">
        <v>1</v>
      </c>
      <c r="FH92">
        <v>0</v>
      </c>
      <c r="FI92">
        <v>0</v>
      </c>
      <c r="FJ92" t="s">
        <v>1850</v>
      </c>
      <c r="FK92">
        <v>1</v>
      </c>
      <c r="FL92">
        <v>99</v>
      </c>
      <c r="FM92">
        <v>95</v>
      </c>
      <c r="FN92">
        <v>77</v>
      </c>
      <c r="FO92">
        <v>64</v>
      </c>
      <c r="FP92">
        <v>1</v>
      </c>
      <c r="FQ92">
        <v>1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 t="s">
        <v>1838</v>
      </c>
      <c r="GP92">
        <v>0</v>
      </c>
      <c r="GQ92" t="s">
        <v>1937</v>
      </c>
      <c r="GR92">
        <v>573.10954000000004</v>
      </c>
      <c r="GS92">
        <v>6.74705223018971</v>
      </c>
      <c r="GT92">
        <v>3.3867871053062499</v>
      </c>
      <c r="GU92">
        <v>0</v>
      </c>
      <c r="GV92">
        <v>13571845</v>
      </c>
      <c r="GW92">
        <v>1283673</v>
      </c>
      <c r="GX92">
        <v>0.6</v>
      </c>
      <c r="GY92">
        <v>1422186</v>
      </c>
      <c r="GZ92">
        <v>209.57887450085084</v>
      </c>
      <c r="HA92" t="s">
        <v>1806</v>
      </c>
      <c r="HB92" s="57">
        <v>0.53200000000000003</v>
      </c>
      <c r="HC92" t="s">
        <v>1806</v>
      </c>
      <c r="HD92" s="58">
        <v>209.287328640206</v>
      </c>
      <c r="HE92" s="18">
        <v>1006629.1200000001</v>
      </c>
      <c r="HF92" s="18">
        <v>10882667.416320002</v>
      </c>
      <c r="HG92" s="18">
        <v>1138802.1960207128</v>
      </c>
      <c r="HH92" s="57">
        <v>0.6428571428571429</v>
      </c>
      <c r="HI92">
        <v>177</v>
      </c>
      <c r="HJ92" s="11">
        <v>36.759187258817512</v>
      </c>
      <c r="HK92">
        <v>107</v>
      </c>
      <c r="HL92" s="11">
        <v>22.221655574539398</v>
      </c>
      <c r="HM92" s="59" t="s">
        <v>44</v>
      </c>
      <c r="HN92" s="59" t="s">
        <v>44</v>
      </c>
      <c r="HO92" s="59" t="s">
        <v>44</v>
      </c>
      <c r="HP92" s="59" t="s">
        <v>44</v>
      </c>
      <c r="HQ92" s="59" t="s">
        <v>44</v>
      </c>
      <c r="HR92" s="59" t="s">
        <v>44</v>
      </c>
      <c r="HS92" s="59" t="s">
        <v>44</v>
      </c>
      <c r="HT92" s="59" t="s">
        <v>44</v>
      </c>
      <c r="HU92" t="s">
        <v>44</v>
      </c>
      <c r="HV92" s="19">
        <v>1</v>
      </c>
      <c r="HW92" s="18">
        <v>225.01405659599999</v>
      </c>
      <c r="HX92" s="58">
        <v>74.119630242722394</v>
      </c>
      <c r="HY92" s="58">
        <v>141.88036975727761</v>
      </c>
      <c r="HZ92" s="57">
        <v>0.80992176857578091</v>
      </c>
      <c r="IA92" s="18">
        <v>1006629.1200000002</v>
      </c>
      <c r="IB92" s="18">
        <v>1532501.5736283497</v>
      </c>
      <c r="IC92" s="18">
        <v>16567874.512496088</v>
      </c>
      <c r="ID92" s="58">
        <v>20.928732864020603</v>
      </c>
      <c r="IE92" s="18">
        <v>173372.30989832309</v>
      </c>
      <c r="IF92" s="18">
        <v>965429.8861223897</v>
      </c>
      <c r="IG92" s="18">
        <v>356658192.88640493</v>
      </c>
      <c r="IH92" s="18">
        <v>1</v>
      </c>
      <c r="II92" s="18">
        <v>0</v>
      </c>
      <c r="IJ92" s="18">
        <v>2513.795202934411</v>
      </c>
      <c r="IK92" s="58">
        <v>30.066720444444442</v>
      </c>
      <c r="IL92" s="58">
        <v>8.4716510528367444</v>
      </c>
      <c r="IM92" s="58">
        <v>13.940454191516999</v>
      </c>
      <c r="IN92" s="58">
        <v>32.943145923074333</v>
      </c>
      <c r="IO92" s="58">
        <v>-2.5859407863060301E-15</v>
      </c>
      <c r="IP92" s="58">
        <v>81.521126987070588</v>
      </c>
      <c r="IQ92" s="58">
        <v>14.22539955797636</v>
      </c>
      <c r="IR92" s="58">
        <v>14.832461315454651</v>
      </c>
      <c r="IS92" s="58">
        <f t="shared" si="5"/>
        <v>2513.795202934411</v>
      </c>
      <c r="IT92" s="60"/>
      <c r="IU92" s="18">
        <f t="shared" si="6"/>
        <v>13.940454191516999</v>
      </c>
      <c r="IV92" s="18">
        <f t="shared" si="7"/>
        <v>30.066720444444442</v>
      </c>
      <c r="IW92" s="57">
        <f t="shared" si="8"/>
        <v>0.34314643630889996</v>
      </c>
      <c r="IX92" s="57">
        <f t="shared" si="9"/>
        <v>0.52240933942815926</v>
      </c>
      <c r="JA92" s="18">
        <v>214.13</v>
      </c>
    </row>
    <row r="93" spans="1:261" x14ac:dyDescent="0.2">
      <c r="A93" t="s">
        <v>1388</v>
      </c>
      <c r="B93" t="s">
        <v>177</v>
      </c>
      <c r="C93" t="s">
        <v>1224</v>
      </c>
      <c r="D93" t="s">
        <v>1387</v>
      </c>
      <c r="E93" t="s">
        <v>479</v>
      </c>
      <c r="F93">
        <v>3954</v>
      </c>
      <c r="G93">
        <v>2</v>
      </c>
      <c r="H93">
        <v>2243.8369677605301</v>
      </c>
      <c r="I93">
        <v>10.58</v>
      </c>
      <c r="J93">
        <v>4.59</v>
      </c>
      <c r="K93">
        <v>28.836109886324401</v>
      </c>
      <c r="L93">
        <v>0.30888383425247701</v>
      </c>
      <c r="M93">
        <v>0.44693475505436475</v>
      </c>
      <c r="N93">
        <v>4.82</v>
      </c>
      <c r="O93">
        <v>39.369999999999997</v>
      </c>
      <c r="R93" t="s">
        <v>315</v>
      </c>
      <c r="S93">
        <v>1893</v>
      </c>
      <c r="T93" t="s">
        <v>41</v>
      </c>
      <c r="U93">
        <v>3</v>
      </c>
      <c r="V93">
        <v>1233</v>
      </c>
      <c r="W93" t="s">
        <v>42</v>
      </c>
      <c r="X93" t="s">
        <v>246</v>
      </c>
      <c r="Y93">
        <v>27061</v>
      </c>
      <c r="Z93">
        <v>364</v>
      </c>
      <c r="AA93">
        <v>948</v>
      </c>
      <c r="AB93" t="b">
        <v>1</v>
      </c>
      <c r="AC93">
        <v>10599</v>
      </c>
      <c r="AD93">
        <v>1973</v>
      </c>
      <c r="AE93" s="10">
        <v>2021</v>
      </c>
      <c r="AF93" s="11">
        <v>500</v>
      </c>
      <c r="AG93" s="11">
        <v>75.02811973444382</v>
      </c>
      <c r="AH93" s="11">
        <v>999</v>
      </c>
      <c r="AI93" s="11">
        <v>19.207198652017617</v>
      </c>
      <c r="AJ93" s="11" t="s">
        <v>246</v>
      </c>
      <c r="AK93" s="11" t="e">
        <v>#N/A</v>
      </c>
      <c r="AL93" s="11" t="s">
        <v>62</v>
      </c>
      <c r="AM93" s="11">
        <v>-28.91</v>
      </c>
      <c r="AQ93" t="s">
        <v>367</v>
      </c>
      <c r="AR93" t="s">
        <v>368</v>
      </c>
      <c r="AS93">
        <v>2364</v>
      </c>
      <c r="AT93" t="s">
        <v>41</v>
      </c>
      <c r="AU93">
        <v>1</v>
      </c>
      <c r="AV93">
        <v>1417</v>
      </c>
      <c r="AW93" t="s">
        <v>42</v>
      </c>
      <c r="AX93">
        <v>0</v>
      </c>
      <c r="AY93" t="s">
        <v>369</v>
      </c>
      <c r="AZ93" t="s">
        <v>370</v>
      </c>
      <c r="BA93">
        <v>33</v>
      </c>
      <c r="BB93" t="s">
        <v>367</v>
      </c>
      <c r="BC93">
        <v>13</v>
      </c>
      <c r="BD93">
        <v>33013</v>
      </c>
      <c r="BE93">
        <v>108</v>
      </c>
      <c r="BF93">
        <v>11390</v>
      </c>
      <c r="BG93">
        <v>1960</v>
      </c>
      <c r="BH93">
        <v>0</v>
      </c>
      <c r="BI93" t="s">
        <v>2063</v>
      </c>
      <c r="BJ93" t="s">
        <v>1948</v>
      </c>
      <c r="BK93" t="s">
        <v>1808</v>
      </c>
      <c r="BL93" t="s">
        <v>1809</v>
      </c>
      <c r="BM93" t="s">
        <v>1810</v>
      </c>
      <c r="BN93">
        <v>2011</v>
      </c>
      <c r="BO93">
        <v>0.96499999999999997</v>
      </c>
      <c r="BP93" t="s">
        <v>1831</v>
      </c>
      <c r="BQ93" t="s">
        <v>1701</v>
      </c>
      <c r="BR93">
        <v>1999</v>
      </c>
      <c r="BS93">
        <v>0</v>
      </c>
      <c r="BT93" t="s">
        <v>1909</v>
      </c>
      <c r="BU93" t="s">
        <v>1863</v>
      </c>
      <c r="BV93">
        <v>0</v>
      </c>
      <c r="BW93">
        <v>0</v>
      </c>
      <c r="BX93">
        <v>0</v>
      </c>
      <c r="BY93">
        <v>4</v>
      </c>
      <c r="BZ93">
        <v>0.22839999999999999</v>
      </c>
      <c r="CA93">
        <v>7.0000000000000007E-2</v>
      </c>
      <c r="CB93">
        <v>0.22839999999999999</v>
      </c>
      <c r="CC93">
        <v>7.0000000000000007E-2</v>
      </c>
      <c r="CD93">
        <v>0.05</v>
      </c>
      <c r="CE93">
        <v>0.1</v>
      </c>
      <c r="CF93">
        <v>0.56000000000000005</v>
      </c>
      <c r="CG93">
        <v>0.99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 t="s">
        <v>2087</v>
      </c>
      <c r="CP93">
        <v>100</v>
      </c>
      <c r="CQ93" t="s">
        <v>2088</v>
      </c>
      <c r="CR93">
        <v>100</v>
      </c>
      <c r="CS93" t="s">
        <v>1795</v>
      </c>
      <c r="CT93" t="s">
        <v>2089</v>
      </c>
      <c r="CU93">
        <v>1</v>
      </c>
      <c r="CV93">
        <v>0</v>
      </c>
      <c r="CW93" t="s">
        <v>2090</v>
      </c>
      <c r="CX93">
        <v>43.141100000000002</v>
      </c>
      <c r="CY93">
        <v>-71.469200000000001</v>
      </c>
      <c r="CZ93" t="s">
        <v>1817</v>
      </c>
      <c r="DA93" t="s">
        <v>1818</v>
      </c>
      <c r="DB93">
        <v>0</v>
      </c>
      <c r="DC93">
        <v>0</v>
      </c>
      <c r="DD93" s="18">
        <v>1196663.8</v>
      </c>
      <c r="DE93" s="18">
        <v>116686.6</v>
      </c>
      <c r="DF93" s="57">
        <v>9.8000000000000004E-2</v>
      </c>
      <c r="DG93" t="s">
        <v>1877</v>
      </c>
      <c r="DH93">
        <v>230511.4</v>
      </c>
      <c r="DI93">
        <v>63.4</v>
      </c>
      <c r="DJ93">
        <v>156</v>
      </c>
      <c r="DK93">
        <v>122777.8</v>
      </c>
      <c r="DL93">
        <v>0.8</v>
      </c>
      <c r="DM93">
        <v>30.2</v>
      </c>
      <c r="DN93">
        <v>1</v>
      </c>
      <c r="DO93">
        <v>0</v>
      </c>
      <c r="DP93">
        <v>0.101584721657862</v>
      </c>
      <c r="DQ93">
        <v>0.217891866744401</v>
      </c>
      <c r="DR93">
        <v>205.20260999122499</v>
      </c>
      <c r="DS93">
        <v>7.3612117143378703E-7</v>
      </c>
      <c r="DT93">
        <v>0.23443966527757101</v>
      </c>
      <c r="DU93">
        <v>0.10596125662028</v>
      </c>
      <c r="DV93">
        <v>0.26072485856094202</v>
      </c>
      <c r="DW93" s="58">
        <v>205.200157303998</v>
      </c>
      <c r="DX93">
        <v>6.6852527836139099E-7</v>
      </c>
      <c r="DY93">
        <v>0.26202608634540397</v>
      </c>
      <c r="DZ93">
        <v>1.89792935906925E-3</v>
      </c>
      <c r="EA93">
        <v>0</v>
      </c>
      <c r="EB93">
        <v>65697</v>
      </c>
      <c r="EC93">
        <v>28714</v>
      </c>
      <c r="ED93">
        <v>0</v>
      </c>
      <c r="EE93">
        <v>501</v>
      </c>
      <c r="EF93">
        <v>1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1</v>
      </c>
      <c r="EO93">
        <v>0</v>
      </c>
      <c r="EP93">
        <v>0</v>
      </c>
      <c r="EQ93">
        <v>1</v>
      </c>
      <c r="ER93">
        <v>1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 t="s">
        <v>1801</v>
      </c>
      <c r="FA93">
        <v>62</v>
      </c>
      <c r="FB93" t="s">
        <v>1860</v>
      </c>
      <c r="FC93">
        <v>0</v>
      </c>
      <c r="FD93" t="s">
        <v>1803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66</v>
      </c>
      <c r="FM93">
        <v>9</v>
      </c>
      <c r="FN93">
        <v>22</v>
      </c>
      <c r="FO93">
        <v>9</v>
      </c>
      <c r="FP93">
        <v>0</v>
      </c>
      <c r="FQ93">
        <v>0</v>
      </c>
      <c r="FR93">
        <v>1</v>
      </c>
      <c r="FS93">
        <v>0</v>
      </c>
      <c r="FT93">
        <v>0</v>
      </c>
      <c r="FU93">
        <v>0</v>
      </c>
      <c r="FV93">
        <v>0</v>
      </c>
      <c r="FW93">
        <v>0</v>
      </c>
      <c r="FX93" t="s">
        <v>1827</v>
      </c>
      <c r="FY93" t="s">
        <v>1879</v>
      </c>
      <c r="FZ93">
        <v>0</v>
      </c>
      <c r="GA93">
        <v>1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1</v>
      </c>
      <c r="GM93" t="s">
        <v>1804</v>
      </c>
      <c r="GN93">
        <v>0</v>
      </c>
      <c r="GO93" t="s">
        <v>2091</v>
      </c>
      <c r="GP93">
        <v>0</v>
      </c>
      <c r="GQ93" t="s">
        <v>2092</v>
      </c>
      <c r="GR93">
        <v>105.1674129</v>
      </c>
      <c r="GS93">
        <v>0.60284833725333498</v>
      </c>
      <c r="GT93">
        <v>1.4833492210018899</v>
      </c>
      <c r="GU93">
        <v>0</v>
      </c>
      <c r="GV93">
        <v>826732</v>
      </c>
      <c r="GW93">
        <v>77580</v>
      </c>
      <c r="GX93">
        <v>7.0000000000000007E-2</v>
      </c>
      <c r="GY93">
        <v>84822</v>
      </c>
      <c r="GZ93">
        <v>205.1982988441236</v>
      </c>
      <c r="HA93" t="s">
        <v>1840</v>
      </c>
      <c r="HB93" s="57">
        <v>0.2</v>
      </c>
      <c r="HC93" t="s">
        <v>1806</v>
      </c>
      <c r="HD93" s="58">
        <v>205.200157303998</v>
      </c>
      <c r="HE93" s="18">
        <v>189216</v>
      </c>
      <c r="HF93" s="18">
        <v>2155170.2400000002</v>
      </c>
      <c r="HG93" s="18">
        <v>221120.63613244757</v>
      </c>
      <c r="HH93" s="57">
        <v>0.24657534246575341</v>
      </c>
      <c r="HI93">
        <v>331</v>
      </c>
      <c r="HJ93" s="11">
        <v>107.1731333197603</v>
      </c>
      <c r="HK93">
        <v>187</v>
      </c>
      <c r="HL93" s="11">
        <v>60.547963537145542</v>
      </c>
      <c r="HM93" s="59" t="s">
        <v>44</v>
      </c>
      <c r="HN93" s="59" t="s">
        <v>44</v>
      </c>
      <c r="HO93" s="59" t="s">
        <v>44</v>
      </c>
      <c r="HP93" s="59" t="s">
        <v>44</v>
      </c>
      <c r="HQ93" s="59" t="s">
        <v>44</v>
      </c>
      <c r="HR93" s="59" t="s">
        <v>44</v>
      </c>
      <c r="HS93" s="59" t="s">
        <v>44</v>
      </c>
      <c r="HT93" s="59" t="s">
        <v>44</v>
      </c>
      <c r="HU93" t="s">
        <v>44</v>
      </c>
      <c r="HV93" s="19" t="s">
        <v>44</v>
      </c>
      <c r="HW93" s="18">
        <v>113.6999916</v>
      </c>
      <c r="HX93" s="58">
        <v>37.452777233039996</v>
      </c>
      <c r="HY93" s="58">
        <v>70.547222766960004</v>
      </c>
      <c r="HZ93" s="57">
        <v>0.30617789266278694</v>
      </c>
      <c r="IA93" s="18">
        <v>189215.99999999997</v>
      </c>
      <c r="IB93" s="18">
        <v>289668.78069040948</v>
      </c>
      <c r="IC93" s="18">
        <v>3299327.4120637639</v>
      </c>
      <c r="ID93" s="58">
        <v>20.520015730399802</v>
      </c>
      <c r="IE93" s="18">
        <v>33851.125197643851</v>
      </c>
      <c r="IF93" s="18">
        <v>187269.51093480372</v>
      </c>
      <c r="IG93" s="18">
        <v>180220001.13559264</v>
      </c>
      <c r="IH93" s="18">
        <v>0</v>
      </c>
      <c r="II93" s="18">
        <v>0</v>
      </c>
      <c r="IJ93" s="18">
        <v>2554.6009334898531</v>
      </c>
      <c r="IK93" s="58">
        <v>43.159164888888888</v>
      </c>
      <c r="IL93" s="58">
        <v>9.0702464807185752</v>
      </c>
      <c r="IM93" s="58">
        <v>14.088271181399998</v>
      </c>
      <c r="IN93" s="58">
        <v>75.606772446362356</v>
      </c>
      <c r="IO93" s="58">
        <v>3.4202497718931182E-15</v>
      </c>
      <c r="IP93" s="58">
        <v>84.125594185789353</v>
      </c>
      <c r="IQ93" s="58">
        <v>123.21973212183734</v>
      </c>
      <c r="IR93" s="58">
        <v>124.50048444502286</v>
      </c>
      <c r="IS93" s="58">
        <f t="shared" si="5"/>
        <v>2554.6009334898531</v>
      </c>
      <c r="IT93" s="60"/>
      <c r="IU93" s="18">
        <f t="shared" si="6"/>
        <v>14.088271181399998</v>
      </c>
      <c r="IV93" s="18">
        <f t="shared" si="7"/>
        <v>43.159164888888888</v>
      </c>
      <c r="IW93" s="57">
        <f t="shared" si="8"/>
        <v>0.34678497438</v>
      </c>
      <c r="IX93" s="57">
        <f t="shared" si="9"/>
        <v>0.53088946331393494</v>
      </c>
      <c r="JA93" s="18">
        <v>205.4</v>
      </c>
    </row>
    <row r="94" spans="1:261" x14ac:dyDescent="0.2">
      <c r="A94" t="s">
        <v>1389</v>
      </c>
      <c r="B94" t="s">
        <v>177</v>
      </c>
      <c r="C94" t="s">
        <v>1224</v>
      </c>
      <c r="D94" t="s">
        <v>1387</v>
      </c>
      <c r="E94" t="s">
        <v>479</v>
      </c>
      <c r="F94">
        <v>3954</v>
      </c>
      <c r="G94">
        <v>3</v>
      </c>
      <c r="H94">
        <v>2363.57306378564</v>
      </c>
      <c r="I94">
        <v>10.58</v>
      </c>
      <c r="J94">
        <v>4.59</v>
      </c>
      <c r="K94">
        <v>30.597022544133001</v>
      </c>
      <c r="L94">
        <v>0.32017655829038505</v>
      </c>
      <c r="M94">
        <v>0.47097016467276909</v>
      </c>
      <c r="N94">
        <v>4.82</v>
      </c>
      <c r="O94">
        <v>39.369999999999997</v>
      </c>
      <c r="R94" t="s">
        <v>317</v>
      </c>
      <c r="S94">
        <v>1893</v>
      </c>
      <c r="T94" t="s">
        <v>41</v>
      </c>
      <c r="U94">
        <v>4</v>
      </c>
      <c r="V94">
        <v>1234</v>
      </c>
      <c r="W94" t="s">
        <v>42</v>
      </c>
      <c r="X94" t="s">
        <v>246</v>
      </c>
      <c r="Y94">
        <v>27061</v>
      </c>
      <c r="Z94">
        <v>584</v>
      </c>
      <c r="AA94">
        <v>948</v>
      </c>
      <c r="AB94" t="b">
        <v>1</v>
      </c>
      <c r="AC94">
        <v>10639</v>
      </c>
      <c r="AD94">
        <v>1980</v>
      </c>
      <c r="AE94" s="10">
        <v>9999</v>
      </c>
      <c r="AF94" s="11">
        <v>500</v>
      </c>
      <c r="AG94" s="11">
        <v>75.02811973444382</v>
      </c>
      <c r="AH94" s="11">
        <v>999</v>
      </c>
      <c r="AI94" s="11">
        <v>19.207198652017617</v>
      </c>
      <c r="AJ94" s="11" t="s">
        <v>246</v>
      </c>
      <c r="AK94" s="11" t="e">
        <v>#N/A</v>
      </c>
      <c r="AL94" s="11" t="s">
        <v>62</v>
      </c>
      <c r="AM94" s="11">
        <v>-28.91</v>
      </c>
      <c r="AQ94" t="s">
        <v>367</v>
      </c>
      <c r="AR94" t="s">
        <v>371</v>
      </c>
      <c r="AS94">
        <v>2364</v>
      </c>
      <c r="AT94" t="s">
        <v>41</v>
      </c>
      <c r="AU94">
        <v>2</v>
      </c>
      <c r="AV94">
        <v>1418</v>
      </c>
      <c r="AW94" t="s">
        <v>42</v>
      </c>
      <c r="AX94">
        <v>0</v>
      </c>
      <c r="AY94" t="s">
        <v>369</v>
      </c>
      <c r="AZ94" t="s">
        <v>370</v>
      </c>
      <c r="BA94">
        <v>33</v>
      </c>
      <c r="BB94" t="s">
        <v>367</v>
      </c>
      <c r="BC94">
        <v>13</v>
      </c>
      <c r="BD94">
        <v>33013</v>
      </c>
      <c r="BE94">
        <v>330</v>
      </c>
      <c r="BF94">
        <v>10988</v>
      </c>
      <c r="BG94">
        <v>1968</v>
      </c>
      <c r="BH94">
        <v>0</v>
      </c>
      <c r="BI94" t="s">
        <v>2063</v>
      </c>
      <c r="BJ94" t="s">
        <v>1948</v>
      </c>
      <c r="BK94" t="s">
        <v>1808</v>
      </c>
      <c r="BL94" t="s">
        <v>1809</v>
      </c>
      <c r="BM94" t="s">
        <v>1810</v>
      </c>
      <c r="BN94">
        <v>2011</v>
      </c>
      <c r="BO94">
        <v>0.96499999999999997</v>
      </c>
      <c r="BP94" t="s">
        <v>1831</v>
      </c>
      <c r="BQ94" t="s">
        <v>1701</v>
      </c>
      <c r="BR94">
        <v>1995</v>
      </c>
      <c r="BS94">
        <v>0</v>
      </c>
      <c r="BT94" t="s">
        <v>1909</v>
      </c>
      <c r="BU94" t="s">
        <v>1863</v>
      </c>
      <c r="BV94">
        <v>0</v>
      </c>
      <c r="BW94">
        <v>0</v>
      </c>
      <c r="BX94">
        <v>0</v>
      </c>
      <c r="BY94">
        <v>4</v>
      </c>
      <c r="BZ94">
        <v>0.24406</v>
      </c>
      <c r="CA94">
        <v>7.0000000000000007E-2</v>
      </c>
      <c r="CB94">
        <v>0.24406</v>
      </c>
      <c r="CC94">
        <v>7.0000000000000007E-2</v>
      </c>
      <c r="CD94">
        <v>0.05</v>
      </c>
      <c r="CE94">
        <v>0.1</v>
      </c>
      <c r="CF94">
        <v>0.56000000000000005</v>
      </c>
      <c r="CG94">
        <v>0.99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 t="s">
        <v>1793</v>
      </c>
      <c r="CO94" t="s">
        <v>2087</v>
      </c>
      <c r="CP94">
        <v>100</v>
      </c>
      <c r="CQ94" t="s">
        <v>2088</v>
      </c>
      <c r="CR94">
        <v>100</v>
      </c>
      <c r="CS94" t="s">
        <v>1795</v>
      </c>
      <c r="CT94" t="s">
        <v>2093</v>
      </c>
      <c r="CU94">
        <v>1</v>
      </c>
      <c r="CV94">
        <v>0</v>
      </c>
      <c r="CW94" t="s">
        <v>2090</v>
      </c>
      <c r="CX94">
        <v>43.141100000000002</v>
      </c>
      <c r="CY94">
        <v>-71.469200000000001</v>
      </c>
      <c r="CZ94" t="s">
        <v>1817</v>
      </c>
      <c r="DA94" t="s">
        <v>1818</v>
      </c>
      <c r="DB94">
        <v>0</v>
      </c>
      <c r="DC94">
        <v>0</v>
      </c>
      <c r="DD94" s="18">
        <v>2383958.7999999998</v>
      </c>
      <c r="DE94" s="18">
        <v>237816</v>
      </c>
      <c r="DF94" s="57">
        <v>6.8000000000000005E-2</v>
      </c>
      <c r="DG94" t="s">
        <v>1877</v>
      </c>
      <c r="DH94">
        <v>515099.2</v>
      </c>
      <c r="DI94">
        <v>150.4</v>
      </c>
      <c r="DJ94">
        <v>288.2</v>
      </c>
      <c r="DK94">
        <v>244594.2</v>
      </c>
      <c r="DL94">
        <v>1.2</v>
      </c>
      <c r="DM94">
        <v>67</v>
      </c>
      <c r="DN94">
        <v>3</v>
      </c>
      <c r="DO94">
        <v>1</v>
      </c>
      <c r="DP94">
        <v>0.14184615519948601</v>
      </c>
      <c r="DQ94">
        <v>0.21771735449223401</v>
      </c>
      <c r="DR94">
        <v>205.20080577412801</v>
      </c>
      <c r="DS94">
        <v>5.4979129922281498E-7</v>
      </c>
      <c r="DT94">
        <v>0.29272168440420598</v>
      </c>
      <c r="DU94">
        <v>0.12617667721438799</v>
      </c>
      <c r="DV94">
        <v>0.24178270194937901</v>
      </c>
      <c r="DW94" s="58">
        <v>205.20002275207099</v>
      </c>
      <c r="DX94">
        <v>5.0336440378080298E-7</v>
      </c>
      <c r="DY94">
        <v>0.26014406545379998</v>
      </c>
      <c r="DZ94">
        <v>3.5566726142136399E-3</v>
      </c>
      <c r="EA94">
        <v>1.18555753807121E-3</v>
      </c>
      <c r="EB94">
        <v>235588</v>
      </c>
      <c r="EC94">
        <v>101662</v>
      </c>
      <c r="ED94">
        <v>0</v>
      </c>
      <c r="EE94">
        <v>724</v>
      </c>
      <c r="EF94">
        <v>1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1</v>
      </c>
      <c r="EO94">
        <v>0</v>
      </c>
      <c r="EP94">
        <v>0</v>
      </c>
      <c r="EQ94">
        <v>1</v>
      </c>
      <c r="ER94">
        <v>1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 t="s">
        <v>1823</v>
      </c>
      <c r="FA94">
        <v>54</v>
      </c>
      <c r="FB94" t="s">
        <v>1824</v>
      </c>
      <c r="FC94">
        <v>0</v>
      </c>
      <c r="FD94" t="s">
        <v>1803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66</v>
      </c>
      <c r="FM94">
        <v>9</v>
      </c>
      <c r="FN94">
        <v>22</v>
      </c>
      <c r="FO94">
        <v>9</v>
      </c>
      <c r="FP94">
        <v>0</v>
      </c>
      <c r="FQ94">
        <v>0</v>
      </c>
      <c r="FR94">
        <v>1</v>
      </c>
      <c r="FS94">
        <v>0</v>
      </c>
      <c r="FT94">
        <v>0</v>
      </c>
      <c r="FU94">
        <v>0</v>
      </c>
      <c r="FV94">
        <v>0</v>
      </c>
      <c r="FW94">
        <v>0</v>
      </c>
      <c r="FX94" t="s">
        <v>1827</v>
      </c>
      <c r="FY94" t="s">
        <v>1879</v>
      </c>
      <c r="FZ94">
        <v>0</v>
      </c>
      <c r="GA94">
        <v>1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1</v>
      </c>
      <c r="GM94" t="s">
        <v>1804</v>
      </c>
      <c r="GN94">
        <v>0</v>
      </c>
      <c r="GO94" t="s">
        <v>2091</v>
      </c>
      <c r="GP94">
        <v>0</v>
      </c>
      <c r="GQ94" t="s">
        <v>2092</v>
      </c>
      <c r="GR94">
        <v>105.1674129</v>
      </c>
      <c r="GS94">
        <v>1.43010078742747</v>
      </c>
      <c r="GT94">
        <v>2.74039259931248</v>
      </c>
      <c r="GU94">
        <v>0</v>
      </c>
      <c r="GV94">
        <v>2705054</v>
      </c>
      <c r="GW94">
        <v>260217</v>
      </c>
      <c r="GX94">
        <v>0.08</v>
      </c>
      <c r="GY94">
        <v>277538</v>
      </c>
      <c r="GZ94">
        <v>205.19960045159911</v>
      </c>
      <c r="HA94" t="s">
        <v>1840</v>
      </c>
      <c r="HB94" s="57">
        <v>0.2</v>
      </c>
      <c r="HC94" t="s">
        <v>1806</v>
      </c>
      <c r="HD94" s="58">
        <v>205.20002275207099</v>
      </c>
      <c r="HE94" s="18">
        <v>578160</v>
      </c>
      <c r="HF94" s="18">
        <v>6352822.0800000001</v>
      </c>
      <c r="HG94" s="18">
        <v>651799.61767792958</v>
      </c>
      <c r="HH94" s="57">
        <v>0.75342465753424659</v>
      </c>
      <c r="HI94">
        <v>331</v>
      </c>
      <c r="HJ94" s="11">
        <v>51.651426451386385</v>
      </c>
      <c r="HK94">
        <v>187</v>
      </c>
      <c r="HL94" s="11">
        <v>29.180715245949408</v>
      </c>
      <c r="HM94" s="59" t="s">
        <v>44</v>
      </c>
      <c r="HN94" s="59" t="s">
        <v>44</v>
      </c>
      <c r="HO94" s="59" t="s">
        <v>44</v>
      </c>
      <c r="HP94" s="59" t="s">
        <v>44</v>
      </c>
      <c r="HQ94" s="59" t="s">
        <v>44</v>
      </c>
      <c r="HR94" s="59" t="s">
        <v>44</v>
      </c>
      <c r="HS94" s="59" t="s">
        <v>44</v>
      </c>
      <c r="HT94" s="59" t="s">
        <v>44</v>
      </c>
      <c r="HU94" t="s">
        <v>44</v>
      </c>
      <c r="HV94" s="19" t="s">
        <v>44</v>
      </c>
      <c r="HW94" s="18">
        <v>335.15487719999999</v>
      </c>
      <c r="HX94" s="58">
        <v>110.40001654967999</v>
      </c>
      <c r="HY94" s="58">
        <v>219.59998345032</v>
      </c>
      <c r="HZ94" s="57">
        <v>0.30054647073746776</v>
      </c>
      <c r="IA94" s="18">
        <v>578160</v>
      </c>
      <c r="IB94" s="18">
        <v>868819.73760787176</v>
      </c>
      <c r="IC94" s="18">
        <v>9546591.2768352944</v>
      </c>
      <c r="ID94" s="58">
        <v>20.520002275207101</v>
      </c>
      <c r="IE94" s="18">
        <v>97948.037360566261</v>
      </c>
      <c r="IF94" s="18">
        <v>553851.58031736338</v>
      </c>
      <c r="IG94" s="18">
        <v>531236735.37354428</v>
      </c>
      <c r="IH94" s="18">
        <v>0</v>
      </c>
      <c r="II94" s="18">
        <v>0</v>
      </c>
      <c r="IJ94" s="18">
        <v>2419.110999130497</v>
      </c>
      <c r="IK94" s="58">
        <v>25.543876000000001</v>
      </c>
      <c r="IL94" s="58">
        <v>8.2860346534747151</v>
      </c>
      <c r="IM94" s="58">
        <v>13.591038080879999</v>
      </c>
      <c r="IN94" s="58">
        <v>40.027436070813245</v>
      </c>
      <c r="IO94" s="58">
        <v>0</v>
      </c>
      <c r="IP94" s="58">
        <v>81.426221680807885</v>
      </c>
      <c r="IQ94" s="58">
        <v>85.226086751771248</v>
      </c>
      <c r="IR94" s="58">
        <v>88.966640283249376</v>
      </c>
      <c r="IS94" s="58">
        <f t="shared" si="5"/>
        <v>2419.110999130497</v>
      </c>
      <c r="IT94" s="60"/>
      <c r="IU94" s="18">
        <f t="shared" si="6"/>
        <v>13.591038080879999</v>
      </c>
      <c r="IV94" s="18">
        <f t="shared" si="7"/>
        <v>25.543876000000001</v>
      </c>
      <c r="IW94" s="57">
        <f t="shared" si="8"/>
        <v>0.33454550469599997</v>
      </c>
      <c r="IX94" s="57">
        <f t="shared" si="9"/>
        <v>0.50273235368733871</v>
      </c>
      <c r="JA94" s="18">
        <v>205.4</v>
      </c>
    </row>
    <row r="95" spans="1:261" x14ac:dyDescent="0.2">
      <c r="A95" t="s">
        <v>1390</v>
      </c>
      <c r="B95" t="s">
        <v>1391</v>
      </c>
      <c r="C95" t="s">
        <v>1224</v>
      </c>
      <c r="D95" t="s">
        <v>1392</v>
      </c>
      <c r="E95" t="s">
        <v>484</v>
      </c>
      <c r="F95">
        <v>4078</v>
      </c>
      <c r="G95">
        <v>4</v>
      </c>
      <c r="H95">
        <v>2223.9636590096902</v>
      </c>
      <c r="I95">
        <v>10.58</v>
      </c>
      <c r="J95">
        <v>4.59</v>
      </c>
      <c r="K95">
        <v>28.687303649400398</v>
      </c>
      <c r="L95">
        <v>0.30705084804999999</v>
      </c>
      <c r="M95">
        <v>0.44310732928374841</v>
      </c>
      <c r="N95">
        <v>4.82</v>
      </c>
      <c r="O95">
        <v>32.72</v>
      </c>
      <c r="R95" t="s">
        <v>939</v>
      </c>
      <c r="S95">
        <v>1915</v>
      </c>
      <c r="T95" t="s">
        <v>41</v>
      </c>
      <c r="U95">
        <v>1</v>
      </c>
      <c r="V95">
        <v>1248</v>
      </c>
      <c r="W95" t="s">
        <v>42</v>
      </c>
      <c r="X95" t="s">
        <v>246</v>
      </c>
      <c r="Y95">
        <v>27163</v>
      </c>
      <c r="Z95">
        <v>511</v>
      </c>
      <c r="AA95">
        <v>511</v>
      </c>
      <c r="AB95" t="b">
        <v>1</v>
      </c>
      <c r="AC95">
        <v>9792</v>
      </c>
      <c r="AD95">
        <v>1968</v>
      </c>
      <c r="AE95" s="10">
        <v>2021</v>
      </c>
      <c r="AF95" s="11">
        <v>425</v>
      </c>
      <c r="AG95" s="11">
        <v>54.277689206881675</v>
      </c>
      <c r="AH95" s="11">
        <v>999</v>
      </c>
      <c r="AI95" s="11">
        <v>26.691851868795929</v>
      </c>
      <c r="AJ95" s="11" t="s">
        <v>226</v>
      </c>
      <c r="AK95" s="11" t="e">
        <v>#N/A</v>
      </c>
      <c r="AL95" s="11" t="s">
        <v>62</v>
      </c>
      <c r="AM95" s="11">
        <v>-28.91</v>
      </c>
      <c r="AQ95" t="s">
        <v>372</v>
      </c>
      <c r="AR95" t="s">
        <v>373</v>
      </c>
      <c r="AS95">
        <v>2367</v>
      </c>
      <c r="AT95" t="s">
        <v>41</v>
      </c>
      <c r="AU95">
        <v>4</v>
      </c>
      <c r="AV95">
        <v>1421</v>
      </c>
      <c r="AW95" t="s">
        <v>42</v>
      </c>
      <c r="AX95">
        <v>0</v>
      </c>
      <c r="AY95" t="s">
        <v>369</v>
      </c>
      <c r="AZ95" t="s">
        <v>370</v>
      </c>
      <c r="BA95">
        <v>33</v>
      </c>
      <c r="BB95" t="s">
        <v>374</v>
      </c>
      <c r="BC95">
        <v>15</v>
      </c>
      <c r="BD95">
        <v>33015</v>
      </c>
      <c r="BE95">
        <v>48</v>
      </c>
      <c r="BF95">
        <v>14500</v>
      </c>
      <c r="BG95">
        <v>1952</v>
      </c>
      <c r="BH95">
        <v>0</v>
      </c>
      <c r="BI95" t="s">
        <v>1807</v>
      </c>
      <c r="BJ95" t="s">
        <v>1788</v>
      </c>
      <c r="BK95" t="s">
        <v>1808</v>
      </c>
      <c r="BL95" t="s">
        <v>1809</v>
      </c>
      <c r="BM95">
        <v>0</v>
      </c>
      <c r="BN95">
        <v>0</v>
      </c>
      <c r="BO95">
        <v>0.5</v>
      </c>
      <c r="BP95" t="s">
        <v>2094</v>
      </c>
      <c r="BQ95" t="s">
        <v>1699</v>
      </c>
      <c r="BR95">
        <v>0</v>
      </c>
      <c r="BS95">
        <v>1999</v>
      </c>
      <c r="BT95" t="s">
        <v>1909</v>
      </c>
      <c r="BU95" t="s">
        <v>1863</v>
      </c>
      <c r="BV95" t="s">
        <v>1812</v>
      </c>
      <c r="BW95">
        <v>2016</v>
      </c>
      <c r="BX95">
        <v>0</v>
      </c>
      <c r="BY95">
        <v>2.6</v>
      </c>
      <c r="BZ95">
        <v>0.19581999999999999</v>
      </c>
      <c r="CA95">
        <v>0.19581999999999999</v>
      </c>
      <c r="CB95">
        <v>0.19581999999999999</v>
      </c>
      <c r="CC95">
        <v>0.19581999999999999</v>
      </c>
      <c r="CD95">
        <v>0.1</v>
      </c>
      <c r="CE95">
        <v>0.1</v>
      </c>
      <c r="CF95">
        <v>0.1</v>
      </c>
      <c r="CG95">
        <v>0.98</v>
      </c>
      <c r="CH95" t="s">
        <v>1793</v>
      </c>
      <c r="CI95">
        <v>2016</v>
      </c>
      <c r="CJ95">
        <v>0</v>
      </c>
      <c r="CK95">
        <v>0</v>
      </c>
      <c r="CL95">
        <v>0</v>
      </c>
      <c r="CM95">
        <v>0</v>
      </c>
      <c r="CN95">
        <v>0</v>
      </c>
      <c r="CO95" t="s">
        <v>2095</v>
      </c>
      <c r="CP95">
        <v>100</v>
      </c>
      <c r="CQ95" t="s">
        <v>2088</v>
      </c>
      <c r="CR95">
        <v>100</v>
      </c>
      <c r="CS95" t="s">
        <v>1795</v>
      </c>
      <c r="CT95" t="s">
        <v>2096</v>
      </c>
      <c r="CU95">
        <v>1</v>
      </c>
      <c r="CV95">
        <v>0</v>
      </c>
      <c r="CW95" t="s">
        <v>2090</v>
      </c>
      <c r="CX95">
        <v>43.097799999999999</v>
      </c>
      <c r="CY95">
        <v>-70.784199999999998</v>
      </c>
      <c r="CZ95" t="s">
        <v>1817</v>
      </c>
      <c r="DA95" t="s">
        <v>1818</v>
      </c>
      <c r="DB95" t="s">
        <v>2097</v>
      </c>
      <c r="DC95">
        <v>0</v>
      </c>
      <c r="DD95" s="18">
        <v>400721.25</v>
      </c>
      <c r="DE95" s="18">
        <v>29846.5</v>
      </c>
      <c r="DF95" s="57">
        <v>7.2499999999999995E-2</v>
      </c>
      <c r="DG95" t="s">
        <v>1877</v>
      </c>
      <c r="DH95">
        <v>85641.5</v>
      </c>
      <c r="DI95">
        <v>111</v>
      </c>
      <c r="DJ95">
        <v>45.25</v>
      </c>
      <c r="DK95">
        <v>39661.75</v>
      </c>
      <c r="DL95">
        <v>0.25</v>
      </c>
      <c r="DM95">
        <v>9.25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0.55400106682637795</v>
      </c>
      <c r="DV95">
        <v>0.22584277724228499</v>
      </c>
      <c r="DW95" s="58">
        <v>197.951818127938</v>
      </c>
      <c r="DX95">
        <v>6.2387507525493095E-7</v>
      </c>
      <c r="DY95">
        <v>0.216016767571796</v>
      </c>
      <c r="DZ95">
        <v>0</v>
      </c>
      <c r="EA95">
        <v>0</v>
      </c>
      <c r="EB95">
        <v>25529</v>
      </c>
      <c r="EC95">
        <v>15106</v>
      </c>
      <c r="ED95">
        <v>4170</v>
      </c>
      <c r="EE95">
        <v>10547</v>
      </c>
      <c r="EF95">
        <v>1</v>
      </c>
      <c r="EG95">
        <v>1</v>
      </c>
      <c r="EH95" t="s">
        <v>1859</v>
      </c>
      <c r="EI95">
        <v>3.231018E-3</v>
      </c>
      <c r="EJ95">
        <v>0.03</v>
      </c>
      <c r="EK95" t="s">
        <v>1848</v>
      </c>
      <c r="EL95" t="s">
        <v>1822</v>
      </c>
      <c r="EM95">
        <v>0</v>
      </c>
      <c r="EN95">
        <v>1</v>
      </c>
      <c r="EO95">
        <v>1</v>
      </c>
      <c r="EP95">
        <v>0</v>
      </c>
      <c r="EQ95">
        <v>0</v>
      </c>
      <c r="ER95">
        <v>0</v>
      </c>
      <c r="ES95">
        <v>1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 t="s">
        <v>1801</v>
      </c>
      <c r="FA95">
        <v>70</v>
      </c>
      <c r="FB95" t="s">
        <v>1860</v>
      </c>
      <c r="FC95">
        <v>0</v>
      </c>
      <c r="FD95" t="s">
        <v>1803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84</v>
      </c>
      <c r="FM95">
        <v>11</v>
      </c>
      <c r="FN95">
        <v>28</v>
      </c>
      <c r="FO95">
        <v>8</v>
      </c>
      <c r="FP95">
        <v>1</v>
      </c>
      <c r="FQ95">
        <v>0</v>
      </c>
      <c r="FR95">
        <v>1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 t="s">
        <v>1880</v>
      </c>
      <c r="GP95">
        <v>0</v>
      </c>
      <c r="GQ95" t="s">
        <v>2092</v>
      </c>
      <c r="GR95">
        <v>117.36647269999899</v>
      </c>
      <c r="GS95">
        <v>0.94575561015390397</v>
      </c>
      <c r="GT95">
        <v>0.38554451675192902</v>
      </c>
      <c r="GU95">
        <v>0</v>
      </c>
      <c r="GV95">
        <v>404240</v>
      </c>
      <c r="GW95">
        <v>28829</v>
      </c>
      <c r="GX95">
        <v>7.0000000000000007E-2</v>
      </c>
      <c r="GY95">
        <v>40095</v>
      </c>
      <c r="GZ95">
        <v>198.37225410647142</v>
      </c>
      <c r="HA95" t="s">
        <v>1840</v>
      </c>
      <c r="HB95" s="57">
        <v>0.2</v>
      </c>
      <c r="HC95" t="s">
        <v>1806</v>
      </c>
      <c r="HD95" s="58">
        <v>197.951818127938</v>
      </c>
      <c r="HE95" s="18">
        <v>84096.000000000015</v>
      </c>
      <c r="HF95" s="18">
        <v>1219392.0000000002</v>
      </c>
      <c r="HG95" s="18">
        <v>120690.43170533131</v>
      </c>
      <c r="HH95" s="57">
        <v>0.5</v>
      </c>
      <c r="HI95">
        <v>365</v>
      </c>
      <c r="HJ95" s="11">
        <v>180.98840505801769</v>
      </c>
      <c r="HK95">
        <v>220</v>
      </c>
      <c r="HL95" s="11">
        <v>109.08890167880519</v>
      </c>
      <c r="HM95" s="59" t="s">
        <v>44</v>
      </c>
      <c r="HN95" s="59" t="s">
        <v>44</v>
      </c>
      <c r="HO95" s="59" t="s">
        <v>44</v>
      </c>
      <c r="HP95" s="59" t="s">
        <v>44</v>
      </c>
      <c r="HQ95" s="59" t="s">
        <v>44</v>
      </c>
      <c r="HR95" s="59" t="s">
        <v>44</v>
      </c>
      <c r="HS95" s="59" t="s">
        <v>44</v>
      </c>
      <c r="HT95" s="59" t="s">
        <v>44</v>
      </c>
      <c r="HU95" t="s">
        <v>44</v>
      </c>
      <c r="HV95" s="19" t="s">
        <v>44</v>
      </c>
      <c r="HW95" s="18">
        <v>64.331280000000007</v>
      </c>
      <c r="HX95" s="58">
        <v>21.190723632000001</v>
      </c>
      <c r="HY95" s="58">
        <v>26.809276367999999</v>
      </c>
      <c r="HZ95" s="57">
        <v>0.35808501013696598</v>
      </c>
      <c r="IA95" s="18">
        <v>84096.000000000015</v>
      </c>
      <c r="IB95" s="18">
        <v>150567.58506239147</v>
      </c>
      <c r="IC95" s="18">
        <v>2183229.9834046764</v>
      </c>
      <c r="ID95" s="58">
        <v>19.7951818127938</v>
      </c>
      <c r="IE95" s="18">
        <v>21608.71723031918</v>
      </c>
      <c r="IF95" s="18">
        <v>99081.714475012137</v>
      </c>
      <c r="IG95" s="18">
        <v>101968198.86708002</v>
      </c>
      <c r="IH95" s="18">
        <v>1</v>
      </c>
      <c r="II95" s="18">
        <v>0</v>
      </c>
      <c r="IJ95" s="18">
        <v>3803.4670338506771</v>
      </c>
      <c r="IK95" s="58">
        <v>75.890276</v>
      </c>
      <c r="IL95" s="58">
        <v>17.191744852395047</v>
      </c>
      <c r="IM95" s="58">
        <v>17.935024770000002</v>
      </c>
      <c r="IN95" s="58">
        <v>153.83655587077578</v>
      </c>
      <c r="IO95" s="58">
        <v>0</v>
      </c>
      <c r="IP95" s="58">
        <v>100.14680520329183</v>
      </c>
      <c r="IQ95" s="58">
        <v>227.04395882259303</v>
      </c>
      <c r="IR95" s="58">
        <v>192.70446481787576</v>
      </c>
      <c r="IS95" s="58">
        <f t="shared" si="5"/>
        <v>3803.4670338506771</v>
      </c>
      <c r="IT95" s="60"/>
      <c r="IU95" s="18">
        <f t="shared" si="6"/>
        <v>17.935024770000002</v>
      </c>
      <c r="IV95" s="18">
        <f t="shared" si="7"/>
        <v>75.890276</v>
      </c>
      <c r="IW95" s="57">
        <f t="shared" si="8"/>
        <v>0.44147340899999998</v>
      </c>
      <c r="IX95" s="57">
        <f t="shared" si="9"/>
        <v>0.79042505068482938</v>
      </c>
      <c r="JA95" s="18">
        <v>205.4</v>
      </c>
    </row>
    <row r="96" spans="1:261" x14ac:dyDescent="0.2">
      <c r="A96" t="s">
        <v>1393</v>
      </c>
      <c r="B96" t="s">
        <v>1394</v>
      </c>
      <c r="C96" t="s">
        <v>1224</v>
      </c>
      <c r="D96" t="s">
        <v>1395</v>
      </c>
      <c r="E96" t="s">
        <v>495</v>
      </c>
      <c r="F96">
        <v>470</v>
      </c>
      <c r="G96">
        <v>3</v>
      </c>
      <c r="H96">
        <v>2492.19445121647</v>
      </c>
      <c r="I96">
        <v>10.58</v>
      </c>
      <c r="J96">
        <v>3.52</v>
      </c>
      <c r="K96">
        <v>29.614947631637499</v>
      </c>
      <c r="L96">
        <v>0.33179838238333303</v>
      </c>
      <c r="M96">
        <v>0.49655429384739458</v>
      </c>
      <c r="N96">
        <v>9.64</v>
      </c>
      <c r="O96">
        <v>12.43</v>
      </c>
      <c r="R96" t="s">
        <v>319</v>
      </c>
      <c r="S96">
        <v>1979</v>
      </c>
      <c r="T96" t="s">
        <v>41</v>
      </c>
      <c r="U96">
        <v>1</v>
      </c>
      <c r="W96" t="s">
        <v>42</v>
      </c>
      <c r="X96" t="s">
        <v>246</v>
      </c>
      <c r="Y96">
        <v>27137</v>
      </c>
      <c r="Z96">
        <v>7.6</v>
      </c>
      <c r="AA96">
        <v>30.4</v>
      </c>
      <c r="AB96" t="b">
        <v>0</v>
      </c>
      <c r="AC96">
        <v>8665</v>
      </c>
      <c r="AD96">
        <v>1952</v>
      </c>
      <c r="AE96" s="10">
        <v>9999</v>
      </c>
      <c r="AF96" s="11">
        <v>473</v>
      </c>
      <c r="AG96" s="11">
        <v>311.02354802652621</v>
      </c>
      <c r="AH96" s="11">
        <v>999</v>
      </c>
      <c r="AI96" s="11">
        <v>99.948370613175442</v>
      </c>
      <c r="AJ96" s="11" t="s">
        <v>246</v>
      </c>
      <c r="AK96" s="11" t="e">
        <v>#N/A</v>
      </c>
      <c r="AL96" s="11" t="s">
        <v>62</v>
      </c>
      <c r="AM96" s="11">
        <v>-28.91</v>
      </c>
      <c r="AQ96" t="s">
        <v>372</v>
      </c>
      <c r="AR96" t="s">
        <v>375</v>
      </c>
      <c r="AS96">
        <v>2367</v>
      </c>
      <c r="AT96" t="s">
        <v>41</v>
      </c>
      <c r="AU96">
        <v>6</v>
      </c>
      <c r="AV96">
        <v>1423</v>
      </c>
      <c r="AW96" t="s">
        <v>42</v>
      </c>
      <c r="AX96">
        <v>0</v>
      </c>
      <c r="AY96" t="s">
        <v>369</v>
      </c>
      <c r="AZ96" t="s">
        <v>370</v>
      </c>
      <c r="BA96">
        <v>33</v>
      </c>
      <c r="BB96" t="s">
        <v>374</v>
      </c>
      <c r="BC96">
        <v>15</v>
      </c>
      <c r="BD96">
        <v>33015</v>
      </c>
      <c r="BE96">
        <v>48</v>
      </c>
      <c r="BF96">
        <v>14500</v>
      </c>
      <c r="BG96">
        <v>1957</v>
      </c>
      <c r="BH96">
        <v>0</v>
      </c>
      <c r="BI96" t="s">
        <v>1807</v>
      </c>
      <c r="BJ96" t="s">
        <v>1788</v>
      </c>
      <c r="BK96" t="s">
        <v>1808</v>
      </c>
      <c r="BL96" t="s">
        <v>1809</v>
      </c>
      <c r="BM96">
        <v>0</v>
      </c>
      <c r="BN96">
        <v>0</v>
      </c>
      <c r="BO96">
        <v>0.5</v>
      </c>
      <c r="BP96" t="s">
        <v>2094</v>
      </c>
      <c r="BQ96" t="s">
        <v>1699</v>
      </c>
      <c r="BR96">
        <v>0</v>
      </c>
      <c r="BS96">
        <v>1999</v>
      </c>
      <c r="BT96" t="s">
        <v>1909</v>
      </c>
      <c r="BU96" t="s">
        <v>1863</v>
      </c>
      <c r="BV96" t="s">
        <v>1812</v>
      </c>
      <c r="BW96">
        <v>2016</v>
      </c>
      <c r="BX96">
        <v>0</v>
      </c>
      <c r="BY96">
        <v>2.6</v>
      </c>
      <c r="BZ96">
        <v>0.18215999999999999</v>
      </c>
      <c r="CA96">
        <v>0.18215999999999999</v>
      </c>
      <c r="CB96">
        <v>0.18215999999999999</v>
      </c>
      <c r="CC96">
        <v>0.18215999999999999</v>
      </c>
      <c r="CD96">
        <v>0.1</v>
      </c>
      <c r="CE96">
        <v>0.1</v>
      </c>
      <c r="CF96">
        <v>0.1</v>
      </c>
      <c r="CG96">
        <v>0.98</v>
      </c>
      <c r="CH96" t="s">
        <v>1793</v>
      </c>
      <c r="CI96">
        <v>2016</v>
      </c>
      <c r="CJ96">
        <v>0</v>
      </c>
      <c r="CK96">
        <v>0</v>
      </c>
      <c r="CL96">
        <v>0</v>
      </c>
      <c r="CM96">
        <v>0</v>
      </c>
      <c r="CN96">
        <v>0</v>
      </c>
      <c r="CO96" t="s">
        <v>2095</v>
      </c>
      <c r="CP96">
        <v>100</v>
      </c>
      <c r="CQ96" t="s">
        <v>2088</v>
      </c>
      <c r="CR96">
        <v>100</v>
      </c>
      <c r="CS96" t="s">
        <v>1795</v>
      </c>
      <c r="CT96" t="s">
        <v>2098</v>
      </c>
      <c r="CU96">
        <v>1</v>
      </c>
      <c r="CV96">
        <v>0</v>
      </c>
      <c r="CW96" t="s">
        <v>2090</v>
      </c>
      <c r="CX96">
        <v>43.097799999999999</v>
      </c>
      <c r="CY96">
        <v>-70.784199999999998</v>
      </c>
      <c r="CZ96" t="s">
        <v>1817</v>
      </c>
      <c r="DA96" t="s">
        <v>1818</v>
      </c>
      <c r="DB96" t="s">
        <v>2097</v>
      </c>
      <c r="DC96">
        <v>0</v>
      </c>
      <c r="DD96" s="18">
        <v>444906</v>
      </c>
      <c r="DE96" s="18">
        <v>33900</v>
      </c>
      <c r="DF96" s="57">
        <v>0.08</v>
      </c>
      <c r="DG96" t="s">
        <v>1877</v>
      </c>
      <c r="DH96">
        <v>79080.25</v>
      </c>
      <c r="DI96">
        <v>129</v>
      </c>
      <c r="DJ96">
        <v>44.25</v>
      </c>
      <c r="DK96">
        <v>44157.25</v>
      </c>
      <c r="DL96">
        <v>0.25</v>
      </c>
      <c r="DM96">
        <v>8</v>
      </c>
      <c r="DN96">
        <v>1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0.57989777615945803</v>
      </c>
      <c r="DV96">
        <v>0.19891842321748801</v>
      </c>
      <c r="DW96" s="58">
        <v>198.50148121176099</v>
      </c>
      <c r="DX96">
        <v>5.61916449766917E-7</v>
      </c>
      <c r="DY96">
        <v>0.202326118088903</v>
      </c>
      <c r="DZ96">
        <v>4.99647748337422E-3</v>
      </c>
      <c r="EA96">
        <v>0</v>
      </c>
      <c r="EB96">
        <v>26782</v>
      </c>
      <c r="EC96">
        <v>13980</v>
      </c>
      <c r="ED96">
        <v>3219</v>
      </c>
      <c r="EE96">
        <v>8335</v>
      </c>
      <c r="EF96">
        <v>1</v>
      </c>
      <c r="EG96">
        <v>1</v>
      </c>
      <c r="EH96" t="s">
        <v>1859</v>
      </c>
      <c r="EI96">
        <v>0.11</v>
      </c>
      <c r="EJ96">
        <v>0.03</v>
      </c>
      <c r="EK96" t="s">
        <v>1822</v>
      </c>
      <c r="EL96" t="s">
        <v>1822</v>
      </c>
      <c r="EM96">
        <v>0</v>
      </c>
      <c r="EN96">
        <v>1</v>
      </c>
      <c r="EO96">
        <v>1</v>
      </c>
      <c r="EP96">
        <v>0</v>
      </c>
      <c r="EQ96">
        <v>0</v>
      </c>
      <c r="ER96">
        <v>0</v>
      </c>
      <c r="ES96">
        <v>1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 t="s">
        <v>1801</v>
      </c>
      <c r="FA96">
        <v>65</v>
      </c>
      <c r="FB96" t="s">
        <v>1860</v>
      </c>
      <c r="FC96">
        <v>0</v>
      </c>
      <c r="FD96" t="s">
        <v>1803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84</v>
      </c>
      <c r="FM96">
        <v>11</v>
      </c>
      <c r="FN96">
        <v>28</v>
      </c>
      <c r="FO96">
        <v>8</v>
      </c>
      <c r="FP96">
        <v>1</v>
      </c>
      <c r="FQ96">
        <v>0</v>
      </c>
      <c r="FR96">
        <v>1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 t="s">
        <v>1880</v>
      </c>
      <c r="GP96">
        <v>0</v>
      </c>
      <c r="GQ96" t="s">
        <v>2092</v>
      </c>
      <c r="GR96">
        <v>117.36647269999899</v>
      </c>
      <c r="GS96">
        <v>1.09912138477345</v>
      </c>
      <c r="GT96">
        <v>0.37702419593973102</v>
      </c>
      <c r="GU96">
        <v>0</v>
      </c>
      <c r="GV96">
        <v>400339</v>
      </c>
      <c r="GW96">
        <v>30288</v>
      </c>
      <c r="GX96">
        <v>7.0000000000000007E-2</v>
      </c>
      <c r="GY96">
        <v>39637</v>
      </c>
      <c r="GZ96">
        <v>198.01718043957746</v>
      </c>
      <c r="HA96" t="s">
        <v>1840</v>
      </c>
      <c r="HB96" s="57">
        <v>0.2</v>
      </c>
      <c r="HC96" t="s">
        <v>1806</v>
      </c>
      <c r="HD96" s="58">
        <v>198.50148121176099</v>
      </c>
      <c r="HE96" s="18">
        <v>84096.000000000015</v>
      </c>
      <c r="HF96" s="18">
        <v>1219392.0000000002</v>
      </c>
      <c r="HG96" s="18">
        <v>121025.55908888586</v>
      </c>
      <c r="HH96" s="57">
        <v>0.5</v>
      </c>
      <c r="HI96">
        <v>365</v>
      </c>
      <c r="HJ96" s="11">
        <v>180.98840505801769</v>
      </c>
      <c r="HK96">
        <v>220</v>
      </c>
      <c r="HL96" s="11">
        <v>109.08890167880519</v>
      </c>
      <c r="HM96" s="59" t="s">
        <v>44</v>
      </c>
      <c r="HN96" s="59" t="s">
        <v>44</v>
      </c>
      <c r="HO96" s="59" t="s">
        <v>44</v>
      </c>
      <c r="HP96" s="59" t="s">
        <v>44</v>
      </c>
      <c r="HQ96" s="59" t="s">
        <v>44</v>
      </c>
      <c r="HR96" s="59" t="s">
        <v>44</v>
      </c>
      <c r="HS96" s="59" t="s">
        <v>44</v>
      </c>
      <c r="HT96" s="59" t="s">
        <v>44</v>
      </c>
      <c r="HU96" t="s">
        <v>44</v>
      </c>
      <c r="HV96" s="19" t="s">
        <v>44</v>
      </c>
      <c r="HW96" s="18">
        <v>64.331280000000007</v>
      </c>
      <c r="HX96" s="58">
        <v>21.190723632000001</v>
      </c>
      <c r="HY96" s="58">
        <v>26.809276367999999</v>
      </c>
      <c r="HZ96" s="57">
        <v>0.35808501013696598</v>
      </c>
      <c r="IA96" s="18">
        <v>84096.000000000015</v>
      </c>
      <c r="IB96" s="18">
        <v>150567.58506239147</v>
      </c>
      <c r="IC96" s="18">
        <v>2183229.9834046764</v>
      </c>
      <c r="ID96" s="58">
        <v>19.850148121176101</v>
      </c>
      <c r="IE96" s="18">
        <v>21668.719276587832</v>
      </c>
      <c r="IF96" s="18">
        <v>99356.839812298029</v>
      </c>
      <c r="IG96" s="18">
        <v>101968198.86708002</v>
      </c>
      <c r="IH96" s="18">
        <v>1</v>
      </c>
      <c r="II96" s="18">
        <v>0</v>
      </c>
      <c r="IJ96" s="18">
        <v>3803.4670338506771</v>
      </c>
      <c r="IK96" s="58">
        <v>75.890276</v>
      </c>
      <c r="IL96" s="58">
        <v>17.191744852395047</v>
      </c>
      <c r="IM96" s="58">
        <v>17.935024770000002</v>
      </c>
      <c r="IN96" s="58">
        <v>154.22996058996085</v>
      </c>
      <c r="IO96" s="58">
        <v>0</v>
      </c>
      <c r="IP96" s="58">
        <v>100.42488803326354</v>
      </c>
      <c r="IQ96" s="58">
        <v>227.15928071180645</v>
      </c>
      <c r="IR96" s="58">
        <v>192.26846291437255</v>
      </c>
      <c r="IS96" s="58">
        <f t="shared" si="5"/>
        <v>3803.4670338506771</v>
      </c>
      <c r="IT96" s="60"/>
      <c r="IU96" s="18">
        <f t="shared" si="6"/>
        <v>17.935024770000002</v>
      </c>
      <c r="IV96" s="18">
        <f t="shared" si="7"/>
        <v>75.890276</v>
      </c>
      <c r="IW96" s="57">
        <f t="shared" si="8"/>
        <v>0.44147340899999998</v>
      </c>
      <c r="IX96" s="57">
        <f t="shared" si="9"/>
        <v>0.79042505068482938</v>
      </c>
      <c r="JA96" s="18">
        <v>205.4</v>
      </c>
    </row>
    <row r="97" spans="1:261" x14ac:dyDescent="0.2">
      <c r="A97" t="s">
        <v>1396</v>
      </c>
      <c r="B97" t="s">
        <v>1397</v>
      </c>
      <c r="C97" t="s">
        <v>1224</v>
      </c>
      <c r="D97" t="s">
        <v>1398</v>
      </c>
      <c r="E97" t="s">
        <v>1195</v>
      </c>
      <c r="F97">
        <v>51</v>
      </c>
      <c r="G97">
        <v>1</v>
      </c>
      <c r="H97">
        <v>2827</v>
      </c>
      <c r="I97">
        <v>10.58</v>
      </c>
      <c r="J97">
        <v>4.59</v>
      </c>
      <c r="K97">
        <v>35.06</v>
      </c>
      <c r="L97">
        <v>0.28000000000000003</v>
      </c>
      <c r="M97">
        <v>0.38</v>
      </c>
      <c r="N97">
        <v>4.82</v>
      </c>
      <c r="O97">
        <v>12.33</v>
      </c>
      <c r="R97" t="s">
        <v>321</v>
      </c>
      <c r="S97">
        <v>1979</v>
      </c>
      <c r="T97" t="s">
        <v>41</v>
      </c>
      <c r="U97">
        <v>2</v>
      </c>
      <c r="W97" t="s">
        <v>42</v>
      </c>
      <c r="X97" t="s">
        <v>246</v>
      </c>
      <c r="Y97">
        <v>27137</v>
      </c>
      <c r="Z97">
        <v>7.6</v>
      </c>
      <c r="AA97">
        <v>30.4</v>
      </c>
      <c r="AB97" t="b">
        <v>0</v>
      </c>
      <c r="AC97">
        <v>8665</v>
      </c>
      <c r="AD97">
        <v>1952</v>
      </c>
      <c r="AE97" s="10">
        <v>9999</v>
      </c>
      <c r="AF97" s="11">
        <v>473</v>
      </c>
      <c r="AG97" s="11">
        <v>311.02354802652621</v>
      </c>
      <c r="AH97" s="11">
        <v>999</v>
      </c>
      <c r="AI97" s="11">
        <v>99.948370613175442</v>
      </c>
      <c r="AJ97" s="11" t="s">
        <v>246</v>
      </c>
      <c r="AK97" s="11" t="e">
        <v>#N/A</v>
      </c>
      <c r="AL97" s="11" t="s">
        <v>62</v>
      </c>
      <c r="AM97" s="11">
        <v>-28.91</v>
      </c>
      <c r="AQ97" t="s">
        <v>66</v>
      </c>
      <c r="AR97" t="s">
        <v>67</v>
      </c>
      <c r="AS97">
        <v>2442</v>
      </c>
      <c r="AT97" t="s">
        <v>41</v>
      </c>
      <c r="AU97">
        <v>4</v>
      </c>
      <c r="AV97">
        <v>1584</v>
      </c>
      <c r="AW97" t="s">
        <v>42</v>
      </c>
      <c r="AX97">
        <v>0</v>
      </c>
      <c r="AY97" t="s">
        <v>376</v>
      </c>
      <c r="AZ97" t="s">
        <v>68</v>
      </c>
      <c r="BA97">
        <v>35</v>
      </c>
      <c r="BB97" t="s">
        <v>377</v>
      </c>
      <c r="BC97">
        <v>45</v>
      </c>
      <c r="BD97">
        <v>35045</v>
      </c>
      <c r="BE97">
        <v>770</v>
      </c>
      <c r="BF97">
        <v>9771</v>
      </c>
      <c r="BG97">
        <v>1969</v>
      </c>
      <c r="BH97">
        <v>2031</v>
      </c>
      <c r="BI97" t="s">
        <v>2033</v>
      </c>
      <c r="BJ97" t="s">
        <v>1788</v>
      </c>
      <c r="BK97" t="s">
        <v>1808</v>
      </c>
      <c r="BL97" t="s">
        <v>1910</v>
      </c>
      <c r="BM97" t="s">
        <v>1810</v>
      </c>
      <c r="BN97">
        <v>1985</v>
      </c>
      <c r="BO97">
        <v>0.92</v>
      </c>
      <c r="BP97" t="s">
        <v>2099</v>
      </c>
      <c r="BQ97" t="s">
        <v>1701</v>
      </c>
      <c r="BR97">
        <v>2018</v>
      </c>
      <c r="BS97">
        <v>0</v>
      </c>
      <c r="BT97" t="s">
        <v>41</v>
      </c>
      <c r="BU97">
        <v>0</v>
      </c>
      <c r="BV97">
        <v>0</v>
      </c>
      <c r="BW97">
        <v>0</v>
      </c>
      <c r="BX97">
        <v>0</v>
      </c>
      <c r="BY97">
        <v>0.878</v>
      </c>
      <c r="BZ97">
        <v>0.48665000000000003</v>
      </c>
      <c r="CA97">
        <v>5.8189999999999999E-2</v>
      </c>
      <c r="CB97">
        <v>0.48665000000000003</v>
      </c>
      <c r="CC97">
        <v>5.8189999999999999E-2</v>
      </c>
      <c r="CD97">
        <v>0.1</v>
      </c>
      <c r="CE97">
        <v>0.1</v>
      </c>
      <c r="CF97">
        <v>0.56000000000000005</v>
      </c>
      <c r="CG97">
        <v>0.97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 t="s">
        <v>1793</v>
      </c>
      <c r="CO97" t="s">
        <v>2100</v>
      </c>
      <c r="CP97">
        <v>56</v>
      </c>
      <c r="CQ97" t="s">
        <v>2101</v>
      </c>
      <c r="CR97">
        <v>56</v>
      </c>
      <c r="CS97" t="s">
        <v>1795</v>
      </c>
      <c r="CT97" t="s">
        <v>2102</v>
      </c>
      <c r="CU97">
        <v>1</v>
      </c>
      <c r="CV97">
        <v>0</v>
      </c>
      <c r="CW97" t="s">
        <v>2103</v>
      </c>
      <c r="CX97">
        <v>36.69</v>
      </c>
      <c r="CY97">
        <v>-108.48139999999999</v>
      </c>
      <c r="CZ97" t="s">
        <v>1817</v>
      </c>
      <c r="DA97" t="s">
        <v>1818</v>
      </c>
      <c r="DB97">
        <v>0</v>
      </c>
      <c r="DC97" t="s">
        <v>2104</v>
      </c>
      <c r="DD97" s="18">
        <v>40123758</v>
      </c>
      <c r="DE97" s="18">
        <v>4220550</v>
      </c>
      <c r="DF97" s="57">
        <v>0.53199999999999903</v>
      </c>
      <c r="DG97" t="s">
        <v>1820</v>
      </c>
      <c r="DH97">
        <v>17295929.199999999</v>
      </c>
      <c r="DI97">
        <v>1145</v>
      </c>
      <c r="DJ97">
        <v>3202.4</v>
      </c>
      <c r="DK97">
        <v>4116695.8</v>
      </c>
      <c r="DL97">
        <v>11.2</v>
      </c>
      <c r="DM97">
        <v>1302.8</v>
      </c>
      <c r="DN97">
        <v>192</v>
      </c>
      <c r="DO97">
        <v>0</v>
      </c>
      <c r="DP97">
        <v>5.2129144554367103E-2</v>
      </c>
      <c r="DQ97">
        <v>6.0992761056703697E-2</v>
      </c>
      <c r="DR97">
        <v>205.19997911510299</v>
      </c>
      <c r="DS97">
        <v>2.49289214128216E-7</v>
      </c>
      <c r="DT97">
        <v>5.96275243508812E-2</v>
      </c>
      <c r="DU97">
        <v>5.7073417699309202E-2</v>
      </c>
      <c r="DV97">
        <v>0.15962612475132501</v>
      </c>
      <c r="DW97" s="58">
        <v>205.19991173309299</v>
      </c>
      <c r="DX97">
        <v>2.7913636604028901E-7</v>
      </c>
      <c r="DY97">
        <v>0.150648165234163</v>
      </c>
      <c r="DZ97">
        <v>9.9482512179029908E-3</v>
      </c>
      <c r="EA97">
        <v>0</v>
      </c>
      <c r="EB97">
        <v>4874931</v>
      </c>
      <c r="EC97">
        <v>2603267</v>
      </c>
      <c r="ED97">
        <v>326742</v>
      </c>
      <c r="EE97">
        <v>0</v>
      </c>
      <c r="EF97">
        <v>1</v>
      </c>
      <c r="EG97">
        <v>1</v>
      </c>
      <c r="EH97" t="s">
        <v>1821</v>
      </c>
      <c r="EI97">
        <v>1.6045373999999901E-2</v>
      </c>
      <c r="EJ97">
        <v>2.0915189000000001E-2</v>
      </c>
      <c r="EK97" t="s">
        <v>1848</v>
      </c>
      <c r="EL97" t="s">
        <v>1848</v>
      </c>
      <c r="EM97">
        <v>0</v>
      </c>
      <c r="EN97">
        <v>0</v>
      </c>
      <c r="EO97">
        <v>0</v>
      </c>
      <c r="EP97">
        <v>1</v>
      </c>
      <c r="EQ97">
        <v>1</v>
      </c>
      <c r="ER97">
        <v>1</v>
      </c>
      <c r="ES97">
        <v>0</v>
      </c>
      <c r="ET97">
        <v>1</v>
      </c>
      <c r="EU97">
        <v>1</v>
      </c>
      <c r="EV97">
        <v>0</v>
      </c>
      <c r="EW97">
        <v>0</v>
      </c>
      <c r="EX97">
        <v>0</v>
      </c>
      <c r="EY97">
        <v>0</v>
      </c>
      <c r="EZ97" t="s">
        <v>1936</v>
      </c>
      <c r="FA97">
        <v>53</v>
      </c>
      <c r="FB97" t="s">
        <v>1824</v>
      </c>
      <c r="FC97">
        <v>6</v>
      </c>
      <c r="FD97" t="s">
        <v>1849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20</v>
      </c>
      <c r="FM97">
        <v>100</v>
      </c>
      <c r="FN97">
        <v>20</v>
      </c>
      <c r="FO97">
        <v>99</v>
      </c>
      <c r="FP97">
        <v>1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1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 t="s">
        <v>2105</v>
      </c>
      <c r="GR97">
        <v>51.764557600000003</v>
      </c>
      <c r="GS97">
        <v>22.119381543791999</v>
      </c>
      <c r="GT97">
        <v>61.864722668855499</v>
      </c>
      <c r="GU97">
        <v>1</v>
      </c>
      <c r="GV97">
        <v>50480084</v>
      </c>
      <c r="GW97">
        <v>5301884</v>
      </c>
      <c r="GX97">
        <v>0.67</v>
      </c>
      <c r="GY97">
        <v>5179257</v>
      </c>
      <c r="GZ97">
        <v>205.20001511883379</v>
      </c>
      <c r="HA97" t="s">
        <v>1806</v>
      </c>
      <c r="HB97" s="57">
        <v>0.53199999999999903</v>
      </c>
      <c r="HC97" t="s">
        <v>1806</v>
      </c>
      <c r="HD97" s="58">
        <v>205.19991173309299</v>
      </c>
      <c r="HE97" s="18">
        <v>3588446.3999999934</v>
      </c>
      <c r="HF97" s="18">
        <v>35062709.774399936</v>
      </c>
      <c r="HG97" s="18">
        <v>3597432.475414962</v>
      </c>
      <c r="HH97" s="57">
        <v>0.5</v>
      </c>
      <c r="HI97">
        <v>232</v>
      </c>
      <c r="HJ97" s="11">
        <v>23.214554939364504</v>
      </c>
      <c r="HK97">
        <v>0</v>
      </c>
      <c r="HL97" s="11">
        <v>10.006273680760563</v>
      </c>
      <c r="HM97" s="59">
        <v>2252.8539235285498</v>
      </c>
      <c r="HN97" s="59">
        <v>10.58</v>
      </c>
      <c r="HO97" s="59">
        <v>3.52</v>
      </c>
      <c r="HP97" s="59">
        <v>26.9779017564037</v>
      </c>
      <c r="HQ97" s="59">
        <v>0.30978797995974</v>
      </c>
      <c r="HR97" s="59">
        <v>0.44883017241813428</v>
      </c>
      <c r="HS97" s="59">
        <v>4.82</v>
      </c>
      <c r="HT97" s="59">
        <v>10.69</v>
      </c>
      <c r="HU97" t="s">
        <v>44</v>
      </c>
      <c r="HV97" s="19" t="s">
        <v>44</v>
      </c>
      <c r="HW97" s="18">
        <v>724.96955569500017</v>
      </c>
      <c r="HX97" s="58">
        <v>238.80497164593305</v>
      </c>
      <c r="HY97" s="58">
        <v>531.19502835406695</v>
      </c>
      <c r="HZ97" s="57">
        <v>0.77116685611551805</v>
      </c>
      <c r="IA97" s="18">
        <v>3588446.3999999939</v>
      </c>
      <c r="IB97" s="18">
        <v>5201674.6778703928</v>
      </c>
      <c r="IC97" s="18">
        <v>50825563.277471609</v>
      </c>
      <c r="ID97" s="58">
        <v>20.5199911733093</v>
      </c>
      <c r="IE97" s="18">
        <v>521470.0549160954</v>
      </c>
      <c r="IF97" s="18">
        <v>3075962.4204988666</v>
      </c>
      <c r="IG97" s="18">
        <v>1149111906.8000267</v>
      </c>
      <c r="IH97" s="18">
        <v>0</v>
      </c>
      <c r="II97" s="18">
        <v>0</v>
      </c>
      <c r="IJ97" s="18">
        <v>2163.2580228783472</v>
      </c>
      <c r="IK97" s="58">
        <v>20.646961714285716</v>
      </c>
      <c r="IL97" s="58">
        <v>6.5890019298066012</v>
      </c>
      <c r="IM97" s="58">
        <v>12.599405966637001</v>
      </c>
      <c r="IN97" s="58">
        <v>17.996167311327746</v>
      </c>
      <c r="IO97" s="58">
        <v>-3.0474480391351116E-15</v>
      </c>
      <c r="IP97" s="58">
        <v>72.860724836911061</v>
      </c>
      <c r="IQ97" s="58">
        <v>0.82955305467444873</v>
      </c>
      <c r="IR97" s="58">
        <v>0.96776431754089454</v>
      </c>
      <c r="IS97" s="58">
        <f t="shared" si="5"/>
        <v>2163.2580228783472</v>
      </c>
      <c r="IT97" s="60"/>
      <c r="IU97" s="18">
        <f t="shared" si="6"/>
        <v>12.599405966637001</v>
      </c>
      <c r="IV97" s="18">
        <f t="shared" si="7"/>
        <v>20.646961714285716</v>
      </c>
      <c r="IW97" s="57">
        <f t="shared" si="8"/>
        <v>0.31013632681290004</v>
      </c>
      <c r="IX97" s="57">
        <f t="shared" si="9"/>
        <v>0.44956175961563805</v>
      </c>
      <c r="JA97" s="18">
        <v>214.13</v>
      </c>
    </row>
    <row r="98" spans="1:261" x14ac:dyDescent="0.2">
      <c r="A98" t="s">
        <v>1399</v>
      </c>
      <c r="B98" t="s">
        <v>1227</v>
      </c>
      <c r="C98" t="s">
        <v>1224</v>
      </c>
      <c r="D98" t="s">
        <v>1400</v>
      </c>
      <c r="E98" t="s">
        <v>92</v>
      </c>
      <c r="F98">
        <v>55856</v>
      </c>
      <c r="G98" t="s">
        <v>94</v>
      </c>
      <c r="H98">
        <v>2031.9172107300501</v>
      </c>
      <c r="I98">
        <v>12.66</v>
      </c>
      <c r="J98">
        <v>3.52</v>
      </c>
      <c r="K98">
        <v>24.404939504803</v>
      </c>
      <c r="L98">
        <v>0.288193924025613</v>
      </c>
      <c r="M98">
        <v>0.40487702163978279</v>
      </c>
      <c r="N98">
        <v>4.82</v>
      </c>
      <c r="O98">
        <v>10.69</v>
      </c>
      <c r="R98" t="s">
        <v>322</v>
      </c>
      <c r="S98">
        <v>1979</v>
      </c>
      <c r="T98" t="s">
        <v>41</v>
      </c>
      <c r="U98">
        <v>3</v>
      </c>
      <c r="W98" t="s">
        <v>42</v>
      </c>
      <c r="X98" t="s">
        <v>246</v>
      </c>
      <c r="Y98">
        <v>27137</v>
      </c>
      <c r="Z98">
        <v>7.6</v>
      </c>
      <c r="AA98">
        <v>30.4</v>
      </c>
      <c r="AB98" t="b">
        <v>0</v>
      </c>
      <c r="AC98">
        <v>8665</v>
      </c>
      <c r="AD98">
        <v>1974</v>
      </c>
      <c r="AE98" s="10">
        <v>9999</v>
      </c>
      <c r="AF98" s="11">
        <v>473</v>
      </c>
      <c r="AG98" s="11">
        <v>311.02354802652621</v>
      </c>
      <c r="AH98" s="11">
        <v>999</v>
      </c>
      <c r="AI98" s="11">
        <v>99.948370613175442</v>
      </c>
      <c r="AJ98" s="11" t="s">
        <v>246</v>
      </c>
      <c r="AK98" s="11" t="e">
        <v>#N/A</v>
      </c>
      <c r="AL98" s="11" t="s">
        <v>62</v>
      </c>
      <c r="AM98" s="11">
        <v>-28.91</v>
      </c>
      <c r="AQ98" t="s">
        <v>66</v>
      </c>
      <c r="AR98" t="s">
        <v>69</v>
      </c>
      <c r="AS98">
        <v>2442</v>
      </c>
      <c r="AT98" t="s">
        <v>41</v>
      </c>
      <c r="AU98">
        <v>5</v>
      </c>
      <c r="AV98">
        <v>1585</v>
      </c>
      <c r="AW98" t="s">
        <v>42</v>
      </c>
      <c r="AX98">
        <v>0</v>
      </c>
      <c r="AY98" t="s">
        <v>376</v>
      </c>
      <c r="AZ98" t="s">
        <v>68</v>
      </c>
      <c r="BA98">
        <v>35</v>
      </c>
      <c r="BB98" t="s">
        <v>377</v>
      </c>
      <c r="BC98">
        <v>45</v>
      </c>
      <c r="BD98">
        <v>35045</v>
      </c>
      <c r="BE98">
        <v>770</v>
      </c>
      <c r="BF98">
        <v>9766</v>
      </c>
      <c r="BG98">
        <v>1963</v>
      </c>
      <c r="BH98">
        <v>2031</v>
      </c>
      <c r="BI98" t="s">
        <v>2033</v>
      </c>
      <c r="BJ98" t="s">
        <v>1788</v>
      </c>
      <c r="BK98" t="s">
        <v>1808</v>
      </c>
      <c r="BL98" t="s">
        <v>1910</v>
      </c>
      <c r="BM98" t="s">
        <v>1810</v>
      </c>
      <c r="BN98">
        <v>1985</v>
      </c>
      <c r="BO98">
        <v>0.92</v>
      </c>
      <c r="BP98" t="s">
        <v>2099</v>
      </c>
      <c r="BQ98" t="s">
        <v>1701</v>
      </c>
      <c r="BR98">
        <v>2018</v>
      </c>
      <c r="BS98">
        <v>0</v>
      </c>
      <c r="BT98" t="s">
        <v>41</v>
      </c>
      <c r="BU98">
        <v>0</v>
      </c>
      <c r="BV98">
        <v>0</v>
      </c>
      <c r="BW98">
        <v>0</v>
      </c>
      <c r="BX98">
        <v>0</v>
      </c>
      <c r="BY98">
        <v>0.878</v>
      </c>
      <c r="BZ98">
        <v>0.49978999999999901</v>
      </c>
      <c r="CA98">
        <v>6.4589999999999995E-2</v>
      </c>
      <c r="CB98">
        <v>0.49978999999999901</v>
      </c>
      <c r="CC98">
        <v>6.4589999999999995E-2</v>
      </c>
      <c r="CD98">
        <v>0.1</v>
      </c>
      <c r="CE98">
        <v>0.1</v>
      </c>
      <c r="CF98">
        <v>0.56000000000000005</v>
      </c>
      <c r="CG98">
        <v>0.97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1793</v>
      </c>
      <c r="CO98" t="s">
        <v>2100</v>
      </c>
      <c r="CP98">
        <v>56</v>
      </c>
      <c r="CQ98" t="s">
        <v>2101</v>
      </c>
      <c r="CR98">
        <v>56</v>
      </c>
      <c r="CS98" t="s">
        <v>1795</v>
      </c>
      <c r="CT98" t="s">
        <v>2106</v>
      </c>
      <c r="CU98">
        <v>1</v>
      </c>
      <c r="CV98">
        <v>0</v>
      </c>
      <c r="CW98" t="s">
        <v>2103</v>
      </c>
      <c r="CX98">
        <v>36.69</v>
      </c>
      <c r="CY98">
        <v>-108.48139999999999</v>
      </c>
      <c r="CZ98" t="s">
        <v>1817</v>
      </c>
      <c r="DA98" t="s">
        <v>1818</v>
      </c>
      <c r="DB98">
        <v>0</v>
      </c>
      <c r="DC98" t="s">
        <v>2104</v>
      </c>
      <c r="DD98" s="18">
        <v>40853828.200000003</v>
      </c>
      <c r="DE98" s="18">
        <v>4098200.6</v>
      </c>
      <c r="DF98" s="57">
        <v>0.54200000000000004</v>
      </c>
      <c r="DG98" t="s">
        <v>1820</v>
      </c>
      <c r="DH98">
        <v>21362591.399999999</v>
      </c>
      <c r="DI98">
        <v>949.8</v>
      </c>
      <c r="DJ98">
        <v>2529.8000000000002</v>
      </c>
      <c r="DK98">
        <v>4191431.6</v>
      </c>
      <c r="DL98">
        <v>12.6</v>
      </c>
      <c r="DM98">
        <v>1254.2</v>
      </c>
      <c r="DN98">
        <v>114</v>
      </c>
      <c r="DO98">
        <v>0</v>
      </c>
      <c r="DP98">
        <v>4.3278697275848002E-2</v>
      </c>
      <c r="DQ98">
        <v>6.1255354607352999E-2</v>
      </c>
      <c r="DR98">
        <v>205.20004914742299</v>
      </c>
      <c r="DS98">
        <v>3.5784915062714799E-7</v>
      </c>
      <c r="DT98">
        <v>5.8141699394274202E-2</v>
      </c>
      <c r="DU98">
        <v>4.6497478539844601E-2</v>
      </c>
      <c r="DV98">
        <v>0.123846411044534</v>
      </c>
      <c r="DW98" s="58">
        <v>205.19162020659701</v>
      </c>
      <c r="DX98">
        <v>3.0841662960730802E-7</v>
      </c>
      <c r="DY98">
        <v>0.117420211482395</v>
      </c>
      <c r="DZ98">
        <v>8.7447575561992504E-3</v>
      </c>
      <c r="EA98">
        <v>0</v>
      </c>
      <c r="EB98">
        <v>4042417</v>
      </c>
      <c r="EC98">
        <v>2121784</v>
      </c>
      <c r="ED98">
        <v>823683</v>
      </c>
      <c r="EE98">
        <v>0</v>
      </c>
      <c r="EF98">
        <v>1</v>
      </c>
      <c r="EG98">
        <v>1</v>
      </c>
      <c r="EH98" t="s">
        <v>1821</v>
      </c>
      <c r="EI98">
        <v>3.9294985999999997E-2</v>
      </c>
      <c r="EJ98">
        <v>2.0915189000000001E-2</v>
      </c>
      <c r="EK98" t="s">
        <v>1848</v>
      </c>
      <c r="EL98" t="s">
        <v>1848</v>
      </c>
      <c r="EM98">
        <v>0</v>
      </c>
      <c r="EN98">
        <v>0</v>
      </c>
      <c r="EO98">
        <v>0</v>
      </c>
      <c r="EP98">
        <v>1</v>
      </c>
      <c r="EQ98">
        <v>1</v>
      </c>
      <c r="ER98">
        <v>1</v>
      </c>
      <c r="ES98">
        <v>0</v>
      </c>
      <c r="ET98">
        <v>1</v>
      </c>
      <c r="EU98">
        <v>1</v>
      </c>
      <c r="EV98">
        <v>0</v>
      </c>
      <c r="EW98">
        <v>0</v>
      </c>
      <c r="EX98">
        <v>0</v>
      </c>
      <c r="EY98">
        <v>0</v>
      </c>
      <c r="EZ98" t="s">
        <v>1936</v>
      </c>
      <c r="FA98">
        <v>59</v>
      </c>
      <c r="FB98" t="s">
        <v>1824</v>
      </c>
      <c r="FC98">
        <v>6</v>
      </c>
      <c r="FD98" t="s">
        <v>1849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20</v>
      </c>
      <c r="FM98">
        <v>100</v>
      </c>
      <c r="FN98">
        <v>20</v>
      </c>
      <c r="FO98">
        <v>99</v>
      </c>
      <c r="FP98">
        <v>1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1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 t="s">
        <v>2105</v>
      </c>
      <c r="GR98">
        <v>51.764557600000003</v>
      </c>
      <c r="GS98">
        <v>18.348461650911499</v>
      </c>
      <c r="GT98">
        <v>48.871276357628901</v>
      </c>
      <c r="GU98">
        <v>1</v>
      </c>
      <c r="GV98">
        <v>43743893</v>
      </c>
      <c r="GW98">
        <v>4345972</v>
      </c>
      <c r="GX98">
        <v>0.57999999999999996</v>
      </c>
      <c r="GY98">
        <v>4488123</v>
      </c>
      <c r="GZ98">
        <v>205.19998071502232</v>
      </c>
      <c r="HA98" t="s">
        <v>1806</v>
      </c>
      <c r="HB98" s="57">
        <v>0.54200000000000004</v>
      </c>
      <c r="HC98" t="s">
        <v>1806</v>
      </c>
      <c r="HD98" s="58">
        <v>205.19162020659701</v>
      </c>
      <c r="HE98" s="18">
        <v>3655898.4000000004</v>
      </c>
      <c r="HF98" s="18">
        <v>35703503.774400003</v>
      </c>
      <c r="HG98" s="18">
        <v>3663029.8932607439</v>
      </c>
      <c r="HH98" s="57">
        <v>0.5</v>
      </c>
      <c r="HI98">
        <v>232</v>
      </c>
      <c r="HJ98" s="11">
        <v>23.221512538038422</v>
      </c>
      <c r="HK98">
        <v>0</v>
      </c>
      <c r="HL98" s="11">
        <v>10.009272645706217</v>
      </c>
      <c r="HM98" s="59" t="s">
        <v>44</v>
      </c>
      <c r="HN98" s="59" t="s">
        <v>44</v>
      </c>
      <c r="HO98" s="59" t="s">
        <v>44</v>
      </c>
      <c r="HP98" s="59" t="s">
        <v>44</v>
      </c>
      <c r="HQ98" s="59" t="s">
        <v>44</v>
      </c>
      <c r="HR98" s="59" t="s">
        <v>44</v>
      </c>
      <c r="HS98" s="59" t="s">
        <v>44</v>
      </c>
      <c r="HT98" s="59" t="s">
        <v>44</v>
      </c>
      <c r="HU98" t="s">
        <v>44</v>
      </c>
      <c r="HV98" s="19" t="s">
        <v>44</v>
      </c>
      <c r="HW98" s="18">
        <v>724.59857547000013</v>
      </c>
      <c r="HX98" s="58">
        <v>238.68277075981803</v>
      </c>
      <c r="HY98" s="58">
        <v>531.31722924018197</v>
      </c>
      <c r="HZ98" s="57">
        <v>0.78548177441342015</v>
      </c>
      <c r="IA98" s="18">
        <v>3655898.4000000004</v>
      </c>
      <c r="IB98" s="18">
        <v>5298231.6647734009</v>
      </c>
      <c r="IC98" s="18">
        <v>51742530.438177034</v>
      </c>
      <c r="ID98" s="58">
        <v>20.519162020659703</v>
      </c>
      <c r="IE98" s="18">
        <v>530856.68270993547</v>
      </c>
      <c r="IF98" s="18">
        <v>3132173.2105508083</v>
      </c>
      <c r="IG98" s="18">
        <v>1148523885.1508608</v>
      </c>
      <c r="IH98" s="18">
        <v>0</v>
      </c>
      <c r="II98" s="18">
        <v>0</v>
      </c>
      <c r="IJ98" s="18">
        <v>2161.6537577622398</v>
      </c>
      <c r="IK98" s="58">
        <v>20.646961714285716</v>
      </c>
      <c r="IL98" s="58">
        <v>6.5807463346534858</v>
      </c>
      <c r="IM98" s="58">
        <v>12.592958619402001</v>
      </c>
      <c r="IN98" s="58">
        <v>17.989777168151509</v>
      </c>
      <c r="IO98" s="58">
        <v>0</v>
      </c>
      <c r="IP98" s="58">
        <v>72.82333745839837</v>
      </c>
      <c r="IQ98" s="58">
        <v>0.15397442100267256</v>
      </c>
      <c r="IR98" s="58">
        <v>0.17972021390400872</v>
      </c>
      <c r="IS98" s="58">
        <f t="shared" si="5"/>
        <v>2161.6537577622398</v>
      </c>
      <c r="IT98" s="60"/>
      <c r="IU98" s="18">
        <f t="shared" si="6"/>
        <v>12.592958619402001</v>
      </c>
      <c r="IV98" s="18">
        <f t="shared" si="7"/>
        <v>20.646961714285716</v>
      </c>
      <c r="IW98" s="57">
        <f t="shared" si="8"/>
        <v>0.30997762436340004</v>
      </c>
      <c r="IX98" s="57">
        <f t="shared" si="9"/>
        <v>0.44922836607642069</v>
      </c>
      <c r="JA98" s="18">
        <v>214.13</v>
      </c>
    </row>
    <row r="99" spans="1:261" x14ac:dyDescent="0.2">
      <c r="A99" t="s">
        <v>1401</v>
      </c>
      <c r="B99" t="s">
        <v>1391</v>
      </c>
      <c r="C99" t="s">
        <v>1224</v>
      </c>
      <c r="D99" t="s">
        <v>1402</v>
      </c>
      <c r="E99" t="s">
        <v>576</v>
      </c>
      <c r="F99">
        <v>56068</v>
      </c>
      <c r="G99">
        <v>18</v>
      </c>
      <c r="H99">
        <v>2181.9724698672198</v>
      </c>
      <c r="I99">
        <v>10.58</v>
      </c>
      <c r="J99">
        <v>4.59</v>
      </c>
      <c r="K99">
        <v>27.3198893409653</v>
      </c>
      <c r="L99">
        <v>0.302981887215166</v>
      </c>
      <c r="M99">
        <v>0.43468294676682429</v>
      </c>
      <c r="N99">
        <v>4.82</v>
      </c>
      <c r="O99">
        <v>32.72</v>
      </c>
      <c r="R99" t="s">
        <v>323</v>
      </c>
      <c r="S99">
        <v>1979</v>
      </c>
      <c r="T99" t="s">
        <v>41</v>
      </c>
      <c r="U99">
        <v>4</v>
      </c>
      <c r="W99" t="s">
        <v>42</v>
      </c>
      <c r="X99" t="s">
        <v>246</v>
      </c>
      <c r="Y99">
        <v>27137</v>
      </c>
      <c r="Z99">
        <v>7.6</v>
      </c>
      <c r="AA99">
        <v>30.4</v>
      </c>
      <c r="AB99" t="b">
        <v>0</v>
      </c>
      <c r="AC99">
        <v>8665</v>
      </c>
      <c r="AD99">
        <v>2006</v>
      </c>
      <c r="AE99" s="10">
        <v>9999</v>
      </c>
      <c r="AF99" s="11">
        <v>473</v>
      </c>
      <c r="AG99" s="11">
        <v>311.02354802652621</v>
      </c>
      <c r="AH99" s="11">
        <v>999</v>
      </c>
      <c r="AI99" s="11">
        <v>99.948370613175442</v>
      </c>
      <c r="AJ99" s="11" t="s">
        <v>246</v>
      </c>
      <c r="AK99" s="11" t="e">
        <v>#N/A</v>
      </c>
      <c r="AL99" s="11" t="s">
        <v>62</v>
      </c>
      <c r="AM99" s="11">
        <v>-28.91</v>
      </c>
      <c r="AQ99" t="s">
        <v>378</v>
      </c>
      <c r="AR99" t="s">
        <v>379</v>
      </c>
      <c r="AS99">
        <v>26</v>
      </c>
      <c r="AT99" t="s">
        <v>41</v>
      </c>
      <c r="AU99">
        <v>5</v>
      </c>
      <c r="AV99">
        <v>34</v>
      </c>
      <c r="AW99" t="s">
        <v>42</v>
      </c>
      <c r="AX99">
        <v>0</v>
      </c>
      <c r="AY99" t="s">
        <v>380</v>
      </c>
      <c r="AZ99" t="s">
        <v>381</v>
      </c>
      <c r="BA99">
        <v>1</v>
      </c>
      <c r="BB99" t="s">
        <v>382</v>
      </c>
      <c r="BC99">
        <v>117</v>
      </c>
      <c r="BD99">
        <v>1117</v>
      </c>
      <c r="BE99">
        <v>832</v>
      </c>
      <c r="BF99">
        <v>10254</v>
      </c>
      <c r="BG99">
        <v>1974</v>
      </c>
      <c r="BH99">
        <v>0</v>
      </c>
      <c r="BI99" t="s">
        <v>1881</v>
      </c>
      <c r="BJ99" t="s">
        <v>1788</v>
      </c>
      <c r="BK99" t="s">
        <v>1808</v>
      </c>
      <c r="BL99" t="s">
        <v>1809</v>
      </c>
      <c r="BM99" t="s">
        <v>1810</v>
      </c>
      <c r="BN99">
        <v>2010</v>
      </c>
      <c r="BO99">
        <v>0.95</v>
      </c>
      <c r="BP99" t="s">
        <v>1971</v>
      </c>
      <c r="BQ99" t="s">
        <v>1701</v>
      </c>
      <c r="BR99">
        <v>2006</v>
      </c>
      <c r="BS99">
        <v>0</v>
      </c>
      <c r="BT99" t="s">
        <v>2107</v>
      </c>
      <c r="BU99" t="s">
        <v>1863</v>
      </c>
      <c r="BV99" t="s">
        <v>1812</v>
      </c>
      <c r="BW99">
        <v>2016</v>
      </c>
      <c r="BX99">
        <v>0</v>
      </c>
      <c r="BY99">
        <v>3.8</v>
      </c>
      <c r="BZ99">
        <v>0.2397</v>
      </c>
      <c r="CA99">
        <v>0.1004</v>
      </c>
      <c r="CB99">
        <v>0.2397</v>
      </c>
      <c r="CC99">
        <v>0.1004</v>
      </c>
      <c r="CD99">
        <v>0.05</v>
      </c>
      <c r="CE99">
        <v>0.1</v>
      </c>
      <c r="CF99">
        <v>0.1</v>
      </c>
      <c r="CG99">
        <v>0.99</v>
      </c>
      <c r="CH99">
        <v>0</v>
      </c>
      <c r="CI99">
        <v>0</v>
      </c>
      <c r="CJ99">
        <v>0</v>
      </c>
      <c r="CK99">
        <v>0</v>
      </c>
      <c r="CL99" t="s">
        <v>1188</v>
      </c>
      <c r="CM99">
        <v>2028</v>
      </c>
      <c r="CN99">
        <v>0</v>
      </c>
      <c r="CO99" t="s">
        <v>2108</v>
      </c>
      <c r="CP99">
        <v>100</v>
      </c>
      <c r="CQ99" t="s">
        <v>2109</v>
      </c>
      <c r="CR99">
        <v>100</v>
      </c>
      <c r="CS99" t="s">
        <v>1795</v>
      </c>
      <c r="CT99" t="s">
        <v>2110</v>
      </c>
      <c r="CU99">
        <v>1</v>
      </c>
      <c r="CV99">
        <v>0</v>
      </c>
      <c r="CW99" t="s">
        <v>2111</v>
      </c>
      <c r="CX99">
        <v>33.244211</v>
      </c>
      <c r="CY99">
        <v>-86.458055999999999</v>
      </c>
      <c r="CZ99" t="s">
        <v>1817</v>
      </c>
      <c r="DA99" t="s">
        <v>1818</v>
      </c>
      <c r="DB99" t="s">
        <v>2112</v>
      </c>
      <c r="DC99">
        <v>0</v>
      </c>
      <c r="DD99" s="18">
        <v>35823724.600000001</v>
      </c>
      <c r="DE99" s="18">
        <v>3347096.8</v>
      </c>
      <c r="DF99" s="57">
        <v>0.254</v>
      </c>
      <c r="DG99" t="s">
        <v>1891</v>
      </c>
      <c r="DH99">
        <v>17521084.199999999</v>
      </c>
      <c r="DI99">
        <v>1381.4</v>
      </c>
      <c r="DJ99">
        <v>1751.6</v>
      </c>
      <c r="DK99">
        <v>3631596</v>
      </c>
      <c r="DL99">
        <v>4.5999999999999996</v>
      </c>
      <c r="DM99">
        <v>752.2</v>
      </c>
      <c r="DN99">
        <v>24</v>
      </c>
      <c r="DO99">
        <v>0</v>
      </c>
      <c r="DP99">
        <v>4.3372902629782002E-2</v>
      </c>
      <c r="DQ99">
        <v>0.11119051000890399</v>
      </c>
      <c r="DR99">
        <v>197.34255693281801</v>
      </c>
      <c r="DS99">
        <v>1.5183046428161701E-7</v>
      </c>
      <c r="DT99">
        <v>8.3217329916491403E-2</v>
      </c>
      <c r="DU99">
        <v>7.7122075687238806E-2</v>
      </c>
      <c r="DV99">
        <v>9.77899433717732E-2</v>
      </c>
      <c r="DW99" s="58">
        <v>202.748097276294</v>
      </c>
      <c r="DX99">
        <v>1.2840652532260699E-7</v>
      </c>
      <c r="DY99">
        <v>8.5862266445817306E-2</v>
      </c>
      <c r="DZ99">
        <v>1.1277044467077799E-3</v>
      </c>
      <c r="EA99">
        <v>0</v>
      </c>
      <c r="EB99">
        <v>3055680</v>
      </c>
      <c r="EC99">
        <v>1231919</v>
      </c>
      <c r="ED99">
        <v>2017532</v>
      </c>
      <c r="EE99">
        <v>0</v>
      </c>
      <c r="EF99">
        <v>1</v>
      </c>
      <c r="EG99">
        <v>1</v>
      </c>
      <c r="EH99" t="s">
        <v>1821</v>
      </c>
      <c r="EI99">
        <v>0.48</v>
      </c>
      <c r="EJ99">
        <v>0.48</v>
      </c>
      <c r="EK99" t="s">
        <v>1822</v>
      </c>
      <c r="EL99" t="s">
        <v>1822</v>
      </c>
      <c r="EM99">
        <v>0</v>
      </c>
      <c r="EN99">
        <v>1</v>
      </c>
      <c r="EO99">
        <v>0</v>
      </c>
      <c r="EP99">
        <v>1</v>
      </c>
      <c r="EQ99">
        <v>1</v>
      </c>
      <c r="ER99">
        <v>1</v>
      </c>
      <c r="ES99">
        <v>0</v>
      </c>
      <c r="ET99">
        <v>1</v>
      </c>
      <c r="EU99">
        <v>0</v>
      </c>
      <c r="EV99">
        <v>0</v>
      </c>
      <c r="EW99">
        <v>1</v>
      </c>
      <c r="EX99">
        <v>0</v>
      </c>
      <c r="EY99">
        <v>1</v>
      </c>
      <c r="EZ99" t="s">
        <v>1939</v>
      </c>
      <c r="FA99">
        <v>48</v>
      </c>
      <c r="FB99" t="s">
        <v>1824</v>
      </c>
      <c r="FC99">
        <v>0</v>
      </c>
      <c r="FD99" t="s">
        <v>1803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66</v>
      </c>
      <c r="FM99">
        <v>63</v>
      </c>
      <c r="FN99">
        <v>89</v>
      </c>
      <c r="FO99">
        <v>71</v>
      </c>
      <c r="FP99">
        <v>1</v>
      </c>
      <c r="FQ99">
        <v>0</v>
      </c>
      <c r="FR99">
        <v>0</v>
      </c>
      <c r="FS99" t="s">
        <v>2113</v>
      </c>
      <c r="FT99">
        <v>1</v>
      </c>
      <c r="FU99">
        <v>1</v>
      </c>
      <c r="FV99">
        <v>1</v>
      </c>
      <c r="FW99">
        <v>1</v>
      </c>
      <c r="FX99" t="s">
        <v>1827</v>
      </c>
      <c r="FY99" t="s">
        <v>2114</v>
      </c>
      <c r="FZ99">
        <v>2028</v>
      </c>
      <c r="GA99">
        <v>1</v>
      </c>
      <c r="GB99">
        <v>0</v>
      </c>
      <c r="GC99">
        <v>0</v>
      </c>
      <c r="GD99">
        <v>0</v>
      </c>
      <c r="GE99">
        <v>1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1</v>
      </c>
      <c r="GM99" t="s">
        <v>1804</v>
      </c>
      <c r="GN99">
        <v>0</v>
      </c>
      <c r="GO99">
        <v>0</v>
      </c>
      <c r="GP99">
        <v>0</v>
      </c>
      <c r="GQ99" t="s">
        <v>2115</v>
      </c>
      <c r="GR99">
        <v>144.37574569999899</v>
      </c>
      <c r="GS99">
        <v>9.5680891087511792</v>
      </c>
      <c r="GT99">
        <v>12.132231709054899</v>
      </c>
      <c r="GU99">
        <v>1</v>
      </c>
      <c r="GV99">
        <v>34858395</v>
      </c>
      <c r="GW99">
        <v>3347292</v>
      </c>
      <c r="GX99">
        <v>0.25</v>
      </c>
      <c r="GY99">
        <v>3555687</v>
      </c>
      <c r="GZ99">
        <v>204.0074994847009</v>
      </c>
      <c r="HA99" t="s">
        <v>1806</v>
      </c>
      <c r="HB99" s="57">
        <v>0.254</v>
      </c>
      <c r="HC99" t="s">
        <v>1806</v>
      </c>
      <c r="HD99" s="58">
        <v>202.748097276294</v>
      </c>
      <c r="HE99" s="18">
        <v>1851233.28</v>
      </c>
      <c r="HF99" s="18">
        <v>18982546.053119998</v>
      </c>
      <c r="HG99" s="18">
        <v>1924337.5468648521</v>
      </c>
      <c r="HH99" s="57">
        <v>1</v>
      </c>
      <c r="HI99">
        <v>173</v>
      </c>
      <c r="HJ99" s="11">
        <v>16.090434560307489</v>
      </c>
      <c r="HK99">
        <v>33</v>
      </c>
      <c r="HL99" s="11">
        <v>9.3008292256112668</v>
      </c>
      <c r="HM99" s="59">
        <v>2304.0718727605199</v>
      </c>
      <c r="HN99" s="59">
        <v>10.58</v>
      </c>
      <c r="HO99" s="59">
        <v>3.52</v>
      </c>
      <c r="HP99" s="59">
        <v>27.133523767115399</v>
      </c>
      <c r="HQ99" s="59">
        <v>0.31458540176538496</v>
      </c>
      <c r="HR99" s="59">
        <v>0.45897096819303695</v>
      </c>
      <c r="HS99" s="59">
        <v>4.82</v>
      </c>
      <c r="HT99" s="59">
        <v>15.85</v>
      </c>
      <c r="HU99" t="s">
        <v>44</v>
      </c>
      <c r="HV99" s="19">
        <v>1</v>
      </c>
      <c r="HW99" s="18">
        <v>788.55064704000017</v>
      </c>
      <c r="HX99" s="58">
        <v>259.748583134976</v>
      </c>
      <c r="HY99" s="58">
        <v>572.251416865024</v>
      </c>
      <c r="HZ99" s="57">
        <v>0.36929222675886458</v>
      </c>
      <c r="IA99" s="18">
        <v>1851233.2799999998</v>
      </c>
      <c r="IB99" s="18">
        <v>2691519.9221311682</v>
      </c>
      <c r="IC99" s="18">
        <v>27598845.281532995</v>
      </c>
      <c r="ID99" s="58">
        <v>20.274809727629403</v>
      </c>
      <c r="IE99" s="18">
        <v>279780.66839268204</v>
      </c>
      <c r="IF99" s="18">
        <v>1644556.8784721701</v>
      </c>
      <c r="IG99" s="18">
        <v>1249891020.264782</v>
      </c>
      <c r="IH99" s="18">
        <v>0</v>
      </c>
      <c r="II99" s="18">
        <v>0</v>
      </c>
      <c r="IJ99" s="18">
        <v>2184.164133855857</v>
      </c>
      <c r="IK99" s="58">
        <v>20.373276000000001</v>
      </c>
      <c r="IL99" s="58">
        <v>6.9815344085751834</v>
      </c>
      <c r="IM99" s="58">
        <v>12.683154758039999</v>
      </c>
      <c r="IN99" s="58">
        <v>17.705971861494724</v>
      </c>
      <c r="IO99" s="58">
        <v>2.9447735398412501E-15</v>
      </c>
      <c r="IP99" s="58">
        <v>75.510383364615436</v>
      </c>
      <c r="IQ99" s="58">
        <v>38.829278734059258</v>
      </c>
      <c r="IR99" s="58">
        <v>43.709070797032439</v>
      </c>
      <c r="IS99" s="58">
        <f t="shared" si="5"/>
        <v>2184.164133855857</v>
      </c>
      <c r="IT99" s="60"/>
      <c r="IU99" s="18">
        <f t="shared" si="6"/>
        <v>12.683154758039999</v>
      </c>
      <c r="IV99" s="18">
        <f t="shared" si="7"/>
        <v>20.373276000000001</v>
      </c>
      <c r="IW99" s="57">
        <f t="shared" si="8"/>
        <v>0.31219781626800003</v>
      </c>
      <c r="IX99" s="57">
        <f t="shared" si="9"/>
        <v>0.45390640456245923</v>
      </c>
      <c r="JA99" s="18">
        <v>205.4</v>
      </c>
    </row>
    <row r="100" spans="1:261" x14ac:dyDescent="0.2">
      <c r="A100" t="s">
        <v>1403</v>
      </c>
      <c r="B100" t="s">
        <v>274</v>
      </c>
      <c r="C100" t="s">
        <v>1224</v>
      </c>
      <c r="D100" t="s">
        <v>1404</v>
      </c>
      <c r="E100" t="s">
        <v>588</v>
      </c>
      <c r="F100">
        <v>564</v>
      </c>
      <c r="G100">
        <v>1</v>
      </c>
      <c r="H100">
        <v>3037</v>
      </c>
      <c r="I100">
        <v>10.58</v>
      </c>
      <c r="J100">
        <v>4.59</v>
      </c>
      <c r="K100">
        <v>40.68</v>
      </c>
      <c r="L100">
        <v>0.35</v>
      </c>
      <c r="M100">
        <v>0.53</v>
      </c>
      <c r="N100">
        <v>4.82</v>
      </c>
      <c r="O100">
        <v>15.85</v>
      </c>
      <c r="R100" t="s">
        <v>325</v>
      </c>
      <c r="S100">
        <v>2079</v>
      </c>
      <c r="T100" t="s">
        <v>41</v>
      </c>
      <c r="U100" t="s">
        <v>326</v>
      </c>
      <c r="V100">
        <v>1315</v>
      </c>
      <c r="W100" t="s">
        <v>42</v>
      </c>
      <c r="X100" t="s">
        <v>327</v>
      </c>
      <c r="Y100">
        <v>29095</v>
      </c>
      <c r="Z100">
        <v>564</v>
      </c>
      <c r="AA100">
        <v>564</v>
      </c>
      <c r="AB100" t="b">
        <v>1</v>
      </c>
      <c r="AC100">
        <v>10285</v>
      </c>
      <c r="AD100">
        <v>2000</v>
      </c>
      <c r="AE100" s="10">
        <v>9999</v>
      </c>
      <c r="AF100" s="11">
        <v>999</v>
      </c>
      <c r="AG100" s="11">
        <v>11.676251511633158</v>
      </c>
      <c r="AH100" s="11">
        <v>109</v>
      </c>
      <c r="AI100" s="11">
        <v>12.727114147680142</v>
      </c>
      <c r="AJ100" s="11" t="s">
        <v>236</v>
      </c>
      <c r="AK100" s="11">
        <v>4.82</v>
      </c>
      <c r="AL100" s="11" t="s">
        <v>327</v>
      </c>
      <c r="AM100" s="11"/>
      <c r="AQ100" t="s">
        <v>383</v>
      </c>
      <c r="AR100" t="s">
        <v>384</v>
      </c>
      <c r="AS100">
        <v>2718</v>
      </c>
      <c r="AT100" t="s">
        <v>41</v>
      </c>
      <c r="AU100">
        <v>5</v>
      </c>
      <c r="AV100">
        <v>1847</v>
      </c>
      <c r="AW100" t="s">
        <v>42</v>
      </c>
      <c r="AX100">
        <v>0</v>
      </c>
      <c r="AY100" t="s">
        <v>263</v>
      </c>
      <c r="AZ100" t="s">
        <v>385</v>
      </c>
      <c r="BA100">
        <v>37</v>
      </c>
      <c r="BB100" t="s">
        <v>386</v>
      </c>
      <c r="BC100">
        <v>71</v>
      </c>
      <c r="BD100">
        <v>37071</v>
      </c>
      <c r="BE100">
        <v>259</v>
      </c>
      <c r="BF100">
        <v>10349</v>
      </c>
      <c r="BG100">
        <v>1961</v>
      </c>
      <c r="BH100">
        <v>0</v>
      </c>
      <c r="BI100" t="s">
        <v>1881</v>
      </c>
      <c r="BJ100" t="s">
        <v>1788</v>
      </c>
      <c r="BK100" t="s">
        <v>1808</v>
      </c>
      <c r="BL100" t="s">
        <v>1809</v>
      </c>
      <c r="BM100" t="s">
        <v>1810</v>
      </c>
      <c r="BN100">
        <v>2009</v>
      </c>
      <c r="BO100">
        <v>0.95</v>
      </c>
      <c r="BP100" t="s">
        <v>1968</v>
      </c>
      <c r="BQ100" t="s">
        <v>1699</v>
      </c>
      <c r="BR100">
        <v>0</v>
      </c>
      <c r="BS100">
        <v>2008</v>
      </c>
      <c r="BT100" t="s">
        <v>1909</v>
      </c>
      <c r="BU100" t="s">
        <v>1793</v>
      </c>
      <c r="BV100" t="s">
        <v>1812</v>
      </c>
      <c r="BW100">
        <v>2016</v>
      </c>
      <c r="BX100">
        <v>0</v>
      </c>
      <c r="BY100">
        <v>8.1000000000000003E-2</v>
      </c>
      <c r="BZ100">
        <v>0.32340999999999998</v>
      </c>
      <c r="CA100">
        <v>0.25073000000000001</v>
      </c>
      <c r="CB100">
        <v>0.32340999999999998</v>
      </c>
      <c r="CC100">
        <v>0.25073000000000001</v>
      </c>
      <c r="CD100">
        <v>0.05</v>
      </c>
      <c r="CE100">
        <v>0.1</v>
      </c>
      <c r="CF100">
        <v>0.1</v>
      </c>
      <c r="CG100">
        <v>0.99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 t="s">
        <v>2116</v>
      </c>
      <c r="CP100">
        <v>100</v>
      </c>
      <c r="CQ100" t="s">
        <v>2117</v>
      </c>
      <c r="CR100">
        <v>100</v>
      </c>
      <c r="CS100" t="s">
        <v>1795</v>
      </c>
      <c r="CT100" t="s">
        <v>2118</v>
      </c>
      <c r="CU100">
        <v>1</v>
      </c>
      <c r="CV100">
        <v>0</v>
      </c>
      <c r="CW100" t="s">
        <v>2119</v>
      </c>
      <c r="CX100">
        <v>35.189700000000002</v>
      </c>
      <c r="CY100">
        <v>-81.012200000000007</v>
      </c>
      <c r="CZ100" t="s">
        <v>1817</v>
      </c>
      <c r="DA100" t="s">
        <v>1818</v>
      </c>
      <c r="DB100">
        <v>0</v>
      </c>
      <c r="DC100">
        <v>0</v>
      </c>
      <c r="DD100" s="18">
        <v>3127343.4</v>
      </c>
      <c r="DE100" s="18">
        <v>310440.2</v>
      </c>
      <c r="DF100" s="57">
        <v>0.09</v>
      </c>
      <c r="DG100" t="s">
        <v>1877</v>
      </c>
      <c r="DH100">
        <v>2249061.6</v>
      </c>
      <c r="DI100">
        <v>70.400000000000006</v>
      </c>
      <c r="DJ100">
        <v>446.4</v>
      </c>
      <c r="DK100">
        <v>320864.8</v>
      </c>
      <c r="DL100">
        <v>2.6</v>
      </c>
      <c r="DM100">
        <v>322.8</v>
      </c>
      <c r="DN100">
        <v>12</v>
      </c>
      <c r="DO100">
        <v>0</v>
      </c>
      <c r="DP100">
        <v>2.08099721386488E-2</v>
      </c>
      <c r="DQ100">
        <v>0.28973884285349499</v>
      </c>
      <c r="DR100">
        <v>205.20233295795299</v>
      </c>
      <c r="DS100">
        <v>8.0038354379418604E-7</v>
      </c>
      <c r="DT100">
        <v>0.298212147174794</v>
      </c>
      <c r="DU100">
        <v>4.5022238363717902E-2</v>
      </c>
      <c r="DV100">
        <v>0.28548192053357402</v>
      </c>
      <c r="DW100" s="58">
        <v>205.19959528589001</v>
      </c>
      <c r="DX100">
        <v>8.3137656069365401E-7</v>
      </c>
      <c r="DY100">
        <v>0.28705305359355199</v>
      </c>
      <c r="DZ100">
        <v>5.8726716692041499E-3</v>
      </c>
      <c r="EA100">
        <v>0</v>
      </c>
      <c r="EB100">
        <v>351255</v>
      </c>
      <c r="EC100">
        <v>165979</v>
      </c>
      <c r="ED100">
        <v>0</v>
      </c>
      <c r="EE100">
        <v>4493</v>
      </c>
      <c r="EF100">
        <v>1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1</v>
      </c>
      <c r="EO100">
        <v>1</v>
      </c>
      <c r="EP100">
        <v>0</v>
      </c>
      <c r="EQ100">
        <v>0</v>
      </c>
      <c r="ER100">
        <v>1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 t="s">
        <v>1823</v>
      </c>
      <c r="FA100">
        <v>61</v>
      </c>
      <c r="FB100" t="s">
        <v>1860</v>
      </c>
      <c r="FC100">
        <v>0</v>
      </c>
      <c r="FD100" t="s">
        <v>1803</v>
      </c>
      <c r="FE100">
        <v>0</v>
      </c>
      <c r="FF100">
        <v>0</v>
      </c>
      <c r="FG100">
        <v>1</v>
      </c>
      <c r="FH100">
        <v>0</v>
      </c>
      <c r="FI100">
        <v>0</v>
      </c>
      <c r="FJ100" t="s">
        <v>1850</v>
      </c>
      <c r="FK100">
        <v>1</v>
      </c>
      <c r="FL100">
        <v>88</v>
      </c>
      <c r="FM100">
        <v>61</v>
      </c>
      <c r="FN100">
        <v>96</v>
      </c>
      <c r="FO100">
        <v>89</v>
      </c>
      <c r="FP100">
        <v>1</v>
      </c>
      <c r="FQ100">
        <v>1</v>
      </c>
      <c r="FR100">
        <v>0</v>
      </c>
      <c r="FS100" t="s">
        <v>2120</v>
      </c>
      <c r="FT100">
        <v>1</v>
      </c>
      <c r="FU100">
        <v>1</v>
      </c>
      <c r="FV100">
        <v>1</v>
      </c>
      <c r="FW100">
        <v>1</v>
      </c>
      <c r="FX100">
        <v>0</v>
      </c>
      <c r="FY100" t="s">
        <v>2114</v>
      </c>
      <c r="FZ100">
        <v>2028</v>
      </c>
      <c r="GA100">
        <v>1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1</v>
      </c>
      <c r="GM100" t="s">
        <v>1804</v>
      </c>
      <c r="GN100">
        <v>0</v>
      </c>
      <c r="GO100" t="s">
        <v>1893</v>
      </c>
      <c r="GP100">
        <v>0</v>
      </c>
      <c r="GQ100" t="s">
        <v>2121</v>
      </c>
      <c r="GR100">
        <v>104.9278729</v>
      </c>
      <c r="GS100">
        <v>0.67093707376584</v>
      </c>
      <c r="GT100">
        <v>4.2543509904697503</v>
      </c>
      <c r="GU100">
        <v>0</v>
      </c>
      <c r="GV100">
        <v>4192028</v>
      </c>
      <c r="GW100">
        <v>404123</v>
      </c>
      <c r="GX100">
        <v>0.12</v>
      </c>
      <c r="GY100">
        <v>430101</v>
      </c>
      <c r="GZ100">
        <v>205.19948817135764</v>
      </c>
      <c r="HA100" t="s">
        <v>1840</v>
      </c>
      <c r="HB100" s="57">
        <v>0.2</v>
      </c>
      <c r="HC100" t="s">
        <v>1806</v>
      </c>
      <c r="HD100" s="58">
        <v>205.19959528589001</v>
      </c>
      <c r="HE100" s="18">
        <v>453768.00000000006</v>
      </c>
      <c r="HF100" s="18">
        <v>4696045.0320000006</v>
      </c>
      <c r="HG100" s="18">
        <v>481813.27000535728</v>
      </c>
      <c r="HH100" s="57">
        <v>0.30833333333333335</v>
      </c>
      <c r="HI100">
        <v>176</v>
      </c>
      <c r="HJ100" s="11">
        <v>33.368025818872574</v>
      </c>
      <c r="HK100">
        <v>88</v>
      </c>
      <c r="HL100" s="11">
        <v>18.959105578904872</v>
      </c>
      <c r="HM100" s="59" t="s">
        <v>44</v>
      </c>
      <c r="HN100" s="59" t="s">
        <v>44</v>
      </c>
      <c r="HO100" s="59" t="s">
        <v>44</v>
      </c>
      <c r="HP100" s="59" t="s">
        <v>44</v>
      </c>
      <c r="HQ100" s="59" t="s">
        <v>44</v>
      </c>
      <c r="HR100" s="59" t="s">
        <v>44</v>
      </c>
      <c r="HS100" s="59" t="s">
        <v>44</v>
      </c>
      <c r="HT100" s="59" t="s">
        <v>44</v>
      </c>
      <c r="HU100" t="s">
        <v>44</v>
      </c>
      <c r="HV100" s="19" t="s">
        <v>44</v>
      </c>
      <c r="HW100" s="18">
        <v>247.74854013000001</v>
      </c>
      <c r="HX100" s="58">
        <v>81.608369118821997</v>
      </c>
      <c r="HY100" s="58">
        <v>177.391630881178</v>
      </c>
      <c r="HZ100" s="57">
        <v>0.2920092664050038</v>
      </c>
      <c r="IA100" s="18">
        <v>453768.00000000006</v>
      </c>
      <c r="IB100" s="18">
        <v>662522.3039903288</v>
      </c>
      <c r="IC100" s="18">
        <v>6856443.3239959124</v>
      </c>
      <c r="ID100" s="58">
        <v>20.519959528589002</v>
      </c>
      <c r="IE100" s="18">
        <v>70346.969759230182</v>
      </c>
      <c r="IF100" s="18">
        <v>411466.30024612707</v>
      </c>
      <c r="IG100" s="18">
        <v>392693451.91024631</v>
      </c>
      <c r="IH100" s="18">
        <v>0</v>
      </c>
      <c r="II100" s="18">
        <v>0</v>
      </c>
      <c r="IJ100" s="18">
        <v>2213.709011860225</v>
      </c>
      <c r="IK100" s="58">
        <v>27.893071366795368</v>
      </c>
      <c r="IL100" s="58">
        <v>7.1415292351903776</v>
      </c>
      <c r="IM100" s="58">
        <v>12.800660092739999</v>
      </c>
      <c r="IN100" s="58">
        <v>27.62839569739478</v>
      </c>
      <c r="IO100" s="58">
        <v>0</v>
      </c>
      <c r="IP100" s="58">
        <v>77.076028986003408</v>
      </c>
      <c r="IQ100" s="58">
        <v>69.150815444498122</v>
      </c>
      <c r="IR100" s="58">
        <v>76.260017415397982</v>
      </c>
      <c r="IS100" s="58">
        <f t="shared" si="5"/>
        <v>2213.709011860225</v>
      </c>
      <c r="IT100" s="60"/>
      <c r="IU100" s="18">
        <f t="shared" si="6"/>
        <v>12.800660092739999</v>
      </c>
      <c r="IV100" s="18">
        <f t="shared" si="7"/>
        <v>27.893071366795368</v>
      </c>
      <c r="IW100" s="57">
        <f t="shared" si="8"/>
        <v>0.31509022825800004</v>
      </c>
      <c r="IX100" s="57">
        <f t="shared" si="9"/>
        <v>0.46004633202501899</v>
      </c>
      <c r="JA100" s="18">
        <v>205.4</v>
      </c>
    </row>
    <row r="101" spans="1:261" x14ac:dyDescent="0.2">
      <c r="A101" t="s">
        <v>1405</v>
      </c>
      <c r="B101" t="s">
        <v>274</v>
      </c>
      <c r="C101" t="s">
        <v>1224</v>
      </c>
      <c r="D101" t="s">
        <v>1404</v>
      </c>
      <c r="E101" t="s">
        <v>588</v>
      </c>
      <c r="F101">
        <v>564</v>
      </c>
      <c r="G101">
        <v>2</v>
      </c>
      <c r="H101">
        <v>2343.65257534597</v>
      </c>
      <c r="I101">
        <v>10.58</v>
      </c>
      <c r="J101">
        <v>4.59</v>
      </c>
      <c r="K101">
        <v>31.258907549716401</v>
      </c>
      <c r="L101">
        <v>0.31834136586169498</v>
      </c>
      <c r="M101">
        <v>0.46700995178343785</v>
      </c>
      <c r="N101">
        <v>4.82</v>
      </c>
      <c r="O101">
        <v>15.85</v>
      </c>
      <c r="R101" t="s">
        <v>330</v>
      </c>
      <c r="S101">
        <v>2103</v>
      </c>
      <c r="T101" t="s">
        <v>41</v>
      </c>
      <c r="U101">
        <v>1</v>
      </c>
      <c r="V101">
        <v>1328</v>
      </c>
      <c r="W101" t="s">
        <v>42</v>
      </c>
      <c r="X101" t="s">
        <v>327</v>
      </c>
      <c r="Y101">
        <v>29071</v>
      </c>
      <c r="Z101">
        <v>593</v>
      </c>
      <c r="AA101">
        <v>2372</v>
      </c>
      <c r="AB101" t="b">
        <v>1</v>
      </c>
      <c r="AC101">
        <v>10396</v>
      </c>
      <c r="AD101">
        <v>1970</v>
      </c>
      <c r="AE101" s="10">
        <v>2036</v>
      </c>
      <c r="AF101" s="11">
        <v>155</v>
      </c>
      <c r="AG101" s="11">
        <v>17.449378582662252</v>
      </c>
      <c r="AH101" s="11">
        <v>20</v>
      </c>
      <c r="AI101" s="11">
        <v>11.257663601717582</v>
      </c>
      <c r="AJ101" s="11" t="s">
        <v>327</v>
      </c>
      <c r="AK101" s="11">
        <v>4.82</v>
      </c>
      <c r="AL101" s="11" t="s">
        <v>95</v>
      </c>
      <c r="AM101" s="11">
        <v>-28.91</v>
      </c>
      <c r="AQ101" t="s">
        <v>387</v>
      </c>
      <c r="AR101" t="s">
        <v>388</v>
      </c>
      <c r="AS101">
        <v>2721</v>
      </c>
      <c r="AT101" t="s">
        <v>41</v>
      </c>
      <c r="AU101">
        <v>5</v>
      </c>
      <c r="AV101">
        <v>1857</v>
      </c>
      <c r="AW101" t="s">
        <v>42</v>
      </c>
      <c r="AX101">
        <v>0</v>
      </c>
      <c r="AY101" t="s">
        <v>263</v>
      </c>
      <c r="AZ101" t="s">
        <v>385</v>
      </c>
      <c r="BA101">
        <v>37</v>
      </c>
      <c r="BB101" t="s">
        <v>389</v>
      </c>
      <c r="BC101">
        <v>45</v>
      </c>
      <c r="BD101">
        <v>37045</v>
      </c>
      <c r="BE101">
        <v>544</v>
      </c>
      <c r="BF101">
        <v>9385</v>
      </c>
      <c r="BG101">
        <v>1972</v>
      </c>
      <c r="BH101">
        <v>0</v>
      </c>
      <c r="BI101" t="s">
        <v>1881</v>
      </c>
      <c r="BJ101" t="s">
        <v>1788</v>
      </c>
      <c r="BK101" t="s">
        <v>1808</v>
      </c>
      <c r="BL101" t="s">
        <v>2122</v>
      </c>
      <c r="BM101" t="s">
        <v>1810</v>
      </c>
      <c r="BN101">
        <v>2010</v>
      </c>
      <c r="BO101">
        <v>0.98299999999999998</v>
      </c>
      <c r="BP101" t="s">
        <v>1968</v>
      </c>
      <c r="BQ101" t="s">
        <v>1701</v>
      </c>
      <c r="BR101">
        <v>2002</v>
      </c>
      <c r="BS101">
        <v>0</v>
      </c>
      <c r="BT101" t="s">
        <v>1909</v>
      </c>
      <c r="BU101" t="s">
        <v>1793</v>
      </c>
      <c r="BV101">
        <v>0</v>
      </c>
      <c r="BW101">
        <v>0</v>
      </c>
      <c r="BX101">
        <v>0</v>
      </c>
      <c r="BY101">
        <v>1.6</v>
      </c>
      <c r="BZ101">
        <v>0.24709999999999999</v>
      </c>
      <c r="CA101">
        <v>0.13744999999999999</v>
      </c>
      <c r="CB101">
        <v>0.24709999999999999</v>
      </c>
      <c r="CC101">
        <v>0.13744999999999999</v>
      </c>
      <c r="CD101">
        <v>0.05</v>
      </c>
      <c r="CE101">
        <v>0.1</v>
      </c>
      <c r="CF101">
        <v>0.56000000000000005</v>
      </c>
      <c r="CG101">
        <v>0.99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 t="s">
        <v>2116</v>
      </c>
      <c r="CP101">
        <v>100</v>
      </c>
      <c r="CQ101" t="s">
        <v>2117</v>
      </c>
      <c r="CR101">
        <v>100</v>
      </c>
      <c r="CS101" t="s">
        <v>1795</v>
      </c>
      <c r="CT101" t="s">
        <v>2123</v>
      </c>
      <c r="CU101">
        <v>1</v>
      </c>
      <c r="CV101">
        <v>0</v>
      </c>
      <c r="CW101" t="s">
        <v>2119</v>
      </c>
      <c r="CX101">
        <v>35.22</v>
      </c>
      <c r="CY101">
        <v>-81.759399999999999</v>
      </c>
      <c r="CZ101" t="s">
        <v>1817</v>
      </c>
      <c r="DA101" t="s">
        <v>1818</v>
      </c>
      <c r="DB101" t="s">
        <v>2124</v>
      </c>
      <c r="DC101">
        <v>0</v>
      </c>
      <c r="DD101" s="18">
        <v>12198233.6</v>
      </c>
      <c r="DE101" s="18">
        <v>1269288.3999999999</v>
      </c>
      <c r="DF101" s="57">
        <v>0.22999999999999901</v>
      </c>
      <c r="DG101" t="s">
        <v>1891</v>
      </c>
      <c r="DH101">
        <v>6338911.5999999996</v>
      </c>
      <c r="DI101">
        <v>359</v>
      </c>
      <c r="DJ101">
        <v>854.2</v>
      </c>
      <c r="DK101">
        <v>1206046.6000000001</v>
      </c>
      <c r="DL101">
        <v>7.2</v>
      </c>
      <c r="DM101">
        <v>473.4</v>
      </c>
      <c r="DN101">
        <v>36</v>
      </c>
      <c r="DO101">
        <v>0</v>
      </c>
      <c r="DP101">
        <v>4.2739098830187602E-2</v>
      </c>
      <c r="DQ101">
        <v>0.162544976933958</v>
      </c>
      <c r="DR101">
        <v>185.334237371363</v>
      </c>
      <c r="DS101">
        <v>7.95674712264132E-7</v>
      </c>
      <c r="DT101">
        <v>0.16471374917679199</v>
      </c>
      <c r="DU101">
        <v>5.88609813145404E-2</v>
      </c>
      <c r="DV101">
        <v>0.14005306473225701</v>
      </c>
      <c r="DW101" s="58">
        <v>197.74118770770201</v>
      </c>
      <c r="DX101">
        <v>5.9024939479762002E-7</v>
      </c>
      <c r="DY101">
        <v>0.14936318089685899</v>
      </c>
      <c r="DZ101">
        <v>8.3656028718185095E-3</v>
      </c>
      <c r="EA101">
        <v>0</v>
      </c>
      <c r="EB101">
        <v>1753450</v>
      </c>
      <c r="EC101">
        <v>672604</v>
      </c>
      <c r="ED101">
        <v>3874192</v>
      </c>
      <c r="EE101">
        <v>2066</v>
      </c>
      <c r="EF101">
        <v>1</v>
      </c>
      <c r="EG101">
        <v>1</v>
      </c>
      <c r="EH101" t="s">
        <v>1821</v>
      </c>
      <c r="EI101">
        <v>0.44583524000000002</v>
      </c>
      <c r="EJ101">
        <v>0.19251976300000001</v>
      </c>
      <c r="EK101" t="s">
        <v>1848</v>
      </c>
      <c r="EL101" t="s">
        <v>1848</v>
      </c>
      <c r="EM101">
        <v>0</v>
      </c>
      <c r="EN101">
        <v>1</v>
      </c>
      <c r="EO101">
        <v>0</v>
      </c>
      <c r="EP101">
        <v>0</v>
      </c>
      <c r="EQ101">
        <v>1</v>
      </c>
      <c r="ER101">
        <v>1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 t="s">
        <v>1950</v>
      </c>
      <c r="FA101">
        <v>50</v>
      </c>
      <c r="FB101" t="s">
        <v>1824</v>
      </c>
      <c r="FC101">
        <v>6</v>
      </c>
      <c r="FD101" t="s">
        <v>1849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66</v>
      </c>
      <c r="FM101">
        <v>61</v>
      </c>
      <c r="FN101">
        <v>86</v>
      </c>
      <c r="FO101">
        <v>69</v>
      </c>
      <c r="FP101">
        <v>1</v>
      </c>
      <c r="FQ101">
        <v>0</v>
      </c>
      <c r="FR101">
        <v>0</v>
      </c>
      <c r="FS101" t="s">
        <v>2120</v>
      </c>
      <c r="FT101">
        <v>1</v>
      </c>
      <c r="FU101">
        <v>1</v>
      </c>
      <c r="FV101">
        <v>1</v>
      </c>
      <c r="FW101">
        <v>1</v>
      </c>
      <c r="FX101" t="s">
        <v>1963</v>
      </c>
      <c r="FY101">
        <v>0</v>
      </c>
      <c r="FZ101">
        <v>0</v>
      </c>
      <c r="GA101">
        <v>1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1</v>
      </c>
      <c r="GM101" t="s">
        <v>1804</v>
      </c>
      <c r="GN101">
        <v>0</v>
      </c>
      <c r="GO101" t="s">
        <v>1893</v>
      </c>
      <c r="GP101">
        <v>0</v>
      </c>
      <c r="GQ101" t="s">
        <v>2121</v>
      </c>
      <c r="GR101">
        <v>66.498427770000006</v>
      </c>
      <c r="GS101">
        <v>5.3986238778709597</v>
      </c>
      <c r="GT101">
        <v>12.845416480438301</v>
      </c>
      <c r="GU101">
        <v>1</v>
      </c>
      <c r="GV101">
        <v>18667410</v>
      </c>
      <c r="GW101">
        <v>1961556</v>
      </c>
      <c r="GX101">
        <v>0.35</v>
      </c>
      <c r="GY101">
        <v>1822504</v>
      </c>
      <c r="GZ101">
        <v>195.26051016182748</v>
      </c>
      <c r="HA101" t="s">
        <v>1806</v>
      </c>
      <c r="HB101" s="57">
        <v>0.22999999999999901</v>
      </c>
      <c r="HC101" t="s">
        <v>1806</v>
      </c>
      <c r="HD101" s="58">
        <v>197.74118770770201</v>
      </c>
      <c r="HE101" s="18">
        <v>1096051.1999999953</v>
      </c>
      <c r="HF101" s="18">
        <v>10286440.511999955</v>
      </c>
      <c r="HG101" s="18">
        <v>1017026.4820637468</v>
      </c>
      <c r="HH101" s="57">
        <v>0.39193083573487031</v>
      </c>
      <c r="HI101">
        <v>148</v>
      </c>
      <c r="HJ101" s="11">
        <v>18.670532217321515</v>
      </c>
      <c r="HK101">
        <v>112</v>
      </c>
      <c r="HL101" s="11">
        <v>14.129051407702768</v>
      </c>
      <c r="HM101" s="59">
        <v>1941.5856524472499</v>
      </c>
      <c r="HN101" s="59">
        <v>10.58</v>
      </c>
      <c r="HO101" s="59">
        <v>4.59</v>
      </c>
      <c r="HP101" s="59">
        <v>23.308391842042301</v>
      </c>
      <c r="HQ101" s="59">
        <v>0.27895463310544999</v>
      </c>
      <c r="HR101" s="59">
        <v>0.38687528678933991</v>
      </c>
      <c r="HS101" s="59">
        <v>4.82</v>
      </c>
      <c r="HT101" s="59">
        <v>25.38</v>
      </c>
      <c r="HU101" t="s">
        <v>44</v>
      </c>
      <c r="HV101" s="19" t="s">
        <v>44</v>
      </c>
      <c r="HW101" s="18">
        <v>471.89581920000001</v>
      </c>
      <c r="HX101" s="58">
        <v>155.44248284447997</v>
      </c>
      <c r="HY101" s="58">
        <v>388.55751715552003</v>
      </c>
      <c r="HZ101" s="57">
        <v>0.32201152847577058</v>
      </c>
      <c r="IA101" s="18">
        <v>1096051.1999999953</v>
      </c>
      <c r="IB101" s="18">
        <v>1534526.6182595761</v>
      </c>
      <c r="IC101" s="18">
        <v>14401532.312366121</v>
      </c>
      <c r="ID101" s="58">
        <v>19.774118770770201</v>
      </c>
      <c r="IE101" s="18">
        <v>142388.80521290624</v>
      </c>
      <c r="IF101" s="18">
        <v>874637.67685084057</v>
      </c>
      <c r="IG101" s="18">
        <v>747977760.37923121</v>
      </c>
      <c r="IH101" s="18">
        <v>0</v>
      </c>
      <c r="II101" s="18">
        <v>0</v>
      </c>
      <c r="IJ101" s="18">
        <v>1925.0116838682941</v>
      </c>
      <c r="IK101" s="58">
        <v>22.172746588235292</v>
      </c>
      <c r="IL101" s="58">
        <v>5.6317056179029539</v>
      </c>
      <c r="IM101" s="58">
        <v>11.608290170099997</v>
      </c>
      <c r="IN101" s="58">
        <v>20.297872786654096</v>
      </c>
      <c r="IO101" s="58">
        <v>0</v>
      </c>
      <c r="IP101" s="58">
        <v>67.829132920361545</v>
      </c>
      <c r="IQ101" s="58">
        <v>47.505707805991264</v>
      </c>
      <c r="IR101" s="58">
        <v>59.531723164591718</v>
      </c>
      <c r="IS101" s="58">
        <f t="shared" si="5"/>
        <v>1925.0116838682941</v>
      </c>
      <c r="IT101" s="60"/>
      <c r="IU101" s="18">
        <f t="shared" si="6"/>
        <v>11.608290170099997</v>
      </c>
      <c r="IV101" s="18">
        <f t="shared" si="7"/>
        <v>22.172746588235292</v>
      </c>
      <c r="IW101" s="57">
        <f t="shared" si="8"/>
        <v>0.28573985816999992</v>
      </c>
      <c r="IX101" s="57">
        <f t="shared" si="9"/>
        <v>0.40005012380770433</v>
      </c>
      <c r="JA101" s="18">
        <v>205.4</v>
      </c>
    </row>
    <row r="102" spans="1:261" x14ac:dyDescent="0.2">
      <c r="A102" t="s">
        <v>1406</v>
      </c>
      <c r="B102" t="s">
        <v>1407</v>
      </c>
      <c r="C102" t="s">
        <v>1224</v>
      </c>
      <c r="D102" t="s">
        <v>1408</v>
      </c>
      <c r="E102" t="s">
        <v>591</v>
      </c>
      <c r="F102">
        <v>56456</v>
      </c>
      <c r="G102" t="s">
        <v>210</v>
      </c>
      <c r="H102">
        <v>2224.7959291197199</v>
      </c>
      <c r="I102">
        <v>12.66</v>
      </c>
      <c r="J102">
        <v>4.59</v>
      </c>
      <c r="K102">
        <v>27.351975935073099</v>
      </c>
      <c r="L102">
        <v>0.30709317190000002</v>
      </c>
      <c r="M102">
        <v>0.44319547657233005</v>
      </c>
      <c r="N102">
        <v>4.82</v>
      </c>
      <c r="O102">
        <v>31.19</v>
      </c>
      <c r="R102" t="s">
        <v>333</v>
      </c>
      <c r="S102">
        <v>2103</v>
      </c>
      <c r="T102" t="s">
        <v>41</v>
      </c>
      <c r="U102">
        <v>2</v>
      </c>
      <c r="V102">
        <v>1329</v>
      </c>
      <c r="W102" t="s">
        <v>42</v>
      </c>
      <c r="X102" t="s">
        <v>327</v>
      </c>
      <c r="Y102">
        <v>29071</v>
      </c>
      <c r="Z102">
        <v>593</v>
      </c>
      <c r="AA102">
        <v>2372</v>
      </c>
      <c r="AB102" t="b">
        <v>1</v>
      </c>
      <c r="AC102">
        <v>10397</v>
      </c>
      <c r="AD102">
        <v>1971</v>
      </c>
      <c r="AE102" s="10">
        <v>2036</v>
      </c>
      <c r="AF102" s="11">
        <v>155</v>
      </c>
      <c r="AG102" s="11">
        <v>17.449378582662252</v>
      </c>
      <c r="AH102" s="11">
        <v>20</v>
      </c>
      <c r="AI102" s="11">
        <v>11.257663601717582</v>
      </c>
      <c r="AJ102" s="11" t="s">
        <v>327</v>
      </c>
      <c r="AK102" s="11">
        <v>4.82</v>
      </c>
      <c r="AL102" s="11" t="s">
        <v>95</v>
      </c>
      <c r="AM102" s="11">
        <v>-28.91</v>
      </c>
      <c r="AQ102" t="s">
        <v>387</v>
      </c>
      <c r="AR102" t="s">
        <v>390</v>
      </c>
      <c r="AS102">
        <v>2721</v>
      </c>
      <c r="AT102" t="s">
        <v>41</v>
      </c>
      <c r="AU102">
        <v>6</v>
      </c>
      <c r="AV102">
        <v>90414</v>
      </c>
      <c r="AW102" t="s">
        <v>42</v>
      </c>
      <c r="AX102">
        <v>0</v>
      </c>
      <c r="AY102" t="s">
        <v>263</v>
      </c>
      <c r="AZ102" t="s">
        <v>385</v>
      </c>
      <c r="BA102">
        <v>37</v>
      </c>
      <c r="BB102" t="s">
        <v>389</v>
      </c>
      <c r="BC102">
        <v>45</v>
      </c>
      <c r="BD102">
        <v>37045</v>
      </c>
      <c r="BE102">
        <v>844</v>
      </c>
      <c r="BF102">
        <v>9090</v>
      </c>
      <c r="BG102">
        <v>2012</v>
      </c>
      <c r="BH102">
        <v>2048</v>
      </c>
      <c r="BI102" t="s">
        <v>1807</v>
      </c>
      <c r="BJ102" t="s">
        <v>1788</v>
      </c>
      <c r="BK102" t="s">
        <v>1808</v>
      </c>
      <c r="BL102" t="s">
        <v>2122</v>
      </c>
      <c r="BM102" t="s">
        <v>1810</v>
      </c>
      <c r="BN102">
        <v>2012</v>
      </c>
      <c r="BO102">
        <v>0.98299999999999998</v>
      </c>
      <c r="BP102" t="s">
        <v>1931</v>
      </c>
      <c r="BQ102" t="s">
        <v>1701</v>
      </c>
      <c r="BR102">
        <v>2012</v>
      </c>
      <c r="BS102">
        <v>0</v>
      </c>
      <c r="BT102" t="s">
        <v>41</v>
      </c>
      <c r="BU102">
        <v>0</v>
      </c>
      <c r="BV102">
        <v>0</v>
      </c>
      <c r="BW102">
        <v>0</v>
      </c>
      <c r="BX102">
        <v>0</v>
      </c>
      <c r="BY102">
        <v>2.2000000000000002</v>
      </c>
      <c r="BZ102">
        <v>5.7320000000000003E-2</v>
      </c>
      <c r="CA102">
        <v>5.7320000000000003E-2</v>
      </c>
      <c r="CB102">
        <v>5.7320000000000003E-2</v>
      </c>
      <c r="CC102">
        <v>5.7320000000000003E-2</v>
      </c>
      <c r="CD102">
        <v>0.05</v>
      </c>
      <c r="CE102">
        <v>0.1</v>
      </c>
      <c r="CF102">
        <v>0.56000000000000005</v>
      </c>
      <c r="CG102">
        <v>0.99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 t="s">
        <v>2116</v>
      </c>
      <c r="CP102">
        <v>100</v>
      </c>
      <c r="CQ102" t="s">
        <v>2117</v>
      </c>
      <c r="CR102">
        <v>100</v>
      </c>
      <c r="CS102" t="s">
        <v>1795</v>
      </c>
      <c r="CT102" t="s">
        <v>2125</v>
      </c>
      <c r="CU102">
        <v>1</v>
      </c>
      <c r="CV102">
        <v>0</v>
      </c>
      <c r="CW102" t="s">
        <v>2119</v>
      </c>
      <c r="CX102">
        <v>35.22</v>
      </c>
      <c r="CY102">
        <v>-81.759399999999999</v>
      </c>
      <c r="CZ102" t="s">
        <v>1817</v>
      </c>
      <c r="DA102" t="s">
        <v>1818</v>
      </c>
      <c r="DB102" t="s">
        <v>2124</v>
      </c>
      <c r="DC102">
        <v>0</v>
      </c>
      <c r="DD102" s="18">
        <v>40493525.600000001</v>
      </c>
      <c r="DE102" s="18">
        <v>4827490</v>
      </c>
      <c r="DF102" s="57">
        <v>0.57799999999999996</v>
      </c>
      <c r="DG102" t="s">
        <v>1820</v>
      </c>
      <c r="DH102">
        <v>17797225.800000001</v>
      </c>
      <c r="DI102">
        <v>632.6</v>
      </c>
      <c r="DJ102">
        <v>1134.2</v>
      </c>
      <c r="DK102">
        <v>3757896</v>
      </c>
      <c r="DL102">
        <v>7.2</v>
      </c>
      <c r="DM102">
        <v>503.6</v>
      </c>
      <c r="DN102">
        <v>39</v>
      </c>
      <c r="DO102">
        <v>0</v>
      </c>
      <c r="DP102">
        <v>1.9365386701501602E-2</v>
      </c>
      <c r="DQ102">
        <v>5.7351337539062602E-2</v>
      </c>
      <c r="DR102">
        <v>150.669199134324</v>
      </c>
      <c r="DS102">
        <v>2.3940725317790502E-7</v>
      </c>
      <c r="DT102">
        <v>5.7501502647410101E-2</v>
      </c>
      <c r="DU102">
        <v>3.1244500972767798E-2</v>
      </c>
      <c r="DV102">
        <v>5.6018831810485697E-2</v>
      </c>
      <c r="DW102" s="58">
        <v>185.60478221239299</v>
      </c>
      <c r="DX102">
        <v>1.77806202184578E-7</v>
      </c>
      <c r="DY102">
        <v>5.65930899185422E-2</v>
      </c>
      <c r="DZ102">
        <v>1.7449180380678399E-3</v>
      </c>
      <c r="EA102">
        <v>0</v>
      </c>
      <c r="EB102">
        <v>4614722</v>
      </c>
      <c r="EC102">
        <v>1334778</v>
      </c>
      <c r="ED102">
        <v>282625</v>
      </c>
      <c r="EE102">
        <v>19396</v>
      </c>
      <c r="EF102">
        <v>1</v>
      </c>
      <c r="EG102">
        <v>1</v>
      </c>
      <c r="EH102" t="s">
        <v>1821</v>
      </c>
      <c r="EI102">
        <v>4.8623655999999897E-2</v>
      </c>
      <c r="EJ102">
        <v>0.19251976300000001</v>
      </c>
      <c r="EK102" t="s">
        <v>1848</v>
      </c>
      <c r="EL102" t="s">
        <v>1848</v>
      </c>
      <c r="EM102">
        <v>0</v>
      </c>
      <c r="EN102">
        <v>0</v>
      </c>
      <c r="EO102">
        <v>0</v>
      </c>
      <c r="EP102">
        <v>1</v>
      </c>
      <c r="EQ102">
        <v>1</v>
      </c>
      <c r="ER102">
        <v>1</v>
      </c>
      <c r="ES102">
        <v>0</v>
      </c>
      <c r="ET102">
        <v>1</v>
      </c>
      <c r="EU102">
        <v>0</v>
      </c>
      <c r="EV102">
        <v>0</v>
      </c>
      <c r="EW102">
        <v>0</v>
      </c>
      <c r="EX102">
        <v>0</v>
      </c>
      <c r="EY102">
        <v>0</v>
      </c>
      <c r="EZ102" t="s">
        <v>1939</v>
      </c>
      <c r="FA102">
        <v>10</v>
      </c>
      <c r="FB102" t="s">
        <v>1940</v>
      </c>
      <c r="FC102">
        <v>6</v>
      </c>
      <c r="FD102" t="s">
        <v>1849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66</v>
      </c>
      <c r="FM102">
        <v>61</v>
      </c>
      <c r="FN102">
        <v>86</v>
      </c>
      <c r="FO102">
        <v>69</v>
      </c>
      <c r="FP102">
        <v>1</v>
      </c>
      <c r="FQ102">
        <v>0</v>
      </c>
      <c r="FR102">
        <v>0</v>
      </c>
      <c r="FS102" t="s">
        <v>2120</v>
      </c>
      <c r="FT102">
        <v>1</v>
      </c>
      <c r="FU102">
        <v>1</v>
      </c>
      <c r="FV102">
        <v>1</v>
      </c>
      <c r="FW102">
        <v>1</v>
      </c>
      <c r="FX102" t="s">
        <v>1963</v>
      </c>
      <c r="FY102">
        <v>0</v>
      </c>
      <c r="FZ102">
        <v>0</v>
      </c>
      <c r="GA102">
        <v>1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1</v>
      </c>
      <c r="GM102" t="s">
        <v>1804</v>
      </c>
      <c r="GN102">
        <v>0</v>
      </c>
      <c r="GO102" t="s">
        <v>1893</v>
      </c>
      <c r="GP102">
        <v>0</v>
      </c>
      <c r="GQ102" t="s">
        <v>2121</v>
      </c>
      <c r="GR102">
        <v>66.498427770000006</v>
      </c>
      <c r="GS102">
        <v>9.5130068666885101</v>
      </c>
      <c r="GT102">
        <v>17.056042346187301</v>
      </c>
      <c r="GU102">
        <v>1</v>
      </c>
      <c r="GV102">
        <v>41973072</v>
      </c>
      <c r="GW102">
        <v>5018463</v>
      </c>
      <c r="GX102">
        <v>0.6</v>
      </c>
      <c r="GY102">
        <v>3924413</v>
      </c>
      <c r="GZ102">
        <v>186.99670112304383</v>
      </c>
      <c r="HA102" t="s">
        <v>1806</v>
      </c>
      <c r="HB102" s="57">
        <v>0.57799999999999996</v>
      </c>
      <c r="HC102" t="s">
        <v>1840</v>
      </c>
      <c r="HD102" s="58">
        <v>190</v>
      </c>
      <c r="HE102" s="18">
        <v>4273408.3199999994</v>
      </c>
      <c r="HF102" s="18">
        <v>38845281.628799997</v>
      </c>
      <c r="HG102" s="18">
        <v>3690301.7547359997</v>
      </c>
      <c r="HH102" s="57">
        <v>0.60806916426512969</v>
      </c>
      <c r="HI102">
        <v>148</v>
      </c>
      <c r="HJ102" s="11">
        <v>14.641197422707981</v>
      </c>
      <c r="HK102">
        <v>112</v>
      </c>
      <c r="HL102" s="11">
        <v>11.079825076643877</v>
      </c>
      <c r="HM102" s="59">
        <v>1941.5856524472499</v>
      </c>
      <c r="HN102" s="59">
        <v>10.58</v>
      </c>
      <c r="HO102" s="59">
        <v>3.11</v>
      </c>
      <c r="HP102" s="59">
        <v>23.308391842042301</v>
      </c>
      <c r="HQ102" s="59">
        <v>0.27895463310544999</v>
      </c>
      <c r="HR102" s="59">
        <v>0.38687528678933991</v>
      </c>
      <c r="HS102" s="59">
        <v>4.82</v>
      </c>
      <c r="HT102" s="59">
        <v>25.38</v>
      </c>
      <c r="HU102" t="s">
        <v>44</v>
      </c>
      <c r="HV102" s="19" t="s">
        <v>44</v>
      </c>
      <c r="HW102" s="18">
        <v>709.1192628</v>
      </c>
      <c r="HX102" s="58">
        <v>233.58388516631999</v>
      </c>
      <c r="HY102" s="58">
        <v>610.41611483368001</v>
      </c>
      <c r="HZ102" s="57">
        <v>0.79917942555123966</v>
      </c>
      <c r="IA102" s="18">
        <v>4273408.3199999994</v>
      </c>
      <c r="IB102" s="18">
        <v>5908685.1320475573</v>
      </c>
      <c r="IC102" s="18">
        <v>53709947.850312293</v>
      </c>
      <c r="ID102" s="58">
        <v>19</v>
      </c>
      <c r="IE102" s="18">
        <v>510244.50457796681</v>
      </c>
      <c r="IF102" s="18">
        <v>3180057.2501580329</v>
      </c>
      <c r="IG102" s="18">
        <v>1123988423.8222461</v>
      </c>
      <c r="IH102" s="18">
        <v>0</v>
      </c>
      <c r="II102" s="18">
        <v>0</v>
      </c>
      <c r="IJ102" s="18">
        <v>1841.3478879542672</v>
      </c>
      <c r="IK102" s="58">
        <v>20.32494898578199</v>
      </c>
      <c r="IL102" s="58">
        <v>5.2176149954864242</v>
      </c>
      <c r="IM102" s="58">
        <v>11.2434051834</v>
      </c>
      <c r="IN102" s="58">
        <v>16.710746251497678</v>
      </c>
      <c r="IO102" s="58">
        <v>0</v>
      </c>
      <c r="IP102" s="58">
        <v>63.252758927429817</v>
      </c>
      <c r="IQ102" s="58">
        <v>-9.6804064582492799E-2</v>
      </c>
      <c r="IR102" s="58">
        <v>-0.13008674449998786</v>
      </c>
      <c r="IS102" s="58">
        <f t="shared" si="5"/>
        <v>1841.3478879542672</v>
      </c>
      <c r="IT102" s="60"/>
      <c r="IU102" s="18">
        <f t="shared" si="6"/>
        <v>11.2434051834</v>
      </c>
      <c r="IV102" s="18">
        <f t="shared" si="7"/>
        <v>20.32494898578199</v>
      </c>
      <c r="IW102" s="57">
        <f t="shared" si="8"/>
        <v>0.27675815778000001</v>
      </c>
      <c r="IX102" s="57">
        <f t="shared" si="9"/>
        <v>0.38266336600560513</v>
      </c>
      <c r="JA102" s="18">
        <v>205.4</v>
      </c>
    </row>
    <row r="103" spans="1:261" x14ac:dyDescent="0.2">
      <c r="A103" t="s">
        <v>1409</v>
      </c>
      <c r="B103" t="s">
        <v>1269</v>
      </c>
      <c r="C103" t="s">
        <v>1224</v>
      </c>
      <c r="D103" t="s">
        <v>1410</v>
      </c>
      <c r="E103" t="s">
        <v>595</v>
      </c>
      <c r="F103">
        <v>56564</v>
      </c>
      <c r="G103">
        <v>1</v>
      </c>
      <c r="H103">
        <v>2037.5932081979199</v>
      </c>
      <c r="I103">
        <v>10.58</v>
      </c>
      <c r="J103">
        <v>4.59</v>
      </c>
      <c r="K103">
        <v>26.028130942664799</v>
      </c>
      <c r="L103">
        <v>0.28875538848620702</v>
      </c>
      <c r="M103">
        <v>0.40598604729197962</v>
      </c>
      <c r="N103">
        <v>4.82</v>
      </c>
      <c r="O103">
        <v>26.55</v>
      </c>
      <c r="R103" t="s">
        <v>334</v>
      </c>
      <c r="S103">
        <v>2103</v>
      </c>
      <c r="T103" t="s">
        <v>41</v>
      </c>
      <c r="U103">
        <v>3</v>
      </c>
      <c r="V103">
        <v>1330</v>
      </c>
      <c r="W103" t="s">
        <v>42</v>
      </c>
      <c r="X103" t="s">
        <v>327</v>
      </c>
      <c r="Y103">
        <v>29071</v>
      </c>
      <c r="Z103">
        <v>593</v>
      </c>
      <c r="AA103">
        <v>2372</v>
      </c>
      <c r="AB103" t="b">
        <v>1</v>
      </c>
      <c r="AC103">
        <v>10427</v>
      </c>
      <c r="AD103">
        <v>1972</v>
      </c>
      <c r="AE103" s="10">
        <v>2042</v>
      </c>
      <c r="AF103" s="11">
        <v>155</v>
      </c>
      <c r="AG103" s="11">
        <v>17.449378582662252</v>
      </c>
      <c r="AH103" s="11">
        <v>20</v>
      </c>
      <c r="AI103" s="11">
        <v>11.257663601717582</v>
      </c>
      <c r="AJ103" s="11" t="s">
        <v>327</v>
      </c>
      <c r="AK103" s="11">
        <v>4.82</v>
      </c>
      <c r="AL103" s="11" t="s">
        <v>95</v>
      </c>
      <c r="AM103" s="11">
        <v>-28.91</v>
      </c>
      <c r="AQ103" t="s">
        <v>391</v>
      </c>
      <c r="AR103" t="s">
        <v>392</v>
      </c>
      <c r="AS103">
        <v>2727</v>
      </c>
      <c r="AT103" t="s">
        <v>41</v>
      </c>
      <c r="AU103">
        <v>3</v>
      </c>
      <c r="AV103">
        <v>1863</v>
      </c>
      <c r="AW103" t="s">
        <v>42</v>
      </c>
      <c r="AX103">
        <v>0</v>
      </c>
      <c r="AY103" t="s">
        <v>263</v>
      </c>
      <c r="AZ103" t="s">
        <v>385</v>
      </c>
      <c r="BA103">
        <v>37</v>
      </c>
      <c r="BB103" t="s">
        <v>393</v>
      </c>
      <c r="BC103">
        <v>35</v>
      </c>
      <c r="BD103">
        <v>37035</v>
      </c>
      <c r="BE103">
        <v>658</v>
      </c>
      <c r="BF103">
        <v>9344</v>
      </c>
      <c r="BG103">
        <v>1969</v>
      </c>
      <c r="BH103">
        <v>2034</v>
      </c>
      <c r="BI103" t="s">
        <v>1881</v>
      </c>
      <c r="BJ103" t="s">
        <v>1788</v>
      </c>
      <c r="BK103" t="s">
        <v>1808</v>
      </c>
      <c r="BL103" t="s">
        <v>1809</v>
      </c>
      <c r="BM103" t="s">
        <v>1810</v>
      </c>
      <c r="BN103">
        <v>2007</v>
      </c>
      <c r="BO103">
        <v>0.95</v>
      </c>
      <c r="BP103" t="s">
        <v>1968</v>
      </c>
      <c r="BQ103" t="s">
        <v>1701</v>
      </c>
      <c r="BR103">
        <v>2009</v>
      </c>
      <c r="BS103">
        <v>0</v>
      </c>
      <c r="BT103" t="s">
        <v>1909</v>
      </c>
      <c r="BU103" t="s">
        <v>1793</v>
      </c>
      <c r="BV103">
        <v>0</v>
      </c>
      <c r="BW103">
        <v>0</v>
      </c>
      <c r="BX103">
        <v>0</v>
      </c>
      <c r="BY103">
        <v>7.8E-2</v>
      </c>
      <c r="BZ103">
        <v>0.23530000000000001</v>
      </c>
      <c r="CA103">
        <v>0.15182000000000001</v>
      </c>
      <c r="CB103">
        <v>0.23530000000000001</v>
      </c>
      <c r="CC103">
        <v>0.15182000000000001</v>
      </c>
      <c r="CD103">
        <v>0.05</v>
      </c>
      <c r="CE103">
        <v>0.1</v>
      </c>
      <c r="CF103">
        <v>0.56000000000000005</v>
      </c>
      <c r="CG103">
        <v>0.99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 t="s">
        <v>2116</v>
      </c>
      <c r="CP103">
        <v>100</v>
      </c>
      <c r="CQ103" t="s">
        <v>2117</v>
      </c>
      <c r="CR103">
        <v>100</v>
      </c>
      <c r="CS103" t="s">
        <v>1795</v>
      </c>
      <c r="CT103" t="s">
        <v>2126</v>
      </c>
      <c r="CU103">
        <v>1</v>
      </c>
      <c r="CV103">
        <v>0</v>
      </c>
      <c r="CW103" t="s">
        <v>2119</v>
      </c>
      <c r="CX103">
        <v>35.597499999999997</v>
      </c>
      <c r="CY103">
        <v>-80.965800000000002</v>
      </c>
      <c r="CZ103" t="s">
        <v>1817</v>
      </c>
      <c r="DA103" t="s">
        <v>1818</v>
      </c>
      <c r="DB103">
        <v>0</v>
      </c>
      <c r="DC103">
        <v>0</v>
      </c>
      <c r="DD103" s="18">
        <v>24536594.399999999</v>
      </c>
      <c r="DE103" s="18">
        <v>2623327</v>
      </c>
      <c r="DF103" s="57">
        <v>0.372</v>
      </c>
      <c r="DG103" t="s">
        <v>1891</v>
      </c>
      <c r="DH103">
        <v>12460971.199999999</v>
      </c>
      <c r="DI103">
        <v>1256</v>
      </c>
      <c r="DJ103">
        <v>1525.2</v>
      </c>
      <c r="DK103">
        <v>2466078</v>
      </c>
      <c r="DL103">
        <v>13.6</v>
      </c>
      <c r="DM103">
        <v>771</v>
      </c>
      <c r="DN103">
        <v>13</v>
      </c>
      <c r="DO103">
        <v>0</v>
      </c>
      <c r="DP103">
        <v>7.04896339160999E-2</v>
      </c>
      <c r="DQ103">
        <v>0.12354499894547701</v>
      </c>
      <c r="DR103">
        <v>175.67271035840699</v>
      </c>
      <c r="DS103">
        <v>3.7627918460551499E-7</v>
      </c>
      <c r="DT103">
        <v>0.123424716686188</v>
      </c>
      <c r="DU103">
        <v>0.102377695903878</v>
      </c>
      <c r="DV103">
        <v>0.12432043136353101</v>
      </c>
      <c r="DW103" s="58">
        <v>201.012248056723</v>
      </c>
      <c r="DX103">
        <v>5.5427414979806604E-7</v>
      </c>
      <c r="DY103">
        <v>0.12374637379789399</v>
      </c>
      <c r="DZ103">
        <v>8.7056412421316004E-4</v>
      </c>
      <c r="EA103">
        <v>0</v>
      </c>
      <c r="EB103">
        <v>2418178</v>
      </c>
      <c r="EC103">
        <v>926647</v>
      </c>
      <c r="ED103">
        <v>0</v>
      </c>
      <c r="EE103">
        <v>13752</v>
      </c>
      <c r="EF103">
        <v>1</v>
      </c>
      <c r="EG103">
        <v>1</v>
      </c>
      <c r="EH103" t="s">
        <v>1821</v>
      </c>
      <c r="EI103">
        <v>5.6984368000000001E-2</v>
      </c>
      <c r="EJ103">
        <v>1.7609085E-2</v>
      </c>
      <c r="EK103" t="s">
        <v>1848</v>
      </c>
      <c r="EL103" t="s">
        <v>1848</v>
      </c>
      <c r="EM103">
        <v>0</v>
      </c>
      <c r="EN103">
        <v>1</v>
      </c>
      <c r="EO103">
        <v>0</v>
      </c>
      <c r="EP103">
        <v>0</v>
      </c>
      <c r="EQ103">
        <v>1</v>
      </c>
      <c r="ER103">
        <v>1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 t="s">
        <v>1936</v>
      </c>
      <c r="FA103">
        <v>53</v>
      </c>
      <c r="FB103" t="s">
        <v>1824</v>
      </c>
      <c r="FC103">
        <v>4</v>
      </c>
      <c r="FD103" t="s">
        <v>1825</v>
      </c>
      <c r="FE103">
        <v>0</v>
      </c>
      <c r="FF103">
        <v>0</v>
      </c>
      <c r="FG103">
        <v>1</v>
      </c>
      <c r="FH103">
        <v>0</v>
      </c>
      <c r="FI103">
        <v>0</v>
      </c>
      <c r="FJ103" t="s">
        <v>1850</v>
      </c>
      <c r="FK103">
        <v>1</v>
      </c>
      <c r="FL103">
        <v>73</v>
      </c>
      <c r="FM103">
        <v>7</v>
      </c>
      <c r="FN103">
        <v>83</v>
      </c>
      <c r="FO103">
        <v>52</v>
      </c>
      <c r="FP103">
        <v>1</v>
      </c>
      <c r="FQ103">
        <v>1</v>
      </c>
      <c r="FR103">
        <v>0</v>
      </c>
      <c r="FS103" t="s">
        <v>2120</v>
      </c>
      <c r="FT103">
        <v>1</v>
      </c>
      <c r="FU103">
        <v>1</v>
      </c>
      <c r="FV103">
        <v>1</v>
      </c>
      <c r="FW103">
        <v>1</v>
      </c>
      <c r="FX103" t="s">
        <v>1827</v>
      </c>
      <c r="FY103">
        <v>0</v>
      </c>
      <c r="FZ103">
        <v>0</v>
      </c>
      <c r="GA103">
        <v>1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1</v>
      </c>
      <c r="GM103" t="s">
        <v>1804</v>
      </c>
      <c r="GN103" t="s">
        <v>1991</v>
      </c>
      <c r="GO103" t="s">
        <v>1893</v>
      </c>
      <c r="GP103">
        <v>0</v>
      </c>
      <c r="GQ103" t="s">
        <v>2121</v>
      </c>
      <c r="GR103">
        <v>85.653971729999995</v>
      </c>
      <c r="GS103">
        <v>14.6636516046119</v>
      </c>
      <c r="GT103">
        <v>17.8065297988488</v>
      </c>
      <c r="GU103">
        <v>1</v>
      </c>
      <c r="GV103">
        <v>24425049</v>
      </c>
      <c r="GW103">
        <v>2585934</v>
      </c>
      <c r="GX103">
        <v>0.37</v>
      </c>
      <c r="GY103">
        <v>2506008</v>
      </c>
      <c r="GZ103">
        <v>205.19983399009763</v>
      </c>
      <c r="HA103" t="s">
        <v>1806</v>
      </c>
      <c r="HB103" s="57">
        <v>0.372</v>
      </c>
      <c r="HC103" t="s">
        <v>1806</v>
      </c>
      <c r="HD103" s="58">
        <v>201.012248056723</v>
      </c>
      <c r="HE103" s="18">
        <v>2144237.7600000002</v>
      </c>
      <c r="HF103" s="18">
        <v>20035757.629440002</v>
      </c>
      <c r="HG103" s="18">
        <v>2013716.3413066871</v>
      </c>
      <c r="HH103" s="57">
        <v>0.31972789115646261</v>
      </c>
      <c r="HI103">
        <v>159</v>
      </c>
      <c r="HJ103" s="11">
        <v>17.928347504154903</v>
      </c>
      <c r="HK103">
        <v>109</v>
      </c>
      <c r="HL103" s="11">
        <v>12.290502377062168</v>
      </c>
      <c r="HM103" s="59">
        <v>2017.6609421800399</v>
      </c>
      <c r="HN103" s="59">
        <v>10.58</v>
      </c>
      <c r="HO103" s="59">
        <v>4.59</v>
      </c>
      <c r="HP103" s="59">
        <v>25.356763294183502</v>
      </c>
      <c r="HQ103" s="59">
        <v>0.28675278398054699</v>
      </c>
      <c r="HR103" s="59">
        <v>0.40203842025613223</v>
      </c>
      <c r="HS103" s="59">
        <v>4.82</v>
      </c>
      <c r="HT103" s="59">
        <v>25.38</v>
      </c>
      <c r="HU103" t="s">
        <v>44</v>
      </c>
      <c r="HV103" s="19" t="s">
        <v>44</v>
      </c>
      <c r="HW103" s="18">
        <v>568.2921753600001</v>
      </c>
      <c r="HX103" s="58">
        <v>187.19544256358401</v>
      </c>
      <c r="HY103" s="58">
        <v>470.80455743641596</v>
      </c>
      <c r="HZ103" s="57">
        <v>0.51991000540188703</v>
      </c>
      <c r="IA103" s="18">
        <v>2144237.7600000007</v>
      </c>
      <c r="IB103" s="18">
        <v>2996802.863936909</v>
      </c>
      <c r="IC103" s="18">
        <v>28002125.960626476</v>
      </c>
      <c r="ID103" s="58">
        <v>20.101224805672302</v>
      </c>
      <c r="IE103" s="18">
        <v>281438.51448565262</v>
      </c>
      <c r="IF103" s="18">
        <v>1732277.8268210345</v>
      </c>
      <c r="IG103" s="18">
        <v>900770660.11610532</v>
      </c>
      <c r="IH103" s="18">
        <v>0</v>
      </c>
      <c r="II103" s="18">
        <v>0</v>
      </c>
      <c r="IJ103" s="18">
        <v>1913.2581575269862</v>
      </c>
      <c r="IK103" s="58">
        <v>21.272099708206689</v>
      </c>
      <c r="IL103" s="58">
        <v>5.5728673003033515</v>
      </c>
      <c r="IM103" s="58">
        <v>11.55757734144</v>
      </c>
      <c r="IN103" s="58">
        <v>18.780181859134586</v>
      </c>
      <c r="IO103" s="58">
        <v>-5.2895816031323095E-15</v>
      </c>
      <c r="IP103" s="58">
        <v>68.669444231682533</v>
      </c>
      <c r="IQ103" s="58">
        <v>15.131326342227666</v>
      </c>
      <c r="IR103" s="58">
        <v>18.729767707890449</v>
      </c>
      <c r="IS103" s="58">
        <f t="shared" si="5"/>
        <v>1913.2581575269862</v>
      </c>
      <c r="IT103" s="60"/>
      <c r="IU103" s="18">
        <f t="shared" si="6"/>
        <v>11.55757734144</v>
      </c>
      <c r="IV103" s="18">
        <f t="shared" si="7"/>
        <v>21.272099708206689</v>
      </c>
      <c r="IW103" s="57">
        <f t="shared" si="8"/>
        <v>0.28449155404800008</v>
      </c>
      <c r="IX103" s="57">
        <f t="shared" si="9"/>
        <v>0.39760754140292187</v>
      </c>
      <c r="JA103" s="18">
        <v>205.4</v>
      </c>
    </row>
    <row r="104" spans="1:261" x14ac:dyDescent="0.2">
      <c r="A104" t="s">
        <v>1411</v>
      </c>
      <c r="B104" t="s">
        <v>1335</v>
      </c>
      <c r="C104" t="s">
        <v>1224</v>
      </c>
      <c r="D104" t="s">
        <v>1412</v>
      </c>
      <c r="E104" t="s">
        <v>602</v>
      </c>
      <c r="F104">
        <v>56611</v>
      </c>
      <c r="G104" t="s">
        <v>604</v>
      </c>
      <c r="H104">
        <v>2109.9184312421398</v>
      </c>
      <c r="I104">
        <v>12.66</v>
      </c>
      <c r="J104">
        <v>3.52</v>
      </c>
      <c r="K104">
        <v>24.623276084244001</v>
      </c>
      <c r="L104">
        <v>0.29593049611522004</v>
      </c>
      <c r="M104">
        <v>0.42031432192757778</v>
      </c>
      <c r="N104">
        <v>4.82</v>
      </c>
      <c r="O104">
        <v>18.850000000000001</v>
      </c>
      <c r="R104" t="s">
        <v>335</v>
      </c>
      <c r="S104">
        <v>2103</v>
      </c>
      <c r="T104" t="s">
        <v>41</v>
      </c>
      <c r="U104">
        <v>4</v>
      </c>
      <c r="V104">
        <v>1331</v>
      </c>
      <c r="W104" t="s">
        <v>42</v>
      </c>
      <c r="X104" t="s">
        <v>327</v>
      </c>
      <c r="Y104">
        <v>29071</v>
      </c>
      <c r="Z104">
        <v>593</v>
      </c>
      <c r="AA104">
        <v>2372</v>
      </c>
      <c r="AB104" t="b">
        <v>1</v>
      </c>
      <c r="AC104">
        <v>10397</v>
      </c>
      <c r="AD104">
        <v>1973</v>
      </c>
      <c r="AE104" s="10">
        <v>2042</v>
      </c>
      <c r="AF104" s="11">
        <v>155</v>
      </c>
      <c r="AG104" s="11">
        <v>17.449378582662252</v>
      </c>
      <c r="AH104" s="11">
        <v>20</v>
      </c>
      <c r="AI104" s="11">
        <v>11.257663601717582</v>
      </c>
      <c r="AJ104" s="11" t="s">
        <v>327</v>
      </c>
      <c r="AK104" s="11">
        <v>4.82</v>
      </c>
      <c r="AL104" s="11" t="s">
        <v>95</v>
      </c>
      <c r="AM104" s="11">
        <v>-28.91</v>
      </c>
      <c r="AQ104" t="s">
        <v>391</v>
      </c>
      <c r="AR104" t="s">
        <v>394</v>
      </c>
      <c r="AS104">
        <v>2727</v>
      </c>
      <c r="AT104" t="s">
        <v>41</v>
      </c>
      <c r="AU104">
        <v>4</v>
      </c>
      <c r="AV104">
        <v>1864</v>
      </c>
      <c r="AW104" t="s">
        <v>42</v>
      </c>
      <c r="AX104">
        <v>0</v>
      </c>
      <c r="AY104" t="s">
        <v>263</v>
      </c>
      <c r="AZ104" t="s">
        <v>385</v>
      </c>
      <c r="BA104">
        <v>37</v>
      </c>
      <c r="BB104" t="s">
        <v>393</v>
      </c>
      <c r="BC104">
        <v>35</v>
      </c>
      <c r="BD104">
        <v>37035</v>
      </c>
      <c r="BE104">
        <v>660</v>
      </c>
      <c r="BF104">
        <v>9300</v>
      </c>
      <c r="BG104">
        <v>1965</v>
      </c>
      <c r="BH104">
        <v>2034</v>
      </c>
      <c r="BI104" t="s">
        <v>1881</v>
      </c>
      <c r="BJ104" t="s">
        <v>1788</v>
      </c>
      <c r="BK104" t="s">
        <v>1808</v>
      </c>
      <c r="BL104" t="s">
        <v>1809</v>
      </c>
      <c r="BM104" t="s">
        <v>1810</v>
      </c>
      <c r="BN104">
        <v>2006</v>
      </c>
      <c r="BO104">
        <v>0.95</v>
      </c>
      <c r="BP104" t="s">
        <v>1968</v>
      </c>
      <c r="BQ104" t="s">
        <v>1699</v>
      </c>
      <c r="BR104">
        <v>0</v>
      </c>
      <c r="BS104">
        <v>2008</v>
      </c>
      <c r="BT104" t="s">
        <v>1909</v>
      </c>
      <c r="BU104" t="s">
        <v>1793</v>
      </c>
      <c r="BV104" t="s">
        <v>1812</v>
      </c>
      <c r="BW104">
        <v>2016</v>
      </c>
      <c r="BX104">
        <v>0</v>
      </c>
      <c r="BY104">
        <v>0.105</v>
      </c>
      <c r="BZ104">
        <v>0.34539999999999998</v>
      </c>
      <c r="CA104">
        <v>0.25566</v>
      </c>
      <c r="CB104">
        <v>0.34539999999999998</v>
      </c>
      <c r="CC104">
        <v>0.25566</v>
      </c>
      <c r="CD104">
        <v>0.05</v>
      </c>
      <c r="CE104">
        <v>0.1</v>
      </c>
      <c r="CF104">
        <v>0.1</v>
      </c>
      <c r="CG104">
        <v>0.99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 t="s">
        <v>2116</v>
      </c>
      <c r="CP104">
        <v>100</v>
      </c>
      <c r="CQ104" t="s">
        <v>2117</v>
      </c>
      <c r="CR104">
        <v>100</v>
      </c>
      <c r="CS104" t="s">
        <v>1795</v>
      </c>
      <c r="CT104" t="s">
        <v>2127</v>
      </c>
      <c r="CU104">
        <v>1</v>
      </c>
      <c r="CV104">
        <v>0</v>
      </c>
      <c r="CW104" t="s">
        <v>2119</v>
      </c>
      <c r="CX104">
        <v>35.597499999999997</v>
      </c>
      <c r="CY104">
        <v>-80.965800000000002</v>
      </c>
      <c r="CZ104" t="s">
        <v>1817</v>
      </c>
      <c r="DA104" t="s">
        <v>1818</v>
      </c>
      <c r="DB104">
        <v>0</v>
      </c>
      <c r="DC104">
        <v>0</v>
      </c>
      <c r="DD104" s="18">
        <v>32547429.399999999</v>
      </c>
      <c r="DE104" s="18">
        <v>3548717.8</v>
      </c>
      <c r="DF104" s="57">
        <v>0.49399999999999999</v>
      </c>
      <c r="DG104" t="s">
        <v>1820</v>
      </c>
      <c r="DH104">
        <v>14950438.800000001</v>
      </c>
      <c r="DI104">
        <v>1282.5999999999999</v>
      </c>
      <c r="DJ104">
        <v>4009.2</v>
      </c>
      <c r="DK104">
        <v>3257020.6</v>
      </c>
      <c r="DL104">
        <v>23.4</v>
      </c>
      <c r="DM104">
        <v>1874.8</v>
      </c>
      <c r="DN104">
        <v>40</v>
      </c>
      <c r="DO104">
        <v>0</v>
      </c>
      <c r="DP104">
        <v>5.9872029886182003E-2</v>
      </c>
      <c r="DQ104">
        <v>0.233621870151839</v>
      </c>
      <c r="DR104">
        <v>180.29971938161</v>
      </c>
      <c r="DS104">
        <v>9.6762876583728498E-7</v>
      </c>
      <c r="DT104">
        <v>0.238805363466844</v>
      </c>
      <c r="DU104">
        <v>7.8814211975831105E-2</v>
      </c>
      <c r="DV104">
        <v>0.246360469868628</v>
      </c>
      <c r="DW104" s="58">
        <v>200.13995944023699</v>
      </c>
      <c r="DX104">
        <v>7.1895078755436201E-7</v>
      </c>
      <c r="DY104">
        <v>0.25080200321611901</v>
      </c>
      <c r="DZ104">
        <v>2.02578454013918E-3</v>
      </c>
      <c r="EA104">
        <v>0</v>
      </c>
      <c r="EB104">
        <v>3357064</v>
      </c>
      <c r="EC104">
        <v>1259688</v>
      </c>
      <c r="ED104">
        <v>0</v>
      </c>
      <c r="EE104">
        <v>13968</v>
      </c>
      <c r="EF104">
        <v>1</v>
      </c>
      <c r="EG104">
        <v>1</v>
      </c>
      <c r="EH104" t="s">
        <v>1821</v>
      </c>
      <c r="EI104">
        <v>0</v>
      </c>
      <c r="EJ104">
        <v>1.7609085E-2</v>
      </c>
      <c r="EK104">
        <v>0</v>
      </c>
      <c r="EL104" t="s">
        <v>1848</v>
      </c>
      <c r="EM104">
        <v>0</v>
      </c>
      <c r="EN104">
        <v>1</v>
      </c>
      <c r="EO104">
        <v>1</v>
      </c>
      <c r="EP104">
        <v>0</v>
      </c>
      <c r="EQ104">
        <v>0</v>
      </c>
      <c r="ER104">
        <v>1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 t="s">
        <v>1936</v>
      </c>
      <c r="FA104">
        <v>57</v>
      </c>
      <c r="FB104" t="s">
        <v>1824</v>
      </c>
      <c r="FC104">
        <v>4</v>
      </c>
      <c r="FD104" t="s">
        <v>1825</v>
      </c>
      <c r="FE104">
        <v>0</v>
      </c>
      <c r="FF104">
        <v>0</v>
      </c>
      <c r="FG104">
        <v>1</v>
      </c>
      <c r="FH104">
        <v>0</v>
      </c>
      <c r="FI104">
        <v>0</v>
      </c>
      <c r="FJ104" t="s">
        <v>1850</v>
      </c>
      <c r="FK104">
        <v>1</v>
      </c>
      <c r="FL104">
        <v>73</v>
      </c>
      <c r="FM104">
        <v>7</v>
      </c>
      <c r="FN104">
        <v>83</v>
      </c>
      <c r="FO104">
        <v>52</v>
      </c>
      <c r="FP104">
        <v>1</v>
      </c>
      <c r="FQ104">
        <v>1</v>
      </c>
      <c r="FR104">
        <v>0</v>
      </c>
      <c r="FS104" t="s">
        <v>2120</v>
      </c>
      <c r="FT104">
        <v>1</v>
      </c>
      <c r="FU104">
        <v>1</v>
      </c>
      <c r="FV104">
        <v>1</v>
      </c>
      <c r="FW104">
        <v>1</v>
      </c>
      <c r="FX104" t="s">
        <v>1827</v>
      </c>
      <c r="FY104">
        <v>0</v>
      </c>
      <c r="FZ104">
        <v>0</v>
      </c>
      <c r="GA104">
        <v>1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1</v>
      </c>
      <c r="GM104" t="s">
        <v>1804</v>
      </c>
      <c r="GN104" t="s">
        <v>1991</v>
      </c>
      <c r="GO104" t="s">
        <v>1893</v>
      </c>
      <c r="GP104">
        <v>0</v>
      </c>
      <c r="GQ104" t="s">
        <v>2121</v>
      </c>
      <c r="GR104">
        <v>85.653971729999995</v>
      </c>
      <c r="GS104">
        <v>14.974203461843301</v>
      </c>
      <c r="GT104">
        <v>46.806936316250102</v>
      </c>
      <c r="GU104">
        <v>1</v>
      </c>
      <c r="GV104">
        <v>33059932</v>
      </c>
      <c r="GW104">
        <v>3558960</v>
      </c>
      <c r="GX104">
        <v>0.5</v>
      </c>
      <c r="GY104">
        <v>3391951</v>
      </c>
      <c r="GZ104">
        <v>205.20011958887272</v>
      </c>
      <c r="HA104" t="s">
        <v>1806</v>
      </c>
      <c r="HB104" s="57">
        <v>0.49399999999999999</v>
      </c>
      <c r="HC104" t="s">
        <v>1806</v>
      </c>
      <c r="HD104" s="58">
        <v>200.13995944023699</v>
      </c>
      <c r="HE104" s="18">
        <v>2856110.4000000004</v>
      </c>
      <c r="HF104" s="18">
        <v>26561826.720000003</v>
      </c>
      <c r="HG104" s="18">
        <v>2658041.4611997018</v>
      </c>
      <c r="HH104" s="57">
        <v>0.32069970845481049</v>
      </c>
      <c r="HI104">
        <v>159</v>
      </c>
      <c r="HJ104" s="11">
        <v>17.946423338455901</v>
      </c>
      <c r="HK104">
        <v>109</v>
      </c>
      <c r="HL104" s="11">
        <v>12.302893986740209</v>
      </c>
      <c r="HM104" s="59">
        <v>2004.1291269595599</v>
      </c>
      <c r="HN104" s="59">
        <v>10.58</v>
      </c>
      <c r="HO104" s="59">
        <v>4.59</v>
      </c>
      <c r="HP104" s="59">
        <v>25.195711256018299</v>
      </c>
      <c r="HQ104" s="59">
        <v>0.28531752053030301</v>
      </c>
      <c r="HR104" s="59">
        <v>0.39922277196722589</v>
      </c>
      <c r="HS104" s="59">
        <v>4.82</v>
      </c>
      <c r="HT104" s="59">
        <v>25.38</v>
      </c>
      <c r="HU104" t="s">
        <v>44</v>
      </c>
      <c r="HV104" s="19" t="s">
        <v>44</v>
      </c>
      <c r="HW104" s="18">
        <v>567.33533999999997</v>
      </c>
      <c r="HX104" s="58">
        <v>186.88026099599998</v>
      </c>
      <c r="HY104" s="58">
        <v>473.11973900400005</v>
      </c>
      <c r="HZ104" s="57">
        <v>0.6891278742382877</v>
      </c>
      <c r="IA104" s="18">
        <v>2856110.4000000004</v>
      </c>
      <c r="IB104" s="18">
        <v>3984261.7176960842</v>
      </c>
      <c r="IC104" s="18">
        <v>37053633.974573582</v>
      </c>
      <c r="ID104" s="58">
        <v>20.013995944023701</v>
      </c>
      <c r="IE104" s="18">
        <v>370795.64003922726</v>
      </c>
      <c r="IF104" s="18">
        <v>2287245.8211604743</v>
      </c>
      <c r="IG104" s="18">
        <v>899254029.66399002</v>
      </c>
      <c r="IH104" s="18">
        <v>0</v>
      </c>
      <c r="II104" s="18">
        <v>0</v>
      </c>
      <c r="IJ104" s="18">
        <v>1900.6901541607147</v>
      </c>
      <c r="IK104" s="58">
        <v>21.259076</v>
      </c>
      <c r="IL104" s="58">
        <v>5.5101899708990132</v>
      </c>
      <c r="IM104" s="58">
        <v>11.503153817999999</v>
      </c>
      <c r="IN104" s="58">
        <v>18.658707496354062</v>
      </c>
      <c r="IO104" s="58">
        <v>0</v>
      </c>
      <c r="IP104" s="58">
        <v>68.070161012907718</v>
      </c>
      <c r="IQ104" s="58">
        <v>3.4950964249138536</v>
      </c>
      <c r="IR104" s="58">
        <v>4.3643674658172689</v>
      </c>
      <c r="IS104" s="58">
        <f t="shared" si="5"/>
        <v>1900.6901541607147</v>
      </c>
      <c r="IT104" s="60"/>
      <c r="IU104" s="18">
        <f t="shared" si="6"/>
        <v>11.503153817999999</v>
      </c>
      <c r="IV104" s="18">
        <f t="shared" si="7"/>
        <v>21.259076</v>
      </c>
      <c r="IW104" s="57">
        <f t="shared" si="8"/>
        <v>0.28315191059999989</v>
      </c>
      <c r="IX104" s="57">
        <f t="shared" si="9"/>
        <v>0.39499569683863878</v>
      </c>
      <c r="JA104" s="18">
        <v>205.4</v>
      </c>
    </row>
    <row r="105" spans="1:261" x14ac:dyDescent="0.2">
      <c r="A105" t="s">
        <v>1413</v>
      </c>
      <c r="B105" t="s">
        <v>177</v>
      </c>
      <c r="C105" t="s">
        <v>1224</v>
      </c>
      <c r="D105" t="s">
        <v>1414</v>
      </c>
      <c r="E105" t="s">
        <v>606</v>
      </c>
      <c r="F105">
        <v>56671</v>
      </c>
      <c r="G105" t="s">
        <v>608</v>
      </c>
      <c r="H105">
        <v>1886.7681631345299</v>
      </c>
      <c r="I105">
        <v>12.66</v>
      </c>
      <c r="J105">
        <v>3.94</v>
      </c>
      <c r="K105">
        <v>23.640087158915001</v>
      </c>
      <c r="L105">
        <v>0.27318678482857101</v>
      </c>
      <c r="M105">
        <v>0.37586931432464055</v>
      </c>
      <c r="N105">
        <v>4.82</v>
      </c>
      <c r="O105">
        <v>39.369999999999997</v>
      </c>
      <c r="R105" t="s">
        <v>337</v>
      </c>
      <c r="S105">
        <v>2107</v>
      </c>
      <c r="T105" t="s">
        <v>41</v>
      </c>
      <c r="U105">
        <v>1</v>
      </c>
      <c r="V105">
        <v>1336</v>
      </c>
      <c r="W105" t="s">
        <v>42</v>
      </c>
      <c r="X105" t="s">
        <v>327</v>
      </c>
      <c r="Y105">
        <v>29183</v>
      </c>
      <c r="Z105">
        <v>487</v>
      </c>
      <c r="AA105">
        <v>974</v>
      </c>
      <c r="AB105" t="b">
        <v>1</v>
      </c>
      <c r="AC105">
        <v>11127</v>
      </c>
      <c r="AD105">
        <v>1967</v>
      </c>
      <c r="AE105" s="10">
        <v>2021</v>
      </c>
      <c r="AF105" s="11">
        <v>132</v>
      </c>
      <c r="AG105" s="11">
        <v>16.059696102228266</v>
      </c>
      <c r="AH105" s="11">
        <v>0</v>
      </c>
      <c r="AI105" s="11">
        <v>12.16643644108202</v>
      </c>
      <c r="AJ105" s="11" t="s">
        <v>95</v>
      </c>
      <c r="AK105" s="11">
        <v>4.82</v>
      </c>
      <c r="AL105" s="11" t="s">
        <v>95</v>
      </c>
      <c r="AM105" s="11">
        <v>-28.91</v>
      </c>
      <c r="AQ105" t="s">
        <v>395</v>
      </c>
      <c r="AR105" t="s">
        <v>396</v>
      </c>
      <c r="AS105">
        <v>2817</v>
      </c>
      <c r="AT105" t="s">
        <v>41</v>
      </c>
      <c r="AU105">
        <v>1</v>
      </c>
      <c r="AV105">
        <v>1876</v>
      </c>
      <c r="AW105" t="s">
        <v>42</v>
      </c>
      <c r="AX105">
        <v>0</v>
      </c>
      <c r="AY105" t="s">
        <v>397</v>
      </c>
      <c r="AZ105" t="s">
        <v>398</v>
      </c>
      <c r="BA105">
        <v>38</v>
      </c>
      <c r="BB105" t="s">
        <v>399</v>
      </c>
      <c r="BC105">
        <v>57</v>
      </c>
      <c r="BD105">
        <v>38057</v>
      </c>
      <c r="BE105">
        <v>222</v>
      </c>
      <c r="BF105">
        <v>11851</v>
      </c>
      <c r="BG105">
        <v>1966</v>
      </c>
      <c r="BH105">
        <v>0</v>
      </c>
      <c r="BI105" t="s">
        <v>1807</v>
      </c>
      <c r="BJ105" t="s">
        <v>1788</v>
      </c>
      <c r="BK105" t="s">
        <v>1808</v>
      </c>
      <c r="BL105" t="s">
        <v>2128</v>
      </c>
      <c r="BM105" t="s">
        <v>1810</v>
      </c>
      <c r="BN105">
        <v>2013</v>
      </c>
      <c r="BO105">
        <v>0.97</v>
      </c>
      <c r="BP105" t="s">
        <v>1908</v>
      </c>
      <c r="BQ105" t="s">
        <v>1699</v>
      </c>
      <c r="BR105">
        <v>0</v>
      </c>
      <c r="BS105">
        <v>2017</v>
      </c>
      <c r="BT105" t="s">
        <v>1909</v>
      </c>
      <c r="BU105" t="s">
        <v>1863</v>
      </c>
      <c r="BV105" t="s">
        <v>1812</v>
      </c>
      <c r="BW105">
        <v>2015</v>
      </c>
      <c r="BX105">
        <v>0</v>
      </c>
      <c r="BY105">
        <v>0.15</v>
      </c>
      <c r="BZ105">
        <v>0.30840000000000001</v>
      </c>
      <c r="CA105">
        <v>0.14144000000000001</v>
      </c>
      <c r="CB105">
        <v>0.30840000000000001</v>
      </c>
      <c r="CC105">
        <v>0.14144000000000001</v>
      </c>
      <c r="CD105">
        <v>0.1</v>
      </c>
      <c r="CE105">
        <v>0.1</v>
      </c>
      <c r="CF105">
        <v>0.1</v>
      </c>
      <c r="CG105">
        <v>0.99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 t="s">
        <v>1793</v>
      </c>
      <c r="CO105" t="s">
        <v>2129</v>
      </c>
      <c r="CP105">
        <v>100</v>
      </c>
      <c r="CQ105" t="s">
        <v>2129</v>
      </c>
      <c r="CR105">
        <v>100</v>
      </c>
      <c r="CS105" t="s">
        <v>1795</v>
      </c>
      <c r="CT105" t="s">
        <v>2130</v>
      </c>
      <c r="CU105">
        <v>1</v>
      </c>
      <c r="CV105">
        <v>0</v>
      </c>
      <c r="CW105" t="s">
        <v>2131</v>
      </c>
      <c r="CX105">
        <v>47.280768999999999</v>
      </c>
      <c r="CY105">
        <v>-101.321213</v>
      </c>
      <c r="CZ105" t="s">
        <v>1928</v>
      </c>
      <c r="DA105" t="s">
        <v>1818</v>
      </c>
      <c r="DB105">
        <v>0</v>
      </c>
      <c r="DC105">
        <v>0</v>
      </c>
      <c r="DD105" s="18">
        <v>12425543.199999999</v>
      </c>
      <c r="DE105" s="18">
        <v>1218623.3999999999</v>
      </c>
      <c r="DF105" s="57">
        <v>0.45999999999999902</v>
      </c>
      <c r="DG105" t="s">
        <v>1820</v>
      </c>
      <c r="DH105">
        <v>5394399</v>
      </c>
      <c r="DI105">
        <v>595.6</v>
      </c>
      <c r="DJ105">
        <v>928.6</v>
      </c>
      <c r="DK105">
        <v>1352767.4</v>
      </c>
      <c r="DL105">
        <v>28.6</v>
      </c>
      <c r="DM105">
        <v>404.2</v>
      </c>
      <c r="DN105">
        <v>59</v>
      </c>
      <c r="DO105">
        <v>0</v>
      </c>
      <c r="DP105">
        <v>9.5807879596118001E-2</v>
      </c>
      <c r="DQ105">
        <v>0.13565717464936999</v>
      </c>
      <c r="DR105">
        <v>217.73926131446501</v>
      </c>
      <c r="DS105">
        <v>2.2892148222081302E-6</v>
      </c>
      <c r="DT105">
        <v>0.13146780137644001</v>
      </c>
      <c r="DU105">
        <v>9.5867036219390397E-2</v>
      </c>
      <c r="DV105">
        <v>0.14946630260800101</v>
      </c>
      <c r="DW105" s="58">
        <v>217.739760463751</v>
      </c>
      <c r="DX105">
        <v>2.30171023830974E-6</v>
      </c>
      <c r="DY105">
        <v>0.14985914093488401</v>
      </c>
      <c r="DZ105">
        <v>9.4281394006340002E-3</v>
      </c>
      <c r="EA105">
        <v>0</v>
      </c>
      <c r="EB105">
        <v>1210636</v>
      </c>
      <c r="EC105">
        <v>1086729</v>
      </c>
      <c r="ED105">
        <v>0</v>
      </c>
      <c r="EE105">
        <v>4204</v>
      </c>
      <c r="EF105">
        <v>1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1</v>
      </c>
      <c r="EN105">
        <v>1</v>
      </c>
      <c r="EO105">
        <v>1</v>
      </c>
      <c r="EP105">
        <v>0</v>
      </c>
      <c r="EQ105">
        <v>0</v>
      </c>
      <c r="ER105">
        <v>1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 t="s">
        <v>1823</v>
      </c>
      <c r="FA105">
        <v>56</v>
      </c>
      <c r="FB105" t="s">
        <v>1824</v>
      </c>
      <c r="FC105">
        <v>0</v>
      </c>
      <c r="FD105" t="s">
        <v>1803</v>
      </c>
      <c r="FE105">
        <v>1</v>
      </c>
      <c r="FF105">
        <v>0</v>
      </c>
      <c r="FG105">
        <v>0</v>
      </c>
      <c r="FH105">
        <v>0</v>
      </c>
      <c r="FI105">
        <v>0</v>
      </c>
      <c r="FJ105" t="s">
        <v>2132</v>
      </c>
      <c r="FK105">
        <v>1</v>
      </c>
      <c r="FL105">
        <v>3</v>
      </c>
      <c r="FM105">
        <v>1</v>
      </c>
      <c r="FN105">
        <v>2</v>
      </c>
      <c r="FO105">
        <v>8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 t="s">
        <v>1827</v>
      </c>
      <c r="FY105">
        <v>0</v>
      </c>
      <c r="FZ105">
        <v>0</v>
      </c>
      <c r="GA105">
        <v>1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1</v>
      </c>
      <c r="GJ105">
        <v>0</v>
      </c>
      <c r="GK105" t="s">
        <v>1804</v>
      </c>
      <c r="GL105">
        <v>1</v>
      </c>
      <c r="GM105" t="s">
        <v>1804</v>
      </c>
      <c r="GN105">
        <v>0</v>
      </c>
      <c r="GO105" t="s">
        <v>1893</v>
      </c>
      <c r="GP105">
        <v>0</v>
      </c>
      <c r="GQ105" t="s">
        <v>2133</v>
      </c>
      <c r="GR105">
        <v>171.71159900000001</v>
      </c>
      <c r="GS105">
        <v>3.4686066839317</v>
      </c>
      <c r="GT105">
        <v>5.4079049138666502</v>
      </c>
      <c r="GU105">
        <v>0</v>
      </c>
      <c r="GV105">
        <v>14094824</v>
      </c>
      <c r="GW105">
        <v>1367217</v>
      </c>
      <c r="GX105">
        <v>0.52</v>
      </c>
      <c r="GY105">
        <v>1534506</v>
      </c>
      <c r="GZ105">
        <v>217.74035631803562</v>
      </c>
      <c r="HA105" t="s">
        <v>1806</v>
      </c>
      <c r="HB105" s="57">
        <v>0.45999999999999902</v>
      </c>
      <c r="HC105" t="s">
        <v>1806</v>
      </c>
      <c r="HD105" s="58">
        <v>217.739760463751</v>
      </c>
      <c r="HE105" s="18">
        <v>894571.19999999809</v>
      </c>
      <c r="HF105" s="18">
        <v>10601563.291199978</v>
      </c>
      <c r="HG105" s="18">
        <v>1154190.9257835897</v>
      </c>
      <c r="HH105" s="57">
        <v>0.33283358320839579</v>
      </c>
      <c r="HI105">
        <v>295</v>
      </c>
      <c r="HJ105" s="11">
        <v>56.617361304225795</v>
      </c>
      <c r="HK105">
        <v>0</v>
      </c>
      <c r="HL105" s="11">
        <v>19.192325865839251</v>
      </c>
      <c r="HM105" s="59" t="s">
        <v>44</v>
      </c>
      <c r="HN105" s="59" t="s">
        <v>44</v>
      </c>
      <c r="HO105" s="59" t="s">
        <v>44</v>
      </c>
      <c r="HP105" s="59" t="s">
        <v>44</v>
      </c>
      <c r="HQ105" s="59" t="s">
        <v>44</v>
      </c>
      <c r="HR105" s="59" t="s">
        <v>44</v>
      </c>
      <c r="HS105" s="59" t="s">
        <v>44</v>
      </c>
      <c r="HT105" s="59" t="s">
        <v>44</v>
      </c>
      <c r="HU105" t="s">
        <v>44</v>
      </c>
      <c r="HV105" s="19" t="s">
        <v>44</v>
      </c>
      <c r="HW105" s="18">
        <v>256.009757976</v>
      </c>
      <c r="HX105" s="58">
        <v>84.329614277294397</v>
      </c>
      <c r="HY105" s="58">
        <v>137.67038572270559</v>
      </c>
      <c r="HZ105" s="57">
        <v>0.74177172863951246</v>
      </c>
      <c r="IA105" s="18">
        <v>894571.19999999809</v>
      </c>
      <c r="IB105" s="18">
        <v>1442538.3161198327</v>
      </c>
      <c r="IC105" s="18">
        <v>17095521.584336139</v>
      </c>
      <c r="ID105" s="58">
        <v>21.7739760463751</v>
      </c>
      <c r="IE105" s="18">
        <v>186118.73873881178</v>
      </c>
      <c r="IF105" s="18">
        <v>968072.18704477791</v>
      </c>
      <c r="IG105" s="18">
        <v>405787882.86522192</v>
      </c>
      <c r="IH105" s="18">
        <v>0</v>
      </c>
      <c r="II105" s="18">
        <v>0</v>
      </c>
      <c r="IJ105" s="18">
        <v>2947.5321125529213</v>
      </c>
      <c r="IK105" s="58">
        <v>29.712870594594595</v>
      </c>
      <c r="IL105" s="58">
        <v>10.888945943826787</v>
      </c>
      <c r="IM105" s="58">
        <v>15.432083699255999</v>
      </c>
      <c r="IN105" s="58">
        <v>33.355867761877157</v>
      </c>
      <c r="IO105" s="58">
        <v>0</v>
      </c>
      <c r="IP105" s="58">
        <v>91.983886692089243</v>
      </c>
      <c r="IQ105" s="58">
        <v>19.404734325966444</v>
      </c>
      <c r="IR105" s="58">
        <v>17.931427742648314</v>
      </c>
      <c r="IS105" s="58">
        <f t="shared" si="5"/>
        <v>2947.5321125529213</v>
      </c>
      <c r="IT105" s="60"/>
      <c r="IU105" s="18">
        <f t="shared" si="6"/>
        <v>15.432083699255999</v>
      </c>
      <c r="IV105" s="18">
        <f t="shared" si="7"/>
        <v>29.712870594594595</v>
      </c>
      <c r="IW105" s="57">
        <f t="shared" si="8"/>
        <v>0.3798631273752</v>
      </c>
      <c r="IX105" s="57">
        <f t="shared" si="9"/>
        <v>0.61254723617285656</v>
      </c>
      <c r="JA105" s="18">
        <v>216.24</v>
      </c>
    </row>
    <row r="106" spans="1:261" x14ac:dyDescent="0.2">
      <c r="A106" t="s">
        <v>1415</v>
      </c>
      <c r="B106" t="s">
        <v>1416</v>
      </c>
      <c r="C106" t="s">
        <v>1224</v>
      </c>
      <c r="D106" t="s">
        <v>1417</v>
      </c>
      <c r="E106" t="s">
        <v>905</v>
      </c>
      <c r="F106">
        <v>594</v>
      </c>
      <c r="G106">
        <v>4</v>
      </c>
      <c r="H106">
        <v>3125.5155422276798</v>
      </c>
      <c r="I106">
        <v>12.66</v>
      </c>
      <c r="J106">
        <v>4.59</v>
      </c>
      <c r="K106">
        <v>41.041408684261597</v>
      </c>
      <c r="L106">
        <v>0.38370695062987797</v>
      </c>
      <c r="M106">
        <v>0.62260470245777544</v>
      </c>
      <c r="N106">
        <v>4.82</v>
      </c>
      <c r="O106">
        <v>64.83</v>
      </c>
      <c r="R106" t="s">
        <v>339</v>
      </c>
      <c r="S106">
        <v>2107</v>
      </c>
      <c r="T106" t="s">
        <v>41</v>
      </c>
      <c r="U106">
        <v>2</v>
      </c>
      <c r="V106">
        <v>1337</v>
      </c>
      <c r="W106" t="s">
        <v>42</v>
      </c>
      <c r="X106" t="s">
        <v>327</v>
      </c>
      <c r="Y106">
        <v>29183</v>
      </c>
      <c r="Z106">
        <v>487</v>
      </c>
      <c r="AA106">
        <v>974</v>
      </c>
      <c r="AB106" t="b">
        <v>1</v>
      </c>
      <c r="AC106">
        <v>11339</v>
      </c>
      <c r="AD106">
        <v>1968</v>
      </c>
      <c r="AE106" s="10">
        <v>2021</v>
      </c>
      <c r="AF106" s="11">
        <v>132</v>
      </c>
      <c r="AG106" s="11">
        <v>16.059696102228266</v>
      </c>
      <c r="AH106" s="11">
        <v>0</v>
      </c>
      <c r="AI106" s="11">
        <v>12.16643644108202</v>
      </c>
      <c r="AJ106" s="11" t="s">
        <v>95</v>
      </c>
      <c r="AK106" s="11">
        <v>4.82</v>
      </c>
      <c r="AL106" s="11" t="s">
        <v>95</v>
      </c>
      <c r="AM106" s="11">
        <v>-28.91</v>
      </c>
      <c r="AQ106" t="s">
        <v>395</v>
      </c>
      <c r="AR106" t="s">
        <v>400</v>
      </c>
      <c r="AS106">
        <v>2817</v>
      </c>
      <c r="AT106" t="s">
        <v>41</v>
      </c>
      <c r="AU106">
        <v>2</v>
      </c>
      <c r="AV106">
        <v>1877</v>
      </c>
      <c r="AW106" t="s">
        <v>42</v>
      </c>
      <c r="AX106">
        <v>0</v>
      </c>
      <c r="AY106" t="s">
        <v>397</v>
      </c>
      <c r="AZ106" t="s">
        <v>398</v>
      </c>
      <c r="BA106">
        <v>38</v>
      </c>
      <c r="BB106" t="s">
        <v>399</v>
      </c>
      <c r="BC106">
        <v>57</v>
      </c>
      <c r="BD106">
        <v>38057</v>
      </c>
      <c r="BE106">
        <v>445</v>
      </c>
      <c r="BF106">
        <v>11751</v>
      </c>
      <c r="BG106">
        <v>1975</v>
      </c>
      <c r="BH106">
        <v>0</v>
      </c>
      <c r="BI106" t="s">
        <v>2063</v>
      </c>
      <c r="BJ106" t="s">
        <v>1948</v>
      </c>
      <c r="BK106" t="s">
        <v>1808</v>
      </c>
      <c r="BL106" t="s">
        <v>2128</v>
      </c>
      <c r="BM106" t="s">
        <v>1810</v>
      </c>
      <c r="BN106">
        <v>2013</v>
      </c>
      <c r="BO106">
        <v>0.97</v>
      </c>
      <c r="BP106" t="s">
        <v>1792</v>
      </c>
      <c r="BQ106" t="s">
        <v>1699</v>
      </c>
      <c r="BR106">
        <v>0</v>
      </c>
      <c r="BS106">
        <v>2017</v>
      </c>
      <c r="BT106" t="s">
        <v>1909</v>
      </c>
      <c r="BU106" t="s">
        <v>1863</v>
      </c>
      <c r="BV106" t="s">
        <v>1812</v>
      </c>
      <c r="BW106">
        <v>2015</v>
      </c>
      <c r="BX106">
        <v>0</v>
      </c>
      <c r="BY106">
        <v>0.15</v>
      </c>
      <c r="BZ106">
        <v>0.36252000000000001</v>
      </c>
      <c r="CA106">
        <v>0.28866999999999998</v>
      </c>
      <c r="CB106">
        <v>0.36252000000000001</v>
      </c>
      <c r="CC106">
        <v>0.28866999999999998</v>
      </c>
      <c r="CD106">
        <v>0.1</v>
      </c>
      <c r="CE106">
        <v>0.1</v>
      </c>
      <c r="CF106">
        <v>0.1</v>
      </c>
      <c r="CG106">
        <v>0.99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 t="s">
        <v>1793</v>
      </c>
      <c r="CO106" t="s">
        <v>2129</v>
      </c>
      <c r="CP106">
        <v>100</v>
      </c>
      <c r="CQ106" t="s">
        <v>2129</v>
      </c>
      <c r="CR106">
        <v>100</v>
      </c>
      <c r="CS106" t="s">
        <v>1795</v>
      </c>
      <c r="CT106" t="s">
        <v>2134</v>
      </c>
      <c r="CU106">
        <v>1</v>
      </c>
      <c r="CV106">
        <v>0</v>
      </c>
      <c r="CW106" t="s">
        <v>2131</v>
      </c>
      <c r="CX106">
        <v>47.280768999999999</v>
      </c>
      <c r="CY106">
        <v>-101.321213</v>
      </c>
      <c r="CZ106" t="s">
        <v>1928</v>
      </c>
      <c r="DA106" t="s">
        <v>1818</v>
      </c>
      <c r="DB106">
        <v>0</v>
      </c>
      <c r="DC106">
        <v>0</v>
      </c>
      <c r="DD106" s="18">
        <v>24932913.199999999</v>
      </c>
      <c r="DE106" s="18">
        <v>2440546.7999999998</v>
      </c>
      <c r="DF106" s="57">
        <v>0.51599999999999902</v>
      </c>
      <c r="DG106" t="s">
        <v>1820</v>
      </c>
      <c r="DH106">
        <v>10406007</v>
      </c>
      <c r="DI106">
        <v>1175.2</v>
      </c>
      <c r="DJ106">
        <v>3741.6</v>
      </c>
      <c r="DK106">
        <v>2714445.8</v>
      </c>
      <c r="DL106">
        <v>59.2</v>
      </c>
      <c r="DM106">
        <v>1574.6</v>
      </c>
      <c r="DN106">
        <v>94</v>
      </c>
      <c r="DO106">
        <v>0</v>
      </c>
      <c r="DP106">
        <v>9.9734519859937601E-2</v>
      </c>
      <c r="DQ106">
        <v>0.32309600499680902</v>
      </c>
      <c r="DR106">
        <v>217.739965364722</v>
      </c>
      <c r="DS106">
        <v>2.7399593368114702E-6</v>
      </c>
      <c r="DT106">
        <v>0.33360019226575899</v>
      </c>
      <c r="DU106">
        <v>9.4268968136463099E-2</v>
      </c>
      <c r="DV106">
        <v>0.30013339957402102</v>
      </c>
      <c r="DW106" s="58">
        <v>217.73996309424399</v>
      </c>
      <c r="DX106">
        <v>2.3743715595977701E-6</v>
      </c>
      <c r="DY106">
        <v>0.302632892712834</v>
      </c>
      <c r="DZ106">
        <v>6.2846501931944901E-3</v>
      </c>
      <c r="EA106">
        <v>0</v>
      </c>
      <c r="EB106">
        <v>2394769</v>
      </c>
      <c r="EC106">
        <v>2051699</v>
      </c>
      <c r="ED106">
        <v>0</v>
      </c>
      <c r="EE106">
        <v>3218</v>
      </c>
      <c r="EF106">
        <v>1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1</v>
      </c>
      <c r="EN106">
        <v>1</v>
      </c>
      <c r="EO106">
        <v>1</v>
      </c>
      <c r="EP106">
        <v>0</v>
      </c>
      <c r="EQ106">
        <v>0</v>
      </c>
      <c r="ER106">
        <v>1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 t="s">
        <v>1950</v>
      </c>
      <c r="FA106">
        <v>47</v>
      </c>
      <c r="FB106" t="s">
        <v>1824</v>
      </c>
      <c r="FC106">
        <v>5</v>
      </c>
      <c r="FD106" t="s">
        <v>1849</v>
      </c>
      <c r="FE106">
        <v>1</v>
      </c>
      <c r="FF106">
        <v>0</v>
      </c>
      <c r="FG106">
        <v>0</v>
      </c>
      <c r="FH106">
        <v>0</v>
      </c>
      <c r="FI106">
        <v>0</v>
      </c>
      <c r="FJ106" t="s">
        <v>2132</v>
      </c>
      <c r="FK106">
        <v>1</v>
      </c>
      <c r="FL106">
        <v>3</v>
      </c>
      <c r="FM106">
        <v>1</v>
      </c>
      <c r="FN106">
        <v>2</v>
      </c>
      <c r="FO106">
        <v>8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 t="s">
        <v>1827</v>
      </c>
      <c r="FY106">
        <v>0</v>
      </c>
      <c r="FZ106">
        <v>0</v>
      </c>
      <c r="GA106">
        <v>1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1</v>
      </c>
      <c r="GJ106">
        <v>0</v>
      </c>
      <c r="GK106" t="s">
        <v>1804</v>
      </c>
      <c r="GL106">
        <v>1</v>
      </c>
      <c r="GM106" t="s">
        <v>1804</v>
      </c>
      <c r="GN106">
        <v>0</v>
      </c>
      <c r="GO106" t="s">
        <v>1893</v>
      </c>
      <c r="GP106">
        <v>0</v>
      </c>
      <c r="GQ106" t="s">
        <v>2133</v>
      </c>
      <c r="GR106">
        <v>171.71159900000001</v>
      </c>
      <c r="GS106">
        <v>6.8440338733319903</v>
      </c>
      <c r="GT106">
        <v>21.790024796169899</v>
      </c>
      <c r="GU106">
        <v>1</v>
      </c>
      <c r="GV106">
        <v>27592058</v>
      </c>
      <c r="GW106">
        <v>2688730</v>
      </c>
      <c r="GX106">
        <v>0.56999999999999995</v>
      </c>
      <c r="GY106">
        <v>3003951</v>
      </c>
      <c r="GZ106">
        <v>217.74026424560284</v>
      </c>
      <c r="HA106" t="s">
        <v>1806</v>
      </c>
      <c r="HB106" s="57">
        <v>0.51599999999999902</v>
      </c>
      <c r="HC106" t="s">
        <v>1806</v>
      </c>
      <c r="HD106" s="58">
        <v>217.73996309424399</v>
      </c>
      <c r="HE106" s="18">
        <v>2011471.199999996</v>
      </c>
      <c r="HF106" s="18">
        <v>23636798.07119995</v>
      </c>
      <c r="HG106" s="18">
        <v>2573337.7698445874</v>
      </c>
      <c r="HH106" s="57">
        <v>0.66716641679160416</v>
      </c>
      <c r="HI106">
        <v>295</v>
      </c>
      <c r="HJ106" s="11">
        <v>36.675879645825184</v>
      </c>
      <c r="HK106">
        <v>0</v>
      </c>
      <c r="HL106" s="11">
        <v>12.432501574855994</v>
      </c>
      <c r="HM106" s="59">
        <v>2982.5333006126698</v>
      </c>
      <c r="HN106" s="59">
        <v>10.58</v>
      </c>
      <c r="HO106" s="59">
        <v>4.59</v>
      </c>
      <c r="HP106" s="59">
        <v>38.643664749657603</v>
      </c>
      <c r="HQ106" s="59">
        <v>0.37268139685449397</v>
      </c>
      <c r="HR106" s="59">
        <v>0.59408631433181003</v>
      </c>
      <c r="HS106" s="59">
        <v>9.64</v>
      </c>
      <c r="HT106" s="59">
        <v>13.46</v>
      </c>
      <c r="HU106" t="s">
        <v>44</v>
      </c>
      <c r="HV106" s="19" t="s">
        <v>44</v>
      </c>
      <c r="HW106" s="18">
        <v>508.84250706</v>
      </c>
      <c r="HX106" s="58">
        <v>167.61272182556399</v>
      </c>
      <c r="HY106" s="58">
        <v>277.38727817443601</v>
      </c>
      <c r="HZ106" s="57">
        <v>0.82779571403271834</v>
      </c>
      <c r="IA106" s="18">
        <v>2011471.1999999958</v>
      </c>
      <c r="IB106" s="18">
        <v>3226913.2524423427</v>
      </c>
      <c r="IC106" s="18">
        <v>37919457.629449964</v>
      </c>
      <c r="ID106" s="58">
        <v>21.773996309424401</v>
      </c>
      <c r="IE106" s="18">
        <v>412829.06523950922</v>
      </c>
      <c r="IF106" s="18">
        <v>2160508.7046050783</v>
      </c>
      <c r="IG106" s="18">
        <v>806540052.55169261</v>
      </c>
      <c r="IH106" s="18">
        <v>0</v>
      </c>
      <c r="II106" s="18">
        <v>0</v>
      </c>
      <c r="IJ106" s="18">
        <v>2907.6317337253545</v>
      </c>
      <c r="IK106" s="58">
        <v>23.329260269662921</v>
      </c>
      <c r="IL106" s="58">
        <v>10.650905336042131</v>
      </c>
      <c r="IM106" s="58">
        <v>15.301866133655999</v>
      </c>
      <c r="IN106" s="58">
        <v>25.093345152799138</v>
      </c>
      <c r="IO106" s="58">
        <v>2.456191421522901E-15</v>
      </c>
      <c r="IP106" s="58">
        <v>91.297971301519027</v>
      </c>
      <c r="IQ106" s="58">
        <v>5.4587505689644615</v>
      </c>
      <c r="IR106" s="58">
        <v>5.0821917699529342</v>
      </c>
      <c r="IS106" s="58">
        <f t="shared" si="5"/>
        <v>2907.6317337253545</v>
      </c>
      <c r="IT106" s="60"/>
      <c r="IU106" s="18">
        <f t="shared" si="6"/>
        <v>15.301866133655999</v>
      </c>
      <c r="IV106" s="18">
        <f t="shared" si="7"/>
        <v>23.329260269662921</v>
      </c>
      <c r="IW106" s="57">
        <f t="shared" si="8"/>
        <v>0.37665780185520004</v>
      </c>
      <c r="IX106" s="57">
        <f t="shared" si="9"/>
        <v>0.6042552597533335</v>
      </c>
      <c r="JA106" s="18">
        <v>216.24</v>
      </c>
    </row>
    <row r="107" spans="1:261" x14ac:dyDescent="0.2">
      <c r="A107" t="s">
        <v>1418</v>
      </c>
      <c r="B107" t="s">
        <v>1223</v>
      </c>
      <c r="C107" t="s">
        <v>1224</v>
      </c>
      <c r="D107" t="s">
        <v>1419</v>
      </c>
      <c r="E107" t="s">
        <v>630</v>
      </c>
      <c r="F107">
        <v>6002</v>
      </c>
      <c r="G107">
        <v>1</v>
      </c>
      <c r="H107">
        <v>2366.31718220525</v>
      </c>
      <c r="I107">
        <v>10.58</v>
      </c>
      <c r="J107">
        <v>3.22</v>
      </c>
      <c r="K107">
        <v>28.744523661320098</v>
      </c>
      <c r="L107">
        <v>0.32040953034974701</v>
      </c>
      <c r="M107">
        <v>0.47147445630387819</v>
      </c>
      <c r="N107">
        <v>4.82</v>
      </c>
      <c r="O107">
        <v>15.85</v>
      </c>
      <c r="R107" t="s">
        <v>341</v>
      </c>
      <c r="S107">
        <v>2167</v>
      </c>
      <c r="T107" t="s">
        <v>41</v>
      </c>
      <c r="U107">
        <v>1</v>
      </c>
      <c r="V107">
        <v>1357</v>
      </c>
      <c r="W107" t="s">
        <v>42</v>
      </c>
      <c r="X107" t="s">
        <v>327</v>
      </c>
      <c r="Y107">
        <v>29143</v>
      </c>
      <c r="Z107">
        <v>579</v>
      </c>
      <c r="AA107">
        <v>1154</v>
      </c>
      <c r="AB107" t="b">
        <v>1</v>
      </c>
      <c r="AC107">
        <v>9859</v>
      </c>
      <c r="AD107">
        <v>1972</v>
      </c>
      <c r="AE107" s="10">
        <v>9999</v>
      </c>
      <c r="AF107" s="11">
        <v>121</v>
      </c>
      <c r="AG107" s="11">
        <v>14.265506436798768</v>
      </c>
      <c r="AH107" s="11">
        <v>33</v>
      </c>
      <c r="AI107" s="11">
        <v>11.789674741156006</v>
      </c>
      <c r="AJ107" s="11" t="s">
        <v>327</v>
      </c>
      <c r="AK107" s="11">
        <v>4.82</v>
      </c>
      <c r="AL107" s="11" t="s">
        <v>43</v>
      </c>
      <c r="AM107" s="11">
        <v>-28.91</v>
      </c>
      <c r="AQ107" t="s">
        <v>401</v>
      </c>
      <c r="AR107" t="s">
        <v>402</v>
      </c>
      <c r="AS107">
        <v>2823</v>
      </c>
      <c r="AT107" t="s">
        <v>41</v>
      </c>
      <c r="AU107" t="s">
        <v>403</v>
      </c>
      <c r="AV107">
        <v>1878</v>
      </c>
      <c r="AW107" t="s">
        <v>42</v>
      </c>
      <c r="AX107">
        <v>0</v>
      </c>
      <c r="AY107" t="s">
        <v>404</v>
      </c>
      <c r="AZ107" t="s">
        <v>398</v>
      </c>
      <c r="BA107">
        <v>38</v>
      </c>
      <c r="BB107" t="s">
        <v>405</v>
      </c>
      <c r="BC107">
        <v>65</v>
      </c>
      <c r="BD107">
        <v>38065</v>
      </c>
      <c r="BE107">
        <v>237</v>
      </c>
      <c r="BF107">
        <v>11631</v>
      </c>
      <c r="BG107">
        <v>1970</v>
      </c>
      <c r="BH107">
        <v>0</v>
      </c>
      <c r="BI107" t="s">
        <v>2063</v>
      </c>
      <c r="BJ107" t="s">
        <v>1948</v>
      </c>
      <c r="BK107" t="s">
        <v>1808</v>
      </c>
      <c r="BL107" t="s">
        <v>1697</v>
      </c>
      <c r="BM107" t="s">
        <v>1810</v>
      </c>
      <c r="BN107">
        <v>2011</v>
      </c>
      <c r="BO107">
        <v>0.97099999999999997</v>
      </c>
      <c r="BP107" t="s">
        <v>2135</v>
      </c>
      <c r="BQ107" t="s">
        <v>1699</v>
      </c>
      <c r="BR107">
        <v>0</v>
      </c>
      <c r="BS107">
        <v>2011</v>
      </c>
      <c r="BT107" t="s">
        <v>1909</v>
      </c>
      <c r="BU107" t="s">
        <v>1863</v>
      </c>
      <c r="BV107" t="s">
        <v>1812</v>
      </c>
      <c r="BW107">
        <v>2015</v>
      </c>
      <c r="BX107">
        <v>0</v>
      </c>
      <c r="BY107">
        <v>0.15</v>
      </c>
      <c r="BZ107">
        <v>0.33404</v>
      </c>
      <c r="CA107">
        <v>0.26723000000000002</v>
      </c>
      <c r="CB107">
        <v>0.33404</v>
      </c>
      <c r="CC107">
        <v>0.26723000000000002</v>
      </c>
      <c r="CD107">
        <v>0.1</v>
      </c>
      <c r="CE107">
        <v>0.1</v>
      </c>
      <c r="CF107">
        <v>0.1</v>
      </c>
      <c r="CG107">
        <v>0.99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 t="s">
        <v>1793</v>
      </c>
      <c r="CO107" t="s">
        <v>2136</v>
      </c>
      <c r="CP107">
        <v>100</v>
      </c>
      <c r="CQ107" t="s">
        <v>2136</v>
      </c>
      <c r="CR107">
        <v>100</v>
      </c>
      <c r="CS107" t="s">
        <v>1795</v>
      </c>
      <c r="CT107" t="s">
        <v>2137</v>
      </c>
      <c r="CU107">
        <v>1</v>
      </c>
      <c r="CV107">
        <v>0</v>
      </c>
      <c r="CW107" t="s">
        <v>2131</v>
      </c>
      <c r="CX107">
        <v>47.065854000000002</v>
      </c>
      <c r="CY107">
        <v>-101.213093</v>
      </c>
      <c r="CZ107" t="s">
        <v>1928</v>
      </c>
      <c r="DA107" t="s">
        <v>1818</v>
      </c>
      <c r="DB107">
        <v>0</v>
      </c>
      <c r="DC107">
        <v>0</v>
      </c>
      <c r="DD107" s="18">
        <v>19083043.199999999</v>
      </c>
      <c r="DE107" s="18">
        <v>1872135</v>
      </c>
      <c r="DF107" s="57">
        <v>0.65399999999999903</v>
      </c>
      <c r="DG107" t="s">
        <v>1835</v>
      </c>
      <c r="DH107">
        <v>8159118.4000000004</v>
      </c>
      <c r="DI107">
        <v>557.20000000000005</v>
      </c>
      <c r="DJ107">
        <v>3190.6</v>
      </c>
      <c r="DK107">
        <v>2077571</v>
      </c>
      <c r="DL107">
        <v>54.6</v>
      </c>
      <c r="DM107">
        <v>1354.6</v>
      </c>
      <c r="DN107">
        <v>62</v>
      </c>
      <c r="DO107">
        <v>0</v>
      </c>
      <c r="DP107">
        <v>2.6688215106535001E-2</v>
      </c>
      <c r="DQ107">
        <v>0.33832997357028899</v>
      </c>
      <c r="DR107">
        <v>217.73969248474199</v>
      </c>
      <c r="DS107">
        <v>3.1116304608516098E-6</v>
      </c>
      <c r="DT107">
        <v>0.33252011172894302</v>
      </c>
      <c r="DU107">
        <v>5.83973943946215E-2</v>
      </c>
      <c r="DV107">
        <v>0.33439111011392503</v>
      </c>
      <c r="DW107" s="58">
        <v>217.74000909875801</v>
      </c>
      <c r="DX107">
        <v>2.86117887109326E-6</v>
      </c>
      <c r="DY107">
        <v>0.332045677876178</v>
      </c>
      <c r="DZ107">
        <v>5.7332845510960698E-3</v>
      </c>
      <c r="EA107">
        <v>0</v>
      </c>
      <c r="EB107">
        <v>1834096</v>
      </c>
      <c r="EC107">
        <v>1612376</v>
      </c>
      <c r="ED107">
        <v>0</v>
      </c>
      <c r="EE107">
        <v>15404</v>
      </c>
      <c r="EF107">
        <v>1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1</v>
      </c>
      <c r="EN107">
        <v>1</v>
      </c>
      <c r="EO107">
        <v>1</v>
      </c>
      <c r="EP107">
        <v>0</v>
      </c>
      <c r="EQ107">
        <v>0</v>
      </c>
      <c r="ER107">
        <v>1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 t="s">
        <v>1823</v>
      </c>
      <c r="FA107">
        <v>52</v>
      </c>
      <c r="FB107" t="s">
        <v>1824</v>
      </c>
      <c r="FC107">
        <v>3</v>
      </c>
      <c r="FD107" t="s">
        <v>1825</v>
      </c>
      <c r="FE107">
        <v>1</v>
      </c>
      <c r="FF107">
        <v>0</v>
      </c>
      <c r="FG107">
        <v>1</v>
      </c>
      <c r="FH107">
        <v>0</v>
      </c>
      <c r="FI107">
        <v>1</v>
      </c>
      <c r="FJ107" t="s">
        <v>1878</v>
      </c>
      <c r="FK107">
        <v>1</v>
      </c>
      <c r="FL107">
        <v>4</v>
      </c>
      <c r="FM107">
        <v>35</v>
      </c>
      <c r="FN107">
        <v>4</v>
      </c>
      <c r="FO107">
        <v>19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1</v>
      </c>
      <c r="GJ107">
        <v>0</v>
      </c>
      <c r="GK107" t="s">
        <v>1804</v>
      </c>
      <c r="GL107">
        <v>1</v>
      </c>
      <c r="GM107" t="s">
        <v>1804</v>
      </c>
      <c r="GN107">
        <v>0</v>
      </c>
      <c r="GO107" t="s">
        <v>1893</v>
      </c>
      <c r="GP107">
        <v>0</v>
      </c>
      <c r="GQ107" t="s">
        <v>2133</v>
      </c>
      <c r="GR107">
        <v>196.67110459999901</v>
      </c>
      <c r="GS107">
        <v>2.8331564066478498</v>
      </c>
      <c r="GT107">
        <v>16.223023745604099</v>
      </c>
      <c r="GU107">
        <v>1</v>
      </c>
      <c r="GV107">
        <v>20696242</v>
      </c>
      <c r="GW107">
        <v>2044245</v>
      </c>
      <c r="GX107">
        <v>0.71</v>
      </c>
      <c r="GY107">
        <v>2253203</v>
      </c>
      <c r="GZ107">
        <v>217.74030280473141</v>
      </c>
      <c r="HA107" t="s">
        <v>1806</v>
      </c>
      <c r="HB107" s="57">
        <v>0.65399999999999903</v>
      </c>
      <c r="HC107" t="s">
        <v>1806</v>
      </c>
      <c r="HD107" s="58">
        <v>217.74000909875801</v>
      </c>
      <c r="HE107" s="18">
        <v>1357782.4799999979</v>
      </c>
      <c r="HF107" s="18">
        <v>15792368.024879977</v>
      </c>
      <c r="HG107" s="18">
        <v>1719315.1787141506</v>
      </c>
      <c r="HH107" s="57">
        <v>0.34649122807017546</v>
      </c>
      <c r="HI107">
        <v>285</v>
      </c>
      <c r="HJ107" s="11">
        <v>53.051621129416596</v>
      </c>
      <c r="HK107">
        <v>0</v>
      </c>
      <c r="HL107" s="11">
        <v>18.614603905058456</v>
      </c>
      <c r="HM107" s="59" t="s">
        <v>44</v>
      </c>
      <c r="HN107" s="59" t="s">
        <v>44</v>
      </c>
      <c r="HO107" s="59" t="s">
        <v>44</v>
      </c>
      <c r="HP107" s="59" t="s">
        <v>44</v>
      </c>
      <c r="HQ107" s="59" t="s">
        <v>44</v>
      </c>
      <c r="HR107" s="59" t="s">
        <v>44</v>
      </c>
      <c r="HS107" s="59" t="s">
        <v>44</v>
      </c>
      <c r="HT107" s="59" t="s">
        <v>44</v>
      </c>
      <c r="HU107" t="s">
        <v>44</v>
      </c>
      <c r="HV107" s="19" t="s">
        <v>44</v>
      </c>
      <c r="HW107" s="18">
        <v>268.23407547600004</v>
      </c>
      <c r="HX107" s="58">
        <v>88.356304461794409</v>
      </c>
      <c r="HY107" s="58">
        <v>148.64369553820558</v>
      </c>
      <c r="HZ107" s="57">
        <v>1</v>
      </c>
      <c r="IA107" s="18">
        <v>1302118.7729146809</v>
      </c>
      <c r="IB107" s="18">
        <v>2076120</v>
      </c>
      <c r="IC107" s="18">
        <v>24147351.719999999</v>
      </c>
      <c r="ID107" s="58">
        <v>21.774000909875802</v>
      </c>
      <c r="IE107" s="18">
        <v>262892.2291611855</v>
      </c>
      <c r="IF107" s="18">
        <v>1456422.9495529651</v>
      </c>
      <c r="IG107" s="18">
        <v>425164018.98212069</v>
      </c>
      <c r="IH107" s="18">
        <v>0</v>
      </c>
      <c r="II107" s="18">
        <v>0</v>
      </c>
      <c r="IJ107" s="18">
        <v>2860.2896170113163</v>
      </c>
      <c r="IK107" s="58">
        <v>28.906630430379746</v>
      </c>
      <c r="IL107" s="58">
        <v>9.6246792561228212</v>
      </c>
      <c r="IM107" s="58">
        <v>15.145605054936</v>
      </c>
      <c r="IN107" s="58">
        <v>33.218147611026509</v>
      </c>
      <c r="IO107" s="58">
        <v>0.91270207098257938</v>
      </c>
      <c r="IP107" s="58">
        <v>95.072702496175097</v>
      </c>
      <c r="IQ107" s="58">
        <v>0.13867649660544146</v>
      </c>
      <c r="IR107" s="58">
        <v>0.12398408693532985</v>
      </c>
      <c r="IS107" s="58">
        <f t="shared" si="5"/>
        <v>2860.2896170113163</v>
      </c>
      <c r="IT107" s="60"/>
      <c r="IU107" s="18">
        <f t="shared" si="6"/>
        <v>15.145605054936</v>
      </c>
      <c r="IV107" s="18">
        <f t="shared" si="7"/>
        <v>28.906630430379746</v>
      </c>
      <c r="IW107" s="57">
        <f t="shared" si="8"/>
        <v>0.3728114112312001</v>
      </c>
      <c r="IX107" s="57">
        <f t="shared" si="9"/>
        <v>0.59441676380472108</v>
      </c>
      <c r="JA107" s="18">
        <v>216.24</v>
      </c>
    </row>
    <row r="108" spans="1:261" x14ac:dyDescent="0.2">
      <c r="A108" t="s">
        <v>1420</v>
      </c>
      <c r="B108" t="s">
        <v>1223</v>
      </c>
      <c r="C108" t="s">
        <v>1224</v>
      </c>
      <c r="D108" t="s">
        <v>1419</v>
      </c>
      <c r="E108" t="s">
        <v>630</v>
      </c>
      <c r="F108">
        <v>6002</v>
      </c>
      <c r="G108">
        <v>2</v>
      </c>
      <c r="H108">
        <v>2366.31718220525</v>
      </c>
      <c r="I108">
        <v>10.58</v>
      </c>
      <c r="J108">
        <v>3.22</v>
      </c>
      <c r="K108">
        <v>28.744523661320098</v>
      </c>
      <c r="L108">
        <v>0.32040953034974701</v>
      </c>
      <c r="M108">
        <v>0.47147445630387819</v>
      </c>
      <c r="N108">
        <v>4.82</v>
      </c>
      <c r="O108">
        <v>15.85</v>
      </c>
      <c r="R108" t="s">
        <v>343</v>
      </c>
      <c r="S108">
        <v>2167</v>
      </c>
      <c r="T108" t="s">
        <v>41</v>
      </c>
      <c r="U108">
        <v>2</v>
      </c>
      <c r="V108">
        <v>1358</v>
      </c>
      <c r="W108" t="s">
        <v>42</v>
      </c>
      <c r="X108" t="s">
        <v>327</v>
      </c>
      <c r="Y108">
        <v>29143</v>
      </c>
      <c r="Z108">
        <v>575</v>
      </c>
      <c r="AA108">
        <v>1154</v>
      </c>
      <c r="AB108" t="b">
        <v>1</v>
      </c>
      <c r="AC108">
        <v>9814</v>
      </c>
      <c r="AD108">
        <v>1977</v>
      </c>
      <c r="AE108" s="10">
        <v>9999</v>
      </c>
      <c r="AF108" s="11">
        <v>121</v>
      </c>
      <c r="AG108" s="11">
        <v>14.265506436798768</v>
      </c>
      <c r="AH108" s="11">
        <v>33</v>
      </c>
      <c r="AI108" s="11">
        <v>11.789674741156006</v>
      </c>
      <c r="AJ108" s="11" t="s">
        <v>327</v>
      </c>
      <c r="AK108" s="11">
        <v>4.82</v>
      </c>
      <c r="AL108" s="11" t="s">
        <v>43</v>
      </c>
      <c r="AM108" s="11">
        <v>-28.91</v>
      </c>
      <c r="AQ108" t="s">
        <v>401</v>
      </c>
      <c r="AR108" t="s">
        <v>406</v>
      </c>
      <c r="AS108">
        <v>2823</v>
      </c>
      <c r="AT108" t="s">
        <v>41</v>
      </c>
      <c r="AU108" t="s">
        <v>407</v>
      </c>
      <c r="AV108">
        <v>1879</v>
      </c>
      <c r="AW108" t="s">
        <v>42</v>
      </c>
      <c r="AX108">
        <v>0</v>
      </c>
      <c r="AY108" t="s">
        <v>404</v>
      </c>
      <c r="AZ108" t="s">
        <v>398</v>
      </c>
      <c r="BA108">
        <v>38</v>
      </c>
      <c r="BB108" t="s">
        <v>405</v>
      </c>
      <c r="BC108">
        <v>65</v>
      </c>
      <c r="BD108">
        <v>38065</v>
      </c>
      <c r="BE108">
        <v>447</v>
      </c>
      <c r="BF108">
        <v>11391</v>
      </c>
      <c r="BG108">
        <v>1977</v>
      </c>
      <c r="BH108">
        <v>0</v>
      </c>
      <c r="BI108" t="s">
        <v>2063</v>
      </c>
      <c r="BJ108" t="s">
        <v>1948</v>
      </c>
      <c r="BK108" t="s">
        <v>1808</v>
      </c>
      <c r="BL108" t="s">
        <v>1697</v>
      </c>
      <c r="BM108" t="s">
        <v>1810</v>
      </c>
      <c r="BN108">
        <v>1978</v>
      </c>
      <c r="BO108">
        <v>0.96899999999999997</v>
      </c>
      <c r="BP108" t="s">
        <v>2135</v>
      </c>
      <c r="BQ108" t="s">
        <v>1699</v>
      </c>
      <c r="BR108">
        <v>0</v>
      </c>
      <c r="BS108">
        <v>2010</v>
      </c>
      <c r="BT108" t="s">
        <v>1909</v>
      </c>
      <c r="BU108" t="s">
        <v>1863</v>
      </c>
      <c r="BV108" t="s">
        <v>1812</v>
      </c>
      <c r="BW108">
        <v>2015</v>
      </c>
      <c r="BX108">
        <v>0</v>
      </c>
      <c r="BY108">
        <v>0.15</v>
      </c>
      <c r="BZ108">
        <v>0.33355999999999902</v>
      </c>
      <c r="CA108">
        <v>0.28353</v>
      </c>
      <c r="CB108">
        <v>0.33355999999999902</v>
      </c>
      <c r="CC108">
        <v>0.28353</v>
      </c>
      <c r="CD108">
        <v>0.1</v>
      </c>
      <c r="CE108">
        <v>0.1</v>
      </c>
      <c r="CF108">
        <v>0.1</v>
      </c>
      <c r="CG108">
        <v>0.99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1793</v>
      </c>
      <c r="CO108" t="s">
        <v>2138</v>
      </c>
      <c r="CP108">
        <v>100</v>
      </c>
      <c r="CQ108" t="s">
        <v>2138</v>
      </c>
      <c r="CR108">
        <v>100</v>
      </c>
      <c r="CS108" t="s">
        <v>1795</v>
      </c>
      <c r="CT108" t="s">
        <v>2139</v>
      </c>
      <c r="CU108">
        <v>1</v>
      </c>
      <c r="CV108">
        <v>0</v>
      </c>
      <c r="CW108" t="s">
        <v>2131</v>
      </c>
      <c r="CX108">
        <v>47.065854000000002</v>
      </c>
      <c r="CY108">
        <v>-101.213093</v>
      </c>
      <c r="CZ108" t="s">
        <v>1928</v>
      </c>
      <c r="DA108" t="s">
        <v>1818</v>
      </c>
      <c r="DB108">
        <v>0</v>
      </c>
      <c r="DC108">
        <v>0</v>
      </c>
      <c r="DD108" s="18">
        <v>34488733</v>
      </c>
      <c r="DE108" s="18">
        <v>3447799.2</v>
      </c>
      <c r="DF108" s="57">
        <v>0.59799999999999998</v>
      </c>
      <c r="DG108" t="s">
        <v>1820</v>
      </c>
      <c r="DH108">
        <v>14726450.6</v>
      </c>
      <c r="DI108">
        <v>2211.6</v>
      </c>
      <c r="DJ108">
        <v>5751.8</v>
      </c>
      <c r="DK108">
        <v>3754789</v>
      </c>
      <c r="DL108">
        <v>118.8</v>
      </c>
      <c r="DM108">
        <v>2447.1999999999998</v>
      </c>
      <c r="DN108">
        <v>154</v>
      </c>
      <c r="DO108">
        <v>0</v>
      </c>
      <c r="DP108">
        <v>0.12779390490045101</v>
      </c>
      <c r="DQ108">
        <v>0.33370099702685802</v>
      </c>
      <c r="DR108">
        <v>217.739931001641</v>
      </c>
      <c r="DS108">
        <v>3.1354864708781599E-6</v>
      </c>
      <c r="DT108">
        <v>0.33189995336720801</v>
      </c>
      <c r="DU108">
        <v>0.128250579689314</v>
      </c>
      <c r="DV108">
        <v>0.33354661071486702</v>
      </c>
      <c r="DW108" s="58">
        <v>217.74003701440699</v>
      </c>
      <c r="DX108">
        <v>3.44460319838365E-6</v>
      </c>
      <c r="DY108">
        <v>0.33235435563814603</v>
      </c>
      <c r="DZ108">
        <v>8.0091968463215299E-3</v>
      </c>
      <c r="EA108">
        <v>0</v>
      </c>
      <c r="EB108">
        <v>2871091</v>
      </c>
      <c r="EC108">
        <v>2499545</v>
      </c>
      <c r="ED108">
        <v>0</v>
      </c>
      <c r="EE108">
        <v>16654</v>
      </c>
      <c r="EF108">
        <v>1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1</v>
      </c>
      <c r="EN108">
        <v>1</v>
      </c>
      <c r="EO108">
        <v>1</v>
      </c>
      <c r="EP108">
        <v>0</v>
      </c>
      <c r="EQ108">
        <v>0</v>
      </c>
      <c r="ER108">
        <v>1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 t="s">
        <v>1950</v>
      </c>
      <c r="FA108">
        <v>45</v>
      </c>
      <c r="FB108" t="s">
        <v>1824</v>
      </c>
      <c r="FC108">
        <v>4</v>
      </c>
      <c r="FD108" t="s">
        <v>1825</v>
      </c>
      <c r="FE108">
        <v>1</v>
      </c>
      <c r="FF108">
        <v>0</v>
      </c>
      <c r="FG108">
        <v>1</v>
      </c>
      <c r="FH108">
        <v>0</v>
      </c>
      <c r="FI108">
        <v>1</v>
      </c>
      <c r="FJ108" t="s">
        <v>1878</v>
      </c>
      <c r="FK108">
        <v>1</v>
      </c>
      <c r="FL108">
        <v>4</v>
      </c>
      <c r="FM108">
        <v>35</v>
      </c>
      <c r="FN108">
        <v>4</v>
      </c>
      <c r="FO108">
        <v>19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1</v>
      </c>
      <c r="GJ108">
        <v>0</v>
      </c>
      <c r="GK108" t="s">
        <v>1804</v>
      </c>
      <c r="GL108">
        <v>1</v>
      </c>
      <c r="GM108" t="s">
        <v>1804</v>
      </c>
      <c r="GN108">
        <v>0</v>
      </c>
      <c r="GO108" t="s">
        <v>1893</v>
      </c>
      <c r="GP108">
        <v>0</v>
      </c>
      <c r="GQ108" t="s">
        <v>2133</v>
      </c>
      <c r="GR108">
        <v>196.67110459999901</v>
      </c>
      <c r="GS108">
        <v>11.2451699729762</v>
      </c>
      <c r="GT108">
        <v>29.245780724617902</v>
      </c>
      <c r="GU108">
        <v>1</v>
      </c>
      <c r="GV108">
        <v>30825065</v>
      </c>
      <c r="GW108">
        <v>3150959</v>
      </c>
      <c r="GX108">
        <v>0.53</v>
      </c>
      <c r="GY108">
        <v>3355924</v>
      </c>
      <c r="GZ108">
        <v>217.73994637156483</v>
      </c>
      <c r="HA108" t="s">
        <v>1806</v>
      </c>
      <c r="HB108" s="57">
        <v>0.59799999999999998</v>
      </c>
      <c r="HC108" t="s">
        <v>1806</v>
      </c>
      <c r="HD108" s="58">
        <v>217.74003701440699</v>
      </c>
      <c r="HE108" s="18">
        <v>2341600.56</v>
      </c>
      <c r="HF108" s="18">
        <v>26673171.97896</v>
      </c>
      <c r="HG108" s="18">
        <v>2903908.7269951967</v>
      </c>
      <c r="HH108" s="57">
        <v>0.65350877192982459</v>
      </c>
      <c r="HI108">
        <v>285</v>
      </c>
      <c r="HJ108" s="11">
        <v>36.012214181728318</v>
      </c>
      <c r="HK108">
        <v>0</v>
      </c>
      <c r="HL108" s="11">
        <v>12.63586462516783</v>
      </c>
      <c r="HM108" s="59">
        <v>2839.6561727592102</v>
      </c>
      <c r="HN108" s="59">
        <v>10.58</v>
      </c>
      <c r="HO108" s="59">
        <v>4.59</v>
      </c>
      <c r="HP108" s="59">
        <v>37.037621423754601</v>
      </c>
      <c r="HQ108" s="59">
        <v>0.36130209245447403</v>
      </c>
      <c r="HR108" s="59">
        <v>0.56568541745022394</v>
      </c>
      <c r="HS108" s="59">
        <v>9.64</v>
      </c>
      <c r="HT108" s="59">
        <v>30.55</v>
      </c>
      <c r="HU108" t="s">
        <v>44</v>
      </c>
      <c r="HV108" s="19" t="s">
        <v>44</v>
      </c>
      <c r="HW108" s="18">
        <v>495.47063631600003</v>
      </c>
      <c r="HX108" s="58">
        <v>163.2080276024904</v>
      </c>
      <c r="HY108" s="58">
        <v>283.7919723975096</v>
      </c>
      <c r="HZ108" s="57">
        <v>0.94190824970053222</v>
      </c>
      <c r="IA108" s="18">
        <v>2341600.5600000005</v>
      </c>
      <c r="IB108" s="18">
        <v>3688248.9715173682</v>
      </c>
      <c r="IC108" s="18">
        <v>42012844.034554347</v>
      </c>
      <c r="ID108" s="58">
        <v>21.774003701440702</v>
      </c>
      <c r="IE108" s="18">
        <v>457393.91075821867</v>
      </c>
      <c r="IF108" s="18">
        <v>2446514.8162369779</v>
      </c>
      <c r="IG108" s="18">
        <v>785344988.88672149</v>
      </c>
      <c r="IH108" s="18">
        <v>0</v>
      </c>
      <c r="II108" s="18">
        <v>0</v>
      </c>
      <c r="IJ108" s="18">
        <v>2767.3262997963975</v>
      </c>
      <c r="IK108" s="58">
        <v>23.30082633557047</v>
      </c>
      <c r="IL108" s="58">
        <v>9.8264018536925519</v>
      </c>
      <c r="IM108" s="58">
        <v>14.833082897495999</v>
      </c>
      <c r="IN108" s="58">
        <v>24.60836600357819</v>
      </c>
      <c r="IO108" s="58">
        <v>-4.2979292937410759E-15</v>
      </c>
      <c r="IP108" s="58">
        <v>88.808383006255809</v>
      </c>
      <c r="IQ108" s="58">
        <v>-1.3062875803628344</v>
      </c>
      <c r="IR108" s="58">
        <v>-1.2502698571036868</v>
      </c>
      <c r="IS108" s="58">
        <f t="shared" si="5"/>
        <v>2767.3262997963975</v>
      </c>
      <c r="IT108" s="60"/>
      <c r="IU108" s="18">
        <f t="shared" si="6"/>
        <v>14.833082897495999</v>
      </c>
      <c r="IV108" s="18">
        <f t="shared" si="7"/>
        <v>23.30082633557047</v>
      </c>
      <c r="IW108" s="57">
        <f t="shared" si="8"/>
        <v>0.36511862998319999</v>
      </c>
      <c r="IX108" s="57">
        <f t="shared" si="9"/>
        <v>0.57509740752597338</v>
      </c>
      <c r="JA108" s="18">
        <v>216.24</v>
      </c>
    </row>
    <row r="109" spans="1:261" x14ac:dyDescent="0.2">
      <c r="A109" t="s">
        <v>1421</v>
      </c>
      <c r="B109" t="s">
        <v>1223</v>
      </c>
      <c r="C109" t="s">
        <v>1224</v>
      </c>
      <c r="D109" t="s">
        <v>1419</v>
      </c>
      <c r="E109" t="s">
        <v>630</v>
      </c>
      <c r="F109">
        <v>6002</v>
      </c>
      <c r="G109">
        <v>3</v>
      </c>
      <c r="H109">
        <v>2332.0701012794402</v>
      </c>
      <c r="I109">
        <v>10.58</v>
      </c>
      <c r="J109">
        <v>4.59</v>
      </c>
      <c r="K109">
        <v>28.421622833644001</v>
      </c>
      <c r="L109">
        <v>0.31718895001695802</v>
      </c>
      <c r="M109">
        <v>0.4645340025250575</v>
      </c>
      <c r="N109">
        <v>4.82</v>
      </c>
      <c r="O109">
        <v>15.85</v>
      </c>
      <c r="R109" t="s">
        <v>345</v>
      </c>
      <c r="S109">
        <v>2168</v>
      </c>
      <c r="T109" t="s">
        <v>41</v>
      </c>
      <c r="U109" t="s">
        <v>346</v>
      </c>
      <c r="V109">
        <v>1359</v>
      </c>
      <c r="W109" t="s">
        <v>42</v>
      </c>
      <c r="X109" t="s">
        <v>327</v>
      </c>
      <c r="Y109">
        <v>29175</v>
      </c>
      <c r="Z109">
        <v>165</v>
      </c>
      <c r="AA109">
        <v>1134</v>
      </c>
      <c r="AB109" t="b">
        <v>0</v>
      </c>
      <c r="AC109">
        <v>9907</v>
      </c>
      <c r="AD109">
        <v>1966</v>
      </c>
      <c r="AE109" s="10">
        <v>9999</v>
      </c>
      <c r="AF109" s="11">
        <v>999</v>
      </c>
      <c r="AG109" s="11">
        <v>29.916367643565117</v>
      </c>
      <c r="AH109" s="11">
        <v>64</v>
      </c>
      <c r="AI109" s="11">
        <v>26.474661631473555</v>
      </c>
      <c r="AJ109" s="11" t="s">
        <v>327</v>
      </c>
      <c r="AK109" s="11">
        <v>4.82</v>
      </c>
      <c r="AL109" s="11" t="s">
        <v>327</v>
      </c>
      <c r="AM109" s="11"/>
      <c r="AQ109" t="s">
        <v>408</v>
      </c>
      <c r="AR109" t="s">
        <v>409</v>
      </c>
      <c r="AS109">
        <v>2828</v>
      </c>
      <c r="AT109" t="s">
        <v>41</v>
      </c>
      <c r="AU109">
        <v>1</v>
      </c>
      <c r="AV109">
        <v>1883</v>
      </c>
      <c r="AW109" t="s">
        <v>42</v>
      </c>
      <c r="AX109">
        <v>0</v>
      </c>
      <c r="AY109" t="s">
        <v>191</v>
      </c>
      <c r="AZ109" t="s">
        <v>134</v>
      </c>
      <c r="BA109">
        <v>39</v>
      </c>
      <c r="BB109" t="s">
        <v>279</v>
      </c>
      <c r="BC109">
        <v>81</v>
      </c>
      <c r="BD109">
        <v>39081</v>
      </c>
      <c r="BE109">
        <v>585</v>
      </c>
      <c r="BF109">
        <v>9899</v>
      </c>
      <c r="BG109">
        <v>1966</v>
      </c>
      <c r="BH109">
        <v>2030</v>
      </c>
      <c r="BI109" t="s">
        <v>2033</v>
      </c>
      <c r="BJ109" t="s">
        <v>1788</v>
      </c>
      <c r="BK109" t="s">
        <v>1808</v>
      </c>
      <c r="BL109" t="s">
        <v>1809</v>
      </c>
      <c r="BM109" t="s">
        <v>1810</v>
      </c>
      <c r="BN109">
        <v>2008</v>
      </c>
      <c r="BO109">
        <v>0.98</v>
      </c>
      <c r="BP109" t="s">
        <v>2099</v>
      </c>
      <c r="BQ109" t="s">
        <v>1701</v>
      </c>
      <c r="BR109">
        <v>2003</v>
      </c>
      <c r="BS109">
        <v>0</v>
      </c>
      <c r="BT109" t="s">
        <v>1909</v>
      </c>
      <c r="BU109" t="s">
        <v>1863</v>
      </c>
      <c r="BV109">
        <v>0</v>
      </c>
      <c r="BW109">
        <v>0</v>
      </c>
      <c r="BX109">
        <v>0</v>
      </c>
      <c r="BY109">
        <v>1.056</v>
      </c>
      <c r="BZ109">
        <v>0.55489999999999995</v>
      </c>
      <c r="CA109">
        <v>7.3950000000000002E-2</v>
      </c>
      <c r="CB109">
        <v>0.55489999999999995</v>
      </c>
      <c r="CC109">
        <v>7.3950000000000002E-2</v>
      </c>
      <c r="CD109">
        <v>0.05</v>
      </c>
      <c r="CE109">
        <v>0.1</v>
      </c>
      <c r="CF109">
        <v>0.56000000000000005</v>
      </c>
      <c r="CG109">
        <v>0.99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 t="s">
        <v>2140</v>
      </c>
      <c r="CP109">
        <v>100</v>
      </c>
      <c r="CQ109" t="s">
        <v>2141</v>
      </c>
      <c r="CR109">
        <v>100</v>
      </c>
      <c r="CS109" t="s">
        <v>1795</v>
      </c>
      <c r="CT109" t="s">
        <v>2142</v>
      </c>
      <c r="CU109">
        <v>1</v>
      </c>
      <c r="CV109">
        <v>0</v>
      </c>
      <c r="CW109" t="s">
        <v>2143</v>
      </c>
      <c r="CX109">
        <v>40.252200000000002</v>
      </c>
      <c r="CY109">
        <v>-80.648600000000002</v>
      </c>
      <c r="CZ109" t="s">
        <v>1928</v>
      </c>
      <c r="DA109" t="s">
        <v>1799</v>
      </c>
      <c r="DB109">
        <v>0</v>
      </c>
      <c r="DC109">
        <v>0</v>
      </c>
      <c r="DD109" s="18">
        <v>34073012.200000003</v>
      </c>
      <c r="DE109" s="18">
        <v>3548121.6</v>
      </c>
      <c r="DF109" s="57">
        <v>0.59</v>
      </c>
      <c r="DG109" t="s">
        <v>1820</v>
      </c>
      <c r="DH109">
        <v>15835423.6</v>
      </c>
      <c r="DI109">
        <v>3442.2</v>
      </c>
      <c r="DJ109">
        <v>1342.4</v>
      </c>
      <c r="DK109">
        <v>3495890.2</v>
      </c>
      <c r="DL109">
        <v>11.4</v>
      </c>
      <c r="DM109">
        <v>600.79999999999995</v>
      </c>
      <c r="DN109">
        <v>50</v>
      </c>
      <c r="DO109">
        <v>14</v>
      </c>
      <c r="DP109">
        <v>0.20809854682352399</v>
      </c>
      <c r="DQ109">
        <v>8.5066876592671301E-2</v>
      </c>
      <c r="DR109">
        <v>205.19970961437099</v>
      </c>
      <c r="DS109">
        <v>4.82603308959935E-7</v>
      </c>
      <c r="DT109">
        <v>7.4725406784690501E-2</v>
      </c>
      <c r="DU109">
        <v>0.20204847049008401</v>
      </c>
      <c r="DV109">
        <v>7.87954990372116E-2</v>
      </c>
      <c r="DW109" s="58">
        <v>205.19995000618101</v>
      </c>
      <c r="DX109">
        <v>3.3457564400484598E-7</v>
      </c>
      <c r="DY109">
        <v>7.5880508810638903E-2</v>
      </c>
      <c r="DZ109">
        <v>3.1609708605901199E-3</v>
      </c>
      <c r="EA109">
        <v>8.8507184096523405E-4</v>
      </c>
      <c r="EB109">
        <v>3810922</v>
      </c>
      <c r="EC109">
        <v>1451718</v>
      </c>
      <c r="ED109">
        <v>0</v>
      </c>
      <c r="EE109">
        <v>18308</v>
      </c>
      <c r="EF109">
        <v>1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1</v>
      </c>
      <c r="EO109">
        <v>0</v>
      </c>
      <c r="EP109">
        <v>0</v>
      </c>
      <c r="EQ109">
        <v>1</v>
      </c>
      <c r="ER109">
        <v>1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1</v>
      </c>
      <c r="EY109">
        <v>1</v>
      </c>
      <c r="EZ109" t="s">
        <v>1950</v>
      </c>
      <c r="FA109">
        <v>56</v>
      </c>
      <c r="FB109" t="s">
        <v>1824</v>
      </c>
      <c r="FC109">
        <v>5</v>
      </c>
      <c r="FD109" t="s">
        <v>1849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71</v>
      </c>
      <c r="FM109">
        <v>33</v>
      </c>
      <c r="FN109">
        <v>92</v>
      </c>
      <c r="FO109">
        <v>30</v>
      </c>
      <c r="FP109">
        <v>1</v>
      </c>
      <c r="FQ109">
        <v>0</v>
      </c>
      <c r="FR109">
        <v>0</v>
      </c>
      <c r="FS109" t="s">
        <v>2144</v>
      </c>
      <c r="FT109">
        <v>1</v>
      </c>
      <c r="FU109">
        <v>1</v>
      </c>
      <c r="FV109">
        <v>1</v>
      </c>
      <c r="FW109">
        <v>1</v>
      </c>
      <c r="FX109" t="s">
        <v>1827</v>
      </c>
      <c r="FY109" t="s">
        <v>2114</v>
      </c>
      <c r="FZ109">
        <v>2028</v>
      </c>
      <c r="GA109">
        <v>1</v>
      </c>
      <c r="GB109" t="s">
        <v>1828</v>
      </c>
      <c r="GC109">
        <v>0</v>
      </c>
      <c r="GD109">
        <v>1</v>
      </c>
      <c r="GE109">
        <v>1</v>
      </c>
      <c r="GF109">
        <v>1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1</v>
      </c>
      <c r="GM109" t="s">
        <v>1804</v>
      </c>
      <c r="GN109" t="s">
        <v>1837</v>
      </c>
      <c r="GO109" t="s">
        <v>1893</v>
      </c>
      <c r="GP109">
        <v>0</v>
      </c>
      <c r="GQ109" t="s">
        <v>1852</v>
      </c>
      <c r="GR109">
        <v>158.19513519999899</v>
      </c>
      <c r="GS109">
        <v>21.7592026180081</v>
      </c>
      <c r="GT109">
        <v>8.4857223852228802</v>
      </c>
      <c r="GU109">
        <v>1</v>
      </c>
      <c r="GV109">
        <v>39991316</v>
      </c>
      <c r="GW109">
        <v>4070984</v>
      </c>
      <c r="GX109">
        <v>0.69</v>
      </c>
      <c r="GY109">
        <v>4103117</v>
      </c>
      <c r="GZ109">
        <v>205.20039900662434</v>
      </c>
      <c r="HA109" t="s">
        <v>1806</v>
      </c>
      <c r="HB109" s="57">
        <v>0.59</v>
      </c>
      <c r="HC109" t="s">
        <v>1806</v>
      </c>
      <c r="HD109" s="58">
        <v>205.19995000618101</v>
      </c>
      <c r="HE109" s="18">
        <v>3023514</v>
      </c>
      <c r="HF109" s="18">
        <v>29929765.085999999</v>
      </c>
      <c r="HG109" s="18">
        <v>3070793.1496719709</v>
      </c>
      <c r="HH109" s="57">
        <v>0.32681564245810057</v>
      </c>
      <c r="HI109">
        <v>34</v>
      </c>
      <c r="HJ109" s="11">
        <v>11.688167665370887</v>
      </c>
      <c r="HK109">
        <v>0</v>
      </c>
      <c r="HL109" s="11">
        <v>11.688167665370887</v>
      </c>
      <c r="HM109" s="59">
        <v>2190.7625672151698</v>
      </c>
      <c r="HN109" s="59">
        <v>12.66</v>
      </c>
      <c r="HO109" s="59">
        <v>3.22</v>
      </c>
      <c r="HP109" s="59">
        <v>27.912283983808798</v>
      </c>
      <c r="HQ109" s="59">
        <v>0.303845757149038</v>
      </c>
      <c r="HR109" s="59">
        <v>0.4364633083638576</v>
      </c>
      <c r="HS109" s="59">
        <v>4.82</v>
      </c>
      <c r="HT109" s="59">
        <v>17.97</v>
      </c>
      <c r="HU109" t="s">
        <v>44</v>
      </c>
      <c r="HV109" s="19">
        <v>1</v>
      </c>
      <c r="HW109" s="18">
        <v>535.25427345000003</v>
      </c>
      <c r="HX109" s="58">
        <v>176.31275767443</v>
      </c>
      <c r="HY109" s="58">
        <v>408.68724232556997</v>
      </c>
      <c r="HZ109" s="57">
        <v>0.84453333565290323</v>
      </c>
      <c r="IA109" s="18">
        <v>3023514</v>
      </c>
      <c r="IB109" s="18">
        <v>4327895.5318868682</v>
      </c>
      <c r="IC109" s="18">
        <v>42841837.870148107</v>
      </c>
      <c r="ID109" s="58">
        <v>20.519995000618103</v>
      </c>
      <c r="IE109" s="18">
        <v>439557.14945636521</v>
      </c>
      <c r="IF109" s="18">
        <v>2631236.0002156058</v>
      </c>
      <c r="IG109" s="18">
        <v>848403983.25051248</v>
      </c>
      <c r="IH109" s="18">
        <v>0</v>
      </c>
      <c r="II109" s="18">
        <v>0</v>
      </c>
      <c r="IJ109" s="18">
        <v>2075.9248035803716</v>
      </c>
      <c r="IK109" s="58">
        <v>21.808409333333334</v>
      </c>
      <c r="IL109" s="58">
        <v>6.4058275160036171</v>
      </c>
      <c r="IM109" s="58">
        <v>12.244055875740001</v>
      </c>
      <c r="IN109" s="58">
        <v>19.512889050726468</v>
      </c>
      <c r="IO109" s="58">
        <v>0</v>
      </c>
      <c r="IP109" s="58">
        <v>73.971894960078401</v>
      </c>
      <c r="IQ109" s="58">
        <v>-3.820497993111843</v>
      </c>
      <c r="IR109" s="58">
        <v>-4.3900771987761784</v>
      </c>
      <c r="IS109" s="58">
        <f t="shared" si="5"/>
        <v>2075.9248035803716</v>
      </c>
      <c r="IT109" s="60"/>
      <c r="IU109" s="18">
        <f t="shared" si="6"/>
        <v>12.244055875740001</v>
      </c>
      <c r="IV109" s="18">
        <f t="shared" si="7"/>
        <v>21.808409333333334</v>
      </c>
      <c r="IW109" s="57">
        <f t="shared" si="8"/>
        <v>0.301389329358</v>
      </c>
      <c r="IX109" s="57">
        <f t="shared" si="9"/>
        <v>0.43141243331000534</v>
      </c>
      <c r="JA109" s="18">
        <v>205.4</v>
      </c>
    </row>
    <row r="110" spans="1:261" x14ac:dyDescent="0.2">
      <c r="A110" t="s">
        <v>1422</v>
      </c>
      <c r="B110" t="s">
        <v>1223</v>
      </c>
      <c r="C110" t="s">
        <v>1224</v>
      </c>
      <c r="D110" t="s">
        <v>1419</v>
      </c>
      <c r="E110" t="s">
        <v>630</v>
      </c>
      <c r="F110">
        <v>6002</v>
      </c>
      <c r="G110">
        <v>4</v>
      </c>
      <c r="H110">
        <v>2335.5434824283302</v>
      </c>
      <c r="I110">
        <v>10.58</v>
      </c>
      <c r="J110">
        <v>4.59</v>
      </c>
      <c r="K110">
        <v>28.359081813291699</v>
      </c>
      <c r="L110">
        <v>0.31752224109806898</v>
      </c>
      <c r="M110">
        <v>0.46524921428786348</v>
      </c>
      <c r="N110">
        <v>4.82</v>
      </c>
      <c r="O110">
        <v>15.85</v>
      </c>
      <c r="R110" t="s">
        <v>348</v>
      </c>
      <c r="S110">
        <v>2168</v>
      </c>
      <c r="T110" t="s">
        <v>41</v>
      </c>
      <c r="U110" t="s">
        <v>349</v>
      </c>
      <c r="V110">
        <v>1360</v>
      </c>
      <c r="W110" t="s">
        <v>42</v>
      </c>
      <c r="X110" t="s">
        <v>327</v>
      </c>
      <c r="Y110">
        <v>29175</v>
      </c>
      <c r="Z110">
        <v>270</v>
      </c>
      <c r="AA110">
        <v>1134</v>
      </c>
      <c r="AB110" t="b">
        <v>1</v>
      </c>
      <c r="AC110">
        <v>9930</v>
      </c>
      <c r="AD110">
        <v>1969</v>
      </c>
      <c r="AE110" s="10">
        <v>9999</v>
      </c>
      <c r="AF110" s="11">
        <v>999</v>
      </c>
      <c r="AG110" s="11">
        <v>29.916367643565117</v>
      </c>
      <c r="AH110" s="11">
        <v>64</v>
      </c>
      <c r="AI110" s="11">
        <v>26.474661631473555</v>
      </c>
      <c r="AJ110" s="11" t="s">
        <v>327</v>
      </c>
      <c r="AK110" s="11">
        <v>4.82</v>
      </c>
      <c r="AL110" s="11" t="s">
        <v>327</v>
      </c>
      <c r="AM110" s="11"/>
      <c r="AQ110" t="s">
        <v>408</v>
      </c>
      <c r="AR110" t="s">
        <v>410</v>
      </c>
      <c r="AS110">
        <v>2828</v>
      </c>
      <c r="AT110" t="s">
        <v>41</v>
      </c>
      <c r="AU110">
        <v>2</v>
      </c>
      <c r="AV110">
        <v>1884</v>
      </c>
      <c r="AW110" t="s">
        <v>42</v>
      </c>
      <c r="AX110">
        <v>0</v>
      </c>
      <c r="AY110" t="s">
        <v>191</v>
      </c>
      <c r="AZ110" t="s">
        <v>134</v>
      </c>
      <c r="BA110">
        <v>39</v>
      </c>
      <c r="BB110" t="s">
        <v>279</v>
      </c>
      <c r="BC110">
        <v>81</v>
      </c>
      <c r="BD110">
        <v>39081</v>
      </c>
      <c r="BE110">
        <v>585</v>
      </c>
      <c r="BF110">
        <v>9906</v>
      </c>
      <c r="BG110">
        <v>1967</v>
      </c>
      <c r="BH110">
        <v>0</v>
      </c>
      <c r="BI110" t="s">
        <v>2033</v>
      </c>
      <c r="BJ110" t="s">
        <v>1788</v>
      </c>
      <c r="BK110" t="s">
        <v>1808</v>
      </c>
      <c r="BL110" t="s">
        <v>1809</v>
      </c>
      <c r="BM110" t="s">
        <v>1810</v>
      </c>
      <c r="BN110">
        <v>2007</v>
      </c>
      <c r="BO110">
        <v>0.98</v>
      </c>
      <c r="BP110" t="s">
        <v>2099</v>
      </c>
      <c r="BQ110" t="s">
        <v>1701</v>
      </c>
      <c r="BR110">
        <v>2003</v>
      </c>
      <c r="BS110">
        <v>0</v>
      </c>
      <c r="BT110" t="s">
        <v>1909</v>
      </c>
      <c r="BU110" t="s">
        <v>1863</v>
      </c>
      <c r="BV110">
        <v>0</v>
      </c>
      <c r="BW110">
        <v>0</v>
      </c>
      <c r="BX110">
        <v>0</v>
      </c>
      <c r="BY110">
        <v>1.056</v>
      </c>
      <c r="BZ110">
        <v>0.58660000000000001</v>
      </c>
      <c r="CA110">
        <v>7.6649999999999996E-2</v>
      </c>
      <c r="CB110">
        <v>0.58660000000000001</v>
      </c>
      <c r="CC110">
        <v>7.6649999999999996E-2</v>
      </c>
      <c r="CD110">
        <v>0.05</v>
      </c>
      <c r="CE110">
        <v>0.1</v>
      </c>
      <c r="CF110">
        <v>0.56000000000000005</v>
      </c>
      <c r="CG110">
        <v>0.99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 t="s">
        <v>2145</v>
      </c>
      <c r="CP110">
        <v>100</v>
      </c>
      <c r="CQ110" t="s">
        <v>2145</v>
      </c>
      <c r="CR110">
        <v>100</v>
      </c>
      <c r="CS110" t="s">
        <v>1795</v>
      </c>
      <c r="CT110" t="s">
        <v>2146</v>
      </c>
      <c r="CU110">
        <v>1</v>
      </c>
      <c r="CV110">
        <v>0</v>
      </c>
      <c r="CW110" t="s">
        <v>2143</v>
      </c>
      <c r="CX110">
        <v>40.252200000000002</v>
      </c>
      <c r="CY110">
        <v>-80.648600000000002</v>
      </c>
      <c r="CZ110" t="s">
        <v>1928</v>
      </c>
      <c r="DA110" t="s">
        <v>1799</v>
      </c>
      <c r="DB110">
        <v>0</v>
      </c>
      <c r="DC110">
        <v>0</v>
      </c>
      <c r="DD110" s="18">
        <v>33684585.799999997</v>
      </c>
      <c r="DE110" s="18">
        <v>3504954.2</v>
      </c>
      <c r="DF110" s="57">
        <v>0.59199999999999997</v>
      </c>
      <c r="DG110" t="s">
        <v>1820</v>
      </c>
      <c r="DH110">
        <v>13460166.800000001</v>
      </c>
      <c r="DI110">
        <v>3938.6</v>
      </c>
      <c r="DJ110">
        <v>1289.4000000000001</v>
      </c>
      <c r="DK110">
        <v>3456038</v>
      </c>
      <c r="DL110">
        <v>11.4</v>
      </c>
      <c r="DM110">
        <v>476.6</v>
      </c>
      <c r="DN110">
        <v>36</v>
      </c>
      <c r="DO110">
        <v>1</v>
      </c>
      <c r="DP110">
        <v>0.23417531156912</v>
      </c>
      <c r="DQ110">
        <v>8.0737788580657902E-2</v>
      </c>
      <c r="DR110">
        <v>205.200031592529</v>
      </c>
      <c r="DS110">
        <v>2.9770571010566999E-7</v>
      </c>
      <c r="DT110">
        <v>7.0046477898276005E-2</v>
      </c>
      <c r="DU110">
        <v>0.23385176967204899</v>
      </c>
      <c r="DV110">
        <v>7.6557272080216496E-2</v>
      </c>
      <c r="DW110" s="58">
        <v>205.19997012995699</v>
      </c>
      <c r="DX110">
        <v>3.3843372953097099E-7</v>
      </c>
      <c r="DY110">
        <v>7.0816358679893901E-2</v>
      </c>
      <c r="DZ110">
        <v>1.73446539319969E-3</v>
      </c>
      <c r="EA110">
        <v>4.8179594255546898E-5</v>
      </c>
      <c r="EB110">
        <v>3190061</v>
      </c>
      <c r="EC110">
        <v>1222590</v>
      </c>
      <c r="ED110">
        <v>0</v>
      </c>
      <c r="EE110">
        <v>17551</v>
      </c>
      <c r="EF110">
        <v>1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1</v>
      </c>
      <c r="EO110">
        <v>0</v>
      </c>
      <c r="EP110">
        <v>0</v>
      </c>
      <c r="EQ110">
        <v>1</v>
      </c>
      <c r="ER110">
        <v>1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 t="s">
        <v>1950</v>
      </c>
      <c r="FA110">
        <v>55</v>
      </c>
      <c r="FB110" t="s">
        <v>1824</v>
      </c>
      <c r="FC110">
        <v>5</v>
      </c>
      <c r="FD110" t="s">
        <v>1849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71</v>
      </c>
      <c r="FM110">
        <v>33</v>
      </c>
      <c r="FN110">
        <v>92</v>
      </c>
      <c r="FO110">
        <v>30</v>
      </c>
      <c r="FP110">
        <v>1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 t="s">
        <v>1827</v>
      </c>
      <c r="FY110" t="s">
        <v>2114</v>
      </c>
      <c r="FZ110">
        <v>2028</v>
      </c>
      <c r="GA110">
        <v>1</v>
      </c>
      <c r="GB110" t="s">
        <v>1828</v>
      </c>
      <c r="GC110">
        <v>0</v>
      </c>
      <c r="GD110">
        <v>1</v>
      </c>
      <c r="GE110">
        <v>1</v>
      </c>
      <c r="GF110">
        <v>1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1</v>
      </c>
      <c r="GM110" t="s">
        <v>1804</v>
      </c>
      <c r="GN110" t="s">
        <v>1837</v>
      </c>
      <c r="GO110" t="s">
        <v>1893</v>
      </c>
      <c r="GP110">
        <v>0</v>
      </c>
      <c r="GQ110" t="s">
        <v>1852</v>
      </c>
      <c r="GR110">
        <v>158.19513519999899</v>
      </c>
      <c r="GS110">
        <v>24.897099364152801</v>
      </c>
      <c r="GT110">
        <v>8.1506931194177401</v>
      </c>
      <c r="GU110">
        <v>1</v>
      </c>
      <c r="GV110">
        <v>32402305</v>
      </c>
      <c r="GW110">
        <v>3408948</v>
      </c>
      <c r="GX110">
        <v>0.56999999999999995</v>
      </c>
      <c r="GY110">
        <v>3324481</v>
      </c>
      <c r="GZ110">
        <v>205.20027819008556</v>
      </c>
      <c r="HA110" t="s">
        <v>1806</v>
      </c>
      <c r="HB110" s="57">
        <v>0.59199999999999997</v>
      </c>
      <c r="HC110" t="s">
        <v>1806</v>
      </c>
      <c r="HD110" s="58">
        <v>205.19997012995699</v>
      </c>
      <c r="HE110" s="18">
        <v>3033763.1999999997</v>
      </c>
      <c r="HF110" s="18">
        <v>30052458.259199996</v>
      </c>
      <c r="HG110" s="18">
        <v>3083381.7685598093</v>
      </c>
      <c r="HH110" s="57">
        <v>0.32681564245810057</v>
      </c>
      <c r="HI110">
        <v>34</v>
      </c>
      <c r="HJ110" s="11">
        <v>11.683196890666887</v>
      </c>
      <c r="HK110">
        <v>0</v>
      </c>
      <c r="HL110" s="11">
        <v>11.683196890666887</v>
      </c>
      <c r="HM110" s="59">
        <v>2190.7625672151698</v>
      </c>
      <c r="HN110" s="59">
        <v>12.66</v>
      </c>
      <c r="HO110" s="59">
        <v>3.22</v>
      </c>
      <c r="HP110" s="59">
        <v>27.912283983808798</v>
      </c>
      <c r="HQ110" s="59">
        <v>0.303845757149038</v>
      </c>
      <c r="HR110" s="59">
        <v>0.4364633083638576</v>
      </c>
      <c r="HS110" s="59">
        <v>4.82</v>
      </c>
      <c r="HT110" s="59">
        <v>17.97</v>
      </c>
      <c r="HU110" t="s">
        <v>44</v>
      </c>
      <c r="HV110" s="19" t="s">
        <v>44</v>
      </c>
      <c r="HW110" s="18">
        <v>535.63277430000005</v>
      </c>
      <c r="HX110" s="58">
        <v>176.43743585442002</v>
      </c>
      <c r="HY110" s="58">
        <v>408.56256414557998</v>
      </c>
      <c r="HZ110" s="57">
        <v>0.84765475447867611</v>
      </c>
      <c r="IA110" s="18">
        <v>3033763.1999999993</v>
      </c>
      <c r="IB110" s="18">
        <v>4343891.5548014231</v>
      </c>
      <c r="IC110" s="18">
        <v>43030589.741862901</v>
      </c>
      <c r="ID110" s="58">
        <v>20.519997012995702</v>
      </c>
      <c r="IE110" s="18">
        <v>441493.78648523509</v>
      </c>
      <c r="IF110" s="18">
        <v>2641887.9820745741</v>
      </c>
      <c r="IG110" s="18">
        <v>849003925.45505369</v>
      </c>
      <c r="IH110" s="18">
        <v>0</v>
      </c>
      <c r="II110" s="18">
        <v>0</v>
      </c>
      <c r="IJ110" s="18">
        <v>2078.026720902737</v>
      </c>
      <c r="IK110" s="58">
        <v>21.808409333333334</v>
      </c>
      <c r="IL110" s="58">
        <v>6.4168479675652881</v>
      </c>
      <c r="IM110" s="58">
        <v>12.252714163560002</v>
      </c>
      <c r="IN110" s="58">
        <v>19.52134498007911</v>
      </c>
      <c r="IO110" s="58">
        <v>3.6492239958830058E-15</v>
      </c>
      <c r="IP110" s="58">
        <v>74.020437216833159</v>
      </c>
      <c r="IQ110" s="58">
        <v>-3.9264311749422234</v>
      </c>
      <c r="IR110" s="58">
        <v>-4.5088446166890641</v>
      </c>
      <c r="IS110" s="58">
        <f t="shared" si="5"/>
        <v>2078.026720902737</v>
      </c>
      <c r="IT110" s="60"/>
      <c r="IU110" s="18">
        <f t="shared" si="6"/>
        <v>12.252714163560002</v>
      </c>
      <c r="IV110" s="18">
        <f t="shared" si="7"/>
        <v>21.808409333333334</v>
      </c>
      <c r="IW110" s="57">
        <f t="shared" si="8"/>
        <v>0.30160245445200007</v>
      </c>
      <c r="IX110" s="57">
        <f t="shared" si="9"/>
        <v>0.43184924743019648</v>
      </c>
      <c r="JA110" s="18">
        <v>205.4</v>
      </c>
    </row>
    <row r="111" spans="1:261" x14ac:dyDescent="0.2">
      <c r="A111" t="s">
        <v>1423</v>
      </c>
      <c r="B111" t="s">
        <v>1407</v>
      </c>
      <c r="C111" t="s">
        <v>1224</v>
      </c>
      <c r="D111" t="s">
        <v>1424</v>
      </c>
      <c r="E111" t="s">
        <v>635</v>
      </c>
      <c r="F111">
        <v>6009</v>
      </c>
      <c r="G111">
        <v>1</v>
      </c>
      <c r="H111">
        <v>2502.1183674184999</v>
      </c>
      <c r="I111">
        <v>10.58</v>
      </c>
      <c r="J111">
        <v>3.52</v>
      </c>
      <c r="K111">
        <v>29.342406843028002</v>
      </c>
      <c r="L111">
        <v>0.33266953236165003</v>
      </c>
      <c r="M111">
        <v>0.52009817515532997</v>
      </c>
      <c r="N111">
        <v>4.82</v>
      </c>
      <c r="O111">
        <v>31.19</v>
      </c>
      <c r="R111" t="s">
        <v>350</v>
      </c>
      <c r="S111">
        <v>2168</v>
      </c>
      <c r="T111" t="s">
        <v>41</v>
      </c>
      <c r="U111" t="s">
        <v>351</v>
      </c>
      <c r="V111">
        <v>1361</v>
      </c>
      <c r="W111" t="s">
        <v>42</v>
      </c>
      <c r="X111" t="s">
        <v>327</v>
      </c>
      <c r="Y111">
        <v>29175</v>
      </c>
      <c r="Z111">
        <v>699</v>
      </c>
      <c r="AA111">
        <v>1134</v>
      </c>
      <c r="AB111" t="b">
        <v>1</v>
      </c>
      <c r="AC111">
        <v>9903</v>
      </c>
      <c r="AD111">
        <v>1982</v>
      </c>
      <c r="AE111" s="10">
        <v>9999</v>
      </c>
      <c r="AF111" s="11">
        <v>999</v>
      </c>
      <c r="AG111" s="11">
        <v>29.916367643565117</v>
      </c>
      <c r="AH111" s="11">
        <v>64</v>
      </c>
      <c r="AI111" s="11">
        <v>26.474661631473555</v>
      </c>
      <c r="AJ111" s="11" t="s">
        <v>327</v>
      </c>
      <c r="AK111" s="11">
        <v>4.82</v>
      </c>
      <c r="AL111" s="11" t="s">
        <v>327</v>
      </c>
      <c r="AM111" s="11"/>
      <c r="AQ111" t="s">
        <v>408</v>
      </c>
      <c r="AR111" t="s">
        <v>411</v>
      </c>
      <c r="AS111">
        <v>2828</v>
      </c>
      <c r="AT111" t="s">
        <v>41</v>
      </c>
      <c r="AU111">
        <v>3</v>
      </c>
      <c r="AV111">
        <v>1885</v>
      </c>
      <c r="AW111" t="s">
        <v>42</v>
      </c>
      <c r="AX111">
        <v>0</v>
      </c>
      <c r="AY111" t="s">
        <v>191</v>
      </c>
      <c r="AZ111" t="s">
        <v>134</v>
      </c>
      <c r="BA111">
        <v>39</v>
      </c>
      <c r="BB111" t="s">
        <v>279</v>
      </c>
      <c r="BC111">
        <v>81</v>
      </c>
      <c r="BD111">
        <v>39081</v>
      </c>
      <c r="BE111">
        <v>620</v>
      </c>
      <c r="BF111">
        <v>10103</v>
      </c>
      <c r="BG111">
        <v>1977</v>
      </c>
      <c r="BH111">
        <v>0</v>
      </c>
      <c r="BI111" t="s">
        <v>1807</v>
      </c>
      <c r="BJ111" t="s">
        <v>1788</v>
      </c>
      <c r="BK111" t="s">
        <v>1808</v>
      </c>
      <c r="BL111" t="s">
        <v>1809</v>
      </c>
      <c r="BM111" t="s">
        <v>1810</v>
      </c>
      <c r="BN111">
        <v>2012</v>
      </c>
      <c r="BO111">
        <v>0.98</v>
      </c>
      <c r="BP111" t="s">
        <v>1811</v>
      </c>
      <c r="BQ111" t="s">
        <v>1701</v>
      </c>
      <c r="BR111">
        <v>2003</v>
      </c>
      <c r="BS111">
        <v>0</v>
      </c>
      <c r="BT111" t="s">
        <v>2021</v>
      </c>
      <c r="BU111" t="s">
        <v>1863</v>
      </c>
      <c r="BV111">
        <v>0</v>
      </c>
      <c r="BW111">
        <v>0</v>
      </c>
      <c r="BX111">
        <v>0</v>
      </c>
      <c r="BY111">
        <v>0.66</v>
      </c>
      <c r="BZ111">
        <v>0.44619999999999999</v>
      </c>
      <c r="CA111">
        <v>8.4679999999999894E-2</v>
      </c>
      <c r="CB111">
        <v>0.44619999999999999</v>
      </c>
      <c r="CC111">
        <v>8.4679999999999894E-2</v>
      </c>
      <c r="CD111">
        <v>0.05</v>
      </c>
      <c r="CE111">
        <v>0.1</v>
      </c>
      <c r="CF111">
        <v>1</v>
      </c>
      <c r="CG111">
        <v>0.99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 t="s">
        <v>2145</v>
      </c>
      <c r="CP111">
        <v>100</v>
      </c>
      <c r="CQ111" t="s">
        <v>2145</v>
      </c>
      <c r="CR111">
        <v>100</v>
      </c>
      <c r="CS111" t="s">
        <v>1795</v>
      </c>
      <c r="CT111" t="s">
        <v>2147</v>
      </c>
      <c r="CU111">
        <v>1</v>
      </c>
      <c r="CV111">
        <v>0</v>
      </c>
      <c r="CW111" t="s">
        <v>2143</v>
      </c>
      <c r="CX111">
        <v>40.252200000000002</v>
      </c>
      <c r="CY111">
        <v>-80.648600000000002</v>
      </c>
      <c r="CZ111" t="s">
        <v>1928</v>
      </c>
      <c r="DA111" t="s">
        <v>1799</v>
      </c>
      <c r="DB111">
        <v>0</v>
      </c>
      <c r="DC111">
        <v>0</v>
      </c>
      <c r="DD111" s="18">
        <v>34222062</v>
      </c>
      <c r="DE111" s="18">
        <v>3545805</v>
      </c>
      <c r="DF111" s="57">
        <v>0.59799999999999998</v>
      </c>
      <c r="DG111" t="s">
        <v>1820</v>
      </c>
      <c r="DH111">
        <v>15296585.199999999</v>
      </c>
      <c r="DI111">
        <v>2802.6</v>
      </c>
      <c r="DJ111">
        <v>1343.4</v>
      </c>
      <c r="DK111">
        <v>3511181.2</v>
      </c>
      <c r="DL111">
        <v>13</v>
      </c>
      <c r="DM111">
        <v>565.4</v>
      </c>
      <c r="DN111">
        <v>61</v>
      </c>
      <c r="DO111">
        <v>3</v>
      </c>
      <c r="DP111">
        <v>0.17444446764633401</v>
      </c>
      <c r="DQ111">
        <v>7.22380311466395E-2</v>
      </c>
      <c r="DR111">
        <v>205.19979675144</v>
      </c>
      <c r="DS111">
        <v>5.3153421656602303E-7</v>
      </c>
      <c r="DT111">
        <v>5.9233129597772098E-2</v>
      </c>
      <c r="DU111">
        <v>0.16378907851899699</v>
      </c>
      <c r="DV111">
        <v>7.8510757183479996E-2</v>
      </c>
      <c r="DW111" s="58">
        <v>205.19986200714601</v>
      </c>
      <c r="DX111">
        <v>3.7987190836133701E-7</v>
      </c>
      <c r="DY111">
        <v>7.39249960180655E-2</v>
      </c>
      <c r="DZ111">
        <v>3.6285305527923501E-3</v>
      </c>
      <c r="EA111">
        <v>1.7845232226847599E-4</v>
      </c>
      <c r="EB111">
        <v>2639250</v>
      </c>
      <c r="EC111">
        <v>1095390</v>
      </c>
      <c r="ED111">
        <v>0</v>
      </c>
      <c r="EE111">
        <v>27624</v>
      </c>
      <c r="EF111">
        <v>1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1</v>
      </c>
      <c r="EO111">
        <v>0</v>
      </c>
      <c r="EP111">
        <v>0</v>
      </c>
      <c r="EQ111">
        <v>1</v>
      </c>
      <c r="ER111">
        <v>1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 t="s">
        <v>1936</v>
      </c>
      <c r="FA111">
        <v>45</v>
      </c>
      <c r="FB111" t="s">
        <v>1824</v>
      </c>
      <c r="FC111">
        <v>6</v>
      </c>
      <c r="FD111" t="s">
        <v>1849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71</v>
      </c>
      <c r="FM111">
        <v>33</v>
      </c>
      <c r="FN111">
        <v>92</v>
      </c>
      <c r="FO111">
        <v>30</v>
      </c>
      <c r="FP111">
        <v>1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 t="s">
        <v>1827</v>
      </c>
      <c r="FY111" t="s">
        <v>2114</v>
      </c>
      <c r="FZ111">
        <v>2028</v>
      </c>
      <c r="GA111">
        <v>1</v>
      </c>
      <c r="GB111" t="s">
        <v>1828</v>
      </c>
      <c r="GC111">
        <v>0</v>
      </c>
      <c r="GD111">
        <v>1</v>
      </c>
      <c r="GE111">
        <v>1</v>
      </c>
      <c r="GF111">
        <v>1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1</v>
      </c>
      <c r="GM111" t="s">
        <v>1804</v>
      </c>
      <c r="GN111" t="s">
        <v>1837</v>
      </c>
      <c r="GO111" t="s">
        <v>1893</v>
      </c>
      <c r="GP111">
        <v>0</v>
      </c>
      <c r="GQ111" t="s">
        <v>1852</v>
      </c>
      <c r="GR111">
        <v>158.19513519999899</v>
      </c>
      <c r="GS111">
        <v>17.716094723499399</v>
      </c>
      <c r="GT111">
        <v>8.4920436921248594</v>
      </c>
      <c r="GU111">
        <v>1</v>
      </c>
      <c r="GV111">
        <v>27332138</v>
      </c>
      <c r="GW111">
        <v>2873589</v>
      </c>
      <c r="GX111">
        <v>0.48</v>
      </c>
      <c r="GY111">
        <v>2804275</v>
      </c>
      <c r="GZ111">
        <v>205.19982739732984</v>
      </c>
      <c r="HA111" t="s">
        <v>1806</v>
      </c>
      <c r="HB111" s="57">
        <v>0.59799999999999998</v>
      </c>
      <c r="HC111" t="s">
        <v>1806</v>
      </c>
      <c r="HD111" s="58">
        <v>205.19986200714601</v>
      </c>
      <c r="HE111" s="18">
        <v>3247857.6</v>
      </c>
      <c r="HF111" s="18">
        <v>32813105.332800001</v>
      </c>
      <c r="HG111" s="18">
        <v>3366622.3431582535</v>
      </c>
      <c r="HH111" s="57">
        <v>0.34636871508379891</v>
      </c>
      <c r="HI111">
        <v>34</v>
      </c>
      <c r="HJ111" s="11">
        <v>11.151015723878302</v>
      </c>
      <c r="HK111">
        <v>0</v>
      </c>
      <c r="HL111" s="11">
        <v>11.151015723878302</v>
      </c>
      <c r="HM111" s="59">
        <v>2255.0407889231701</v>
      </c>
      <c r="HN111" s="59">
        <v>12.66</v>
      </c>
      <c r="HO111" s="59">
        <v>4.59</v>
      </c>
      <c r="HP111" s="59">
        <v>28.221516368341799</v>
      </c>
      <c r="HQ111" s="59">
        <v>0.30999533692499998</v>
      </c>
      <c r="HR111" s="59">
        <v>0.44926556806661377</v>
      </c>
      <c r="HS111" s="59">
        <v>4.82</v>
      </c>
      <c r="HT111" s="59">
        <v>17.97</v>
      </c>
      <c r="HU111" t="s">
        <v>44</v>
      </c>
      <c r="HV111" s="19" t="s">
        <v>44</v>
      </c>
      <c r="HW111" s="18">
        <v>578.96857980000004</v>
      </c>
      <c r="HX111" s="58">
        <v>190.71225018612</v>
      </c>
      <c r="HY111" s="58">
        <v>429.28774981388</v>
      </c>
      <c r="HZ111" s="57">
        <v>0.86366312609839202</v>
      </c>
      <c r="IA111" s="18">
        <v>3247857.6</v>
      </c>
      <c r="IB111" s="18">
        <v>4690727.1704655867</v>
      </c>
      <c r="IC111" s="18">
        <v>47390416.603213824</v>
      </c>
      <c r="ID111" s="58">
        <v>20.519986200714602</v>
      </c>
      <c r="IE111" s="18">
        <v>486225.34737203195</v>
      </c>
      <c r="IF111" s="18">
        <v>2880396.9957862217</v>
      </c>
      <c r="IG111" s="18">
        <v>917693278.95912051</v>
      </c>
      <c r="IH111" s="18">
        <v>0</v>
      </c>
      <c r="II111" s="18">
        <v>0</v>
      </c>
      <c r="IJ111" s="18">
        <v>2137.7113121839402</v>
      </c>
      <c r="IK111" s="58">
        <v>21.535514709677418</v>
      </c>
      <c r="IL111" s="58">
        <v>6.7324278335419434</v>
      </c>
      <c r="IM111" s="58">
        <v>12.496383120779999</v>
      </c>
      <c r="IN111" s="58">
        <v>19.372742960068873</v>
      </c>
      <c r="IO111" s="58">
        <v>0</v>
      </c>
      <c r="IP111" s="58">
        <v>75.383152463897687</v>
      </c>
      <c r="IQ111" s="58">
        <v>-4.5705084446513666</v>
      </c>
      <c r="IR111" s="58">
        <v>-5.1535814714225747</v>
      </c>
      <c r="IS111" s="58">
        <f t="shared" si="5"/>
        <v>2137.7113121839402</v>
      </c>
      <c r="IT111" s="60"/>
      <c r="IU111" s="18">
        <f t="shared" si="6"/>
        <v>12.496383120779999</v>
      </c>
      <c r="IV111" s="18">
        <f t="shared" si="7"/>
        <v>21.535514709677418</v>
      </c>
      <c r="IW111" s="57">
        <f t="shared" si="8"/>
        <v>0.30760040352600004</v>
      </c>
      <c r="IX111" s="57">
        <f t="shared" si="9"/>
        <v>0.4442527192280803</v>
      </c>
      <c r="JA111" s="18">
        <v>205.4</v>
      </c>
    </row>
    <row r="112" spans="1:261" x14ac:dyDescent="0.2">
      <c r="A112" t="s">
        <v>1425</v>
      </c>
      <c r="B112" t="s">
        <v>1407</v>
      </c>
      <c r="C112" t="s">
        <v>1224</v>
      </c>
      <c r="D112" t="s">
        <v>1424</v>
      </c>
      <c r="E112" t="s">
        <v>635</v>
      </c>
      <c r="F112">
        <v>6009</v>
      </c>
      <c r="G112">
        <v>2</v>
      </c>
      <c r="H112">
        <v>2453.9501061698802</v>
      </c>
      <c r="I112">
        <v>10.58</v>
      </c>
      <c r="J112">
        <v>3.52</v>
      </c>
      <c r="K112">
        <v>28.836020387950601</v>
      </c>
      <c r="L112">
        <v>0.32838269600507802</v>
      </c>
      <c r="M112">
        <v>0.51011779856876349</v>
      </c>
      <c r="N112">
        <v>4.82</v>
      </c>
      <c r="O112">
        <v>31.19</v>
      </c>
      <c r="R112" t="s">
        <v>353</v>
      </c>
      <c r="S112">
        <v>2240</v>
      </c>
      <c r="T112" t="s">
        <v>41</v>
      </c>
      <c r="U112">
        <v>6</v>
      </c>
      <c r="W112" t="s">
        <v>42</v>
      </c>
      <c r="X112" t="s">
        <v>355</v>
      </c>
      <c r="Y112">
        <v>31053</v>
      </c>
      <c r="Z112">
        <v>15.5</v>
      </c>
      <c r="AA112">
        <v>118.5</v>
      </c>
      <c r="AB112" t="b">
        <v>0</v>
      </c>
      <c r="AC112">
        <v>12282</v>
      </c>
      <c r="AD112">
        <v>1958</v>
      </c>
      <c r="AE112" s="10">
        <v>9999</v>
      </c>
      <c r="AF112" s="11">
        <v>192</v>
      </c>
      <c r="AG112" s="11">
        <v>126.25057340611635</v>
      </c>
      <c r="AH112" s="11">
        <v>102</v>
      </c>
      <c r="AI112" s="11">
        <v>67.070617121999305</v>
      </c>
      <c r="AJ112" s="11" t="s">
        <v>236</v>
      </c>
      <c r="AK112" s="11">
        <v>4.82</v>
      </c>
      <c r="AL112" s="11" t="s">
        <v>236</v>
      </c>
      <c r="AM112" s="11">
        <v>-28.91</v>
      </c>
      <c r="AQ112" t="s">
        <v>412</v>
      </c>
      <c r="AR112" t="s">
        <v>413</v>
      </c>
      <c r="AS112">
        <v>2876</v>
      </c>
      <c r="AT112" t="s">
        <v>41</v>
      </c>
      <c r="AU112">
        <v>1</v>
      </c>
      <c r="AV112">
        <v>1971</v>
      </c>
      <c r="AW112" t="s">
        <v>42</v>
      </c>
      <c r="AX112">
        <v>0</v>
      </c>
      <c r="AY112" t="s">
        <v>191</v>
      </c>
      <c r="AZ112" t="s">
        <v>134</v>
      </c>
      <c r="BA112">
        <v>39</v>
      </c>
      <c r="BB112" t="s">
        <v>414</v>
      </c>
      <c r="BC112">
        <v>53</v>
      </c>
      <c r="BD112">
        <v>39053</v>
      </c>
      <c r="BE112">
        <v>194</v>
      </c>
      <c r="BF112">
        <v>10558</v>
      </c>
      <c r="BG112">
        <v>1955</v>
      </c>
      <c r="BH112">
        <v>0</v>
      </c>
      <c r="BI112" t="s">
        <v>1807</v>
      </c>
      <c r="BJ112" t="s">
        <v>1948</v>
      </c>
      <c r="BK112" t="s">
        <v>1808</v>
      </c>
      <c r="BL112" t="s">
        <v>1886</v>
      </c>
      <c r="BM112" t="s">
        <v>1810</v>
      </c>
      <c r="BN112">
        <v>2012</v>
      </c>
      <c r="BO112">
        <v>0.98</v>
      </c>
      <c r="BP112" t="s">
        <v>1792</v>
      </c>
      <c r="BQ112" t="s">
        <v>1701</v>
      </c>
      <c r="BR112">
        <v>2002</v>
      </c>
      <c r="BS112">
        <v>0</v>
      </c>
      <c r="BT112" t="s">
        <v>1909</v>
      </c>
      <c r="BU112" t="s">
        <v>1863</v>
      </c>
      <c r="BV112">
        <v>0</v>
      </c>
      <c r="BW112">
        <v>0</v>
      </c>
      <c r="BX112">
        <v>0</v>
      </c>
      <c r="BY112">
        <v>8.1999999999999993</v>
      </c>
      <c r="BZ112">
        <v>0.26905000000000001</v>
      </c>
      <c r="CA112">
        <v>7.4709999999999999E-2</v>
      </c>
      <c r="CB112">
        <v>0.26905000000000001</v>
      </c>
      <c r="CC112">
        <v>7.4709999999999999E-2</v>
      </c>
      <c r="CD112">
        <v>0.05</v>
      </c>
      <c r="CE112">
        <v>0.1</v>
      </c>
      <c r="CF112">
        <v>0.56000000000000005</v>
      </c>
      <c r="CG112">
        <v>0.99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 t="s">
        <v>2148</v>
      </c>
      <c r="CP112">
        <v>100</v>
      </c>
      <c r="CQ112" t="s">
        <v>2141</v>
      </c>
      <c r="CR112">
        <v>100</v>
      </c>
      <c r="CS112" t="s">
        <v>1795</v>
      </c>
      <c r="CT112" t="s">
        <v>2149</v>
      </c>
      <c r="CU112">
        <v>1</v>
      </c>
      <c r="CV112">
        <v>0</v>
      </c>
      <c r="CW112" t="s">
        <v>2143</v>
      </c>
      <c r="CX112">
        <v>38.914400000000001</v>
      </c>
      <c r="CY112">
        <v>-82.128900000000002</v>
      </c>
      <c r="CZ112" t="s">
        <v>1817</v>
      </c>
      <c r="DA112" t="s">
        <v>1818</v>
      </c>
      <c r="DB112">
        <v>0</v>
      </c>
      <c r="DC112">
        <v>0</v>
      </c>
      <c r="DD112" s="18">
        <v>12115759</v>
      </c>
      <c r="DE112" s="18">
        <v>1248038.3999999999</v>
      </c>
      <c r="DF112" s="57">
        <v>0.52600000000000002</v>
      </c>
      <c r="DG112" t="s">
        <v>1820</v>
      </c>
      <c r="DH112">
        <v>5488366.4000000004</v>
      </c>
      <c r="DI112">
        <v>841.2</v>
      </c>
      <c r="DJ112">
        <v>984.8</v>
      </c>
      <c r="DK112">
        <v>1243074.8</v>
      </c>
      <c r="DL112">
        <v>6.2</v>
      </c>
      <c r="DM112">
        <v>191</v>
      </c>
      <c r="DN112">
        <v>10</v>
      </c>
      <c r="DO112">
        <v>0</v>
      </c>
      <c r="DP112">
        <v>0.12276153514164199</v>
      </c>
      <c r="DQ112">
        <v>0.104702717765563</v>
      </c>
      <c r="DR112">
        <v>205.19946011820599</v>
      </c>
      <c r="DS112">
        <v>3.8423015693784698E-7</v>
      </c>
      <c r="DT112">
        <v>6.3984162763375693E-2</v>
      </c>
      <c r="DU112">
        <v>0.13886047089579701</v>
      </c>
      <c r="DV112">
        <v>0.16256513520943999</v>
      </c>
      <c r="DW112" s="58">
        <v>205.19965773502</v>
      </c>
      <c r="DX112">
        <v>5.1173021847001005E-7</v>
      </c>
      <c r="DY112">
        <v>6.9601767112341395E-2</v>
      </c>
      <c r="DZ112">
        <v>1.4597797469719899E-3</v>
      </c>
      <c r="EA112">
        <v>0</v>
      </c>
      <c r="EB112">
        <v>1013204</v>
      </c>
      <c r="EC112">
        <v>446527</v>
      </c>
      <c r="ED112">
        <v>0</v>
      </c>
      <c r="EE112">
        <v>2469</v>
      </c>
      <c r="EF112">
        <v>1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1</v>
      </c>
      <c r="EO112">
        <v>0</v>
      </c>
      <c r="EP112">
        <v>0</v>
      </c>
      <c r="EQ112">
        <v>1</v>
      </c>
      <c r="ER112">
        <v>1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 t="s">
        <v>1801</v>
      </c>
      <c r="FA112">
        <v>67</v>
      </c>
      <c r="FB112" t="s">
        <v>1860</v>
      </c>
      <c r="FC112">
        <v>6</v>
      </c>
      <c r="FD112" t="s">
        <v>1849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65</v>
      </c>
      <c r="FM112">
        <v>26</v>
      </c>
      <c r="FN112">
        <v>59</v>
      </c>
      <c r="FO112">
        <v>35</v>
      </c>
      <c r="FP112">
        <v>0</v>
      </c>
      <c r="FQ112">
        <v>0</v>
      </c>
      <c r="FR112">
        <v>0</v>
      </c>
      <c r="FS112" t="s">
        <v>2144</v>
      </c>
      <c r="FT112">
        <v>1</v>
      </c>
      <c r="FU112">
        <v>1</v>
      </c>
      <c r="FV112">
        <v>1</v>
      </c>
      <c r="FW112">
        <v>1</v>
      </c>
      <c r="FX112" t="s">
        <v>1827</v>
      </c>
      <c r="FY112">
        <v>0</v>
      </c>
      <c r="FZ112">
        <v>0</v>
      </c>
      <c r="GA112">
        <v>1</v>
      </c>
      <c r="GB112" t="s">
        <v>1828</v>
      </c>
      <c r="GC112">
        <v>0</v>
      </c>
      <c r="GD112">
        <v>1</v>
      </c>
      <c r="GE112">
        <v>1</v>
      </c>
      <c r="GF112">
        <v>1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1</v>
      </c>
      <c r="GM112" t="s">
        <v>1804</v>
      </c>
      <c r="GN112">
        <v>0</v>
      </c>
      <c r="GO112" t="s">
        <v>1980</v>
      </c>
      <c r="GP112">
        <v>0</v>
      </c>
      <c r="GQ112" t="s">
        <v>1852</v>
      </c>
      <c r="GR112">
        <v>210.50304309999899</v>
      </c>
      <c r="GS112">
        <v>3.9961417545892002</v>
      </c>
      <c r="GT112">
        <v>4.6783171658576297</v>
      </c>
      <c r="GU112">
        <v>0</v>
      </c>
      <c r="GV112">
        <v>11206084</v>
      </c>
      <c r="GW112">
        <v>1144000</v>
      </c>
      <c r="GX112">
        <v>0.49</v>
      </c>
      <c r="GY112">
        <v>1149743</v>
      </c>
      <c r="GZ112">
        <v>205.19978254669516</v>
      </c>
      <c r="HA112" t="s">
        <v>1806</v>
      </c>
      <c r="HB112" s="57">
        <v>0.52600000000000002</v>
      </c>
      <c r="HC112" t="s">
        <v>1806</v>
      </c>
      <c r="HD112" s="58">
        <v>205.19965773502</v>
      </c>
      <c r="HE112" s="18">
        <v>893905.44000000006</v>
      </c>
      <c r="HF112" s="18">
        <v>9437853.63552</v>
      </c>
      <c r="HG112" s="18">
        <v>968322.16788095899</v>
      </c>
      <c r="HH112" s="57">
        <v>0.20166320166320167</v>
      </c>
      <c r="HI112">
        <v>44</v>
      </c>
      <c r="HJ112" s="11">
        <v>22.679043518262745</v>
      </c>
      <c r="HK112">
        <v>0</v>
      </c>
      <c r="HL112" s="11">
        <v>22.679043518262745</v>
      </c>
      <c r="HM112" s="59" t="s">
        <v>44</v>
      </c>
      <c r="HN112" s="59" t="s">
        <v>44</v>
      </c>
      <c r="HO112" s="59" t="s">
        <v>44</v>
      </c>
      <c r="HP112" s="59" t="s">
        <v>44</v>
      </c>
      <c r="HQ112" s="59" t="s">
        <v>44</v>
      </c>
      <c r="HR112" s="59" t="s">
        <v>44</v>
      </c>
      <c r="HS112" s="59" t="s">
        <v>44</v>
      </c>
      <c r="HT112" s="59" t="s">
        <v>44</v>
      </c>
      <c r="HU112" t="s">
        <v>44</v>
      </c>
      <c r="HV112" s="19" t="s">
        <v>44</v>
      </c>
      <c r="HW112" s="18">
        <v>189.31993236</v>
      </c>
      <c r="HX112" s="58">
        <v>62.361985719383995</v>
      </c>
      <c r="HY112" s="58">
        <v>131.63801428061601</v>
      </c>
      <c r="HZ112" s="57">
        <v>0.77518641220514228</v>
      </c>
      <c r="IA112" s="18">
        <v>893905.44000000006</v>
      </c>
      <c r="IB112" s="18">
        <v>1317382.7963579071</v>
      </c>
      <c r="IC112" s="18">
        <v>13908927.563946784</v>
      </c>
      <c r="ID112" s="58">
        <v>20.519965773502001</v>
      </c>
      <c r="IE112" s="18">
        <v>142705.35877915329</v>
      </c>
      <c r="IF112" s="18">
        <v>825616.80910180567</v>
      </c>
      <c r="IG112" s="18">
        <v>300081274.80731946</v>
      </c>
      <c r="IH112" s="18">
        <v>0</v>
      </c>
      <c r="II112" s="18">
        <v>0</v>
      </c>
      <c r="IJ112" s="18">
        <v>2279.5943591767405</v>
      </c>
      <c r="IK112" s="58">
        <v>31.551430639175258</v>
      </c>
      <c r="IL112" s="58">
        <v>7.5025954564502646</v>
      </c>
      <c r="IM112" s="58">
        <v>13.059171829079999</v>
      </c>
      <c r="IN112" s="58">
        <v>31.942636265645366</v>
      </c>
      <c r="IO112" s="58">
        <v>0</v>
      </c>
      <c r="IP112" s="58">
        <v>78.506546255780108</v>
      </c>
      <c r="IQ112" s="58">
        <v>12.267302582622335</v>
      </c>
      <c r="IR112" s="58">
        <v>13.281958884366629</v>
      </c>
      <c r="IS112" s="58">
        <f t="shared" si="5"/>
        <v>2279.5943591767405</v>
      </c>
      <c r="IT112" s="60"/>
      <c r="IU112" s="18">
        <f t="shared" si="6"/>
        <v>13.059171829079999</v>
      </c>
      <c r="IV112" s="18">
        <f t="shared" si="7"/>
        <v>31.551430639175258</v>
      </c>
      <c r="IW112" s="57">
        <f t="shared" si="8"/>
        <v>0.32145353463600002</v>
      </c>
      <c r="IX112" s="57">
        <f t="shared" si="9"/>
        <v>0.47373842624551776</v>
      </c>
      <c r="JA112" s="18">
        <v>205.4</v>
      </c>
    </row>
    <row r="113" spans="1:261" x14ac:dyDescent="0.2">
      <c r="A113" t="s">
        <v>1426</v>
      </c>
      <c r="B113" t="s">
        <v>1227</v>
      </c>
      <c r="C113" t="s">
        <v>1224</v>
      </c>
      <c r="D113" t="s">
        <v>1427</v>
      </c>
      <c r="E113" t="s">
        <v>1032</v>
      </c>
      <c r="F113">
        <v>6017</v>
      </c>
      <c r="G113">
        <v>1</v>
      </c>
      <c r="H113">
        <v>2687</v>
      </c>
      <c r="I113">
        <v>12.66</v>
      </c>
      <c r="J113">
        <v>4.59</v>
      </c>
      <c r="K113">
        <v>34.270000000000003</v>
      </c>
      <c r="L113">
        <v>0.28000000000000003</v>
      </c>
      <c r="M113">
        <v>0.39</v>
      </c>
      <c r="N113">
        <v>4.82</v>
      </c>
      <c r="O113">
        <v>10.69</v>
      </c>
      <c r="R113" t="s">
        <v>357</v>
      </c>
      <c r="S113">
        <v>2240</v>
      </c>
      <c r="T113" t="s">
        <v>41</v>
      </c>
      <c r="U113">
        <v>7</v>
      </c>
      <c r="W113" t="s">
        <v>42</v>
      </c>
      <c r="X113" t="s">
        <v>355</v>
      </c>
      <c r="Y113">
        <v>31053</v>
      </c>
      <c r="Z113">
        <v>21</v>
      </c>
      <c r="AA113">
        <v>118.5</v>
      </c>
      <c r="AB113" t="b">
        <v>0</v>
      </c>
      <c r="AC113">
        <v>12341</v>
      </c>
      <c r="AD113">
        <v>1963</v>
      </c>
      <c r="AE113" s="10">
        <v>9999</v>
      </c>
      <c r="AF113" s="11">
        <v>192</v>
      </c>
      <c r="AG113" s="11">
        <v>126.25057340611635</v>
      </c>
      <c r="AH113" s="11">
        <v>102</v>
      </c>
      <c r="AI113" s="11">
        <v>67.070617121999305</v>
      </c>
      <c r="AJ113" s="11" t="s">
        <v>236</v>
      </c>
      <c r="AK113" s="11">
        <v>4.82</v>
      </c>
      <c r="AL113" s="11" t="s">
        <v>236</v>
      </c>
      <c r="AM113" s="11">
        <v>-28.91</v>
      </c>
      <c r="AQ113" t="s">
        <v>412</v>
      </c>
      <c r="AR113" t="s">
        <v>415</v>
      </c>
      <c r="AS113">
        <v>2876</v>
      </c>
      <c r="AT113" t="s">
        <v>41</v>
      </c>
      <c r="AU113">
        <v>2</v>
      </c>
      <c r="AV113">
        <v>1972</v>
      </c>
      <c r="AW113" t="s">
        <v>42</v>
      </c>
      <c r="AX113">
        <v>0</v>
      </c>
      <c r="AY113" t="s">
        <v>191</v>
      </c>
      <c r="AZ113" t="s">
        <v>134</v>
      </c>
      <c r="BA113">
        <v>39</v>
      </c>
      <c r="BB113" t="s">
        <v>414</v>
      </c>
      <c r="BC113">
        <v>53</v>
      </c>
      <c r="BD113">
        <v>39053</v>
      </c>
      <c r="BE113">
        <v>192</v>
      </c>
      <c r="BF113">
        <v>10547</v>
      </c>
      <c r="BG113">
        <v>1955</v>
      </c>
      <c r="BH113">
        <v>0</v>
      </c>
      <c r="BI113" t="s">
        <v>1807</v>
      </c>
      <c r="BJ113" t="s">
        <v>1948</v>
      </c>
      <c r="BK113" t="s">
        <v>1808</v>
      </c>
      <c r="BL113" t="s">
        <v>1886</v>
      </c>
      <c r="BM113" t="s">
        <v>1810</v>
      </c>
      <c r="BN113">
        <v>2012</v>
      </c>
      <c r="BO113">
        <v>0.98</v>
      </c>
      <c r="BP113" t="s">
        <v>1792</v>
      </c>
      <c r="BQ113" t="s">
        <v>1701</v>
      </c>
      <c r="BR113">
        <v>2002</v>
      </c>
      <c r="BS113">
        <v>0</v>
      </c>
      <c r="BT113" t="s">
        <v>1909</v>
      </c>
      <c r="BU113" t="s">
        <v>1863</v>
      </c>
      <c r="BV113">
        <v>0</v>
      </c>
      <c r="BW113">
        <v>0</v>
      </c>
      <c r="BX113">
        <v>0</v>
      </c>
      <c r="BY113">
        <v>8.1999999999999993</v>
      </c>
      <c r="BZ113">
        <v>0.27595999999999998</v>
      </c>
      <c r="CA113">
        <v>7.7469999999999997E-2</v>
      </c>
      <c r="CB113">
        <v>0.27595999999999998</v>
      </c>
      <c r="CC113">
        <v>7.7469999999999997E-2</v>
      </c>
      <c r="CD113">
        <v>0.05</v>
      </c>
      <c r="CE113">
        <v>0.1</v>
      </c>
      <c r="CF113">
        <v>0.56000000000000005</v>
      </c>
      <c r="CG113">
        <v>0.99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 t="s">
        <v>2148</v>
      </c>
      <c r="CP113">
        <v>100</v>
      </c>
      <c r="CQ113" t="s">
        <v>2141</v>
      </c>
      <c r="CR113">
        <v>100</v>
      </c>
      <c r="CS113" t="s">
        <v>1795</v>
      </c>
      <c r="CT113" t="s">
        <v>2150</v>
      </c>
      <c r="CU113">
        <v>1</v>
      </c>
      <c r="CV113">
        <v>0</v>
      </c>
      <c r="CW113" t="s">
        <v>2143</v>
      </c>
      <c r="CX113">
        <v>38.914400000000001</v>
      </c>
      <c r="CY113">
        <v>-82.128900000000002</v>
      </c>
      <c r="CZ113" t="s">
        <v>1817</v>
      </c>
      <c r="DA113" t="s">
        <v>1818</v>
      </c>
      <c r="DB113">
        <v>0</v>
      </c>
      <c r="DC113">
        <v>0</v>
      </c>
      <c r="DD113" s="18">
        <v>11665527.6</v>
      </c>
      <c r="DE113" s="18">
        <v>1191039.6000000001</v>
      </c>
      <c r="DF113" s="57">
        <v>0.50600000000000001</v>
      </c>
      <c r="DG113" t="s">
        <v>1820</v>
      </c>
      <c r="DH113">
        <v>5114572.4000000004</v>
      </c>
      <c r="DI113">
        <v>802.4</v>
      </c>
      <c r="DJ113">
        <v>967</v>
      </c>
      <c r="DK113">
        <v>1196881.3999999999</v>
      </c>
      <c r="DL113">
        <v>5.8</v>
      </c>
      <c r="DM113">
        <v>179.6</v>
      </c>
      <c r="DN113">
        <v>11</v>
      </c>
      <c r="DO113">
        <v>0</v>
      </c>
      <c r="DP113">
        <v>0.125608882861866</v>
      </c>
      <c r="DQ113">
        <v>0.109081398274778</v>
      </c>
      <c r="DR113">
        <v>205.199464013674</v>
      </c>
      <c r="DS113">
        <v>3.09890336007893E-7</v>
      </c>
      <c r="DT113">
        <v>6.1811871799162602E-2</v>
      </c>
      <c r="DU113">
        <v>0.137567717040076</v>
      </c>
      <c r="DV113">
        <v>0.16578761512681101</v>
      </c>
      <c r="DW113" s="58">
        <v>205.19970309786899</v>
      </c>
      <c r="DX113">
        <v>4.9719140007006605E-7</v>
      </c>
      <c r="DY113">
        <v>7.0230700028803897E-2</v>
      </c>
      <c r="DZ113">
        <v>1.9957432610553699E-3</v>
      </c>
      <c r="EA113">
        <v>0</v>
      </c>
      <c r="EB113">
        <v>1137275</v>
      </c>
      <c r="EC113">
        <v>508747</v>
      </c>
      <c r="ED113">
        <v>0</v>
      </c>
      <c r="EE113">
        <v>2573</v>
      </c>
      <c r="EF113">
        <v>1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1</v>
      </c>
      <c r="EO113">
        <v>0</v>
      </c>
      <c r="EP113">
        <v>0</v>
      </c>
      <c r="EQ113">
        <v>1</v>
      </c>
      <c r="ER113">
        <v>1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 t="s">
        <v>1801</v>
      </c>
      <c r="FA113">
        <v>67</v>
      </c>
      <c r="FB113" t="s">
        <v>1860</v>
      </c>
      <c r="FC113">
        <v>6</v>
      </c>
      <c r="FD113" t="s">
        <v>1849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65</v>
      </c>
      <c r="FM113">
        <v>26</v>
      </c>
      <c r="FN113">
        <v>59</v>
      </c>
      <c r="FO113">
        <v>35</v>
      </c>
      <c r="FP113">
        <v>0</v>
      </c>
      <c r="FQ113">
        <v>0</v>
      </c>
      <c r="FR113">
        <v>0</v>
      </c>
      <c r="FS113" t="s">
        <v>2144</v>
      </c>
      <c r="FT113">
        <v>1</v>
      </c>
      <c r="FU113">
        <v>1</v>
      </c>
      <c r="FV113">
        <v>1</v>
      </c>
      <c r="FW113">
        <v>1</v>
      </c>
      <c r="FX113" t="s">
        <v>1827</v>
      </c>
      <c r="FY113">
        <v>0</v>
      </c>
      <c r="FZ113">
        <v>0</v>
      </c>
      <c r="GA113">
        <v>1</v>
      </c>
      <c r="GB113" t="s">
        <v>1828</v>
      </c>
      <c r="GC113">
        <v>0</v>
      </c>
      <c r="GD113">
        <v>1</v>
      </c>
      <c r="GE113">
        <v>1</v>
      </c>
      <c r="GF113">
        <v>1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1</v>
      </c>
      <c r="GM113" t="s">
        <v>1804</v>
      </c>
      <c r="GN113">
        <v>0</v>
      </c>
      <c r="GO113" t="s">
        <v>1980</v>
      </c>
      <c r="GP113">
        <v>0</v>
      </c>
      <c r="GQ113" t="s">
        <v>1852</v>
      </c>
      <c r="GR113">
        <v>210.50304309999899</v>
      </c>
      <c r="GS113">
        <v>3.8118213788425699</v>
      </c>
      <c r="GT113">
        <v>4.5937578182212899</v>
      </c>
      <c r="GU113">
        <v>0</v>
      </c>
      <c r="GV113">
        <v>12604951</v>
      </c>
      <c r="GW113">
        <v>1274195</v>
      </c>
      <c r="GX113">
        <v>0.55000000000000004</v>
      </c>
      <c r="GY113">
        <v>1293266</v>
      </c>
      <c r="GZ113">
        <v>205.19968701187335</v>
      </c>
      <c r="HA113" t="s">
        <v>1806</v>
      </c>
      <c r="HB113" s="57">
        <v>0.50600000000000001</v>
      </c>
      <c r="HC113" t="s">
        <v>1806</v>
      </c>
      <c r="HD113" s="58">
        <v>205.19970309786899</v>
      </c>
      <c r="HE113" s="18">
        <v>851051.52000000002</v>
      </c>
      <c r="HF113" s="18">
        <v>8976040.3814400006</v>
      </c>
      <c r="HG113" s="18">
        <v>920940.41063298553</v>
      </c>
      <c r="HH113" s="57">
        <v>0.1995841995841996</v>
      </c>
      <c r="HI113">
        <v>44</v>
      </c>
      <c r="HJ113" s="11">
        <v>22.854889716010977</v>
      </c>
      <c r="HK113">
        <v>0</v>
      </c>
      <c r="HL113" s="11">
        <v>22.854889716010977</v>
      </c>
      <c r="HM113" s="59" t="s">
        <v>44</v>
      </c>
      <c r="HN113" s="59" t="s">
        <v>44</v>
      </c>
      <c r="HO113" s="59" t="s">
        <v>44</v>
      </c>
      <c r="HP113" s="59" t="s">
        <v>44</v>
      </c>
      <c r="HQ113" s="59" t="s">
        <v>44</v>
      </c>
      <c r="HR113" s="59" t="s">
        <v>44</v>
      </c>
      <c r="HS113" s="59" t="s">
        <v>44</v>
      </c>
      <c r="HT113" s="59" t="s">
        <v>44</v>
      </c>
      <c r="HU113" t="s">
        <v>44</v>
      </c>
      <c r="HV113" s="19" t="s">
        <v>44</v>
      </c>
      <c r="HW113" s="18">
        <v>187.17296832</v>
      </c>
      <c r="HX113" s="58">
        <v>61.65477576460799</v>
      </c>
      <c r="HY113" s="58">
        <v>130.34522423539201</v>
      </c>
      <c r="HZ113" s="57">
        <v>0.74534376360849275</v>
      </c>
      <c r="IA113" s="18">
        <v>851051.52000000002</v>
      </c>
      <c r="IB113" s="18">
        <v>1253608.582888396</v>
      </c>
      <c r="IC113" s="18">
        <v>13221809.723723913</v>
      </c>
      <c r="ID113" s="58">
        <v>20.519970309786899</v>
      </c>
      <c r="IE113" s="18">
        <v>135655.57148623321</v>
      </c>
      <c r="IF113" s="18">
        <v>785284.83914675238</v>
      </c>
      <c r="IG113" s="18">
        <v>296678232.67616355</v>
      </c>
      <c r="IH113" s="18">
        <v>0</v>
      </c>
      <c r="II113" s="18">
        <v>0</v>
      </c>
      <c r="IJ113" s="18">
        <v>2276.0959169504267</v>
      </c>
      <c r="IK113" s="58">
        <v>31.703276000000002</v>
      </c>
      <c r="IL113" s="58">
        <v>7.4832767038896399</v>
      </c>
      <c r="IM113" s="58">
        <v>13.045565948219998</v>
      </c>
      <c r="IN113" s="58">
        <v>32.090186165805463</v>
      </c>
      <c r="IO113" s="58">
        <v>0</v>
      </c>
      <c r="IP113" s="58">
        <v>78.431457742386684</v>
      </c>
      <c r="IQ113" s="58">
        <v>13.928195150887149</v>
      </c>
      <c r="IR113" s="58">
        <v>15.094665098715804</v>
      </c>
      <c r="IS113" s="58">
        <f t="shared" si="5"/>
        <v>2276.0959169504267</v>
      </c>
      <c r="IT113" s="60"/>
      <c r="IU113" s="18">
        <f t="shared" si="6"/>
        <v>13.045565948219998</v>
      </c>
      <c r="IV113" s="18">
        <f t="shared" si="7"/>
        <v>31.703276000000002</v>
      </c>
      <c r="IW113" s="57">
        <f t="shared" si="8"/>
        <v>0.32111862377399991</v>
      </c>
      <c r="IX113" s="57">
        <f t="shared" si="9"/>
        <v>0.47301139053061791</v>
      </c>
      <c r="JA113" s="18">
        <v>205.4</v>
      </c>
    </row>
    <row r="114" spans="1:261" x14ac:dyDescent="0.2">
      <c r="A114" t="s">
        <v>1428</v>
      </c>
      <c r="B114" t="s">
        <v>1320</v>
      </c>
      <c r="C114" t="s">
        <v>1224</v>
      </c>
      <c r="D114" t="s">
        <v>1429</v>
      </c>
      <c r="E114" t="s">
        <v>638</v>
      </c>
      <c r="F114">
        <v>6018</v>
      </c>
      <c r="G114">
        <v>2</v>
      </c>
      <c r="H114">
        <v>2528.8393343534299</v>
      </c>
      <c r="I114">
        <v>10.58</v>
      </c>
      <c r="J114">
        <v>4.59</v>
      </c>
      <c r="K114">
        <v>31.340651105857098</v>
      </c>
      <c r="L114">
        <v>0.33500586052499998</v>
      </c>
      <c r="M114">
        <v>0.50377265097325741</v>
      </c>
      <c r="N114">
        <v>4.82</v>
      </c>
      <c r="O114">
        <v>17.97</v>
      </c>
      <c r="R114" t="s">
        <v>358</v>
      </c>
      <c r="S114">
        <v>2240</v>
      </c>
      <c r="T114" t="s">
        <v>41</v>
      </c>
      <c r="U114">
        <v>8</v>
      </c>
      <c r="V114">
        <v>1371</v>
      </c>
      <c r="W114" t="s">
        <v>42</v>
      </c>
      <c r="X114" t="s">
        <v>355</v>
      </c>
      <c r="Y114">
        <v>31053</v>
      </c>
      <c r="Z114">
        <v>82</v>
      </c>
      <c r="AA114">
        <v>118.5</v>
      </c>
      <c r="AB114" t="b">
        <v>0</v>
      </c>
      <c r="AC114">
        <v>12240</v>
      </c>
      <c r="AD114">
        <v>1976</v>
      </c>
      <c r="AE114" s="10">
        <v>9999</v>
      </c>
      <c r="AF114" s="11">
        <v>192</v>
      </c>
      <c r="AG114" s="11">
        <v>126.25057340611635</v>
      </c>
      <c r="AH114" s="11">
        <v>102</v>
      </c>
      <c r="AI114" s="11">
        <v>67.070617121999305</v>
      </c>
      <c r="AJ114" s="11" t="s">
        <v>236</v>
      </c>
      <c r="AK114" s="11">
        <v>4.82</v>
      </c>
      <c r="AL114" s="11" t="s">
        <v>236</v>
      </c>
      <c r="AM114" s="11">
        <v>-28.91</v>
      </c>
      <c r="AQ114" t="s">
        <v>412</v>
      </c>
      <c r="AR114" t="s">
        <v>416</v>
      </c>
      <c r="AS114">
        <v>2876</v>
      </c>
      <c r="AT114" t="s">
        <v>41</v>
      </c>
      <c r="AU114">
        <v>3</v>
      </c>
      <c r="AV114">
        <v>1973</v>
      </c>
      <c r="AW114" t="s">
        <v>42</v>
      </c>
      <c r="AX114">
        <v>0</v>
      </c>
      <c r="AY114" t="s">
        <v>191</v>
      </c>
      <c r="AZ114" t="s">
        <v>134</v>
      </c>
      <c r="BA114">
        <v>39</v>
      </c>
      <c r="BB114" t="s">
        <v>414</v>
      </c>
      <c r="BC114">
        <v>53</v>
      </c>
      <c r="BD114">
        <v>39053</v>
      </c>
      <c r="BE114">
        <v>192</v>
      </c>
      <c r="BF114">
        <v>10579</v>
      </c>
      <c r="BG114">
        <v>1955</v>
      </c>
      <c r="BH114">
        <v>0</v>
      </c>
      <c r="BI114" t="s">
        <v>1807</v>
      </c>
      <c r="BJ114" t="s">
        <v>1948</v>
      </c>
      <c r="BK114" t="s">
        <v>1808</v>
      </c>
      <c r="BL114" t="s">
        <v>1886</v>
      </c>
      <c r="BM114" t="s">
        <v>1810</v>
      </c>
      <c r="BN114">
        <v>2011</v>
      </c>
      <c r="BO114">
        <v>0.98</v>
      </c>
      <c r="BP114" t="s">
        <v>1792</v>
      </c>
      <c r="BQ114" t="s">
        <v>1701</v>
      </c>
      <c r="BR114">
        <v>2003</v>
      </c>
      <c r="BS114">
        <v>0</v>
      </c>
      <c r="BT114" t="s">
        <v>1909</v>
      </c>
      <c r="BU114" t="s">
        <v>1863</v>
      </c>
      <c r="BV114">
        <v>0</v>
      </c>
      <c r="BW114">
        <v>0</v>
      </c>
      <c r="BX114">
        <v>0</v>
      </c>
      <c r="BY114">
        <v>8.1999999999999993</v>
      </c>
      <c r="BZ114">
        <v>0.23830000000000001</v>
      </c>
      <c r="CA114">
        <v>7.8339999999999896E-2</v>
      </c>
      <c r="CB114">
        <v>0.23830000000000001</v>
      </c>
      <c r="CC114">
        <v>7.8339999999999896E-2</v>
      </c>
      <c r="CD114">
        <v>0.05</v>
      </c>
      <c r="CE114">
        <v>0.1</v>
      </c>
      <c r="CF114">
        <v>0.56000000000000005</v>
      </c>
      <c r="CG114">
        <v>0.99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 t="s">
        <v>2148</v>
      </c>
      <c r="CP114">
        <v>100</v>
      </c>
      <c r="CQ114" t="s">
        <v>2141</v>
      </c>
      <c r="CR114">
        <v>100</v>
      </c>
      <c r="CS114" t="s">
        <v>1795</v>
      </c>
      <c r="CT114" t="s">
        <v>2151</v>
      </c>
      <c r="CU114">
        <v>1</v>
      </c>
      <c r="CV114">
        <v>0</v>
      </c>
      <c r="CW114" t="s">
        <v>2143</v>
      </c>
      <c r="CX114">
        <v>38.914400000000001</v>
      </c>
      <c r="CY114">
        <v>-82.128900000000002</v>
      </c>
      <c r="CZ114" t="s">
        <v>1817</v>
      </c>
      <c r="DA114" t="s">
        <v>1818</v>
      </c>
      <c r="DB114">
        <v>0</v>
      </c>
      <c r="DC114">
        <v>0</v>
      </c>
      <c r="DD114" s="18">
        <v>11350716.6</v>
      </c>
      <c r="DE114" s="18">
        <v>1166915.8</v>
      </c>
      <c r="DF114" s="57">
        <v>0.49199999999999999</v>
      </c>
      <c r="DG114" t="s">
        <v>1820</v>
      </c>
      <c r="DH114">
        <v>5030374</v>
      </c>
      <c r="DI114">
        <v>798.6</v>
      </c>
      <c r="DJ114">
        <v>839.8</v>
      </c>
      <c r="DK114">
        <v>1164583</v>
      </c>
      <c r="DL114">
        <v>5.6</v>
      </c>
      <c r="DM114">
        <v>178</v>
      </c>
      <c r="DN114">
        <v>26</v>
      </c>
      <c r="DO114">
        <v>0</v>
      </c>
      <c r="DP114">
        <v>0.14363659255764699</v>
      </c>
      <c r="DQ114">
        <v>0.108667046701746</v>
      </c>
      <c r="DR114">
        <v>205.19998780968101</v>
      </c>
      <c r="DS114">
        <v>3.2681818556916299E-7</v>
      </c>
      <c r="DT114">
        <v>6.5387041226998704E-2</v>
      </c>
      <c r="DU114">
        <v>0.140713582788244</v>
      </c>
      <c r="DV114">
        <v>0.147973036345564</v>
      </c>
      <c r="DW114" s="58">
        <v>205.19990781903499</v>
      </c>
      <c r="DX114">
        <v>4.9336092137125499E-7</v>
      </c>
      <c r="DY114">
        <v>7.0770085882282299E-2</v>
      </c>
      <c r="DZ114">
        <v>4.4129885114633297E-3</v>
      </c>
      <c r="EA114">
        <v>0</v>
      </c>
      <c r="EB114">
        <v>1059128</v>
      </c>
      <c r="EC114">
        <v>479460</v>
      </c>
      <c r="ED114">
        <v>0</v>
      </c>
      <c r="EE114">
        <v>2682</v>
      </c>
      <c r="EF114">
        <v>1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1</v>
      </c>
      <c r="EO114">
        <v>0</v>
      </c>
      <c r="EP114">
        <v>0</v>
      </c>
      <c r="EQ114">
        <v>1</v>
      </c>
      <c r="ER114">
        <v>1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 t="s">
        <v>1801</v>
      </c>
      <c r="FA114">
        <v>67</v>
      </c>
      <c r="FB114" t="s">
        <v>1860</v>
      </c>
      <c r="FC114">
        <v>6</v>
      </c>
      <c r="FD114" t="s">
        <v>1849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65</v>
      </c>
      <c r="FM114">
        <v>26</v>
      </c>
      <c r="FN114">
        <v>59</v>
      </c>
      <c r="FO114">
        <v>35</v>
      </c>
      <c r="FP114">
        <v>0</v>
      </c>
      <c r="FQ114">
        <v>0</v>
      </c>
      <c r="FR114">
        <v>0</v>
      </c>
      <c r="FS114" t="s">
        <v>2144</v>
      </c>
      <c r="FT114">
        <v>1</v>
      </c>
      <c r="FU114">
        <v>1</v>
      </c>
      <c r="FV114">
        <v>1</v>
      </c>
      <c r="FW114">
        <v>1</v>
      </c>
      <c r="FX114" t="s">
        <v>1827</v>
      </c>
      <c r="FY114">
        <v>0</v>
      </c>
      <c r="FZ114">
        <v>0</v>
      </c>
      <c r="GA114">
        <v>1</v>
      </c>
      <c r="GB114" t="s">
        <v>1828</v>
      </c>
      <c r="GC114">
        <v>0</v>
      </c>
      <c r="GD114">
        <v>1</v>
      </c>
      <c r="GE114">
        <v>1</v>
      </c>
      <c r="GF114">
        <v>1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1</v>
      </c>
      <c r="GM114" t="s">
        <v>1804</v>
      </c>
      <c r="GN114">
        <v>0</v>
      </c>
      <c r="GO114" t="s">
        <v>1980</v>
      </c>
      <c r="GP114">
        <v>0</v>
      </c>
      <c r="GQ114" t="s">
        <v>1852</v>
      </c>
      <c r="GR114">
        <v>210.50304309999899</v>
      </c>
      <c r="GS114">
        <v>3.7937693832797601</v>
      </c>
      <c r="GT114">
        <v>3.9894910193818398</v>
      </c>
      <c r="GU114">
        <v>0</v>
      </c>
      <c r="GV114">
        <v>11599727</v>
      </c>
      <c r="GW114">
        <v>1188132</v>
      </c>
      <c r="GX114">
        <v>0.5</v>
      </c>
      <c r="GY114">
        <v>1190132</v>
      </c>
      <c r="GZ114">
        <v>205.20000168969494</v>
      </c>
      <c r="HA114" t="s">
        <v>1806</v>
      </c>
      <c r="HB114" s="57">
        <v>0.49199999999999999</v>
      </c>
      <c r="HC114" t="s">
        <v>1806</v>
      </c>
      <c r="HD114" s="58">
        <v>205.19990781903499</v>
      </c>
      <c r="HE114" s="18">
        <v>827504.64000000001</v>
      </c>
      <c r="HF114" s="18">
        <v>8754171.5865599997</v>
      </c>
      <c r="HG114" s="18">
        <v>898177.60129706364</v>
      </c>
      <c r="HH114" s="57">
        <v>0.1995841995841996</v>
      </c>
      <c r="HI114">
        <v>44</v>
      </c>
      <c r="HJ114" s="11">
        <v>22.808025431665982</v>
      </c>
      <c r="HK114">
        <v>0</v>
      </c>
      <c r="HL114" s="11">
        <v>22.808025431665982</v>
      </c>
      <c r="HM114" s="59" t="s">
        <v>44</v>
      </c>
      <c r="HN114" s="59" t="s">
        <v>44</v>
      </c>
      <c r="HO114" s="59" t="s">
        <v>44</v>
      </c>
      <c r="HP114" s="59" t="s">
        <v>44</v>
      </c>
      <c r="HQ114" s="59" t="s">
        <v>44</v>
      </c>
      <c r="HR114" s="59" t="s">
        <v>44</v>
      </c>
      <c r="HS114" s="59" t="s">
        <v>44</v>
      </c>
      <c r="HT114" s="59" t="s">
        <v>44</v>
      </c>
      <c r="HU114" t="s">
        <v>44</v>
      </c>
      <c r="HV114" s="19" t="s">
        <v>44</v>
      </c>
      <c r="HW114" s="18">
        <v>187.74085824000002</v>
      </c>
      <c r="HX114" s="58">
        <v>61.841838704256006</v>
      </c>
      <c r="HY114" s="58">
        <v>130.15816129574398</v>
      </c>
      <c r="HZ114" s="57">
        <v>0.72576317197167461</v>
      </c>
      <c r="IA114" s="18">
        <v>827504.64000000001</v>
      </c>
      <c r="IB114" s="18">
        <v>1220675.5942025988</v>
      </c>
      <c r="IC114" s="18">
        <v>12913527.111069292</v>
      </c>
      <c r="ID114" s="58">
        <v>20.519990781903502</v>
      </c>
      <c r="IE114" s="18">
        <v>132492.72864050142</v>
      </c>
      <c r="IF114" s="18">
        <v>765684.87265656225</v>
      </c>
      <c r="IG114" s="18">
        <v>297578365.74202472</v>
      </c>
      <c r="IH114" s="18">
        <v>0</v>
      </c>
      <c r="II114" s="18">
        <v>0</v>
      </c>
      <c r="IJ114" s="18">
        <v>2286.2828022429599</v>
      </c>
      <c r="IK114" s="58">
        <v>31.703276000000002</v>
      </c>
      <c r="IL114" s="58">
        <v>7.5395749886839765</v>
      </c>
      <c r="IM114" s="58">
        <v>13.085146692540002</v>
      </c>
      <c r="IN114" s="58">
        <v>32.133983640518565</v>
      </c>
      <c r="IO114" s="58">
        <v>0</v>
      </c>
      <c r="IP114" s="58">
        <v>78.649968870032907</v>
      </c>
      <c r="IQ114" s="58">
        <v>15.104196845249916</v>
      </c>
      <c r="IR114" s="58">
        <v>16.323677558827566</v>
      </c>
      <c r="IS114" s="58">
        <f t="shared" si="5"/>
        <v>2286.2828022429599</v>
      </c>
      <c r="IT114" s="60"/>
      <c r="IU114" s="18">
        <f t="shared" si="6"/>
        <v>13.085146692540002</v>
      </c>
      <c r="IV114" s="18">
        <f t="shared" si="7"/>
        <v>31.703276000000002</v>
      </c>
      <c r="IW114" s="57">
        <f t="shared" si="8"/>
        <v>0.3220929099180001</v>
      </c>
      <c r="IX114" s="57">
        <f t="shared" si="9"/>
        <v>0.47512839831641185</v>
      </c>
      <c r="JA114" s="18">
        <v>205.4</v>
      </c>
    </row>
    <row r="115" spans="1:261" x14ac:dyDescent="0.2">
      <c r="A115" t="s">
        <v>1430</v>
      </c>
      <c r="B115" t="s">
        <v>1320</v>
      </c>
      <c r="C115" t="s">
        <v>1224</v>
      </c>
      <c r="D115" t="s">
        <v>1431</v>
      </c>
      <c r="E115" t="s">
        <v>1133</v>
      </c>
      <c r="F115">
        <v>6019</v>
      </c>
      <c r="G115">
        <v>1</v>
      </c>
      <c r="H115">
        <v>1744</v>
      </c>
      <c r="I115">
        <v>12.66</v>
      </c>
      <c r="J115">
        <v>2.88</v>
      </c>
      <c r="K115">
        <v>20.23</v>
      </c>
      <c r="L115">
        <v>0.11</v>
      </c>
      <c r="M115">
        <v>0.13</v>
      </c>
      <c r="N115">
        <v>4.82</v>
      </c>
      <c r="O115">
        <v>17.97</v>
      </c>
      <c r="R115" t="s">
        <v>360</v>
      </c>
      <c r="S115">
        <v>2277</v>
      </c>
      <c r="T115" t="s">
        <v>41</v>
      </c>
      <c r="U115">
        <v>1</v>
      </c>
      <c r="V115">
        <v>1379</v>
      </c>
      <c r="W115" t="s">
        <v>42</v>
      </c>
      <c r="X115" t="s">
        <v>355</v>
      </c>
      <c r="Y115">
        <v>31109</v>
      </c>
      <c r="Z115">
        <v>104</v>
      </c>
      <c r="AA115">
        <v>219</v>
      </c>
      <c r="AB115" t="b">
        <v>0</v>
      </c>
      <c r="AC115">
        <v>11681</v>
      </c>
      <c r="AD115">
        <v>1968</v>
      </c>
      <c r="AE115" s="10">
        <v>9999</v>
      </c>
      <c r="AF115" s="11">
        <v>148</v>
      </c>
      <c r="AG115" s="11">
        <v>48.35481974746591</v>
      </c>
      <c r="AH115" s="11">
        <v>40</v>
      </c>
      <c r="AI115" s="11">
        <v>32.672175505044535</v>
      </c>
      <c r="AJ115" s="11" t="s">
        <v>236</v>
      </c>
      <c r="AK115" s="11">
        <v>4.82</v>
      </c>
      <c r="AL115" s="11" t="s">
        <v>236</v>
      </c>
      <c r="AM115" s="11">
        <v>-28.91</v>
      </c>
      <c r="AQ115" t="s">
        <v>412</v>
      </c>
      <c r="AR115" t="s">
        <v>417</v>
      </c>
      <c r="AS115">
        <v>2876</v>
      </c>
      <c r="AT115" t="s">
        <v>41</v>
      </c>
      <c r="AU115">
        <v>4</v>
      </c>
      <c r="AV115">
        <v>1974</v>
      </c>
      <c r="AW115" t="s">
        <v>42</v>
      </c>
      <c r="AX115">
        <v>0</v>
      </c>
      <c r="AY115" t="s">
        <v>191</v>
      </c>
      <c r="AZ115" t="s">
        <v>134</v>
      </c>
      <c r="BA115">
        <v>39</v>
      </c>
      <c r="BB115" t="s">
        <v>414</v>
      </c>
      <c r="BC115">
        <v>53</v>
      </c>
      <c r="BD115">
        <v>39053</v>
      </c>
      <c r="BE115">
        <v>192</v>
      </c>
      <c r="BF115">
        <v>10472</v>
      </c>
      <c r="BG115">
        <v>1955</v>
      </c>
      <c r="BH115">
        <v>0</v>
      </c>
      <c r="BI115" t="s">
        <v>1807</v>
      </c>
      <c r="BJ115" t="s">
        <v>1948</v>
      </c>
      <c r="BK115" t="s">
        <v>1808</v>
      </c>
      <c r="BL115" t="s">
        <v>1886</v>
      </c>
      <c r="BM115" t="s">
        <v>1810</v>
      </c>
      <c r="BN115">
        <v>2011</v>
      </c>
      <c r="BO115">
        <v>0.98</v>
      </c>
      <c r="BP115" t="s">
        <v>1792</v>
      </c>
      <c r="BQ115" t="s">
        <v>1701</v>
      </c>
      <c r="BR115">
        <v>2003</v>
      </c>
      <c r="BS115">
        <v>0</v>
      </c>
      <c r="BT115" t="s">
        <v>1909</v>
      </c>
      <c r="BU115" t="s">
        <v>1863</v>
      </c>
      <c r="BV115">
        <v>0</v>
      </c>
      <c r="BW115">
        <v>0</v>
      </c>
      <c r="BX115">
        <v>0</v>
      </c>
      <c r="BY115">
        <v>8.1999999999999993</v>
      </c>
      <c r="BZ115">
        <v>0.23066999999999999</v>
      </c>
      <c r="CA115">
        <v>7.9000000000000001E-2</v>
      </c>
      <c r="CB115">
        <v>0.23066999999999999</v>
      </c>
      <c r="CC115">
        <v>7.9000000000000001E-2</v>
      </c>
      <c r="CD115">
        <v>0.05</v>
      </c>
      <c r="CE115">
        <v>0.1</v>
      </c>
      <c r="CF115">
        <v>0.56000000000000005</v>
      </c>
      <c r="CG115">
        <v>0.99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 t="s">
        <v>2148</v>
      </c>
      <c r="CP115">
        <v>100</v>
      </c>
      <c r="CQ115" t="s">
        <v>2141</v>
      </c>
      <c r="CR115">
        <v>100</v>
      </c>
      <c r="CS115" t="s">
        <v>1795</v>
      </c>
      <c r="CT115" t="s">
        <v>2152</v>
      </c>
      <c r="CU115">
        <v>1</v>
      </c>
      <c r="CV115">
        <v>0</v>
      </c>
      <c r="CW115" t="s">
        <v>2143</v>
      </c>
      <c r="CX115">
        <v>38.914400000000001</v>
      </c>
      <c r="CY115">
        <v>-82.128900000000002</v>
      </c>
      <c r="CZ115" t="s">
        <v>1817</v>
      </c>
      <c r="DA115" t="s">
        <v>1818</v>
      </c>
      <c r="DB115">
        <v>0</v>
      </c>
      <c r="DC115">
        <v>0</v>
      </c>
      <c r="DD115" s="18">
        <v>11943404</v>
      </c>
      <c r="DE115" s="18">
        <v>1227034</v>
      </c>
      <c r="DF115" s="57">
        <v>0.51800000000000002</v>
      </c>
      <c r="DG115" t="s">
        <v>1820</v>
      </c>
      <c r="DH115">
        <v>5125698.5999999996</v>
      </c>
      <c r="DI115">
        <v>837.2</v>
      </c>
      <c r="DJ115">
        <v>950.8</v>
      </c>
      <c r="DK115">
        <v>1225392.2</v>
      </c>
      <c r="DL115">
        <v>5.8</v>
      </c>
      <c r="DM115">
        <v>180.4</v>
      </c>
      <c r="DN115">
        <v>29</v>
      </c>
      <c r="DO115">
        <v>0</v>
      </c>
      <c r="DP115">
        <v>0.14463487189101701</v>
      </c>
      <c r="DQ115">
        <v>0.102633176072548</v>
      </c>
      <c r="DR115">
        <v>205.19979300615799</v>
      </c>
      <c r="DS115">
        <v>3.3872335337474701E-7</v>
      </c>
      <c r="DT115">
        <v>6.5101964356036199E-2</v>
      </c>
      <c r="DU115">
        <v>0.140194537503713</v>
      </c>
      <c r="DV115">
        <v>0.15921758989313201</v>
      </c>
      <c r="DW115" s="58">
        <v>205.19982410374701</v>
      </c>
      <c r="DX115">
        <v>4.8562369656087996E-7</v>
      </c>
      <c r="DY115">
        <v>7.03904049293885E-2</v>
      </c>
      <c r="DZ115">
        <v>4.3448478793846196E-3</v>
      </c>
      <c r="EA115">
        <v>0</v>
      </c>
      <c r="EB115">
        <v>1194536</v>
      </c>
      <c r="EC115">
        <v>525687</v>
      </c>
      <c r="ED115">
        <v>0</v>
      </c>
      <c r="EE115">
        <v>2812</v>
      </c>
      <c r="EF115">
        <v>1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1</v>
      </c>
      <c r="EO115">
        <v>0</v>
      </c>
      <c r="EP115">
        <v>0</v>
      </c>
      <c r="EQ115">
        <v>1</v>
      </c>
      <c r="ER115">
        <v>1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 t="s">
        <v>1801</v>
      </c>
      <c r="FA115">
        <v>67</v>
      </c>
      <c r="FB115" t="s">
        <v>1860</v>
      </c>
      <c r="FC115">
        <v>6</v>
      </c>
      <c r="FD115" t="s">
        <v>1849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65</v>
      </c>
      <c r="FM115">
        <v>26</v>
      </c>
      <c r="FN115">
        <v>59</v>
      </c>
      <c r="FO115">
        <v>35</v>
      </c>
      <c r="FP115">
        <v>0</v>
      </c>
      <c r="FQ115">
        <v>0</v>
      </c>
      <c r="FR115">
        <v>0</v>
      </c>
      <c r="FS115" t="s">
        <v>2144</v>
      </c>
      <c r="FT115">
        <v>1</v>
      </c>
      <c r="FU115">
        <v>1</v>
      </c>
      <c r="FV115">
        <v>1</v>
      </c>
      <c r="FW115">
        <v>1</v>
      </c>
      <c r="FX115" t="s">
        <v>1827</v>
      </c>
      <c r="FY115">
        <v>0</v>
      </c>
      <c r="FZ115">
        <v>0</v>
      </c>
      <c r="GA115">
        <v>1</v>
      </c>
      <c r="GB115" t="s">
        <v>1828</v>
      </c>
      <c r="GC115">
        <v>0</v>
      </c>
      <c r="GD115">
        <v>1</v>
      </c>
      <c r="GE115">
        <v>1</v>
      </c>
      <c r="GF115">
        <v>1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1</v>
      </c>
      <c r="GM115" t="s">
        <v>1804</v>
      </c>
      <c r="GN115">
        <v>0</v>
      </c>
      <c r="GO115" t="s">
        <v>1980</v>
      </c>
      <c r="GP115">
        <v>0</v>
      </c>
      <c r="GQ115" t="s">
        <v>1852</v>
      </c>
      <c r="GR115">
        <v>210.50304309999899</v>
      </c>
      <c r="GS115">
        <v>3.9771396539967601</v>
      </c>
      <c r="GT115">
        <v>4.5167993108219298</v>
      </c>
      <c r="GU115">
        <v>0</v>
      </c>
      <c r="GV115">
        <v>13039529</v>
      </c>
      <c r="GW115">
        <v>1331312</v>
      </c>
      <c r="GX115">
        <v>0.56999999999999995</v>
      </c>
      <c r="GY115">
        <v>1337855</v>
      </c>
      <c r="GZ115">
        <v>205.19989640730122</v>
      </c>
      <c r="HA115" t="s">
        <v>1806</v>
      </c>
      <c r="HB115" s="57">
        <v>0.51800000000000002</v>
      </c>
      <c r="HC115" t="s">
        <v>1806</v>
      </c>
      <c r="HD115" s="58">
        <v>205.19982410374701</v>
      </c>
      <c r="HE115" s="18">
        <v>871234.56000000006</v>
      </c>
      <c r="HF115" s="18">
        <v>9123568.3123199996</v>
      </c>
      <c r="HG115" s="18">
        <v>936077.30644329195</v>
      </c>
      <c r="HH115" s="57">
        <v>0.1995841995841996</v>
      </c>
      <c r="HI115">
        <v>44</v>
      </c>
      <c r="HJ115" s="11">
        <v>22.965736159224601</v>
      </c>
      <c r="HK115">
        <v>0</v>
      </c>
      <c r="HL115" s="11">
        <v>22.965736159224601</v>
      </c>
      <c r="HM115" s="59" t="s">
        <v>44</v>
      </c>
      <c r="HN115" s="59" t="s">
        <v>44</v>
      </c>
      <c r="HO115" s="59" t="s">
        <v>44</v>
      </c>
      <c r="HP115" s="59" t="s">
        <v>44</v>
      </c>
      <c r="HQ115" s="59" t="s">
        <v>44</v>
      </c>
      <c r="HR115" s="59" t="s">
        <v>44</v>
      </c>
      <c r="HS115" s="59" t="s">
        <v>44</v>
      </c>
      <c r="HT115" s="59" t="s">
        <v>44</v>
      </c>
      <c r="HU115" t="s">
        <v>44</v>
      </c>
      <c r="HV115" s="19" t="s">
        <v>44</v>
      </c>
      <c r="HW115" s="18">
        <v>185.84197631999999</v>
      </c>
      <c r="HX115" s="58">
        <v>61.216346999807989</v>
      </c>
      <c r="HY115" s="58">
        <v>130.783653000192</v>
      </c>
      <c r="HZ115" s="57">
        <v>0.76046201278575687</v>
      </c>
      <c r="IA115" s="18">
        <v>871234.56000000006</v>
      </c>
      <c r="IB115" s="18">
        <v>1279036.2685446201</v>
      </c>
      <c r="IC115" s="18">
        <v>13394067.804199263</v>
      </c>
      <c r="ID115" s="58">
        <v>20.519982410374702</v>
      </c>
      <c r="IE115" s="18">
        <v>137423.01787276749</v>
      </c>
      <c r="IF115" s="18">
        <v>798654.28857052443</v>
      </c>
      <c r="IG115" s="18">
        <v>294568545.80305153</v>
      </c>
      <c r="IH115" s="18">
        <v>0</v>
      </c>
      <c r="II115" s="18">
        <v>0</v>
      </c>
      <c r="IJ115" s="18">
        <v>2252.3345926315351</v>
      </c>
      <c r="IK115" s="58">
        <v>31.703276000000002</v>
      </c>
      <c r="IL115" s="58">
        <v>7.3524967120437639</v>
      </c>
      <c r="IM115" s="58">
        <v>12.952798578719998</v>
      </c>
      <c r="IN115" s="58">
        <v>31.987379952708089</v>
      </c>
      <c r="IO115" s="58">
        <v>0</v>
      </c>
      <c r="IP115" s="58">
        <v>77.918872419953786</v>
      </c>
      <c r="IQ115" s="58">
        <v>12.917744677188196</v>
      </c>
      <c r="IR115" s="58">
        <v>14.091686178967526</v>
      </c>
      <c r="IS115" s="58">
        <f t="shared" si="5"/>
        <v>2252.3345926315351</v>
      </c>
      <c r="IT115" s="60"/>
      <c r="IU115" s="18">
        <f t="shared" si="6"/>
        <v>12.952798578719998</v>
      </c>
      <c r="IV115" s="18">
        <f t="shared" si="7"/>
        <v>31.703276000000002</v>
      </c>
      <c r="IW115" s="57">
        <f t="shared" si="8"/>
        <v>0.31883514062399998</v>
      </c>
      <c r="IX115" s="57">
        <f t="shared" si="9"/>
        <v>0.46807338375628738</v>
      </c>
      <c r="JA115" s="18">
        <v>205.4</v>
      </c>
    </row>
    <row r="116" spans="1:261" x14ac:dyDescent="0.2">
      <c r="A116" t="s">
        <v>1432</v>
      </c>
      <c r="B116" t="s">
        <v>1265</v>
      </c>
      <c r="C116" t="s">
        <v>1224</v>
      </c>
      <c r="D116" t="s">
        <v>1433</v>
      </c>
      <c r="E116" t="s">
        <v>1035</v>
      </c>
      <c r="F116">
        <v>602</v>
      </c>
      <c r="G116">
        <v>1</v>
      </c>
      <c r="H116">
        <v>2625</v>
      </c>
      <c r="I116">
        <v>12.66</v>
      </c>
      <c r="J116">
        <v>3.22</v>
      </c>
      <c r="K116">
        <v>32.94</v>
      </c>
      <c r="L116">
        <v>0.26</v>
      </c>
      <c r="M116">
        <v>0.36</v>
      </c>
      <c r="N116">
        <v>4.82</v>
      </c>
      <c r="O116">
        <v>59</v>
      </c>
      <c r="R116" t="s">
        <v>362</v>
      </c>
      <c r="S116">
        <v>2277</v>
      </c>
      <c r="T116" t="s">
        <v>41</v>
      </c>
      <c r="U116">
        <v>2</v>
      </c>
      <c r="V116">
        <v>1380</v>
      </c>
      <c r="W116" t="s">
        <v>42</v>
      </c>
      <c r="X116" t="s">
        <v>355</v>
      </c>
      <c r="Y116">
        <v>31109</v>
      </c>
      <c r="Z116">
        <v>115</v>
      </c>
      <c r="AA116">
        <v>219</v>
      </c>
      <c r="AB116" t="b">
        <v>0</v>
      </c>
      <c r="AC116">
        <v>11706</v>
      </c>
      <c r="AD116">
        <v>1961</v>
      </c>
      <c r="AE116" s="10">
        <v>9999</v>
      </c>
      <c r="AF116" s="11">
        <v>148</v>
      </c>
      <c r="AG116" s="11">
        <v>48.35481974746591</v>
      </c>
      <c r="AH116" s="11">
        <v>40</v>
      </c>
      <c r="AI116" s="11">
        <v>32.672175505044535</v>
      </c>
      <c r="AJ116" s="11" t="s">
        <v>236</v>
      </c>
      <c r="AK116" s="11">
        <v>4.82</v>
      </c>
      <c r="AL116" s="11" t="s">
        <v>236</v>
      </c>
      <c r="AM116" s="11">
        <v>-28.91</v>
      </c>
      <c r="AQ116" t="s">
        <v>412</v>
      </c>
      <c r="AR116" t="s">
        <v>418</v>
      </c>
      <c r="AS116">
        <v>2876</v>
      </c>
      <c r="AT116" t="s">
        <v>41</v>
      </c>
      <c r="AU116">
        <v>5</v>
      </c>
      <c r="AV116">
        <v>1975</v>
      </c>
      <c r="AW116" t="s">
        <v>42</v>
      </c>
      <c r="AX116">
        <v>0</v>
      </c>
      <c r="AY116" t="s">
        <v>191</v>
      </c>
      <c r="AZ116" t="s">
        <v>134</v>
      </c>
      <c r="BA116">
        <v>39</v>
      </c>
      <c r="BB116" t="s">
        <v>414</v>
      </c>
      <c r="BC116">
        <v>53</v>
      </c>
      <c r="BD116">
        <v>39053</v>
      </c>
      <c r="BE116">
        <v>192</v>
      </c>
      <c r="BF116">
        <v>10506</v>
      </c>
      <c r="BG116">
        <v>1955</v>
      </c>
      <c r="BH116">
        <v>0</v>
      </c>
      <c r="BI116" t="s">
        <v>1807</v>
      </c>
      <c r="BJ116" t="s">
        <v>1948</v>
      </c>
      <c r="BK116" t="s">
        <v>1808</v>
      </c>
      <c r="BL116" t="s">
        <v>1886</v>
      </c>
      <c r="BM116" t="s">
        <v>1810</v>
      </c>
      <c r="BN116">
        <v>2011</v>
      </c>
      <c r="BO116">
        <v>0.98</v>
      </c>
      <c r="BP116" t="s">
        <v>1792</v>
      </c>
      <c r="BQ116" t="s">
        <v>1701</v>
      </c>
      <c r="BR116">
        <v>2003</v>
      </c>
      <c r="BS116">
        <v>0</v>
      </c>
      <c r="BT116" t="s">
        <v>1909</v>
      </c>
      <c r="BU116" t="s">
        <v>1863</v>
      </c>
      <c r="BV116">
        <v>0</v>
      </c>
      <c r="BW116">
        <v>0</v>
      </c>
      <c r="BX116">
        <v>0</v>
      </c>
      <c r="BY116">
        <v>8.1999999999999993</v>
      </c>
      <c r="BZ116">
        <v>0.24393999999999999</v>
      </c>
      <c r="CA116">
        <v>7.8640000000000002E-2</v>
      </c>
      <c r="CB116">
        <v>0.24393999999999999</v>
      </c>
      <c r="CC116">
        <v>7.8640000000000002E-2</v>
      </c>
      <c r="CD116">
        <v>0.05</v>
      </c>
      <c r="CE116">
        <v>0.1</v>
      </c>
      <c r="CF116">
        <v>0.56000000000000005</v>
      </c>
      <c r="CG116">
        <v>0.99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 t="s">
        <v>2148</v>
      </c>
      <c r="CP116">
        <v>100</v>
      </c>
      <c r="CQ116" t="s">
        <v>2141</v>
      </c>
      <c r="CR116">
        <v>100</v>
      </c>
      <c r="CS116" t="s">
        <v>1795</v>
      </c>
      <c r="CT116" t="s">
        <v>2153</v>
      </c>
      <c r="CU116">
        <v>1</v>
      </c>
      <c r="CV116">
        <v>0</v>
      </c>
      <c r="CW116" t="s">
        <v>2143</v>
      </c>
      <c r="CX116">
        <v>38.914400000000001</v>
      </c>
      <c r="CY116">
        <v>-82.128900000000002</v>
      </c>
      <c r="CZ116" t="s">
        <v>1817</v>
      </c>
      <c r="DA116" t="s">
        <v>1818</v>
      </c>
      <c r="DB116">
        <v>0</v>
      </c>
      <c r="DC116">
        <v>0</v>
      </c>
      <c r="DD116" s="18">
        <v>11805404.6</v>
      </c>
      <c r="DE116" s="18">
        <v>1212258.3999999999</v>
      </c>
      <c r="DF116" s="57">
        <v>0.51200000000000001</v>
      </c>
      <c r="DG116" t="s">
        <v>1820</v>
      </c>
      <c r="DH116">
        <v>5288432.4000000004</v>
      </c>
      <c r="DI116">
        <v>827.2</v>
      </c>
      <c r="DJ116">
        <v>909.8</v>
      </c>
      <c r="DK116">
        <v>1211233.3999999999</v>
      </c>
      <c r="DL116">
        <v>5.8</v>
      </c>
      <c r="DM116">
        <v>188.4</v>
      </c>
      <c r="DN116">
        <v>27</v>
      </c>
      <c r="DO116">
        <v>0</v>
      </c>
      <c r="DP116">
        <v>0.145240066311767</v>
      </c>
      <c r="DQ116">
        <v>0.110194143948423</v>
      </c>
      <c r="DR116">
        <v>205.19980360334799</v>
      </c>
      <c r="DS116">
        <v>3.4871564540640301E-7</v>
      </c>
      <c r="DT116">
        <v>6.5601698438169695E-2</v>
      </c>
      <c r="DU116">
        <v>0.14013920369997299</v>
      </c>
      <c r="DV116">
        <v>0.154132794398253</v>
      </c>
      <c r="DW116" s="58">
        <v>205.199811618485</v>
      </c>
      <c r="DX116">
        <v>4.9130039981857098E-7</v>
      </c>
      <c r="DY116">
        <v>7.1249847119157605E-2</v>
      </c>
      <c r="DZ116">
        <v>4.0944669345256797E-3</v>
      </c>
      <c r="EA116">
        <v>0</v>
      </c>
      <c r="EB116">
        <v>1110867</v>
      </c>
      <c r="EC116">
        <v>486612</v>
      </c>
      <c r="ED116">
        <v>0</v>
      </c>
      <c r="EE116">
        <v>3239</v>
      </c>
      <c r="EF116">
        <v>1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1</v>
      </c>
      <c r="EO116">
        <v>0</v>
      </c>
      <c r="EP116">
        <v>0</v>
      </c>
      <c r="EQ116">
        <v>1</v>
      </c>
      <c r="ER116">
        <v>1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 t="s">
        <v>1801</v>
      </c>
      <c r="FA116">
        <v>67</v>
      </c>
      <c r="FB116" t="s">
        <v>1860</v>
      </c>
      <c r="FC116">
        <v>6</v>
      </c>
      <c r="FD116" t="s">
        <v>1849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65</v>
      </c>
      <c r="FM116">
        <v>26</v>
      </c>
      <c r="FN116">
        <v>59</v>
      </c>
      <c r="FO116">
        <v>35</v>
      </c>
      <c r="FP116">
        <v>0</v>
      </c>
      <c r="FQ116">
        <v>0</v>
      </c>
      <c r="FR116">
        <v>0</v>
      </c>
      <c r="FS116" t="s">
        <v>2144</v>
      </c>
      <c r="FT116">
        <v>1</v>
      </c>
      <c r="FU116">
        <v>1</v>
      </c>
      <c r="FV116">
        <v>1</v>
      </c>
      <c r="FW116">
        <v>1</v>
      </c>
      <c r="FX116" t="s">
        <v>1827</v>
      </c>
      <c r="FY116">
        <v>0</v>
      </c>
      <c r="FZ116">
        <v>0</v>
      </c>
      <c r="GA116">
        <v>1</v>
      </c>
      <c r="GB116" t="s">
        <v>1828</v>
      </c>
      <c r="GC116">
        <v>0</v>
      </c>
      <c r="GD116">
        <v>1</v>
      </c>
      <c r="GE116">
        <v>1</v>
      </c>
      <c r="GF116">
        <v>1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1</v>
      </c>
      <c r="GM116" t="s">
        <v>1804</v>
      </c>
      <c r="GN116">
        <v>0</v>
      </c>
      <c r="GO116" t="s">
        <v>1980</v>
      </c>
      <c r="GP116">
        <v>0</v>
      </c>
      <c r="GQ116" t="s">
        <v>1852</v>
      </c>
      <c r="GR116">
        <v>210.50304309999899</v>
      </c>
      <c r="GS116">
        <v>3.9296344025156702</v>
      </c>
      <c r="GT116">
        <v>4.3220277797494697</v>
      </c>
      <c r="GU116">
        <v>0</v>
      </c>
      <c r="GV116">
        <v>12228172</v>
      </c>
      <c r="GW116">
        <v>1247294</v>
      </c>
      <c r="GX116">
        <v>0.53</v>
      </c>
      <c r="GY116">
        <v>1254610</v>
      </c>
      <c r="GZ116">
        <v>205.19992685742397</v>
      </c>
      <c r="HA116" t="s">
        <v>1806</v>
      </c>
      <c r="HB116" s="57">
        <v>0.51200000000000001</v>
      </c>
      <c r="HC116" t="s">
        <v>1806</v>
      </c>
      <c r="HD116" s="58">
        <v>205.199811618485</v>
      </c>
      <c r="HE116" s="18">
        <v>861143.04000000004</v>
      </c>
      <c r="HF116" s="18">
        <v>9047168.778239999</v>
      </c>
      <c r="HG116" s="18">
        <v>928238.66448774352</v>
      </c>
      <c r="HH116" s="57">
        <v>0.1995841995841996</v>
      </c>
      <c r="HI116">
        <v>44</v>
      </c>
      <c r="HJ116" s="11">
        <v>22.915309470220432</v>
      </c>
      <c r="HK116">
        <v>0</v>
      </c>
      <c r="HL116" s="11">
        <v>22.915309470220432</v>
      </c>
      <c r="HM116" s="59" t="s">
        <v>44</v>
      </c>
      <c r="HN116" s="59" t="s">
        <v>44</v>
      </c>
      <c r="HO116" s="59" t="s">
        <v>44</v>
      </c>
      <c r="HP116" s="59" t="s">
        <v>44</v>
      </c>
      <c r="HQ116" s="59" t="s">
        <v>44</v>
      </c>
      <c r="HR116" s="59" t="s">
        <v>44</v>
      </c>
      <c r="HS116" s="59" t="s">
        <v>44</v>
      </c>
      <c r="HT116" s="59" t="s">
        <v>44</v>
      </c>
      <c r="HU116" t="s">
        <v>44</v>
      </c>
      <c r="HV116" s="19" t="s">
        <v>44</v>
      </c>
      <c r="HW116" s="18">
        <v>186.44535936</v>
      </c>
      <c r="HX116" s="58">
        <v>61.415101373183994</v>
      </c>
      <c r="HY116" s="58">
        <v>130.584898626816</v>
      </c>
      <c r="HZ116" s="57">
        <v>0.75279761315228366</v>
      </c>
      <c r="IA116" s="18">
        <v>861143.04000000004</v>
      </c>
      <c r="IB116" s="18">
        <v>1266145.3615130889</v>
      </c>
      <c r="IC116" s="18">
        <v>13302123.168056512</v>
      </c>
      <c r="ID116" s="58">
        <v>20.519981161848502</v>
      </c>
      <c r="IE116" s="18">
        <v>136479.65841055408</v>
      </c>
      <c r="IF116" s="18">
        <v>791759.00607718946</v>
      </c>
      <c r="IG116" s="18">
        <v>295524937.18552899</v>
      </c>
      <c r="IH116" s="18">
        <v>0</v>
      </c>
      <c r="II116" s="18">
        <v>0</v>
      </c>
      <c r="IJ116" s="18">
        <v>2263.0866225203936</v>
      </c>
      <c r="IK116" s="58">
        <v>31.703276000000002</v>
      </c>
      <c r="IL116" s="58">
        <v>7.4115812220055446</v>
      </c>
      <c r="IM116" s="58">
        <v>12.994853119559998</v>
      </c>
      <c r="IN116" s="58">
        <v>32.034029152068968</v>
      </c>
      <c r="IO116" s="58">
        <v>0</v>
      </c>
      <c r="IP116" s="58">
        <v>78.151378331480331</v>
      </c>
      <c r="IQ116" s="58">
        <v>13.411323018422863</v>
      </c>
      <c r="IR116" s="58">
        <v>14.586594387763377</v>
      </c>
      <c r="IS116" s="58">
        <f t="shared" si="5"/>
        <v>2263.0866225203936</v>
      </c>
      <c r="IT116" s="60"/>
      <c r="IU116" s="18">
        <f t="shared" si="6"/>
        <v>12.994853119559998</v>
      </c>
      <c r="IV116" s="18">
        <f t="shared" si="7"/>
        <v>31.703276000000002</v>
      </c>
      <c r="IW116" s="57">
        <f t="shared" si="8"/>
        <v>0.31987031965199997</v>
      </c>
      <c r="IX116" s="57">
        <f t="shared" si="9"/>
        <v>0.47030783818805388</v>
      </c>
      <c r="JA116" s="18">
        <v>205.4</v>
      </c>
    </row>
    <row r="117" spans="1:261" x14ac:dyDescent="0.2">
      <c r="A117" t="s">
        <v>1434</v>
      </c>
      <c r="B117" t="s">
        <v>1265</v>
      </c>
      <c r="C117" t="s">
        <v>1224</v>
      </c>
      <c r="D117" t="s">
        <v>1433</v>
      </c>
      <c r="E117" t="s">
        <v>1035</v>
      </c>
      <c r="F117">
        <v>602</v>
      </c>
      <c r="G117">
        <v>2</v>
      </c>
      <c r="H117">
        <v>2625</v>
      </c>
      <c r="I117">
        <v>12.66</v>
      </c>
      <c r="J117">
        <v>3.22</v>
      </c>
      <c r="K117">
        <v>32.94</v>
      </c>
      <c r="L117">
        <v>0.26</v>
      </c>
      <c r="M117">
        <v>0.36</v>
      </c>
      <c r="N117">
        <v>4.82</v>
      </c>
      <c r="O117">
        <v>59</v>
      </c>
      <c r="R117" t="s">
        <v>364</v>
      </c>
      <c r="S117">
        <v>2291</v>
      </c>
      <c r="T117" t="s">
        <v>41</v>
      </c>
      <c r="U117">
        <v>4</v>
      </c>
      <c r="V117">
        <v>1384</v>
      </c>
      <c r="W117" t="s">
        <v>42</v>
      </c>
      <c r="X117" t="s">
        <v>355</v>
      </c>
      <c r="Y117">
        <v>31055</v>
      </c>
      <c r="Z117">
        <v>120</v>
      </c>
      <c r="AA117">
        <v>336</v>
      </c>
      <c r="AB117" t="b">
        <v>0</v>
      </c>
      <c r="AC117">
        <v>10592</v>
      </c>
      <c r="AD117">
        <v>1963</v>
      </c>
      <c r="AE117" s="10">
        <v>9999</v>
      </c>
      <c r="AF117" s="11">
        <v>177</v>
      </c>
      <c r="AG117" s="11">
        <v>55.97685889296595</v>
      </c>
      <c r="AH117" s="11">
        <v>107</v>
      </c>
      <c r="AI117" s="11">
        <v>33.839118087838173</v>
      </c>
      <c r="AJ117" s="11" t="s">
        <v>236</v>
      </c>
      <c r="AK117" s="11">
        <v>4.82</v>
      </c>
      <c r="AL117" s="11" t="s">
        <v>236</v>
      </c>
      <c r="AM117" s="11">
        <v>-28.91</v>
      </c>
      <c r="AQ117" t="s">
        <v>419</v>
      </c>
      <c r="AR117" t="s">
        <v>420</v>
      </c>
      <c r="AS117">
        <v>2878</v>
      </c>
      <c r="AT117" t="s">
        <v>41</v>
      </c>
      <c r="AU117">
        <v>1</v>
      </c>
      <c r="AV117">
        <v>1984</v>
      </c>
      <c r="AW117" t="s">
        <v>42</v>
      </c>
      <c r="AX117">
        <v>0</v>
      </c>
      <c r="AY117" t="s">
        <v>421</v>
      </c>
      <c r="AZ117" t="s">
        <v>134</v>
      </c>
      <c r="BA117">
        <v>39</v>
      </c>
      <c r="BB117" t="s">
        <v>422</v>
      </c>
      <c r="BC117">
        <v>95</v>
      </c>
      <c r="BD117">
        <v>39095</v>
      </c>
      <c r="BE117">
        <v>136</v>
      </c>
      <c r="BF117">
        <v>12574</v>
      </c>
      <c r="BG117">
        <v>2000</v>
      </c>
      <c r="BH117">
        <v>0</v>
      </c>
      <c r="BI117" t="s">
        <v>1787</v>
      </c>
      <c r="BJ117" t="s">
        <v>1788</v>
      </c>
      <c r="BK117" t="s">
        <v>1808</v>
      </c>
      <c r="BL117" t="s">
        <v>2016</v>
      </c>
      <c r="BM117" t="s">
        <v>1865</v>
      </c>
      <c r="BN117">
        <v>2000</v>
      </c>
      <c r="BO117">
        <v>0.875999999999999</v>
      </c>
      <c r="BP117" t="s">
        <v>1919</v>
      </c>
      <c r="BQ117">
        <v>0</v>
      </c>
      <c r="BR117">
        <v>0</v>
      </c>
      <c r="BS117">
        <v>0</v>
      </c>
      <c r="BT117" t="s">
        <v>41</v>
      </c>
      <c r="BU117">
        <v>0</v>
      </c>
      <c r="BV117" t="s">
        <v>1812</v>
      </c>
      <c r="BW117">
        <v>2016</v>
      </c>
      <c r="BX117">
        <v>0</v>
      </c>
      <c r="BY117">
        <v>0.73</v>
      </c>
      <c r="BZ117">
        <v>7.084E-2</v>
      </c>
      <c r="CA117">
        <v>7.084E-2</v>
      </c>
      <c r="CB117">
        <v>7.084E-2</v>
      </c>
      <c r="CC117">
        <v>7.084E-2</v>
      </c>
      <c r="CD117">
        <v>7.0000000000000007E-2</v>
      </c>
      <c r="CE117">
        <v>7.0000000000000007E-2</v>
      </c>
      <c r="CF117">
        <v>7.0000000000000007E-2</v>
      </c>
      <c r="CG117">
        <v>0.99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 t="s">
        <v>2154</v>
      </c>
      <c r="CP117">
        <v>100</v>
      </c>
      <c r="CQ117" t="s">
        <v>2155</v>
      </c>
      <c r="CR117">
        <v>100</v>
      </c>
      <c r="CS117" t="s">
        <v>1795</v>
      </c>
      <c r="CT117" t="s">
        <v>2156</v>
      </c>
      <c r="CU117">
        <v>1</v>
      </c>
      <c r="CV117">
        <v>0</v>
      </c>
      <c r="CW117" t="s">
        <v>2143</v>
      </c>
      <c r="CX117">
        <v>41.691699999999997</v>
      </c>
      <c r="CY117">
        <v>-83.437799999999996</v>
      </c>
      <c r="CZ117" t="s">
        <v>1798</v>
      </c>
      <c r="DA117" t="s">
        <v>1799</v>
      </c>
      <c r="DB117">
        <v>0</v>
      </c>
      <c r="DC117">
        <v>0</v>
      </c>
      <c r="DD117" s="18">
        <v>13582201.199999999</v>
      </c>
      <c r="DE117" s="18">
        <v>0</v>
      </c>
      <c r="DF117" s="57">
        <v>0.68799999999999994</v>
      </c>
      <c r="DG117" t="s">
        <v>1835</v>
      </c>
      <c r="DH117">
        <v>6161703.7999999998</v>
      </c>
      <c r="DI117">
        <v>2307.1999999999998</v>
      </c>
      <c r="DJ117">
        <v>475</v>
      </c>
      <c r="DK117">
        <v>1432243.2</v>
      </c>
      <c r="DL117">
        <v>1</v>
      </c>
      <c r="DM117">
        <v>194.6</v>
      </c>
      <c r="DN117">
        <v>8</v>
      </c>
      <c r="DO117">
        <v>4</v>
      </c>
      <c r="DP117">
        <v>0.34852436121423003</v>
      </c>
      <c r="DQ117">
        <v>6.0925699201308102E-2</v>
      </c>
      <c r="DR117">
        <v>210.90010673742</v>
      </c>
      <c r="DS117">
        <v>0</v>
      </c>
      <c r="DT117">
        <v>5.0173569190919802E-2</v>
      </c>
      <c r="DU117">
        <v>0.33973874573438001</v>
      </c>
      <c r="DV117">
        <v>6.9944479986057004E-2</v>
      </c>
      <c r="DW117" s="58">
        <v>210.90001228961299</v>
      </c>
      <c r="DX117">
        <v>7.3625768406375802E-8</v>
      </c>
      <c r="DY117">
        <v>6.31643474975217E-2</v>
      </c>
      <c r="DZ117">
        <v>1.1222741538999799E-3</v>
      </c>
      <c r="EA117">
        <v>5.6113707694998996E-4</v>
      </c>
      <c r="EB117">
        <v>680755</v>
      </c>
      <c r="EC117">
        <v>0</v>
      </c>
      <c r="ED117">
        <v>0</v>
      </c>
      <c r="EE117">
        <v>10231</v>
      </c>
      <c r="EF117">
        <v>1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1</v>
      </c>
      <c r="EQ117">
        <v>0</v>
      </c>
      <c r="ER117">
        <v>1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 t="s">
        <v>1801</v>
      </c>
      <c r="FA117">
        <v>22</v>
      </c>
      <c r="FB117" t="s">
        <v>1802</v>
      </c>
      <c r="FC117">
        <v>4</v>
      </c>
      <c r="FD117" t="s">
        <v>1825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85</v>
      </c>
      <c r="FM117">
        <v>55</v>
      </c>
      <c r="FN117">
        <v>87</v>
      </c>
      <c r="FO117">
        <v>62</v>
      </c>
      <c r="FP117">
        <v>1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1</v>
      </c>
      <c r="GF117">
        <v>1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 t="s">
        <v>1991</v>
      </c>
      <c r="GO117" t="s">
        <v>1829</v>
      </c>
      <c r="GP117">
        <v>0</v>
      </c>
      <c r="GQ117" t="s">
        <v>1852</v>
      </c>
      <c r="GR117">
        <v>434.86455189999901</v>
      </c>
      <c r="GS117">
        <v>5.3055600644371497</v>
      </c>
      <c r="GT117">
        <v>1.0922941360123299</v>
      </c>
      <c r="GU117">
        <v>0</v>
      </c>
      <c r="GV117">
        <v>9006411</v>
      </c>
      <c r="GW117" t="s">
        <v>44</v>
      </c>
      <c r="GX117">
        <v>0.46</v>
      </c>
      <c r="GY117">
        <v>949720</v>
      </c>
      <c r="GZ117">
        <v>210.89865874431001</v>
      </c>
      <c r="HA117" t="s">
        <v>1806</v>
      </c>
      <c r="HB117" s="57">
        <v>0.68799999999999994</v>
      </c>
      <c r="HC117" t="s">
        <v>1806</v>
      </c>
      <c r="HD117" s="58">
        <v>210.90001228961299</v>
      </c>
      <c r="HE117" s="18">
        <v>819655.67999999993</v>
      </c>
      <c r="HF117" s="18">
        <v>10306350.52032</v>
      </c>
      <c r="HG117" s="18">
        <v>1086804.7256982736</v>
      </c>
      <c r="HH117" s="57">
        <v>1</v>
      </c>
      <c r="HI117">
        <v>88</v>
      </c>
      <c r="HJ117" s="11">
        <v>25.659292887532271</v>
      </c>
      <c r="HK117">
        <v>0</v>
      </c>
      <c r="HL117" s="11">
        <v>25.659292887532271</v>
      </c>
      <c r="HM117" s="59" t="s">
        <v>44</v>
      </c>
      <c r="HN117" s="59" t="s">
        <v>44</v>
      </c>
      <c r="HO117" s="59" t="s">
        <v>44</v>
      </c>
      <c r="HP117" s="59" t="s">
        <v>44</v>
      </c>
      <c r="HQ117" s="59" t="s">
        <v>44</v>
      </c>
      <c r="HR117" s="59" t="s">
        <v>44</v>
      </c>
      <c r="HS117" s="59" t="s">
        <v>44</v>
      </c>
      <c r="HT117" s="59" t="s">
        <v>44</v>
      </c>
      <c r="HU117" t="s">
        <v>44</v>
      </c>
      <c r="HV117" s="19" t="s">
        <v>44</v>
      </c>
      <c r="HW117" s="18">
        <v>164.77920194399999</v>
      </c>
      <c r="HX117" s="58">
        <v>54.278269120353592</v>
      </c>
      <c r="HY117" s="58">
        <v>81.721730879646401</v>
      </c>
      <c r="HZ117" s="57">
        <v>1</v>
      </c>
      <c r="IA117" s="18">
        <v>715882.36250570242</v>
      </c>
      <c r="IB117" s="18">
        <v>1191360</v>
      </c>
      <c r="IC117" s="18">
        <v>14980160.640000001</v>
      </c>
      <c r="ID117" s="58">
        <v>21.090001228961299</v>
      </c>
      <c r="IE117" s="18">
        <v>157965.80315381885</v>
      </c>
      <c r="IF117" s="18">
        <v>928838.92254445481</v>
      </c>
      <c r="IG117" s="18">
        <v>261183026.8725343</v>
      </c>
      <c r="IH117" s="18">
        <v>0</v>
      </c>
      <c r="II117" s="18">
        <v>0</v>
      </c>
      <c r="IJ117" s="18">
        <v>3196.0045885125091</v>
      </c>
      <c r="IK117" s="58">
        <v>37.768158352941171</v>
      </c>
      <c r="IL117" s="58">
        <v>9.7931106375932764</v>
      </c>
      <c r="IM117" s="58">
        <v>16.213788826577996</v>
      </c>
      <c r="IN117" s="58">
        <v>47.690073726733843</v>
      </c>
      <c r="IO117" s="58">
        <v>2.9651867331262989</v>
      </c>
      <c r="IP117" s="58">
        <v>110.28531020087783</v>
      </c>
      <c r="IQ117" s="58">
        <v>5.0035035254640547</v>
      </c>
      <c r="IR117" s="58">
        <v>3.8563413285939094</v>
      </c>
      <c r="IS117" s="58">
        <f t="shared" si="5"/>
        <v>3196.0045885125091</v>
      </c>
      <c r="IT117" s="60"/>
      <c r="IU117" s="18">
        <f t="shared" si="6"/>
        <v>16.213788826577996</v>
      </c>
      <c r="IV117" s="18">
        <f t="shared" si="7"/>
        <v>37.768158352941171</v>
      </c>
      <c r="IW117" s="57">
        <f t="shared" si="8"/>
        <v>0.39910492000260001</v>
      </c>
      <c r="IX117" s="57">
        <f t="shared" si="9"/>
        <v>0.66418403692758954</v>
      </c>
      <c r="JA117" s="18">
        <v>214.13</v>
      </c>
    </row>
    <row r="118" spans="1:261" x14ac:dyDescent="0.2">
      <c r="A118" t="s">
        <v>1435</v>
      </c>
      <c r="B118" t="s">
        <v>1394</v>
      </c>
      <c r="C118" t="s">
        <v>1224</v>
      </c>
      <c r="D118" t="s">
        <v>1436</v>
      </c>
      <c r="E118" t="s">
        <v>641</v>
      </c>
      <c r="F118">
        <v>6021</v>
      </c>
      <c r="G118" t="s">
        <v>1039</v>
      </c>
      <c r="H118">
        <v>3189</v>
      </c>
      <c r="I118">
        <v>10.58</v>
      </c>
      <c r="J118">
        <v>4.59</v>
      </c>
      <c r="K118">
        <v>43.38</v>
      </c>
      <c r="L118">
        <v>0.37</v>
      </c>
      <c r="M118">
        <v>0.57999999999999996</v>
      </c>
      <c r="N118">
        <v>9.64</v>
      </c>
      <c r="O118">
        <v>12.43</v>
      </c>
      <c r="R118" t="s">
        <v>366</v>
      </c>
      <c r="S118">
        <v>2291</v>
      </c>
      <c r="T118" t="s">
        <v>41</v>
      </c>
      <c r="U118">
        <v>5</v>
      </c>
      <c r="V118">
        <v>1385</v>
      </c>
      <c r="W118" t="s">
        <v>42</v>
      </c>
      <c r="X118" t="s">
        <v>355</v>
      </c>
      <c r="Y118">
        <v>31055</v>
      </c>
      <c r="Z118">
        <v>216</v>
      </c>
      <c r="AA118">
        <v>336</v>
      </c>
      <c r="AB118" t="b">
        <v>0</v>
      </c>
      <c r="AC118">
        <v>10811</v>
      </c>
      <c r="AD118">
        <v>1968</v>
      </c>
      <c r="AE118" s="10">
        <v>9999</v>
      </c>
      <c r="AF118" s="11">
        <v>177</v>
      </c>
      <c r="AG118" s="11">
        <v>55.97685889296595</v>
      </c>
      <c r="AH118" s="11">
        <v>107</v>
      </c>
      <c r="AI118" s="11">
        <v>33.839118087838173</v>
      </c>
      <c r="AJ118" s="11" t="s">
        <v>236</v>
      </c>
      <c r="AK118" s="11">
        <v>4.82</v>
      </c>
      <c r="AL118" s="11" t="s">
        <v>236</v>
      </c>
      <c r="AM118" s="11">
        <v>-28.91</v>
      </c>
      <c r="AQ118" t="s">
        <v>423</v>
      </c>
      <c r="AR118" t="s">
        <v>424</v>
      </c>
      <c r="AS118">
        <v>2914</v>
      </c>
      <c r="AT118" t="s">
        <v>41</v>
      </c>
      <c r="AU118">
        <v>4</v>
      </c>
      <c r="AV118">
        <v>0</v>
      </c>
      <c r="AW118" t="s">
        <v>42</v>
      </c>
      <c r="AX118">
        <v>0</v>
      </c>
      <c r="AY118" t="s">
        <v>191</v>
      </c>
      <c r="AZ118" t="s">
        <v>134</v>
      </c>
      <c r="BA118">
        <v>39</v>
      </c>
      <c r="BB118" t="s">
        <v>425</v>
      </c>
      <c r="BC118">
        <v>157</v>
      </c>
      <c r="BD118">
        <v>39157</v>
      </c>
      <c r="BE118">
        <v>23.2</v>
      </c>
      <c r="BF118">
        <v>14500</v>
      </c>
      <c r="BG118">
        <v>1962</v>
      </c>
      <c r="BH118">
        <v>0</v>
      </c>
      <c r="BI118">
        <v>0</v>
      </c>
      <c r="BJ118">
        <v>0</v>
      </c>
      <c r="BK118" t="s">
        <v>1808</v>
      </c>
      <c r="BL118" t="s">
        <v>1809</v>
      </c>
      <c r="BM118">
        <v>0</v>
      </c>
      <c r="BN118">
        <v>0</v>
      </c>
      <c r="BO118">
        <v>0.5</v>
      </c>
      <c r="BP118">
        <v>0</v>
      </c>
      <c r="BQ118">
        <v>0</v>
      </c>
      <c r="BR118">
        <v>0</v>
      </c>
      <c r="BS118">
        <v>0</v>
      </c>
      <c r="BT118" t="s">
        <v>1993</v>
      </c>
      <c r="BU118">
        <v>0</v>
      </c>
      <c r="BV118" t="s">
        <v>1812</v>
      </c>
      <c r="BW118">
        <v>2017</v>
      </c>
      <c r="BX118">
        <v>0</v>
      </c>
      <c r="BY118">
        <v>4.5999999999999996</v>
      </c>
      <c r="BZ118">
        <v>0.43623000000000001</v>
      </c>
      <c r="CA118">
        <v>0.43623000000000001</v>
      </c>
      <c r="CB118">
        <v>0.43623000000000001</v>
      </c>
      <c r="CC118">
        <v>0.43623000000000001</v>
      </c>
      <c r="CD118">
        <v>0.1</v>
      </c>
      <c r="CE118">
        <v>0.1</v>
      </c>
      <c r="CF118">
        <v>0.1</v>
      </c>
      <c r="CG118">
        <v>0.98</v>
      </c>
      <c r="CH118" t="s">
        <v>1793</v>
      </c>
      <c r="CI118">
        <v>2017</v>
      </c>
      <c r="CJ118">
        <v>0</v>
      </c>
      <c r="CK118">
        <v>0</v>
      </c>
      <c r="CL118">
        <v>0</v>
      </c>
      <c r="CM118">
        <v>0</v>
      </c>
      <c r="CN118">
        <v>0</v>
      </c>
      <c r="CO118" t="s">
        <v>2157</v>
      </c>
      <c r="CP118">
        <v>100</v>
      </c>
      <c r="CQ118" t="s">
        <v>2157</v>
      </c>
      <c r="CR118">
        <v>100</v>
      </c>
      <c r="CS118" t="s">
        <v>1795</v>
      </c>
      <c r="CT118">
        <v>0</v>
      </c>
      <c r="CU118">
        <v>0</v>
      </c>
      <c r="CV118">
        <v>0</v>
      </c>
      <c r="CW118" t="s">
        <v>2143</v>
      </c>
      <c r="CX118">
        <v>40.520066</v>
      </c>
      <c r="CY118">
        <v>-81.468149999999994</v>
      </c>
      <c r="CZ118" t="s">
        <v>1876</v>
      </c>
      <c r="DA118" t="s">
        <v>1818</v>
      </c>
      <c r="DB118" t="s">
        <v>1846</v>
      </c>
      <c r="DC118">
        <v>0</v>
      </c>
      <c r="DD118" s="18">
        <v>0</v>
      </c>
      <c r="DE118" s="18">
        <v>0</v>
      </c>
      <c r="DF118" s="57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 s="5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34684</v>
      </c>
      <c r="ED118">
        <v>1218</v>
      </c>
      <c r="EE118">
        <v>0</v>
      </c>
      <c r="EF118">
        <v>1</v>
      </c>
      <c r="EG118">
        <v>1</v>
      </c>
      <c r="EH118">
        <v>0</v>
      </c>
      <c r="EI118">
        <v>9.1466540000000006E-3</v>
      </c>
      <c r="EJ118">
        <v>9.1466540000000006E-3</v>
      </c>
      <c r="EK118" t="s">
        <v>1848</v>
      </c>
      <c r="EL118" t="s">
        <v>1848</v>
      </c>
      <c r="EM118">
        <v>0</v>
      </c>
      <c r="EN118">
        <v>0</v>
      </c>
      <c r="EO118">
        <v>0</v>
      </c>
      <c r="EP118">
        <v>1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1</v>
      </c>
      <c r="EW118">
        <v>0</v>
      </c>
      <c r="EX118">
        <v>0</v>
      </c>
      <c r="EY118">
        <v>1</v>
      </c>
      <c r="EZ118" t="s">
        <v>1801</v>
      </c>
      <c r="FA118">
        <v>60</v>
      </c>
      <c r="FB118" t="s">
        <v>1860</v>
      </c>
      <c r="FC118">
        <v>3</v>
      </c>
      <c r="FD118" t="s">
        <v>1825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93</v>
      </c>
      <c r="FM118">
        <v>47</v>
      </c>
      <c r="FN118">
        <v>0</v>
      </c>
      <c r="FO118">
        <v>0</v>
      </c>
      <c r="FP118">
        <v>1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1</v>
      </c>
      <c r="GF118">
        <v>1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 t="s">
        <v>1838</v>
      </c>
      <c r="GP118">
        <v>1</v>
      </c>
      <c r="GQ118" t="s">
        <v>1852</v>
      </c>
      <c r="GR118">
        <v>225.29272030000001</v>
      </c>
      <c r="GS118">
        <v>0</v>
      </c>
      <c r="GT118">
        <v>0</v>
      </c>
      <c r="GU118">
        <v>0</v>
      </c>
      <c r="GV118" t="s">
        <v>44</v>
      </c>
      <c r="GW118" t="s">
        <v>44</v>
      </c>
      <c r="GX118" t="s">
        <v>44</v>
      </c>
      <c r="GY118" t="s">
        <v>44</v>
      </c>
      <c r="GZ118" t="s">
        <v>44</v>
      </c>
      <c r="HA118" t="s">
        <v>1861</v>
      </c>
      <c r="HB118" s="57">
        <v>0.4343726315789469</v>
      </c>
      <c r="HC118" t="s">
        <v>1861</v>
      </c>
      <c r="HD118" s="58">
        <v>206.26768040250087</v>
      </c>
      <c r="HE118" s="18">
        <v>88278.418661052536</v>
      </c>
      <c r="HF118" s="18">
        <v>1280037.0705852618</v>
      </c>
      <c r="HG118" s="18">
        <v>132015.1386894171</v>
      </c>
      <c r="HH118" s="57">
        <v>1</v>
      </c>
      <c r="HI118">
        <v>2</v>
      </c>
      <c r="HJ118" s="11">
        <v>65.755506982352259</v>
      </c>
      <c r="HK118">
        <v>0</v>
      </c>
      <c r="HL118" s="11">
        <v>65.755506982352259</v>
      </c>
      <c r="HM118" s="59" t="s">
        <v>44</v>
      </c>
      <c r="HN118" s="59" t="s">
        <v>44</v>
      </c>
      <c r="HO118" s="59" t="s">
        <v>44</v>
      </c>
      <c r="HP118" s="59" t="s">
        <v>44</v>
      </c>
      <c r="HQ118" s="59" t="s">
        <v>44</v>
      </c>
      <c r="HR118" s="59" t="s">
        <v>44</v>
      </c>
      <c r="HS118" s="59" t="s">
        <v>44</v>
      </c>
      <c r="HT118" s="59" t="s">
        <v>44</v>
      </c>
      <c r="HU118" t="s">
        <v>44</v>
      </c>
      <c r="HV118" s="19">
        <v>1</v>
      </c>
      <c r="HW118" s="18">
        <v>31.093451999999999</v>
      </c>
      <c r="HX118" s="58">
        <v>10.242183088799999</v>
      </c>
      <c r="HY118" s="58">
        <v>12.9578169112</v>
      </c>
      <c r="HZ118" s="57">
        <v>0.77771164091083866</v>
      </c>
      <c r="IA118" s="18">
        <v>88278.418661052536</v>
      </c>
      <c r="IB118" s="18">
        <v>158055.89220559155</v>
      </c>
      <c r="IC118" s="18">
        <v>2291810.4369810773</v>
      </c>
      <c r="ID118" s="58">
        <v>20.626768040250088</v>
      </c>
      <c r="IE118" s="18">
        <v>23636.321137916439</v>
      </c>
      <c r="IF118" s="18">
        <v>108378.81755150066</v>
      </c>
      <c r="IG118" s="18">
        <v>49284629.452422008</v>
      </c>
      <c r="IH118" s="18">
        <v>1</v>
      </c>
      <c r="II118" s="18">
        <v>12321157.363105502</v>
      </c>
      <c r="IJ118" s="18">
        <v>3803.4670338506771</v>
      </c>
      <c r="IK118" s="58">
        <v>138.86944841379309</v>
      </c>
      <c r="IL118" s="58">
        <v>17.191744852395033</v>
      </c>
      <c r="IM118" s="58">
        <v>17.935024769999998</v>
      </c>
      <c r="IN118" s="58">
        <v>101.14536322562651</v>
      </c>
      <c r="IO118" s="58">
        <v>0</v>
      </c>
      <c r="IP118" s="58">
        <v>104.35392513370742</v>
      </c>
      <c r="IQ118" s="58">
        <v>95.562842980701234</v>
      </c>
      <c r="IR118" s="58">
        <v>77.839349530474351</v>
      </c>
      <c r="IS118" s="58">
        <f t="shared" si="5"/>
        <v>3803.4670338506771</v>
      </c>
      <c r="IT118" s="60"/>
      <c r="IU118" s="18">
        <f t="shared" si="6"/>
        <v>17.935024769999998</v>
      </c>
      <c r="IV118" s="18">
        <f t="shared" si="7"/>
        <v>138.86944841379309</v>
      </c>
      <c r="IW118" s="57">
        <f t="shared" si="8"/>
        <v>0.44147340899999998</v>
      </c>
      <c r="IX118" s="57">
        <f t="shared" si="9"/>
        <v>0.79042505068482938</v>
      </c>
      <c r="JA118" s="18">
        <v>205.4</v>
      </c>
    </row>
    <row r="119" spans="1:261" x14ac:dyDescent="0.2">
      <c r="A119" t="s">
        <v>1437</v>
      </c>
      <c r="B119" t="s">
        <v>1394</v>
      </c>
      <c r="C119" t="s">
        <v>1224</v>
      </c>
      <c r="D119" t="s">
        <v>1436</v>
      </c>
      <c r="E119" t="s">
        <v>641</v>
      </c>
      <c r="F119">
        <v>6021</v>
      </c>
      <c r="G119" t="s">
        <v>1041</v>
      </c>
      <c r="H119">
        <v>3319</v>
      </c>
      <c r="I119">
        <v>10.58</v>
      </c>
      <c r="J119">
        <v>4.59</v>
      </c>
      <c r="K119">
        <v>45.48</v>
      </c>
      <c r="L119">
        <v>0.39</v>
      </c>
      <c r="M119">
        <v>0.63</v>
      </c>
      <c r="N119">
        <v>9.64</v>
      </c>
      <c r="O119">
        <v>12.43</v>
      </c>
      <c r="R119" t="s">
        <v>368</v>
      </c>
      <c r="S119">
        <v>2364</v>
      </c>
      <c r="T119" t="s">
        <v>41</v>
      </c>
      <c r="U119">
        <v>1</v>
      </c>
      <c r="V119">
        <v>1417</v>
      </c>
      <c r="W119" t="s">
        <v>42</v>
      </c>
      <c r="X119" t="s">
        <v>370</v>
      </c>
      <c r="Y119">
        <v>33013</v>
      </c>
      <c r="Z119">
        <v>108</v>
      </c>
      <c r="AA119">
        <v>438</v>
      </c>
      <c r="AB119" t="b">
        <v>0</v>
      </c>
      <c r="AC119">
        <v>11390</v>
      </c>
      <c r="AD119">
        <v>1960</v>
      </c>
      <c r="AE119" s="10">
        <v>9999</v>
      </c>
      <c r="AF119" s="11">
        <v>999</v>
      </c>
      <c r="AG119" s="11">
        <v>107.1731333197603</v>
      </c>
      <c r="AH119" s="11">
        <v>187</v>
      </c>
      <c r="AI119" s="11">
        <v>60.547963537145542</v>
      </c>
      <c r="AJ119" s="11" t="s">
        <v>137</v>
      </c>
      <c r="AK119" s="11">
        <v>4.82</v>
      </c>
      <c r="AL119" s="11" t="s">
        <v>137</v>
      </c>
      <c r="AM119" s="11"/>
      <c r="AQ119" t="s">
        <v>426</v>
      </c>
      <c r="AR119" t="s">
        <v>427</v>
      </c>
      <c r="AS119">
        <v>2935</v>
      </c>
      <c r="AT119" t="s">
        <v>41</v>
      </c>
      <c r="AU119">
        <v>10</v>
      </c>
      <c r="AV119">
        <v>0</v>
      </c>
      <c r="AW119" t="s">
        <v>42</v>
      </c>
      <c r="AX119">
        <v>0</v>
      </c>
      <c r="AY119" t="s">
        <v>191</v>
      </c>
      <c r="AZ119" t="s">
        <v>134</v>
      </c>
      <c r="BA119">
        <v>39</v>
      </c>
      <c r="BB119" t="s">
        <v>192</v>
      </c>
      <c r="BC119">
        <v>169</v>
      </c>
      <c r="BD119">
        <v>39169</v>
      </c>
      <c r="BE119">
        <v>11.5</v>
      </c>
      <c r="BF119">
        <v>14500</v>
      </c>
      <c r="BG119">
        <v>1951</v>
      </c>
      <c r="BH119">
        <v>0</v>
      </c>
      <c r="BI119">
        <v>0</v>
      </c>
      <c r="BJ119">
        <v>0</v>
      </c>
      <c r="BK119" t="s">
        <v>1808</v>
      </c>
      <c r="BL119" t="s">
        <v>1809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 t="s">
        <v>1909</v>
      </c>
      <c r="BU119" t="s">
        <v>1863</v>
      </c>
      <c r="BV119">
        <v>0</v>
      </c>
      <c r="BW119">
        <v>0</v>
      </c>
      <c r="BX119">
        <v>0</v>
      </c>
      <c r="BY119">
        <v>7</v>
      </c>
      <c r="BZ119">
        <v>0.439439999999999</v>
      </c>
      <c r="CA119">
        <v>0.439439999999999</v>
      </c>
      <c r="CB119">
        <v>0.439439999999999</v>
      </c>
      <c r="CC119">
        <v>0.439439999999999</v>
      </c>
      <c r="CD119">
        <v>0.64</v>
      </c>
      <c r="CE119">
        <v>0.1</v>
      </c>
      <c r="CF119">
        <v>1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 t="s">
        <v>2158</v>
      </c>
      <c r="CP119">
        <v>100</v>
      </c>
      <c r="CQ119" t="s">
        <v>2158</v>
      </c>
      <c r="CR119">
        <v>100</v>
      </c>
      <c r="CS119" t="s">
        <v>1795</v>
      </c>
      <c r="CT119">
        <v>0</v>
      </c>
      <c r="CU119">
        <v>0</v>
      </c>
      <c r="CV119">
        <v>0</v>
      </c>
      <c r="CW119" t="s">
        <v>2143</v>
      </c>
      <c r="CX119">
        <v>40.850963999999998</v>
      </c>
      <c r="CY119">
        <v>-81.765764000000004</v>
      </c>
      <c r="CZ119" t="s">
        <v>1876</v>
      </c>
      <c r="DA119" t="s">
        <v>1818</v>
      </c>
      <c r="DB119">
        <v>0</v>
      </c>
      <c r="DC119" t="s">
        <v>2159</v>
      </c>
      <c r="DD119" s="18">
        <v>0</v>
      </c>
      <c r="DE119" s="18">
        <v>0</v>
      </c>
      <c r="DF119" s="57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 s="58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963</v>
      </c>
      <c r="ED119">
        <v>0</v>
      </c>
      <c r="EE119">
        <v>0</v>
      </c>
      <c r="EF119">
        <v>0</v>
      </c>
      <c r="EG119">
        <v>1</v>
      </c>
      <c r="EH119">
        <v>0</v>
      </c>
      <c r="EI119">
        <v>0</v>
      </c>
      <c r="EJ119">
        <v>0.22742955100000001</v>
      </c>
      <c r="EK119">
        <v>0</v>
      </c>
      <c r="EL119" t="s">
        <v>1848</v>
      </c>
      <c r="EM119">
        <v>0</v>
      </c>
      <c r="EN119">
        <v>1</v>
      </c>
      <c r="EO119">
        <v>0</v>
      </c>
      <c r="EP119">
        <v>0</v>
      </c>
      <c r="EQ119">
        <v>0</v>
      </c>
      <c r="ER119">
        <v>0</v>
      </c>
      <c r="ES119">
        <v>1</v>
      </c>
      <c r="ET119">
        <v>0</v>
      </c>
      <c r="EU119">
        <v>0</v>
      </c>
      <c r="EV119">
        <v>1</v>
      </c>
      <c r="EW119">
        <v>0</v>
      </c>
      <c r="EX119">
        <v>0</v>
      </c>
      <c r="EY119">
        <v>1</v>
      </c>
      <c r="EZ119" t="s">
        <v>1801</v>
      </c>
      <c r="FA119">
        <v>71</v>
      </c>
      <c r="FB119" t="s">
        <v>1860</v>
      </c>
      <c r="FC119">
        <v>3</v>
      </c>
      <c r="FD119" t="s">
        <v>1825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79</v>
      </c>
      <c r="FM119">
        <v>37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1</v>
      </c>
      <c r="GF119">
        <v>1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 t="s">
        <v>1838</v>
      </c>
      <c r="GP119">
        <v>0</v>
      </c>
      <c r="GQ119" t="s">
        <v>1852</v>
      </c>
      <c r="GR119">
        <v>269.32621599999999</v>
      </c>
      <c r="GS119">
        <v>0</v>
      </c>
      <c r="GT119">
        <v>0</v>
      </c>
      <c r="GU119">
        <v>0</v>
      </c>
      <c r="GV119" t="s">
        <v>44</v>
      </c>
      <c r="GW119" t="s">
        <v>44</v>
      </c>
      <c r="GX119" t="s">
        <v>44</v>
      </c>
      <c r="GY119" t="s">
        <v>44</v>
      </c>
      <c r="GZ119" t="s">
        <v>44</v>
      </c>
      <c r="HA119" t="s">
        <v>1861</v>
      </c>
      <c r="HB119" s="57">
        <v>0.4343726315789469</v>
      </c>
      <c r="HC119" t="s">
        <v>1861</v>
      </c>
      <c r="HD119" s="58">
        <v>206.26768040250087</v>
      </c>
      <c r="HE119" s="18">
        <v>43758.698905263111</v>
      </c>
      <c r="HF119" s="18">
        <v>634501.13412631513</v>
      </c>
      <c r="HG119" s="18">
        <v>65438.538574495557</v>
      </c>
      <c r="HH119" s="57">
        <v>0.17424242424242425</v>
      </c>
      <c r="HI119">
        <v>5</v>
      </c>
      <c r="HJ119" s="11">
        <v>65.755506982352259</v>
      </c>
      <c r="HK119">
        <v>0</v>
      </c>
      <c r="HL119" s="11">
        <v>65.755506982352259</v>
      </c>
      <c r="HM119" s="59" t="s">
        <v>44</v>
      </c>
      <c r="HN119" s="59" t="s">
        <v>44</v>
      </c>
      <c r="HO119" s="59" t="s">
        <v>44</v>
      </c>
      <c r="HP119" s="59" t="s">
        <v>44</v>
      </c>
      <c r="HQ119" s="59" t="s">
        <v>44</v>
      </c>
      <c r="HR119" s="59" t="s">
        <v>44</v>
      </c>
      <c r="HS119" s="59" t="s">
        <v>44</v>
      </c>
      <c r="HT119" s="59" t="s">
        <v>44</v>
      </c>
      <c r="HU119" t="s">
        <v>44</v>
      </c>
      <c r="HV119" s="19">
        <v>1</v>
      </c>
      <c r="HW119" s="18">
        <v>15.4127025</v>
      </c>
      <c r="HX119" s="58">
        <v>5.0769442035000001</v>
      </c>
      <c r="HY119" s="58">
        <v>6.4230557964999999</v>
      </c>
      <c r="HZ119" s="57">
        <v>0.77771164091083878</v>
      </c>
      <c r="IA119" s="18">
        <v>43758.698905263111</v>
      </c>
      <c r="IB119" s="18">
        <v>78346.670705357887</v>
      </c>
      <c r="IC119" s="18">
        <v>1136026.7252276894</v>
      </c>
      <c r="ID119" s="58">
        <v>20.626768040250088</v>
      </c>
      <c r="IE119" s="18">
        <v>11716.279874398235</v>
      </c>
      <c r="IF119" s="18">
        <v>53722.258700097322</v>
      </c>
      <c r="IG119" s="18">
        <v>24429880.978571251</v>
      </c>
      <c r="IH119" s="18">
        <v>1</v>
      </c>
      <c r="II119" s="18">
        <v>6107470.2446428128</v>
      </c>
      <c r="IJ119" s="18">
        <v>3803.4670338506767</v>
      </c>
      <c r="IK119" s="58">
        <v>262.88453686956518</v>
      </c>
      <c r="IL119" s="58">
        <v>17.191744852395036</v>
      </c>
      <c r="IM119" s="58">
        <v>17.935024769999998</v>
      </c>
      <c r="IN119" s="58">
        <v>101.14536322562654</v>
      </c>
      <c r="IO119" s="58">
        <v>0</v>
      </c>
      <c r="IP119" s="58">
        <v>104.35392513370743</v>
      </c>
      <c r="IQ119" s="58">
        <v>95.56284298070122</v>
      </c>
      <c r="IR119" s="58">
        <v>77.839349530474323</v>
      </c>
      <c r="IS119" s="58">
        <f t="shared" si="5"/>
        <v>3803.4670338506767</v>
      </c>
      <c r="IT119" s="60"/>
      <c r="IU119" s="18">
        <f t="shared" si="6"/>
        <v>17.935024769999998</v>
      </c>
      <c r="IV119" s="18">
        <f t="shared" si="7"/>
        <v>262.88453686956518</v>
      </c>
      <c r="IW119" s="57">
        <f t="shared" si="8"/>
        <v>0.44147340899999998</v>
      </c>
      <c r="IX119" s="57">
        <f t="shared" si="9"/>
        <v>0.79042505068482938</v>
      </c>
      <c r="JA119" s="18">
        <v>205.4</v>
      </c>
    </row>
    <row r="120" spans="1:261" x14ac:dyDescent="0.2">
      <c r="A120" t="s">
        <v>1438</v>
      </c>
      <c r="B120" t="s">
        <v>1394</v>
      </c>
      <c r="C120" t="s">
        <v>1224</v>
      </c>
      <c r="D120" t="s">
        <v>1436</v>
      </c>
      <c r="E120" t="s">
        <v>641</v>
      </c>
      <c r="F120">
        <v>6021</v>
      </c>
      <c r="G120" t="s">
        <v>643</v>
      </c>
      <c r="H120">
        <v>2336.9450686722598</v>
      </c>
      <c r="I120">
        <v>10.58</v>
      </c>
      <c r="J120">
        <v>4.59</v>
      </c>
      <c r="K120">
        <v>31.525457676720901</v>
      </c>
      <c r="L120">
        <v>0.31772790415714303</v>
      </c>
      <c r="M120">
        <v>0.46569089677430586</v>
      </c>
      <c r="N120">
        <v>9.64</v>
      </c>
      <c r="O120">
        <v>12.43</v>
      </c>
      <c r="R120" t="s">
        <v>371</v>
      </c>
      <c r="S120">
        <v>2364</v>
      </c>
      <c r="T120" t="s">
        <v>41</v>
      </c>
      <c r="U120">
        <v>2</v>
      </c>
      <c r="V120">
        <v>1418</v>
      </c>
      <c r="W120" t="s">
        <v>42</v>
      </c>
      <c r="X120" t="s">
        <v>370</v>
      </c>
      <c r="Y120">
        <v>33013</v>
      </c>
      <c r="Z120">
        <v>330</v>
      </c>
      <c r="AA120">
        <v>438</v>
      </c>
      <c r="AB120" t="b">
        <v>1</v>
      </c>
      <c r="AC120">
        <v>10988</v>
      </c>
      <c r="AD120">
        <v>1968</v>
      </c>
      <c r="AE120" s="10">
        <v>9999</v>
      </c>
      <c r="AF120" s="11">
        <v>999</v>
      </c>
      <c r="AG120" s="11">
        <v>107.1731333197603</v>
      </c>
      <c r="AH120" s="11">
        <v>187</v>
      </c>
      <c r="AI120" s="11">
        <v>60.547963537145542</v>
      </c>
      <c r="AJ120" s="11" t="s">
        <v>137</v>
      </c>
      <c r="AK120" s="11">
        <v>4.82</v>
      </c>
      <c r="AL120" s="11" t="s">
        <v>137</v>
      </c>
      <c r="AM120" s="11"/>
      <c r="AQ120" t="s">
        <v>426</v>
      </c>
      <c r="AR120" t="s">
        <v>428</v>
      </c>
      <c r="AS120">
        <v>2935</v>
      </c>
      <c r="AT120" t="s">
        <v>41</v>
      </c>
      <c r="AU120">
        <v>11</v>
      </c>
      <c r="AV120">
        <v>0</v>
      </c>
      <c r="AW120" t="s">
        <v>42</v>
      </c>
      <c r="AX120">
        <v>0</v>
      </c>
      <c r="AY120" t="s">
        <v>191</v>
      </c>
      <c r="AZ120" t="s">
        <v>134</v>
      </c>
      <c r="BA120">
        <v>39</v>
      </c>
      <c r="BB120" t="s">
        <v>192</v>
      </c>
      <c r="BC120">
        <v>169</v>
      </c>
      <c r="BD120">
        <v>39169</v>
      </c>
      <c r="BE120">
        <v>11.5</v>
      </c>
      <c r="BF120">
        <v>14500</v>
      </c>
      <c r="BG120">
        <v>1956</v>
      </c>
      <c r="BH120">
        <v>0</v>
      </c>
      <c r="BI120">
        <v>0</v>
      </c>
      <c r="BJ120">
        <v>0</v>
      </c>
      <c r="BK120" t="s">
        <v>1808</v>
      </c>
      <c r="BL120" t="s">
        <v>1809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 t="s">
        <v>1909</v>
      </c>
      <c r="BU120" t="s">
        <v>1863</v>
      </c>
      <c r="BV120">
        <v>0</v>
      </c>
      <c r="BW120">
        <v>0</v>
      </c>
      <c r="BX120">
        <v>0</v>
      </c>
      <c r="BY120">
        <v>7</v>
      </c>
      <c r="BZ120">
        <v>0.43885000000000002</v>
      </c>
      <c r="CA120">
        <v>0.43885000000000002</v>
      </c>
      <c r="CB120">
        <v>0.43885000000000002</v>
      </c>
      <c r="CC120">
        <v>0.43885000000000002</v>
      </c>
      <c r="CD120">
        <v>0.64</v>
      </c>
      <c r="CE120">
        <v>0.1</v>
      </c>
      <c r="CF120">
        <v>1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 t="s">
        <v>2158</v>
      </c>
      <c r="CP120">
        <v>100</v>
      </c>
      <c r="CQ120" t="s">
        <v>2158</v>
      </c>
      <c r="CR120">
        <v>100</v>
      </c>
      <c r="CS120" t="s">
        <v>1795</v>
      </c>
      <c r="CT120">
        <v>0</v>
      </c>
      <c r="CU120">
        <v>0</v>
      </c>
      <c r="CV120">
        <v>0</v>
      </c>
      <c r="CW120" t="s">
        <v>2143</v>
      </c>
      <c r="CX120">
        <v>40.850963999999998</v>
      </c>
      <c r="CY120">
        <v>-81.765764000000004</v>
      </c>
      <c r="CZ120" t="s">
        <v>1876</v>
      </c>
      <c r="DA120" t="s">
        <v>1818</v>
      </c>
      <c r="DB120">
        <v>0</v>
      </c>
      <c r="DC120" t="s">
        <v>2159</v>
      </c>
      <c r="DD120" s="18">
        <v>0</v>
      </c>
      <c r="DE120" s="18">
        <v>0</v>
      </c>
      <c r="DF120" s="57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 s="58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1886</v>
      </c>
      <c r="ED120">
        <v>0</v>
      </c>
      <c r="EE120">
        <v>0</v>
      </c>
      <c r="EF120">
        <v>0</v>
      </c>
      <c r="EG120">
        <v>1</v>
      </c>
      <c r="EH120">
        <v>0</v>
      </c>
      <c r="EI120">
        <v>0</v>
      </c>
      <c r="EJ120">
        <v>0.22742955100000001</v>
      </c>
      <c r="EK120">
        <v>0</v>
      </c>
      <c r="EL120" t="s">
        <v>1848</v>
      </c>
      <c r="EM120">
        <v>0</v>
      </c>
      <c r="EN120">
        <v>1</v>
      </c>
      <c r="EO120">
        <v>0</v>
      </c>
      <c r="EP120">
        <v>0</v>
      </c>
      <c r="EQ120">
        <v>0</v>
      </c>
      <c r="ER120">
        <v>0</v>
      </c>
      <c r="ES120">
        <v>1</v>
      </c>
      <c r="ET120">
        <v>0</v>
      </c>
      <c r="EU120">
        <v>0</v>
      </c>
      <c r="EV120">
        <v>1</v>
      </c>
      <c r="EW120">
        <v>0</v>
      </c>
      <c r="EX120">
        <v>0</v>
      </c>
      <c r="EY120">
        <v>1</v>
      </c>
      <c r="EZ120" t="s">
        <v>1801</v>
      </c>
      <c r="FA120">
        <v>66</v>
      </c>
      <c r="FB120" t="s">
        <v>1860</v>
      </c>
      <c r="FC120">
        <v>3</v>
      </c>
      <c r="FD120" t="s">
        <v>1825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79</v>
      </c>
      <c r="FM120">
        <v>37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1</v>
      </c>
      <c r="GF120">
        <v>1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 t="s">
        <v>1838</v>
      </c>
      <c r="GP120">
        <v>0</v>
      </c>
      <c r="GQ120" t="s">
        <v>1852</v>
      </c>
      <c r="GR120">
        <v>269.32621599999999</v>
      </c>
      <c r="GS120">
        <v>0</v>
      </c>
      <c r="GT120">
        <v>0</v>
      </c>
      <c r="GU120">
        <v>0</v>
      </c>
      <c r="GV120" t="s">
        <v>44</v>
      </c>
      <c r="GW120" t="s">
        <v>44</v>
      </c>
      <c r="GX120" t="s">
        <v>44</v>
      </c>
      <c r="GY120" t="s">
        <v>44</v>
      </c>
      <c r="GZ120" t="s">
        <v>44</v>
      </c>
      <c r="HA120" t="s">
        <v>1861</v>
      </c>
      <c r="HB120" s="57">
        <v>0.4343726315789469</v>
      </c>
      <c r="HC120" t="s">
        <v>1861</v>
      </c>
      <c r="HD120" s="58">
        <v>206.26768040250087</v>
      </c>
      <c r="HE120" s="18">
        <v>43758.698905263111</v>
      </c>
      <c r="HF120" s="18">
        <v>634501.13412631513</v>
      </c>
      <c r="HG120" s="18">
        <v>65438.538574495557</v>
      </c>
      <c r="HH120" s="57">
        <v>0.17424242424242425</v>
      </c>
      <c r="HI120">
        <v>5</v>
      </c>
      <c r="HJ120" s="11">
        <v>65.755506982352259</v>
      </c>
      <c r="HK120">
        <v>0</v>
      </c>
      <c r="HL120" s="11">
        <v>65.755506982352259</v>
      </c>
      <c r="HM120" s="59" t="s">
        <v>44</v>
      </c>
      <c r="HN120" s="59" t="s">
        <v>44</v>
      </c>
      <c r="HO120" s="59" t="s">
        <v>44</v>
      </c>
      <c r="HP120" s="59" t="s">
        <v>44</v>
      </c>
      <c r="HQ120" s="59" t="s">
        <v>44</v>
      </c>
      <c r="HR120" s="59" t="s">
        <v>44</v>
      </c>
      <c r="HS120" s="59" t="s">
        <v>44</v>
      </c>
      <c r="HT120" s="59" t="s">
        <v>44</v>
      </c>
      <c r="HU120" t="s">
        <v>44</v>
      </c>
      <c r="HV120" s="19">
        <v>1</v>
      </c>
      <c r="HW120" s="18">
        <v>15.4127025</v>
      </c>
      <c r="HX120" s="58">
        <v>5.0769442035000001</v>
      </c>
      <c r="HY120" s="58">
        <v>6.4230557964999999</v>
      </c>
      <c r="HZ120" s="57">
        <v>0.77771164091083878</v>
      </c>
      <c r="IA120" s="18">
        <v>43758.698905263111</v>
      </c>
      <c r="IB120" s="18">
        <v>78346.670705357887</v>
      </c>
      <c r="IC120" s="18">
        <v>1136026.7252276894</v>
      </c>
      <c r="ID120" s="58">
        <v>20.626768040250088</v>
      </c>
      <c r="IE120" s="18">
        <v>11716.279874398235</v>
      </c>
      <c r="IF120" s="18">
        <v>53722.258700097322</v>
      </c>
      <c r="IG120" s="18">
        <v>24429880.978571251</v>
      </c>
      <c r="IH120" s="18">
        <v>1</v>
      </c>
      <c r="II120" s="18">
        <v>6107470.2446428128</v>
      </c>
      <c r="IJ120" s="18">
        <v>3803.4670338506767</v>
      </c>
      <c r="IK120" s="58">
        <v>262.88453686956518</v>
      </c>
      <c r="IL120" s="58">
        <v>17.191744852395036</v>
      </c>
      <c r="IM120" s="58">
        <v>17.935024769999998</v>
      </c>
      <c r="IN120" s="58">
        <v>101.14536322562654</v>
      </c>
      <c r="IO120" s="58">
        <v>0</v>
      </c>
      <c r="IP120" s="58">
        <v>104.35392513370743</v>
      </c>
      <c r="IQ120" s="58">
        <v>95.56284298070122</v>
      </c>
      <c r="IR120" s="58">
        <v>77.839349530474323</v>
      </c>
      <c r="IS120" s="58">
        <f t="shared" si="5"/>
        <v>3803.4670338506767</v>
      </c>
      <c r="IT120" s="60"/>
      <c r="IU120" s="18">
        <f t="shared" si="6"/>
        <v>17.935024769999998</v>
      </c>
      <c r="IV120" s="18">
        <f t="shared" si="7"/>
        <v>262.88453686956518</v>
      </c>
      <c r="IW120" s="57">
        <f t="shared" si="8"/>
        <v>0.44147340899999998</v>
      </c>
      <c r="IX120" s="57">
        <f t="shared" si="9"/>
        <v>0.79042505068482938</v>
      </c>
      <c r="JA120" s="18">
        <v>205.4</v>
      </c>
    </row>
    <row r="121" spans="1:261" x14ac:dyDescent="0.2">
      <c r="A121" t="s">
        <v>1439</v>
      </c>
      <c r="B121" t="s">
        <v>1272</v>
      </c>
      <c r="C121" t="s">
        <v>1224</v>
      </c>
      <c r="D121" t="s">
        <v>1440</v>
      </c>
      <c r="E121" t="s">
        <v>645</v>
      </c>
      <c r="F121">
        <v>6034</v>
      </c>
      <c r="G121">
        <v>1</v>
      </c>
      <c r="H121">
        <v>2491.7733186587802</v>
      </c>
      <c r="I121">
        <v>10.58</v>
      </c>
      <c r="J121">
        <v>3.22</v>
      </c>
      <c r="K121">
        <v>30.6694984309317</v>
      </c>
      <c r="L121">
        <v>0.33175170053570002</v>
      </c>
      <c r="M121">
        <v>0.51792240813924351</v>
      </c>
      <c r="N121">
        <v>4.82</v>
      </c>
      <c r="O121">
        <v>27.84</v>
      </c>
      <c r="R121" t="s">
        <v>373</v>
      </c>
      <c r="S121">
        <v>2367</v>
      </c>
      <c r="T121" t="s">
        <v>41</v>
      </c>
      <c r="U121">
        <v>4</v>
      </c>
      <c r="V121">
        <v>1421</v>
      </c>
      <c r="W121" t="s">
        <v>42</v>
      </c>
      <c r="X121" t="s">
        <v>370</v>
      </c>
      <c r="Y121">
        <v>33015</v>
      </c>
      <c r="Z121">
        <v>48</v>
      </c>
      <c r="AA121">
        <v>96</v>
      </c>
      <c r="AB121" t="b">
        <v>0</v>
      </c>
      <c r="AC121">
        <v>14500</v>
      </c>
      <c r="AD121">
        <v>1952</v>
      </c>
      <c r="AE121" s="10">
        <v>9999</v>
      </c>
      <c r="AF121" s="11">
        <v>999</v>
      </c>
      <c r="AG121" s="11">
        <v>180.98840505801769</v>
      </c>
      <c r="AH121" s="11">
        <v>220</v>
      </c>
      <c r="AI121" s="11">
        <v>109.08890167880519</v>
      </c>
      <c r="AJ121" s="11" t="s">
        <v>137</v>
      </c>
      <c r="AK121" s="11">
        <v>4.82</v>
      </c>
      <c r="AL121" s="11" t="s">
        <v>137</v>
      </c>
      <c r="AM121" s="11"/>
      <c r="AQ121" t="s">
        <v>426</v>
      </c>
      <c r="AR121" t="s">
        <v>429</v>
      </c>
      <c r="AS121">
        <v>2935</v>
      </c>
      <c r="AT121" t="s">
        <v>41</v>
      </c>
      <c r="AU121">
        <v>12</v>
      </c>
      <c r="AV121">
        <v>0</v>
      </c>
      <c r="AW121" t="s">
        <v>42</v>
      </c>
      <c r="AX121">
        <v>0</v>
      </c>
      <c r="AY121" t="s">
        <v>191</v>
      </c>
      <c r="AZ121" t="s">
        <v>134</v>
      </c>
      <c r="BA121">
        <v>39</v>
      </c>
      <c r="BB121" t="s">
        <v>192</v>
      </c>
      <c r="BC121">
        <v>169</v>
      </c>
      <c r="BD121">
        <v>39169</v>
      </c>
      <c r="BE121">
        <v>23</v>
      </c>
      <c r="BF121">
        <v>14500</v>
      </c>
      <c r="BG121">
        <v>1963</v>
      </c>
      <c r="BH121">
        <v>0</v>
      </c>
      <c r="BI121">
        <v>0</v>
      </c>
      <c r="BJ121">
        <v>0</v>
      </c>
      <c r="BK121" t="s">
        <v>1808</v>
      </c>
      <c r="BL121" t="s">
        <v>1809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 t="s">
        <v>1909</v>
      </c>
      <c r="BU121" t="s">
        <v>1863</v>
      </c>
      <c r="BV121">
        <v>0</v>
      </c>
      <c r="BW121">
        <v>0</v>
      </c>
      <c r="BX121">
        <v>0</v>
      </c>
      <c r="BY121">
        <v>7</v>
      </c>
      <c r="BZ121">
        <v>0.28489999999999999</v>
      </c>
      <c r="CA121">
        <v>0.28489999999999999</v>
      </c>
      <c r="CB121">
        <v>0.28489999999999999</v>
      </c>
      <c r="CC121">
        <v>0.28489999999999999</v>
      </c>
      <c r="CD121">
        <v>0.64</v>
      </c>
      <c r="CE121">
        <v>0.1</v>
      </c>
      <c r="CF121">
        <v>1</v>
      </c>
      <c r="CG121">
        <v>0</v>
      </c>
      <c r="CH121">
        <v>0</v>
      </c>
      <c r="CI121">
        <v>0</v>
      </c>
      <c r="CJ121">
        <v>0</v>
      </c>
      <c r="CK121">
        <v>0</v>
      </c>
      <c r="CL121" t="s">
        <v>1188</v>
      </c>
      <c r="CM121">
        <v>2019</v>
      </c>
      <c r="CN121">
        <v>0</v>
      </c>
      <c r="CO121" t="s">
        <v>2158</v>
      </c>
      <c r="CP121">
        <v>100</v>
      </c>
      <c r="CQ121" t="s">
        <v>2158</v>
      </c>
      <c r="CR121">
        <v>100</v>
      </c>
      <c r="CS121" t="s">
        <v>1795</v>
      </c>
      <c r="CT121">
        <v>0</v>
      </c>
      <c r="CU121">
        <v>0</v>
      </c>
      <c r="CV121">
        <v>0</v>
      </c>
      <c r="CW121" t="s">
        <v>2143</v>
      </c>
      <c r="CX121">
        <v>40.850963999999998</v>
      </c>
      <c r="CY121">
        <v>-81.765764000000004</v>
      </c>
      <c r="CZ121" t="s">
        <v>1876</v>
      </c>
      <c r="DA121" t="s">
        <v>1818</v>
      </c>
      <c r="DB121">
        <v>0</v>
      </c>
      <c r="DC121" t="s">
        <v>2159</v>
      </c>
      <c r="DD121" s="18">
        <v>0</v>
      </c>
      <c r="DE121" s="18">
        <v>0</v>
      </c>
      <c r="DF121" s="57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 s="58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4002</v>
      </c>
      <c r="ED121">
        <v>6113</v>
      </c>
      <c r="EE121">
        <v>0</v>
      </c>
      <c r="EF121">
        <v>1</v>
      </c>
      <c r="EG121">
        <v>1</v>
      </c>
      <c r="EH121">
        <v>0</v>
      </c>
      <c r="EI121">
        <v>8.6376969999999997E-3</v>
      </c>
      <c r="EJ121">
        <v>0.22742955100000001</v>
      </c>
      <c r="EK121" t="s">
        <v>1848</v>
      </c>
      <c r="EL121" t="s">
        <v>1848</v>
      </c>
      <c r="EM121">
        <v>0</v>
      </c>
      <c r="EN121">
        <v>1</v>
      </c>
      <c r="EO121">
        <v>0</v>
      </c>
      <c r="EP121">
        <v>0</v>
      </c>
      <c r="EQ121">
        <v>0</v>
      </c>
      <c r="ER121">
        <v>0</v>
      </c>
      <c r="ES121">
        <v>1</v>
      </c>
      <c r="ET121">
        <v>0</v>
      </c>
      <c r="EU121">
        <v>0</v>
      </c>
      <c r="EV121">
        <v>1</v>
      </c>
      <c r="EW121">
        <v>1</v>
      </c>
      <c r="EX121">
        <v>0</v>
      </c>
      <c r="EY121">
        <v>1</v>
      </c>
      <c r="EZ121" t="s">
        <v>1801</v>
      </c>
      <c r="FA121">
        <v>59</v>
      </c>
      <c r="FB121" t="s">
        <v>1824</v>
      </c>
      <c r="FC121">
        <v>3</v>
      </c>
      <c r="FD121" t="s">
        <v>1825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79</v>
      </c>
      <c r="FM121">
        <v>37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1</v>
      </c>
      <c r="GF121">
        <v>1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 t="s">
        <v>1838</v>
      </c>
      <c r="GP121">
        <v>0</v>
      </c>
      <c r="GQ121" t="s">
        <v>1852</v>
      </c>
      <c r="GR121">
        <v>269.32621599999999</v>
      </c>
      <c r="GS121">
        <v>0</v>
      </c>
      <c r="GT121">
        <v>0</v>
      </c>
      <c r="GU121">
        <v>0</v>
      </c>
      <c r="GV121" t="s">
        <v>44</v>
      </c>
      <c r="GW121" t="s">
        <v>44</v>
      </c>
      <c r="GX121" t="s">
        <v>44</v>
      </c>
      <c r="GY121" t="s">
        <v>44</v>
      </c>
      <c r="GZ121" t="s">
        <v>44</v>
      </c>
      <c r="HA121" t="s">
        <v>1861</v>
      </c>
      <c r="HB121" s="57">
        <v>0.4343726315789469</v>
      </c>
      <c r="HC121" t="s">
        <v>1861</v>
      </c>
      <c r="HD121" s="58">
        <v>206.26768040250087</v>
      </c>
      <c r="HE121" s="18">
        <v>87517.397810526221</v>
      </c>
      <c r="HF121" s="18">
        <v>1269002.2682526303</v>
      </c>
      <c r="HG121" s="18">
        <v>130877.07714899111</v>
      </c>
      <c r="HH121" s="57">
        <v>0.34848484848484851</v>
      </c>
      <c r="HI121">
        <v>5</v>
      </c>
      <c r="HJ121" s="11">
        <v>65.755506982352259</v>
      </c>
      <c r="HK121">
        <v>0</v>
      </c>
      <c r="HL121" s="11">
        <v>65.755506982352259</v>
      </c>
      <c r="HM121" s="59" t="s">
        <v>44</v>
      </c>
      <c r="HN121" s="59" t="s">
        <v>44</v>
      </c>
      <c r="HO121" s="59" t="s">
        <v>44</v>
      </c>
      <c r="HP121" s="59" t="s">
        <v>44</v>
      </c>
      <c r="HQ121" s="59" t="s">
        <v>44</v>
      </c>
      <c r="HR121" s="59" t="s">
        <v>44</v>
      </c>
      <c r="HS121" s="59" t="s">
        <v>44</v>
      </c>
      <c r="HT121" s="59" t="s">
        <v>44</v>
      </c>
      <c r="HU121" t="s">
        <v>44</v>
      </c>
      <c r="HV121" s="19">
        <v>1</v>
      </c>
      <c r="HW121" s="18">
        <v>30.825405</v>
      </c>
      <c r="HX121" s="58">
        <v>10.153888407</v>
      </c>
      <c r="HY121" s="58">
        <v>12.846111593</v>
      </c>
      <c r="HZ121" s="57">
        <v>0.77771164091083878</v>
      </c>
      <c r="IA121" s="18">
        <v>87517.397810526221</v>
      </c>
      <c r="IB121" s="18">
        <v>156693.34141071577</v>
      </c>
      <c r="IC121" s="18">
        <v>2272053.4504553787</v>
      </c>
      <c r="ID121" s="58">
        <v>20.626768040250088</v>
      </c>
      <c r="IE121" s="18">
        <v>23432.55974879647</v>
      </c>
      <c r="IF121" s="18">
        <v>107444.51740019464</v>
      </c>
      <c r="IG121" s="18">
        <v>48859761.957142502</v>
      </c>
      <c r="IH121" s="18">
        <v>1</v>
      </c>
      <c r="II121" s="18">
        <v>12214940.489285626</v>
      </c>
      <c r="IJ121" s="18">
        <v>3803.4670338506767</v>
      </c>
      <c r="IK121" s="58">
        <v>139.92940643478261</v>
      </c>
      <c r="IL121" s="58">
        <v>17.191744852395036</v>
      </c>
      <c r="IM121" s="58">
        <v>17.935024769999998</v>
      </c>
      <c r="IN121" s="58">
        <v>101.14536322562654</v>
      </c>
      <c r="IO121" s="58">
        <v>0</v>
      </c>
      <c r="IP121" s="58">
        <v>104.35392513370743</v>
      </c>
      <c r="IQ121" s="58">
        <v>95.56284298070122</v>
      </c>
      <c r="IR121" s="58">
        <v>77.839349530474323</v>
      </c>
      <c r="IS121" s="58">
        <f t="shared" si="5"/>
        <v>3803.4670338506767</v>
      </c>
      <c r="IT121" s="60"/>
      <c r="IU121" s="18">
        <f t="shared" si="6"/>
        <v>17.935024769999998</v>
      </c>
      <c r="IV121" s="18">
        <f t="shared" si="7"/>
        <v>139.92940643478261</v>
      </c>
      <c r="IW121" s="57">
        <f t="shared" si="8"/>
        <v>0.44147340899999998</v>
      </c>
      <c r="IX121" s="57">
        <f t="shared" si="9"/>
        <v>0.79042505068482938</v>
      </c>
      <c r="JA121" s="18">
        <v>205.4</v>
      </c>
    </row>
    <row r="122" spans="1:261" x14ac:dyDescent="0.2">
      <c r="A122" t="s">
        <v>1441</v>
      </c>
      <c r="B122" t="s">
        <v>1272</v>
      </c>
      <c r="C122" t="s">
        <v>1224</v>
      </c>
      <c r="D122" t="s">
        <v>1440</v>
      </c>
      <c r="E122" t="s">
        <v>645</v>
      </c>
      <c r="F122">
        <v>6034</v>
      </c>
      <c r="G122">
        <v>2</v>
      </c>
      <c r="H122">
        <v>2491.7733186587802</v>
      </c>
      <c r="I122">
        <v>10.58</v>
      </c>
      <c r="J122">
        <v>3.22</v>
      </c>
      <c r="K122">
        <v>30.6694984309317</v>
      </c>
      <c r="L122">
        <v>0.33175170053570002</v>
      </c>
      <c r="M122">
        <v>0.51792240813924351</v>
      </c>
      <c r="N122">
        <v>4.82</v>
      </c>
      <c r="O122">
        <v>27.84</v>
      </c>
      <c r="R122" t="s">
        <v>375</v>
      </c>
      <c r="S122">
        <v>2367</v>
      </c>
      <c r="T122" t="s">
        <v>41</v>
      </c>
      <c r="U122">
        <v>6</v>
      </c>
      <c r="V122">
        <v>1423</v>
      </c>
      <c r="W122" t="s">
        <v>42</v>
      </c>
      <c r="X122" t="s">
        <v>370</v>
      </c>
      <c r="Y122">
        <v>33015</v>
      </c>
      <c r="Z122">
        <v>48</v>
      </c>
      <c r="AA122">
        <v>96</v>
      </c>
      <c r="AB122" t="b">
        <v>0</v>
      </c>
      <c r="AC122">
        <v>14500</v>
      </c>
      <c r="AD122">
        <v>1957</v>
      </c>
      <c r="AE122" s="10">
        <v>9999</v>
      </c>
      <c r="AF122" s="11">
        <v>999</v>
      </c>
      <c r="AG122" s="11">
        <v>180.98840505801769</v>
      </c>
      <c r="AH122" s="11">
        <v>220</v>
      </c>
      <c r="AI122" s="11">
        <v>109.08890167880519</v>
      </c>
      <c r="AJ122" s="11" t="s">
        <v>137</v>
      </c>
      <c r="AK122" s="11">
        <v>4.82</v>
      </c>
      <c r="AL122" s="11" t="s">
        <v>137</v>
      </c>
      <c r="AM122" s="11"/>
      <c r="AQ122" t="s">
        <v>426</v>
      </c>
      <c r="AR122" t="s">
        <v>430</v>
      </c>
      <c r="AS122">
        <v>2935</v>
      </c>
      <c r="AT122" t="s">
        <v>41</v>
      </c>
      <c r="AU122">
        <v>13</v>
      </c>
      <c r="AV122">
        <v>0</v>
      </c>
      <c r="AW122" t="s">
        <v>42</v>
      </c>
      <c r="AX122">
        <v>0</v>
      </c>
      <c r="AY122" t="s">
        <v>191</v>
      </c>
      <c r="AZ122" t="s">
        <v>134</v>
      </c>
      <c r="BA122">
        <v>39</v>
      </c>
      <c r="BB122" t="s">
        <v>192</v>
      </c>
      <c r="BC122">
        <v>169</v>
      </c>
      <c r="BD122">
        <v>39169</v>
      </c>
      <c r="BE122">
        <v>20</v>
      </c>
      <c r="BF122">
        <v>14500</v>
      </c>
      <c r="BG122">
        <v>1969</v>
      </c>
      <c r="BH122">
        <v>0</v>
      </c>
      <c r="BI122">
        <v>0</v>
      </c>
      <c r="BJ122">
        <v>0</v>
      </c>
      <c r="BK122" t="s">
        <v>1808</v>
      </c>
      <c r="BL122" t="s">
        <v>1809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 t="s">
        <v>1909</v>
      </c>
      <c r="BU122" t="s">
        <v>1863</v>
      </c>
      <c r="BV122">
        <v>0</v>
      </c>
      <c r="BW122">
        <v>0</v>
      </c>
      <c r="BX122">
        <v>0</v>
      </c>
      <c r="BY122">
        <v>7</v>
      </c>
      <c r="BZ122">
        <v>0.15462000000000001</v>
      </c>
      <c r="CA122">
        <v>0.15462000000000001</v>
      </c>
      <c r="CB122">
        <v>0.15462000000000001</v>
      </c>
      <c r="CC122">
        <v>0.15462000000000001</v>
      </c>
      <c r="CD122">
        <v>0.64</v>
      </c>
      <c r="CE122">
        <v>0.1</v>
      </c>
      <c r="CF122">
        <v>1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 t="s">
        <v>2158</v>
      </c>
      <c r="CP122">
        <v>100</v>
      </c>
      <c r="CQ122" t="s">
        <v>2158</v>
      </c>
      <c r="CR122">
        <v>100</v>
      </c>
      <c r="CS122" t="s">
        <v>1795</v>
      </c>
      <c r="CT122">
        <v>0</v>
      </c>
      <c r="CU122">
        <v>0</v>
      </c>
      <c r="CV122">
        <v>0</v>
      </c>
      <c r="CW122" t="s">
        <v>2143</v>
      </c>
      <c r="CX122">
        <v>40.850963999999998</v>
      </c>
      <c r="CY122">
        <v>-81.765764000000004</v>
      </c>
      <c r="CZ122" t="s">
        <v>1876</v>
      </c>
      <c r="DA122" t="s">
        <v>1818</v>
      </c>
      <c r="DB122">
        <v>0</v>
      </c>
      <c r="DC122" t="s">
        <v>2159</v>
      </c>
      <c r="DD122" s="18">
        <v>0</v>
      </c>
      <c r="DE122" s="18">
        <v>0</v>
      </c>
      <c r="DF122" s="57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 s="58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89687</v>
      </c>
      <c r="EE122">
        <v>0</v>
      </c>
      <c r="EF122">
        <v>1</v>
      </c>
      <c r="EG122">
        <v>1</v>
      </c>
      <c r="EH122">
        <v>0</v>
      </c>
      <c r="EI122">
        <v>0.74919340899999998</v>
      </c>
      <c r="EJ122">
        <v>0.22742955100000001</v>
      </c>
      <c r="EK122" t="s">
        <v>1848</v>
      </c>
      <c r="EL122" t="s">
        <v>1848</v>
      </c>
      <c r="EM122">
        <v>0</v>
      </c>
      <c r="EN122">
        <v>1</v>
      </c>
      <c r="EO122">
        <v>0</v>
      </c>
      <c r="EP122">
        <v>0</v>
      </c>
      <c r="EQ122">
        <v>0</v>
      </c>
      <c r="ER122">
        <v>0</v>
      </c>
      <c r="ES122">
        <v>1</v>
      </c>
      <c r="ET122">
        <v>0</v>
      </c>
      <c r="EU122">
        <v>0</v>
      </c>
      <c r="EV122">
        <v>1</v>
      </c>
      <c r="EW122">
        <v>0</v>
      </c>
      <c r="EX122">
        <v>0</v>
      </c>
      <c r="EY122">
        <v>1</v>
      </c>
      <c r="EZ122" t="s">
        <v>1801</v>
      </c>
      <c r="FA122">
        <v>53</v>
      </c>
      <c r="FB122" t="s">
        <v>1824</v>
      </c>
      <c r="FC122">
        <v>3</v>
      </c>
      <c r="FD122" t="s">
        <v>1825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79</v>
      </c>
      <c r="FM122">
        <v>37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1</v>
      </c>
      <c r="GF122">
        <v>1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 t="s">
        <v>1838</v>
      </c>
      <c r="GP122">
        <v>0</v>
      </c>
      <c r="GQ122" t="s">
        <v>1852</v>
      </c>
      <c r="GR122">
        <v>269.32621599999999</v>
      </c>
      <c r="GS122">
        <v>0</v>
      </c>
      <c r="GT122">
        <v>0</v>
      </c>
      <c r="GU122">
        <v>0</v>
      </c>
      <c r="GV122" t="s">
        <v>44</v>
      </c>
      <c r="GW122" t="s">
        <v>44</v>
      </c>
      <c r="GX122" t="s">
        <v>44</v>
      </c>
      <c r="GY122" t="s">
        <v>44</v>
      </c>
      <c r="GZ122" t="s">
        <v>44</v>
      </c>
      <c r="HA122" t="s">
        <v>1861</v>
      </c>
      <c r="HB122" s="57">
        <v>0.4343726315789469</v>
      </c>
      <c r="HC122" t="s">
        <v>1861</v>
      </c>
      <c r="HD122" s="58">
        <v>206.26768040250087</v>
      </c>
      <c r="HE122" s="18">
        <v>76102.085052631504</v>
      </c>
      <c r="HF122" s="18">
        <v>1103480.2332631568</v>
      </c>
      <c r="HG122" s="18">
        <v>113806.15404260097</v>
      </c>
      <c r="HH122" s="57">
        <v>0.30303030303030304</v>
      </c>
      <c r="HI122">
        <v>5</v>
      </c>
      <c r="HJ122" s="11">
        <v>65.755506982352259</v>
      </c>
      <c r="HK122">
        <v>0</v>
      </c>
      <c r="HL122" s="11">
        <v>65.755506982352259</v>
      </c>
      <c r="HM122" s="59" t="s">
        <v>44</v>
      </c>
      <c r="HN122" s="59" t="s">
        <v>44</v>
      </c>
      <c r="HO122" s="59" t="s">
        <v>44</v>
      </c>
      <c r="HP122" s="59" t="s">
        <v>44</v>
      </c>
      <c r="HQ122" s="59" t="s">
        <v>44</v>
      </c>
      <c r="HR122" s="59" t="s">
        <v>44</v>
      </c>
      <c r="HS122" s="59" t="s">
        <v>44</v>
      </c>
      <c r="HT122" s="59" t="s">
        <v>44</v>
      </c>
      <c r="HU122" t="s">
        <v>44</v>
      </c>
      <c r="HV122" s="19">
        <v>1</v>
      </c>
      <c r="HW122" s="18">
        <v>26.8047</v>
      </c>
      <c r="HX122" s="58">
        <v>8.8294681799999992</v>
      </c>
      <c r="HY122" s="58">
        <v>11.170531820000001</v>
      </c>
      <c r="HZ122" s="57">
        <v>0.77771164091083878</v>
      </c>
      <c r="IA122" s="18">
        <v>76102.085052631504</v>
      </c>
      <c r="IB122" s="18">
        <v>136255.07948757894</v>
      </c>
      <c r="IC122" s="18">
        <v>1975698.6525698947</v>
      </c>
      <c r="ID122" s="58">
        <v>20.626768040250088</v>
      </c>
      <c r="IE122" s="18">
        <v>20376.138911996935</v>
      </c>
      <c r="IF122" s="18">
        <v>93430.015130604035</v>
      </c>
      <c r="IG122" s="18">
        <v>42486749.527950004</v>
      </c>
      <c r="IH122" s="18">
        <v>1</v>
      </c>
      <c r="II122" s="18">
        <v>10621687.381987501</v>
      </c>
      <c r="IJ122" s="18">
        <v>3803.4670338506767</v>
      </c>
      <c r="IK122" s="58">
        <v>158.37267600000001</v>
      </c>
      <c r="IL122" s="58">
        <v>17.191744852395033</v>
      </c>
      <c r="IM122" s="58">
        <v>17.935024769999998</v>
      </c>
      <c r="IN122" s="58">
        <v>101.14536322562653</v>
      </c>
      <c r="IO122" s="58">
        <v>0</v>
      </c>
      <c r="IP122" s="58">
        <v>104.35392513370743</v>
      </c>
      <c r="IQ122" s="58">
        <v>95.56284298070122</v>
      </c>
      <c r="IR122" s="58">
        <v>77.839349530474337</v>
      </c>
      <c r="IS122" s="58">
        <f t="shared" si="5"/>
        <v>3803.4670338506767</v>
      </c>
      <c r="IT122" s="60"/>
      <c r="IU122" s="18">
        <f t="shared" si="6"/>
        <v>17.935024769999998</v>
      </c>
      <c r="IV122" s="18">
        <f t="shared" si="7"/>
        <v>158.37267600000001</v>
      </c>
      <c r="IW122" s="57">
        <f t="shared" si="8"/>
        <v>0.44147340899999998</v>
      </c>
      <c r="IX122" s="57">
        <f t="shared" si="9"/>
        <v>0.79042505068482938</v>
      </c>
      <c r="JA122" s="18">
        <v>205.4</v>
      </c>
    </row>
    <row r="123" spans="1:261" x14ac:dyDescent="0.2">
      <c r="A123" t="s">
        <v>1442</v>
      </c>
      <c r="B123" t="s">
        <v>1320</v>
      </c>
      <c r="C123" t="s">
        <v>1224</v>
      </c>
      <c r="D123" t="s">
        <v>1443</v>
      </c>
      <c r="E123" t="s">
        <v>648</v>
      </c>
      <c r="F123">
        <v>6041</v>
      </c>
      <c r="G123">
        <v>2</v>
      </c>
      <c r="H123">
        <v>2237.5247697792402</v>
      </c>
      <c r="I123">
        <v>10.58</v>
      </c>
      <c r="J123">
        <v>4.59</v>
      </c>
      <c r="K123">
        <v>29.386835592681599</v>
      </c>
      <c r="L123">
        <v>0.30837958472156901</v>
      </c>
      <c r="M123">
        <v>0.44587981775729491</v>
      </c>
      <c r="N123">
        <v>4.82</v>
      </c>
      <c r="O123">
        <v>17.97</v>
      </c>
      <c r="R123" t="s">
        <v>67</v>
      </c>
      <c r="S123">
        <v>2442</v>
      </c>
      <c r="T123" t="s">
        <v>41</v>
      </c>
      <c r="U123">
        <v>4</v>
      </c>
      <c r="V123">
        <v>1584</v>
      </c>
      <c r="W123" t="s">
        <v>42</v>
      </c>
      <c r="X123" t="s">
        <v>68</v>
      </c>
      <c r="Y123">
        <v>35045</v>
      </c>
      <c r="Z123">
        <v>770</v>
      </c>
      <c r="AA123">
        <v>1540</v>
      </c>
      <c r="AB123" t="b">
        <v>1</v>
      </c>
      <c r="AC123">
        <v>9771</v>
      </c>
      <c r="AD123">
        <v>1969</v>
      </c>
      <c r="AE123" s="10">
        <v>2031</v>
      </c>
      <c r="AF123" s="11">
        <v>232</v>
      </c>
      <c r="AG123" s="11">
        <v>23.214554939364504</v>
      </c>
      <c r="AH123" s="11">
        <v>0</v>
      </c>
      <c r="AI123" s="11">
        <v>10.006273680760563</v>
      </c>
      <c r="AJ123" s="11" t="s">
        <v>68</v>
      </c>
      <c r="AK123" s="11">
        <v>4.82</v>
      </c>
      <c r="AL123" s="11" t="s">
        <v>136</v>
      </c>
      <c r="AM123" s="11">
        <v>-28.91</v>
      </c>
      <c r="AQ123" t="s">
        <v>431</v>
      </c>
      <c r="AR123" t="s">
        <v>432</v>
      </c>
      <c r="AS123">
        <v>2936</v>
      </c>
      <c r="AT123" t="s">
        <v>41</v>
      </c>
      <c r="AU123">
        <v>3</v>
      </c>
      <c r="AV123">
        <v>0</v>
      </c>
      <c r="AW123" t="s">
        <v>42</v>
      </c>
      <c r="AX123">
        <v>0</v>
      </c>
      <c r="AY123" t="s">
        <v>421</v>
      </c>
      <c r="AZ123" t="s">
        <v>134</v>
      </c>
      <c r="BA123">
        <v>39</v>
      </c>
      <c r="BB123" t="s">
        <v>247</v>
      </c>
      <c r="BC123">
        <v>85</v>
      </c>
      <c r="BD123">
        <v>39085</v>
      </c>
      <c r="BE123">
        <v>9.8000000000000007</v>
      </c>
      <c r="BF123">
        <v>14500</v>
      </c>
      <c r="BG123">
        <v>1954</v>
      </c>
      <c r="BH123">
        <v>0</v>
      </c>
      <c r="BI123">
        <v>0</v>
      </c>
      <c r="BJ123">
        <v>0</v>
      </c>
      <c r="BK123" t="s">
        <v>1808</v>
      </c>
      <c r="BL123" t="s">
        <v>1809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 t="s">
        <v>1909</v>
      </c>
      <c r="BU123" t="s">
        <v>1863</v>
      </c>
      <c r="BV123">
        <v>0</v>
      </c>
      <c r="BW123">
        <v>0</v>
      </c>
      <c r="BX123">
        <v>0</v>
      </c>
      <c r="BY123">
        <v>5.7</v>
      </c>
      <c r="BZ123">
        <v>0.47486</v>
      </c>
      <c r="CA123">
        <v>0.47486</v>
      </c>
      <c r="CB123">
        <v>0.47486</v>
      </c>
      <c r="CC123">
        <v>0.47486</v>
      </c>
      <c r="CD123">
        <v>0.64</v>
      </c>
      <c r="CE123">
        <v>0.1</v>
      </c>
      <c r="CF123">
        <v>1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 t="s">
        <v>2160</v>
      </c>
      <c r="CP123">
        <v>100</v>
      </c>
      <c r="CQ123" t="s">
        <v>2160</v>
      </c>
      <c r="CR123">
        <v>100</v>
      </c>
      <c r="CS123" t="s">
        <v>1795</v>
      </c>
      <c r="CT123">
        <v>0</v>
      </c>
      <c r="CU123">
        <v>0</v>
      </c>
      <c r="CV123">
        <v>0</v>
      </c>
      <c r="CW123" t="s">
        <v>2143</v>
      </c>
      <c r="CX123">
        <v>41.726500000000001</v>
      </c>
      <c r="CY123">
        <v>-81.254000000000005</v>
      </c>
      <c r="CZ123" t="s">
        <v>1876</v>
      </c>
      <c r="DA123" t="s">
        <v>1818</v>
      </c>
      <c r="DB123">
        <v>0</v>
      </c>
      <c r="DC123" t="s">
        <v>2159</v>
      </c>
      <c r="DD123" s="18">
        <v>0</v>
      </c>
      <c r="DE123" s="18">
        <v>0</v>
      </c>
      <c r="DF123" s="57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 s="58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1</v>
      </c>
      <c r="EH123">
        <v>0</v>
      </c>
      <c r="EI123">
        <v>0</v>
      </c>
      <c r="EJ123">
        <v>3.9178279999999999E-3</v>
      </c>
      <c r="EK123">
        <v>0</v>
      </c>
      <c r="EL123" t="s">
        <v>1848</v>
      </c>
      <c r="EM123">
        <v>0</v>
      </c>
      <c r="EN123">
        <v>1</v>
      </c>
      <c r="EO123">
        <v>0</v>
      </c>
      <c r="EP123">
        <v>0</v>
      </c>
      <c r="EQ123">
        <v>0</v>
      </c>
      <c r="ER123">
        <v>0</v>
      </c>
      <c r="ES123">
        <v>1</v>
      </c>
      <c r="ET123">
        <v>0</v>
      </c>
      <c r="EU123">
        <v>0</v>
      </c>
      <c r="EV123">
        <v>1</v>
      </c>
      <c r="EW123">
        <v>0</v>
      </c>
      <c r="EX123">
        <v>0</v>
      </c>
      <c r="EY123">
        <v>1</v>
      </c>
      <c r="EZ123" t="s">
        <v>1801</v>
      </c>
      <c r="FA123">
        <v>68</v>
      </c>
      <c r="FB123" t="s">
        <v>1860</v>
      </c>
      <c r="FC123">
        <v>4</v>
      </c>
      <c r="FD123" t="s">
        <v>1825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97</v>
      </c>
      <c r="FM123">
        <v>51</v>
      </c>
      <c r="FN123">
        <v>0</v>
      </c>
      <c r="FO123">
        <v>0</v>
      </c>
      <c r="FP123">
        <v>1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1</v>
      </c>
      <c r="GF123">
        <v>1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 t="s">
        <v>1852</v>
      </c>
      <c r="GR123">
        <v>326.13060960000001</v>
      </c>
      <c r="GS123">
        <v>0</v>
      </c>
      <c r="GT123">
        <v>0</v>
      </c>
      <c r="GU123">
        <v>0</v>
      </c>
      <c r="GV123" t="s">
        <v>44</v>
      </c>
      <c r="GW123" t="s">
        <v>44</v>
      </c>
      <c r="GX123" t="s">
        <v>44</v>
      </c>
      <c r="GY123" t="s">
        <v>44</v>
      </c>
      <c r="GZ123" t="s">
        <v>44</v>
      </c>
      <c r="HA123" t="s">
        <v>1861</v>
      </c>
      <c r="HB123" s="57">
        <v>0.4343726315789469</v>
      </c>
      <c r="HC123" t="s">
        <v>1861</v>
      </c>
      <c r="HD123" s="58">
        <v>206.26768040250087</v>
      </c>
      <c r="HE123" s="18">
        <v>37290.02167578943</v>
      </c>
      <c r="HF123" s="18">
        <v>540705.31429894676</v>
      </c>
      <c r="HG123" s="18">
        <v>55765.015480874463</v>
      </c>
      <c r="HH123" s="57">
        <v>0.20851063829787236</v>
      </c>
      <c r="HI123">
        <v>24</v>
      </c>
      <c r="HJ123" s="11">
        <v>65.755506982352259</v>
      </c>
      <c r="HK123">
        <v>0</v>
      </c>
      <c r="HL123" s="11">
        <v>65.755506982352259</v>
      </c>
      <c r="HM123" s="59" t="s">
        <v>44</v>
      </c>
      <c r="HN123" s="59" t="s">
        <v>44</v>
      </c>
      <c r="HO123" s="59" t="s">
        <v>44</v>
      </c>
      <c r="HP123" s="59" t="s">
        <v>44</v>
      </c>
      <c r="HQ123" s="59" t="s">
        <v>44</v>
      </c>
      <c r="HR123" s="59" t="s">
        <v>44</v>
      </c>
      <c r="HS123" s="59" t="s">
        <v>44</v>
      </c>
      <c r="HT123" s="59" t="s">
        <v>44</v>
      </c>
      <c r="HU123" t="s">
        <v>44</v>
      </c>
      <c r="HV123" s="19">
        <v>1</v>
      </c>
      <c r="HW123" s="18">
        <v>13.134303000000003</v>
      </c>
      <c r="HX123" s="58">
        <v>4.3264394082000006</v>
      </c>
      <c r="HY123" s="58">
        <v>5.4735605918000001</v>
      </c>
      <c r="HZ123" s="57">
        <v>0.77771164091083878</v>
      </c>
      <c r="IA123" s="18">
        <v>37290.02167578943</v>
      </c>
      <c r="IB123" s="18">
        <v>66764.988948913684</v>
      </c>
      <c r="IC123" s="18">
        <v>968092.33975924843</v>
      </c>
      <c r="ID123" s="58">
        <v>20.626768040250088</v>
      </c>
      <c r="IE123" s="18">
        <v>9984.3080668784969</v>
      </c>
      <c r="IF123" s="18">
        <v>45780.707413995966</v>
      </c>
      <c r="IG123" s="18">
        <v>20818507.268695507</v>
      </c>
      <c r="IH123" s="18">
        <v>1</v>
      </c>
      <c r="II123" s="18">
        <v>5204626.8171738768</v>
      </c>
      <c r="IJ123" s="18">
        <v>3803.4670338506776</v>
      </c>
      <c r="IK123" s="58">
        <v>305.54243926530614</v>
      </c>
      <c r="IL123" s="58">
        <v>17.191744852395043</v>
      </c>
      <c r="IM123" s="58">
        <v>17.935024770000002</v>
      </c>
      <c r="IN123" s="58">
        <v>101.14536322562654</v>
      </c>
      <c r="IO123" s="58">
        <v>0</v>
      </c>
      <c r="IP123" s="58">
        <v>104.35392513370742</v>
      </c>
      <c r="IQ123" s="58">
        <v>95.562842980701262</v>
      </c>
      <c r="IR123" s="58">
        <v>77.839349530474379</v>
      </c>
      <c r="IS123" s="58">
        <f t="shared" si="5"/>
        <v>3803.4670338506776</v>
      </c>
      <c r="IT123" s="60"/>
      <c r="IU123" s="18">
        <f t="shared" si="6"/>
        <v>17.935024770000002</v>
      </c>
      <c r="IV123" s="18">
        <f t="shared" si="7"/>
        <v>305.54243926530614</v>
      </c>
      <c r="IW123" s="57">
        <f t="shared" si="8"/>
        <v>0.44147340899999998</v>
      </c>
      <c r="IX123" s="57">
        <f t="shared" si="9"/>
        <v>0.79042505068482938</v>
      </c>
      <c r="JA123" s="18">
        <v>205.4</v>
      </c>
    </row>
    <row r="124" spans="1:261" x14ac:dyDescent="0.2">
      <c r="A124" t="s">
        <v>1444</v>
      </c>
      <c r="B124" t="s">
        <v>1223</v>
      </c>
      <c r="C124" t="s">
        <v>1224</v>
      </c>
      <c r="D124" t="s">
        <v>1445</v>
      </c>
      <c r="E124" t="s">
        <v>1042</v>
      </c>
      <c r="F124">
        <v>6052</v>
      </c>
      <c r="G124">
        <v>1</v>
      </c>
      <c r="H124">
        <v>2017</v>
      </c>
      <c r="I124">
        <v>10.58</v>
      </c>
      <c r="J124">
        <v>3.22</v>
      </c>
      <c r="K124">
        <v>24.55</v>
      </c>
      <c r="L124">
        <v>0.17</v>
      </c>
      <c r="M124">
        <v>0.21</v>
      </c>
      <c r="N124">
        <v>4.82</v>
      </c>
      <c r="O124">
        <v>15.85</v>
      </c>
      <c r="R124" t="s">
        <v>69</v>
      </c>
      <c r="S124">
        <v>2442</v>
      </c>
      <c r="T124" t="s">
        <v>41</v>
      </c>
      <c r="U124">
        <v>5</v>
      </c>
      <c r="V124">
        <v>1585</v>
      </c>
      <c r="W124" t="s">
        <v>42</v>
      </c>
      <c r="X124" t="s">
        <v>68</v>
      </c>
      <c r="Y124">
        <v>35045</v>
      </c>
      <c r="Z124">
        <v>770</v>
      </c>
      <c r="AA124">
        <v>1540</v>
      </c>
      <c r="AB124" t="b">
        <v>1</v>
      </c>
      <c r="AC124">
        <v>9766</v>
      </c>
      <c r="AD124">
        <v>1963</v>
      </c>
      <c r="AE124" s="10">
        <v>2031</v>
      </c>
      <c r="AF124" s="11">
        <v>232</v>
      </c>
      <c r="AG124" s="11">
        <v>23.214554939364504</v>
      </c>
      <c r="AH124" s="11">
        <v>0</v>
      </c>
      <c r="AI124" s="11">
        <v>10.006273680760563</v>
      </c>
      <c r="AJ124" s="11" t="s">
        <v>68</v>
      </c>
      <c r="AK124" s="11">
        <v>4.82</v>
      </c>
      <c r="AL124" s="11" t="s">
        <v>136</v>
      </c>
      <c r="AM124" s="11">
        <v>-28.91</v>
      </c>
      <c r="AQ124" t="s">
        <v>431</v>
      </c>
      <c r="AR124" t="s">
        <v>433</v>
      </c>
      <c r="AS124">
        <v>2936</v>
      </c>
      <c r="AT124" t="s">
        <v>41</v>
      </c>
      <c r="AU124">
        <v>4</v>
      </c>
      <c r="AV124">
        <v>0</v>
      </c>
      <c r="AW124" t="s">
        <v>42</v>
      </c>
      <c r="AX124">
        <v>0</v>
      </c>
      <c r="AY124" t="s">
        <v>421</v>
      </c>
      <c r="AZ124" t="s">
        <v>134</v>
      </c>
      <c r="BA124">
        <v>39</v>
      </c>
      <c r="BB124" t="s">
        <v>247</v>
      </c>
      <c r="BC124">
        <v>85</v>
      </c>
      <c r="BD124">
        <v>39085</v>
      </c>
      <c r="BE124">
        <v>18.600000000000001</v>
      </c>
      <c r="BF124">
        <v>14500</v>
      </c>
      <c r="BG124">
        <v>1959</v>
      </c>
      <c r="BH124">
        <v>0</v>
      </c>
      <c r="BI124">
        <v>0</v>
      </c>
      <c r="BJ124">
        <v>0</v>
      </c>
      <c r="BK124" t="s">
        <v>1808</v>
      </c>
      <c r="BL124" t="s">
        <v>1809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 t="s">
        <v>1909</v>
      </c>
      <c r="BU124" t="s">
        <v>1863</v>
      </c>
      <c r="BV124">
        <v>0</v>
      </c>
      <c r="BW124">
        <v>0</v>
      </c>
      <c r="BX124">
        <v>0</v>
      </c>
      <c r="BY124">
        <v>5.7</v>
      </c>
      <c r="BZ124">
        <v>0.66176000000000001</v>
      </c>
      <c r="CA124">
        <v>0.66176000000000001</v>
      </c>
      <c r="CB124">
        <v>0.66176000000000001</v>
      </c>
      <c r="CC124">
        <v>0.66176000000000001</v>
      </c>
      <c r="CD124">
        <v>0.64</v>
      </c>
      <c r="CE124">
        <v>0.1</v>
      </c>
      <c r="CF124">
        <v>1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 t="s">
        <v>2160</v>
      </c>
      <c r="CP124">
        <v>100</v>
      </c>
      <c r="CQ124" t="s">
        <v>2160</v>
      </c>
      <c r="CR124">
        <v>100</v>
      </c>
      <c r="CS124" t="s">
        <v>1795</v>
      </c>
      <c r="CT124">
        <v>0</v>
      </c>
      <c r="CU124">
        <v>0</v>
      </c>
      <c r="CV124">
        <v>0</v>
      </c>
      <c r="CW124" t="s">
        <v>2143</v>
      </c>
      <c r="CX124">
        <v>41.726500000000001</v>
      </c>
      <c r="CY124">
        <v>-81.254000000000005</v>
      </c>
      <c r="CZ124" t="s">
        <v>1876</v>
      </c>
      <c r="DA124" t="s">
        <v>1818</v>
      </c>
      <c r="DB124">
        <v>0</v>
      </c>
      <c r="DC124" t="s">
        <v>2159</v>
      </c>
      <c r="DD124" s="18">
        <v>0</v>
      </c>
      <c r="DE124" s="18">
        <v>0</v>
      </c>
      <c r="DF124" s="57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 s="58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423</v>
      </c>
      <c r="ED124">
        <v>605</v>
      </c>
      <c r="EE124">
        <v>0</v>
      </c>
      <c r="EF124">
        <v>1</v>
      </c>
      <c r="EG124">
        <v>1</v>
      </c>
      <c r="EH124">
        <v>0</v>
      </c>
      <c r="EI124">
        <v>4.1601779999999996E-3</v>
      </c>
      <c r="EJ124">
        <v>3.9178279999999999E-3</v>
      </c>
      <c r="EK124" t="s">
        <v>1848</v>
      </c>
      <c r="EL124" t="s">
        <v>1848</v>
      </c>
      <c r="EM124">
        <v>0</v>
      </c>
      <c r="EN124">
        <v>1</v>
      </c>
      <c r="EO124">
        <v>0</v>
      </c>
      <c r="EP124">
        <v>0</v>
      </c>
      <c r="EQ124">
        <v>0</v>
      </c>
      <c r="ER124">
        <v>0</v>
      </c>
      <c r="ES124">
        <v>1</v>
      </c>
      <c r="ET124">
        <v>0</v>
      </c>
      <c r="EU124">
        <v>0</v>
      </c>
      <c r="EV124">
        <v>1</v>
      </c>
      <c r="EW124">
        <v>0</v>
      </c>
      <c r="EX124">
        <v>0</v>
      </c>
      <c r="EY124">
        <v>1</v>
      </c>
      <c r="EZ124" t="s">
        <v>1801</v>
      </c>
      <c r="FA124">
        <v>63</v>
      </c>
      <c r="FB124" t="s">
        <v>1860</v>
      </c>
      <c r="FC124">
        <v>4</v>
      </c>
      <c r="FD124" t="s">
        <v>1825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97</v>
      </c>
      <c r="FM124">
        <v>51</v>
      </c>
      <c r="FN124">
        <v>0</v>
      </c>
      <c r="FO124">
        <v>0</v>
      </c>
      <c r="FP124">
        <v>1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1</v>
      </c>
      <c r="GF124">
        <v>1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 t="s">
        <v>1852</v>
      </c>
      <c r="GR124">
        <v>326.13060960000001</v>
      </c>
      <c r="GS124">
        <v>0</v>
      </c>
      <c r="GT124">
        <v>0</v>
      </c>
      <c r="GU124">
        <v>0</v>
      </c>
      <c r="GV124" t="s">
        <v>44</v>
      </c>
      <c r="GW124" t="s">
        <v>44</v>
      </c>
      <c r="GX124" t="s">
        <v>44</v>
      </c>
      <c r="GY124" t="s">
        <v>44</v>
      </c>
      <c r="GZ124" t="s">
        <v>44</v>
      </c>
      <c r="HA124" t="s">
        <v>1861</v>
      </c>
      <c r="HB124" s="57">
        <v>0.4343726315789469</v>
      </c>
      <c r="HC124" t="s">
        <v>1861</v>
      </c>
      <c r="HD124" s="58">
        <v>206.26768040250087</v>
      </c>
      <c r="HE124" s="18">
        <v>70774.939098947303</v>
      </c>
      <c r="HF124" s="18">
        <v>1026236.6169347359</v>
      </c>
      <c r="HG124" s="18">
        <v>105839.72325961891</v>
      </c>
      <c r="HH124" s="57">
        <v>0.39574468085106385</v>
      </c>
      <c r="HI124">
        <v>24</v>
      </c>
      <c r="HJ124" s="11">
        <v>65.755506982352259</v>
      </c>
      <c r="HK124">
        <v>0</v>
      </c>
      <c r="HL124" s="11">
        <v>65.755506982352259</v>
      </c>
      <c r="HM124" s="59" t="s">
        <v>44</v>
      </c>
      <c r="HN124" s="59" t="s">
        <v>44</v>
      </c>
      <c r="HO124" s="59" t="s">
        <v>44</v>
      </c>
      <c r="HP124" s="59" t="s">
        <v>44</v>
      </c>
      <c r="HQ124" s="59" t="s">
        <v>44</v>
      </c>
      <c r="HR124" s="59" t="s">
        <v>44</v>
      </c>
      <c r="HS124" s="59" t="s">
        <v>44</v>
      </c>
      <c r="HT124" s="59" t="s">
        <v>44</v>
      </c>
      <c r="HU124" t="s">
        <v>44</v>
      </c>
      <c r="HV124" s="19">
        <v>1</v>
      </c>
      <c r="HW124" s="18">
        <v>24.928371000000002</v>
      </c>
      <c r="HX124" s="58">
        <v>8.2114054074000009</v>
      </c>
      <c r="HY124" s="58">
        <v>10.388594592600001</v>
      </c>
      <c r="HZ124" s="57">
        <v>0.77771164091083878</v>
      </c>
      <c r="IA124" s="18">
        <v>70774.939098947303</v>
      </c>
      <c r="IB124" s="18">
        <v>126717.22392344844</v>
      </c>
      <c r="IC124" s="18">
        <v>1837399.7468900024</v>
      </c>
      <c r="ID124" s="58">
        <v>20.626768040250088</v>
      </c>
      <c r="IE124" s="18">
        <v>18949.809188157153</v>
      </c>
      <c r="IF124" s="18">
        <v>86889.914071461768</v>
      </c>
      <c r="IG124" s="18">
        <v>39512677.060993508</v>
      </c>
      <c r="IH124" s="18">
        <v>1</v>
      </c>
      <c r="II124" s="18">
        <v>9878169.2652483769</v>
      </c>
      <c r="IJ124" s="18">
        <v>3803.4670338506771</v>
      </c>
      <c r="IK124" s="58">
        <v>169.01556632258067</v>
      </c>
      <c r="IL124" s="58">
        <v>17.19174485239504</v>
      </c>
      <c r="IM124" s="58">
        <v>17.935024769999998</v>
      </c>
      <c r="IN124" s="58">
        <v>101.14536322562654</v>
      </c>
      <c r="IO124" s="58">
        <v>0</v>
      </c>
      <c r="IP124" s="58">
        <v>104.35392513370743</v>
      </c>
      <c r="IQ124" s="58">
        <v>95.562842980701248</v>
      </c>
      <c r="IR124" s="58">
        <v>77.839349530474351</v>
      </c>
      <c r="IS124" s="58">
        <f t="shared" si="5"/>
        <v>3803.4670338506771</v>
      </c>
      <c r="IT124" s="60"/>
      <c r="IU124" s="18">
        <f t="shared" si="6"/>
        <v>17.935024769999998</v>
      </c>
      <c r="IV124" s="18">
        <f t="shared" si="7"/>
        <v>169.01556632258067</v>
      </c>
      <c r="IW124" s="57">
        <f t="shared" si="8"/>
        <v>0.44147340899999998</v>
      </c>
      <c r="IX124" s="57">
        <f t="shared" si="9"/>
        <v>0.79042505068482938</v>
      </c>
      <c r="JA124" s="18">
        <v>205.4</v>
      </c>
    </row>
    <row r="125" spans="1:261" x14ac:dyDescent="0.2">
      <c r="A125" t="s">
        <v>1446</v>
      </c>
      <c r="B125" t="s">
        <v>1223</v>
      </c>
      <c r="C125" t="s">
        <v>1224</v>
      </c>
      <c r="D125" t="s">
        <v>1445</v>
      </c>
      <c r="E125" t="s">
        <v>1042</v>
      </c>
      <c r="F125">
        <v>6052</v>
      </c>
      <c r="G125">
        <v>2</v>
      </c>
      <c r="H125">
        <v>2017</v>
      </c>
      <c r="I125">
        <v>10.58</v>
      </c>
      <c r="J125">
        <v>3.22</v>
      </c>
      <c r="K125">
        <v>24.55</v>
      </c>
      <c r="L125">
        <v>0.17</v>
      </c>
      <c r="M125">
        <v>0.21</v>
      </c>
      <c r="N125">
        <v>4.82</v>
      </c>
      <c r="O125">
        <v>15.85</v>
      </c>
      <c r="R125" t="s">
        <v>379</v>
      </c>
      <c r="S125">
        <v>26</v>
      </c>
      <c r="T125" t="s">
        <v>41</v>
      </c>
      <c r="U125">
        <v>5</v>
      </c>
      <c r="V125">
        <v>34</v>
      </c>
      <c r="W125" t="s">
        <v>42</v>
      </c>
      <c r="X125" t="s">
        <v>381</v>
      </c>
      <c r="Y125">
        <v>1117</v>
      </c>
      <c r="Z125">
        <v>832</v>
      </c>
      <c r="AA125">
        <v>832</v>
      </c>
      <c r="AB125" t="b">
        <v>1</v>
      </c>
      <c r="AC125">
        <v>10254</v>
      </c>
      <c r="AD125">
        <v>1974</v>
      </c>
      <c r="AE125" s="10">
        <v>9999</v>
      </c>
      <c r="AF125" s="11">
        <v>173</v>
      </c>
      <c r="AG125" s="11">
        <v>16.090434560307489</v>
      </c>
      <c r="AH125" s="11">
        <v>33</v>
      </c>
      <c r="AI125" s="11">
        <v>9.3008292256112668</v>
      </c>
      <c r="AJ125" s="11" t="s">
        <v>381</v>
      </c>
      <c r="AK125" s="11">
        <v>4.82</v>
      </c>
      <c r="AL125" s="11" t="s">
        <v>563</v>
      </c>
      <c r="AM125" s="11">
        <v>-28.91</v>
      </c>
      <c r="AQ125" t="s">
        <v>431</v>
      </c>
      <c r="AR125" t="s">
        <v>434</v>
      </c>
      <c r="AS125">
        <v>2936</v>
      </c>
      <c r="AT125" t="s">
        <v>41</v>
      </c>
      <c r="AU125">
        <v>5</v>
      </c>
      <c r="AV125">
        <v>0</v>
      </c>
      <c r="AW125" t="s">
        <v>42</v>
      </c>
      <c r="AX125">
        <v>0</v>
      </c>
      <c r="AY125" t="s">
        <v>421</v>
      </c>
      <c r="AZ125" t="s">
        <v>134</v>
      </c>
      <c r="BA125">
        <v>39</v>
      </c>
      <c r="BB125" t="s">
        <v>247</v>
      </c>
      <c r="BC125">
        <v>85</v>
      </c>
      <c r="BD125">
        <v>39085</v>
      </c>
      <c r="BE125">
        <v>18.600000000000001</v>
      </c>
      <c r="BF125">
        <v>14500</v>
      </c>
      <c r="BG125">
        <v>1975</v>
      </c>
      <c r="BH125">
        <v>0</v>
      </c>
      <c r="BI125">
        <v>0</v>
      </c>
      <c r="BJ125">
        <v>0</v>
      </c>
      <c r="BK125" t="s">
        <v>1808</v>
      </c>
      <c r="BL125" t="s">
        <v>1809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 t="s">
        <v>1909</v>
      </c>
      <c r="BU125" t="s">
        <v>1863</v>
      </c>
      <c r="BV125">
        <v>0</v>
      </c>
      <c r="BW125">
        <v>0</v>
      </c>
      <c r="BX125">
        <v>0</v>
      </c>
      <c r="BY125">
        <v>5.7</v>
      </c>
      <c r="BZ125">
        <v>0.65096999999999905</v>
      </c>
      <c r="CA125">
        <v>0.65096999999999905</v>
      </c>
      <c r="CB125">
        <v>0.65096999999999905</v>
      </c>
      <c r="CC125">
        <v>0.65096999999999905</v>
      </c>
      <c r="CD125">
        <v>0.64</v>
      </c>
      <c r="CE125">
        <v>0.1</v>
      </c>
      <c r="CF125">
        <v>1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 t="s">
        <v>2160</v>
      </c>
      <c r="CP125">
        <v>100</v>
      </c>
      <c r="CQ125" t="s">
        <v>2160</v>
      </c>
      <c r="CR125">
        <v>100</v>
      </c>
      <c r="CS125" t="s">
        <v>1795</v>
      </c>
      <c r="CT125">
        <v>0</v>
      </c>
      <c r="CU125">
        <v>0</v>
      </c>
      <c r="CV125">
        <v>0</v>
      </c>
      <c r="CW125" t="s">
        <v>2143</v>
      </c>
      <c r="CX125">
        <v>41.726500000000001</v>
      </c>
      <c r="CY125">
        <v>-81.254000000000005</v>
      </c>
      <c r="CZ125" t="s">
        <v>1876</v>
      </c>
      <c r="DA125" t="s">
        <v>1818</v>
      </c>
      <c r="DB125">
        <v>0</v>
      </c>
      <c r="DC125" t="s">
        <v>2159</v>
      </c>
      <c r="DD125" s="18">
        <v>0</v>
      </c>
      <c r="DE125" s="18">
        <v>0</v>
      </c>
      <c r="DF125" s="57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 s="58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1373</v>
      </c>
      <c r="ED125">
        <v>1460</v>
      </c>
      <c r="EE125">
        <v>0</v>
      </c>
      <c r="EF125">
        <v>1</v>
      </c>
      <c r="EG125">
        <v>1</v>
      </c>
      <c r="EH125">
        <v>0</v>
      </c>
      <c r="EI125">
        <v>9.8998890000000003E-3</v>
      </c>
      <c r="EJ125">
        <v>3.9178279999999999E-3</v>
      </c>
      <c r="EK125" t="s">
        <v>1848</v>
      </c>
      <c r="EL125" t="s">
        <v>1848</v>
      </c>
      <c r="EM125">
        <v>0</v>
      </c>
      <c r="EN125">
        <v>1</v>
      </c>
      <c r="EO125">
        <v>0</v>
      </c>
      <c r="EP125">
        <v>0</v>
      </c>
      <c r="EQ125">
        <v>0</v>
      </c>
      <c r="ER125">
        <v>0</v>
      </c>
      <c r="ES125">
        <v>1</v>
      </c>
      <c r="ET125">
        <v>0</v>
      </c>
      <c r="EU125">
        <v>0</v>
      </c>
      <c r="EV125">
        <v>1</v>
      </c>
      <c r="EW125">
        <v>0</v>
      </c>
      <c r="EX125">
        <v>0</v>
      </c>
      <c r="EY125">
        <v>1</v>
      </c>
      <c r="EZ125" t="s">
        <v>1801</v>
      </c>
      <c r="FA125">
        <v>47</v>
      </c>
      <c r="FB125" t="s">
        <v>1824</v>
      </c>
      <c r="FC125">
        <v>4</v>
      </c>
      <c r="FD125" t="s">
        <v>1825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97</v>
      </c>
      <c r="FM125">
        <v>51</v>
      </c>
      <c r="FN125">
        <v>0</v>
      </c>
      <c r="FO125">
        <v>0</v>
      </c>
      <c r="FP125">
        <v>1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1</v>
      </c>
      <c r="GF125">
        <v>1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 t="s">
        <v>1852</v>
      </c>
      <c r="GR125">
        <v>326.13060960000001</v>
      </c>
      <c r="GS125">
        <v>0</v>
      </c>
      <c r="GT125">
        <v>0</v>
      </c>
      <c r="GU125">
        <v>0</v>
      </c>
      <c r="GV125" t="s">
        <v>44</v>
      </c>
      <c r="GW125" t="s">
        <v>44</v>
      </c>
      <c r="GX125" t="s">
        <v>44</v>
      </c>
      <c r="GY125" t="s">
        <v>44</v>
      </c>
      <c r="GZ125" t="s">
        <v>44</v>
      </c>
      <c r="HA125" t="s">
        <v>1861</v>
      </c>
      <c r="HB125" s="57">
        <v>0.4343726315789469</v>
      </c>
      <c r="HC125" t="s">
        <v>1861</v>
      </c>
      <c r="HD125" s="58">
        <v>206.26768040250087</v>
      </c>
      <c r="HE125" s="18">
        <v>70774.939098947303</v>
      </c>
      <c r="HF125" s="18">
        <v>1026236.6169347359</v>
      </c>
      <c r="HG125" s="18">
        <v>105839.72325961891</v>
      </c>
      <c r="HH125" s="57">
        <v>0.39574468085106385</v>
      </c>
      <c r="HI125">
        <v>24</v>
      </c>
      <c r="HJ125" s="11">
        <v>65.755506982352259</v>
      </c>
      <c r="HK125">
        <v>0</v>
      </c>
      <c r="HL125" s="11">
        <v>65.755506982352259</v>
      </c>
      <c r="HM125" s="59" t="s">
        <v>44</v>
      </c>
      <c r="HN125" s="59" t="s">
        <v>44</v>
      </c>
      <c r="HO125" s="59" t="s">
        <v>44</v>
      </c>
      <c r="HP125" s="59" t="s">
        <v>44</v>
      </c>
      <c r="HQ125" s="59" t="s">
        <v>44</v>
      </c>
      <c r="HR125" s="59" t="s">
        <v>44</v>
      </c>
      <c r="HS125" s="59" t="s">
        <v>44</v>
      </c>
      <c r="HT125" s="59" t="s">
        <v>44</v>
      </c>
      <c r="HU125" t="s">
        <v>44</v>
      </c>
      <c r="HV125" s="19">
        <v>1</v>
      </c>
      <c r="HW125" s="18">
        <v>24.928371000000002</v>
      </c>
      <c r="HX125" s="58">
        <v>8.2114054074000009</v>
      </c>
      <c r="HY125" s="58">
        <v>10.388594592600001</v>
      </c>
      <c r="HZ125" s="57">
        <v>0.77771164091083878</v>
      </c>
      <c r="IA125" s="18">
        <v>70774.939098947303</v>
      </c>
      <c r="IB125" s="18">
        <v>126717.22392344844</v>
      </c>
      <c r="IC125" s="18">
        <v>1837399.7468900024</v>
      </c>
      <c r="ID125" s="58">
        <v>20.626768040250088</v>
      </c>
      <c r="IE125" s="18">
        <v>18949.809188157153</v>
      </c>
      <c r="IF125" s="18">
        <v>86889.914071461768</v>
      </c>
      <c r="IG125" s="18">
        <v>39512677.060993508</v>
      </c>
      <c r="IH125" s="18">
        <v>1</v>
      </c>
      <c r="II125" s="18">
        <v>9878169.2652483769</v>
      </c>
      <c r="IJ125" s="18">
        <v>3803.4670338506771</v>
      </c>
      <c r="IK125" s="58">
        <v>169.01556632258067</v>
      </c>
      <c r="IL125" s="58">
        <v>17.19174485239504</v>
      </c>
      <c r="IM125" s="58">
        <v>17.935024769999998</v>
      </c>
      <c r="IN125" s="58">
        <v>101.14536322562654</v>
      </c>
      <c r="IO125" s="58">
        <v>0</v>
      </c>
      <c r="IP125" s="58">
        <v>104.35392513370743</v>
      </c>
      <c r="IQ125" s="58">
        <v>95.562842980701248</v>
      </c>
      <c r="IR125" s="58">
        <v>77.839349530474351</v>
      </c>
      <c r="IS125" s="58">
        <f t="shared" si="5"/>
        <v>3803.4670338506771</v>
      </c>
      <c r="IT125" s="60"/>
      <c r="IU125" s="18">
        <f t="shared" si="6"/>
        <v>17.935024769999998</v>
      </c>
      <c r="IV125" s="18">
        <f t="shared" si="7"/>
        <v>169.01556632258067</v>
      </c>
      <c r="IW125" s="57">
        <f t="shared" si="8"/>
        <v>0.44147340899999998</v>
      </c>
      <c r="IX125" s="57">
        <f t="shared" si="9"/>
        <v>0.79042505068482938</v>
      </c>
      <c r="JA125" s="18">
        <v>205.4</v>
      </c>
    </row>
    <row r="126" spans="1:261" x14ac:dyDescent="0.2">
      <c r="A126" t="s">
        <v>1447</v>
      </c>
      <c r="B126" t="s">
        <v>1397</v>
      </c>
      <c r="C126" t="s">
        <v>1224</v>
      </c>
      <c r="D126" t="s">
        <v>1448</v>
      </c>
      <c r="E126" t="s">
        <v>1046</v>
      </c>
      <c r="F126">
        <v>6055</v>
      </c>
      <c r="G126" t="s">
        <v>1048</v>
      </c>
      <c r="H126">
        <v>2745</v>
      </c>
      <c r="I126">
        <v>12.66</v>
      </c>
      <c r="J126">
        <v>4.59</v>
      </c>
      <c r="K126">
        <v>35.32</v>
      </c>
      <c r="L126">
        <v>0.28999999999999998</v>
      </c>
      <c r="M126">
        <v>0.41</v>
      </c>
      <c r="N126">
        <v>4.82</v>
      </c>
      <c r="O126">
        <v>12.33</v>
      </c>
      <c r="R126" t="s">
        <v>942</v>
      </c>
      <c r="S126">
        <v>2712</v>
      </c>
      <c r="T126" t="s">
        <v>41</v>
      </c>
      <c r="U126">
        <v>1</v>
      </c>
      <c r="V126">
        <v>1831</v>
      </c>
      <c r="W126" t="s">
        <v>42</v>
      </c>
      <c r="X126" t="s">
        <v>385</v>
      </c>
      <c r="Y126">
        <v>37145</v>
      </c>
      <c r="Z126">
        <v>379</v>
      </c>
      <c r="AA126">
        <v>2439</v>
      </c>
      <c r="AB126" t="b">
        <v>1</v>
      </c>
      <c r="AC126">
        <v>10245</v>
      </c>
      <c r="AD126">
        <v>1966</v>
      </c>
      <c r="AE126" s="10">
        <v>2021</v>
      </c>
      <c r="AF126" s="11">
        <v>999</v>
      </c>
      <c r="AG126" s="11">
        <v>27.94760345962186</v>
      </c>
      <c r="AH126" s="11">
        <v>92</v>
      </c>
      <c r="AI126" s="11">
        <v>14.945242491776394</v>
      </c>
      <c r="AJ126" s="11" t="s">
        <v>531</v>
      </c>
      <c r="AK126" s="11">
        <v>4.82</v>
      </c>
      <c r="AL126" s="11" t="s">
        <v>86</v>
      </c>
      <c r="AM126" s="11"/>
      <c r="AQ126" t="s">
        <v>435</v>
      </c>
      <c r="AR126" t="s">
        <v>436</v>
      </c>
      <c r="AS126">
        <v>2952</v>
      </c>
      <c r="AT126" t="s">
        <v>41</v>
      </c>
      <c r="AU126">
        <v>4</v>
      </c>
      <c r="AV126">
        <v>2005</v>
      </c>
      <c r="AW126" t="s">
        <v>42</v>
      </c>
      <c r="AX126">
        <v>0</v>
      </c>
      <c r="AY126" t="s">
        <v>199</v>
      </c>
      <c r="AZ126" t="s">
        <v>200</v>
      </c>
      <c r="BA126">
        <v>40</v>
      </c>
      <c r="BB126" t="s">
        <v>435</v>
      </c>
      <c r="BC126">
        <v>101</v>
      </c>
      <c r="BD126">
        <v>40101</v>
      </c>
      <c r="BE126">
        <v>493</v>
      </c>
      <c r="BF126">
        <v>11271</v>
      </c>
      <c r="BG126">
        <v>1977</v>
      </c>
      <c r="BH126">
        <v>0</v>
      </c>
      <c r="BI126" t="s">
        <v>1881</v>
      </c>
      <c r="BJ126" t="s">
        <v>1788</v>
      </c>
      <c r="BK126" t="s">
        <v>1808</v>
      </c>
      <c r="BL126" t="s">
        <v>1910</v>
      </c>
      <c r="BM126">
        <v>0</v>
      </c>
      <c r="BN126">
        <v>0</v>
      </c>
      <c r="BO126">
        <v>0</v>
      </c>
      <c r="BP126" t="s">
        <v>1968</v>
      </c>
      <c r="BQ126">
        <v>0</v>
      </c>
      <c r="BR126">
        <v>0</v>
      </c>
      <c r="BS126">
        <v>0</v>
      </c>
      <c r="BT126" t="s">
        <v>1909</v>
      </c>
      <c r="BU126" t="s">
        <v>1863</v>
      </c>
      <c r="BV126" t="s">
        <v>1812</v>
      </c>
      <c r="BW126">
        <v>2016</v>
      </c>
      <c r="BX126">
        <v>0</v>
      </c>
      <c r="BY126">
        <v>1.2</v>
      </c>
      <c r="BZ126">
        <v>0.10664</v>
      </c>
      <c r="CA126">
        <v>0.10664</v>
      </c>
      <c r="CB126">
        <v>0.10664</v>
      </c>
      <c r="CC126">
        <v>0.10664</v>
      </c>
      <c r="CD126">
        <v>0.1</v>
      </c>
      <c r="CE126">
        <v>0.1</v>
      </c>
      <c r="CF126">
        <v>0.1</v>
      </c>
      <c r="CG126">
        <v>0</v>
      </c>
      <c r="CH126">
        <v>0</v>
      </c>
      <c r="CI126">
        <v>0</v>
      </c>
      <c r="CJ126">
        <v>0</v>
      </c>
      <c r="CK126">
        <v>0</v>
      </c>
      <c r="CL126" t="s">
        <v>1188</v>
      </c>
      <c r="CM126">
        <v>2019</v>
      </c>
      <c r="CN126" t="s">
        <v>1793</v>
      </c>
      <c r="CO126" t="s">
        <v>1887</v>
      </c>
      <c r="CP126">
        <v>100</v>
      </c>
      <c r="CQ126" t="s">
        <v>1888</v>
      </c>
      <c r="CR126">
        <v>100</v>
      </c>
      <c r="CS126" t="s">
        <v>1795</v>
      </c>
      <c r="CT126" t="s">
        <v>2161</v>
      </c>
      <c r="CU126">
        <v>1</v>
      </c>
      <c r="CV126">
        <v>0</v>
      </c>
      <c r="CW126" t="s">
        <v>1890</v>
      </c>
      <c r="CX126">
        <v>35.76135</v>
      </c>
      <c r="CY126">
        <v>-95.287319999999994</v>
      </c>
      <c r="CZ126" t="s">
        <v>1817</v>
      </c>
      <c r="DA126" t="s">
        <v>1818</v>
      </c>
      <c r="DB126" t="s">
        <v>2162</v>
      </c>
      <c r="DC126">
        <v>0</v>
      </c>
      <c r="DD126" s="18">
        <v>10255234.4</v>
      </c>
      <c r="DE126" s="18">
        <v>950544.2</v>
      </c>
      <c r="DF126" s="57">
        <v>0.19800000000000001</v>
      </c>
      <c r="DG126" t="s">
        <v>1877</v>
      </c>
      <c r="DH126">
        <v>4835984.8</v>
      </c>
      <c r="DI126">
        <v>1738.8</v>
      </c>
      <c r="DJ126">
        <v>639.20000000000005</v>
      </c>
      <c r="DK126">
        <v>924998.6</v>
      </c>
      <c r="DL126">
        <v>15.5</v>
      </c>
      <c r="DM126">
        <v>297.2</v>
      </c>
      <c r="DN126">
        <v>21</v>
      </c>
      <c r="DO126">
        <v>2</v>
      </c>
      <c r="DP126">
        <v>5.6438456825850397E-4</v>
      </c>
      <c r="DQ126">
        <v>9.5380992035687104E-2</v>
      </c>
      <c r="DR126">
        <v>118.857132536967</v>
      </c>
      <c r="DS126">
        <v>0</v>
      </c>
      <c r="DT126">
        <v>9.1102568839378506E-2</v>
      </c>
      <c r="DU126">
        <v>0.33910487701773001</v>
      </c>
      <c r="DV126">
        <v>0.124658291574495</v>
      </c>
      <c r="DW126" s="58">
        <v>180.39540861201499</v>
      </c>
      <c r="DX126">
        <v>1.5114232786331999E-6</v>
      </c>
      <c r="DY126">
        <v>0.122911883428583</v>
      </c>
      <c r="DZ126">
        <v>1.60436056032521E-3</v>
      </c>
      <c r="EA126">
        <v>1.5279624384049599E-4</v>
      </c>
      <c r="EB126">
        <v>441337</v>
      </c>
      <c r="EC126">
        <v>0</v>
      </c>
      <c r="ED126">
        <v>4937765</v>
      </c>
      <c r="EE126">
        <v>0</v>
      </c>
      <c r="EF126">
        <v>1</v>
      </c>
      <c r="EG126">
        <v>1</v>
      </c>
      <c r="EH126" t="s">
        <v>1821</v>
      </c>
      <c r="EI126">
        <v>0.87</v>
      </c>
      <c r="EJ126">
        <v>0.54</v>
      </c>
      <c r="EK126" t="s">
        <v>1822</v>
      </c>
      <c r="EL126" t="s">
        <v>1822</v>
      </c>
      <c r="EM126">
        <v>0</v>
      </c>
      <c r="EN126">
        <v>1</v>
      </c>
      <c r="EO126">
        <v>0</v>
      </c>
      <c r="EP126">
        <v>0</v>
      </c>
      <c r="EQ126">
        <v>0</v>
      </c>
      <c r="ER126">
        <v>0</v>
      </c>
      <c r="ES126">
        <v>1</v>
      </c>
      <c r="ET126">
        <v>0</v>
      </c>
      <c r="EU126">
        <v>0</v>
      </c>
      <c r="EV126">
        <v>0</v>
      </c>
      <c r="EW126">
        <v>1</v>
      </c>
      <c r="EX126">
        <v>0</v>
      </c>
      <c r="EY126">
        <v>1</v>
      </c>
      <c r="EZ126" t="s">
        <v>1950</v>
      </c>
      <c r="FA126">
        <v>45</v>
      </c>
      <c r="FB126" t="s">
        <v>1824</v>
      </c>
      <c r="FC126">
        <v>6</v>
      </c>
      <c r="FD126" t="s">
        <v>1849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81</v>
      </c>
      <c r="FM126">
        <v>84</v>
      </c>
      <c r="FN126">
        <v>81</v>
      </c>
      <c r="FO126">
        <v>85</v>
      </c>
      <c r="FP126">
        <v>1</v>
      </c>
      <c r="FQ126">
        <v>0</v>
      </c>
      <c r="FR126">
        <v>0</v>
      </c>
      <c r="FS126" t="s">
        <v>1892</v>
      </c>
      <c r="FT126">
        <v>1</v>
      </c>
      <c r="FU126">
        <v>1</v>
      </c>
      <c r="FV126">
        <v>1</v>
      </c>
      <c r="FW126">
        <v>1</v>
      </c>
      <c r="FX126" t="s">
        <v>1827</v>
      </c>
      <c r="FY126">
        <v>0</v>
      </c>
      <c r="FZ126">
        <v>0</v>
      </c>
      <c r="GA126">
        <v>1</v>
      </c>
      <c r="GB126">
        <v>0</v>
      </c>
      <c r="GC126">
        <v>0</v>
      </c>
      <c r="GD126">
        <v>0</v>
      </c>
      <c r="GE126">
        <v>1</v>
      </c>
      <c r="GF126">
        <v>1</v>
      </c>
      <c r="GG126">
        <v>1</v>
      </c>
      <c r="GH126">
        <v>1</v>
      </c>
      <c r="GI126">
        <v>0</v>
      </c>
      <c r="GJ126" t="s">
        <v>1836</v>
      </c>
      <c r="GK126">
        <v>0</v>
      </c>
      <c r="GL126">
        <v>1</v>
      </c>
      <c r="GM126" t="s">
        <v>1836</v>
      </c>
      <c r="GN126">
        <v>0</v>
      </c>
      <c r="GO126" t="s">
        <v>1893</v>
      </c>
      <c r="GP126">
        <v>0</v>
      </c>
      <c r="GQ126" t="s">
        <v>1894</v>
      </c>
      <c r="GR126">
        <v>180.61881829999999</v>
      </c>
      <c r="GS126">
        <v>9.6269038650885594</v>
      </c>
      <c r="GT126">
        <v>3.5389446460573999</v>
      </c>
      <c r="GU126">
        <v>0</v>
      </c>
      <c r="GV126">
        <v>5140200</v>
      </c>
      <c r="GW126">
        <v>463856</v>
      </c>
      <c r="GX126">
        <v>0.1</v>
      </c>
      <c r="GY126">
        <v>305475</v>
      </c>
      <c r="GZ126">
        <v>118.85724290883623</v>
      </c>
      <c r="HA126" t="s">
        <v>1840</v>
      </c>
      <c r="HB126" s="57">
        <v>0.2</v>
      </c>
      <c r="HC126" t="s">
        <v>1840</v>
      </c>
      <c r="HD126" s="58">
        <v>190</v>
      </c>
      <c r="HE126" s="18">
        <v>863736.00000000012</v>
      </c>
      <c r="HF126" s="18">
        <v>9735168.4560000021</v>
      </c>
      <c r="HG126" s="18">
        <v>924841.00332000013</v>
      </c>
      <c r="HH126" s="57">
        <v>0.32998661311914324</v>
      </c>
      <c r="HI126">
        <v>40</v>
      </c>
      <c r="HJ126" s="11">
        <v>11.98297837289781</v>
      </c>
      <c r="HK126">
        <v>0</v>
      </c>
      <c r="HL126" s="11">
        <v>11.98297837289781</v>
      </c>
      <c r="HM126" s="59">
        <v>2862.3450996043898</v>
      </c>
      <c r="HN126" s="59">
        <v>10.58</v>
      </c>
      <c r="HO126" s="59">
        <v>4.59</v>
      </c>
      <c r="HP126" s="59">
        <v>36.5437116934404</v>
      </c>
      <c r="HQ126" s="59">
        <v>0.36317916607584005</v>
      </c>
      <c r="HR126" s="59">
        <v>0.59499897597012685</v>
      </c>
      <c r="HS126" s="59">
        <v>4.82</v>
      </c>
      <c r="HT126" s="59">
        <v>26.55</v>
      </c>
      <c r="HU126" t="s">
        <v>44</v>
      </c>
      <c r="HV126" s="19">
        <v>1</v>
      </c>
      <c r="HW126" s="18">
        <v>535.42593017549984</v>
      </c>
      <c r="HX126" s="58">
        <v>176.36930139980964</v>
      </c>
      <c r="HY126" s="58">
        <v>316.63069860019039</v>
      </c>
      <c r="HZ126" s="57">
        <v>0.31140379134400437</v>
      </c>
      <c r="IA126" s="18">
        <v>863736.00000000023</v>
      </c>
      <c r="IB126" s="18">
        <v>1344853.3256015247</v>
      </c>
      <c r="IC126" s="18">
        <v>15157841.832854783</v>
      </c>
      <c r="ID126" s="58">
        <v>19</v>
      </c>
      <c r="IE126" s="18">
        <v>143999.49741212043</v>
      </c>
      <c r="IF126" s="18">
        <v>780841.50590787968</v>
      </c>
      <c r="IG126" s="18">
        <v>848676067.48578084</v>
      </c>
      <c r="IH126" s="18">
        <v>1</v>
      </c>
      <c r="II126" s="18">
        <v>0</v>
      </c>
      <c r="IJ126" s="18">
        <v>2680.3341281743633</v>
      </c>
      <c r="IK126" s="58">
        <v>22.71051940770791</v>
      </c>
      <c r="IL126" s="58">
        <v>9.4172409917870379</v>
      </c>
      <c r="IM126" s="58">
        <v>14.533610137136995</v>
      </c>
      <c r="IN126" s="58">
        <v>21.793907859636022</v>
      </c>
      <c r="IO126" s="58">
        <v>-2.9467587646044411E-15</v>
      </c>
      <c r="IP126" s="58">
        <v>76.842377766087964</v>
      </c>
      <c r="IQ126" s="58">
        <v>80.914699446303189</v>
      </c>
      <c r="IR126" s="58">
        <v>89.504641226381395</v>
      </c>
      <c r="IS126" s="58">
        <f t="shared" si="5"/>
        <v>2680.3341281743633</v>
      </c>
      <c r="IT126" s="60"/>
      <c r="IU126" s="18">
        <f t="shared" si="6"/>
        <v>14.533610137136995</v>
      </c>
      <c r="IV126" s="18">
        <f t="shared" si="7"/>
        <v>22.71051940770791</v>
      </c>
      <c r="IW126" s="57">
        <f t="shared" si="8"/>
        <v>0.35774706166289982</v>
      </c>
      <c r="IX126" s="57">
        <f t="shared" si="9"/>
        <v>0.55701895672002144</v>
      </c>
      <c r="JA126" s="18">
        <v>214.13</v>
      </c>
    </row>
    <row r="127" spans="1:261" x14ac:dyDescent="0.2">
      <c r="A127" t="s">
        <v>1449</v>
      </c>
      <c r="B127" t="s">
        <v>1397</v>
      </c>
      <c r="C127" t="s">
        <v>1224</v>
      </c>
      <c r="D127" t="s">
        <v>1448</v>
      </c>
      <c r="E127" t="s">
        <v>1046</v>
      </c>
      <c r="F127">
        <v>6055</v>
      </c>
      <c r="G127" t="s">
        <v>1052</v>
      </c>
      <c r="H127">
        <v>2713</v>
      </c>
      <c r="I127">
        <v>12.66</v>
      </c>
      <c r="J127">
        <v>4.59</v>
      </c>
      <c r="K127">
        <v>34.79</v>
      </c>
      <c r="L127">
        <v>0.28999999999999998</v>
      </c>
      <c r="M127">
        <v>0.4</v>
      </c>
      <c r="N127">
        <v>4.82</v>
      </c>
      <c r="O127">
        <v>12.33</v>
      </c>
      <c r="R127" t="s">
        <v>944</v>
      </c>
      <c r="S127">
        <v>2712</v>
      </c>
      <c r="T127" t="s">
        <v>41</v>
      </c>
      <c r="U127">
        <v>2</v>
      </c>
      <c r="V127">
        <v>1832</v>
      </c>
      <c r="W127" t="s">
        <v>42</v>
      </c>
      <c r="X127" t="s">
        <v>385</v>
      </c>
      <c r="Y127">
        <v>37145</v>
      </c>
      <c r="Z127">
        <v>668</v>
      </c>
      <c r="AA127">
        <v>2439</v>
      </c>
      <c r="AB127" t="b">
        <v>1</v>
      </c>
      <c r="AC127">
        <v>10393</v>
      </c>
      <c r="AD127">
        <v>1968</v>
      </c>
      <c r="AE127" s="10">
        <v>2021</v>
      </c>
      <c r="AF127" s="11">
        <v>999</v>
      </c>
      <c r="AG127" s="11">
        <v>27.94760345962186</v>
      </c>
      <c r="AH127" s="11">
        <v>92</v>
      </c>
      <c r="AI127" s="11">
        <v>14.945242491776394</v>
      </c>
      <c r="AJ127" s="11" t="s">
        <v>531</v>
      </c>
      <c r="AK127" s="11">
        <v>4.82</v>
      </c>
      <c r="AL127" s="11" t="s">
        <v>86</v>
      </c>
      <c r="AM127" s="11"/>
      <c r="AQ127" t="s">
        <v>435</v>
      </c>
      <c r="AR127" t="s">
        <v>437</v>
      </c>
      <c r="AS127">
        <v>2952</v>
      </c>
      <c r="AT127" t="s">
        <v>41</v>
      </c>
      <c r="AU127">
        <v>5</v>
      </c>
      <c r="AV127">
        <v>2006</v>
      </c>
      <c r="AW127" t="s">
        <v>42</v>
      </c>
      <c r="AX127">
        <v>0</v>
      </c>
      <c r="AY127" t="s">
        <v>199</v>
      </c>
      <c r="AZ127" t="s">
        <v>200</v>
      </c>
      <c r="BA127">
        <v>40</v>
      </c>
      <c r="BB127" t="s">
        <v>435</v>
      </c>
      <c r="BC127">
        <v>101</v>
      </c>
      <c r="BD127">
        <v>40101</v>
      </c>
      <c r="BE127">
        <v>498</v>
      </c>
      <c r="BF127">
        <v>11261</v>
      </c>
      <c r="BG127">
        <v>1978</v>
      </c>
      <c r="BH127">
        <v>0</v>
      </c>
      <c r="BI127" t="s">
        <v>1881</v>
      </c>
      <c r="BJ127" t="s">
        <v>1788</v>
      </c>
      <c r="BK127" t="s">
        <v>1808</v>
      </c>
      <c r="BL127" t="s">
        <v>1910</v>
      </c>
      <c r="BM127">
        <v>0</v>
      </c>
      <c r="BN127">
        <v>0</v>
      </c>
      <c r="BO127">
        <v>0</v>
      </c>
      <c r="BP127" t="s">
        <v>2163</v>
      </c>
      <c r="BQ127">
        <v>0</v>
      </c>
      <c r="BR127">
        <v>0</v>
      </c>
      <c r="BS127">
        <v>0</v>
      </c>
      <c r="BT127" t="s">
        <v>1909</v>
      </c>
      <c r="BU127" t="s">
        <v>1863</v>
      </c>
      <c r="BV127" t="s">
        <v>1812</v>
      </c>
      <c r="BW127">
        <v>2016</v>
      </c>
      <c r="BX127">
        <v>0</v>
      </c>
      <c r="BY127">
        <v>1.2</v>
      </c>
      <c r="BZ127">
        <v>9.9250000000000005E-2</v>
      </c>
      <c r="CA127">
        <v>9.9250000000000005E-2</v>
      </c>
      <c r="CB127">
        <v>9.9250000000000005E-2</v>
      </c>
      <c r="CC127">
        <v>9.9250000000000005E-2</v>
      </c>
      <c r="CD127">
        <v>0.1</v>
      </c>
      <c r="CE127">
        <v>0.1</v>
      </c>
      <c r="CF127">
        <v>0.1</v>
      </c>
      <c r="CG127">
        <v>0</v>
      </c>
      <c r="CH127">
        <v>0</v>
      </c>
      <c r="CI127">
        <v>0</v>
      </c>
      <c r="CJ127">
        <v>0</v>
      </c>
      <c r="CK127">
        <v>0</v>
      </c>
      <c r="CL127" t="s">
        <v>1188</v>
      </c>
      <c r="CM127">
        <v>2019</v>
      </c>
      <c r="CN127" t="s">
        <v>1793</v>
      </c>
      <c r="CO127" t="s">
        <v>1887</v>
      </c>
      <c r="CP127">
        <v>100</v>
      </c>
      <c r="CQ127" t="s">
        <v>1888</v>
      </c>
      <c r="CR127">
        <v>100</v>
      </c>
      <c r="CS127" t="s">
        <v>1795</v>
      </c>
      <c r="CT127" t="s">
        <v>2164</v>
      </c>
      <c r="CU127">
        <v>1</v>
      </c>
      <c r="CV127">
        <v>0</v>
      </c>
      <c r="CW127" t="s">
        <v>1890</v>
      </c>
      <c r="CX127">
        <v>35.76135</v>
      </c>
      <c r="CY127">
        <v>-95.287319999999994</v>
      </c>
      <c r="CZ127" t="s">
        <v>1817</v>
      </c>
      <c r="DA127" t="s">
        <v>1818</v>
      </c>
      <c r="DB127" t="s">
        <v>2162</v>
      </c>
      <c r="DC127">
        <v>0</v>
      </c>
      <c r="DD127" s="18">
        <v>9975710.4000000004</v>
      </c>
      <c r="DE127" s="18">
        <v>951539.19999999995</v>
      </c>
      <c r="DF127" s="57">
        <v>0.19</v>
      </c>
      <c r="DG127" t="s">
        <v>1877</v>
      </c>
      <c r="DH127">
        <v>5516431</v>
      </c>
      <c r="DI127">
        <v>1718.2</v>
      </c>
      <c r="DJ127">
        <v>632.4</v>
      </c>
      <c r="DK127">
        <v>902703.2</v>
      </c>
      <c r="DL127">
        <v>17</v>
      </c>
      <c r="DM127">
        <v>349.2</v>
      </c>
      <c r="DN127">
        <v>11</v>
      </c>
      <c r="DO127">
        <v>2</v>
      </c>
      <c r="DP127">
        <v>6.5813634215718597E-4</v>
      </c>
      <c r="DQ127">
        <v>0.109250632798092</v>
      </c>
      <c r="DR127">
        <v>118.85679084821901</v>
      </c>
      <c r="DS127">
        <v>0</v>
      </c>
      <c r="DT127">
        <v>0.102259410044546</v>
      </c>
      <c r="DU127">
        <v>0.34447672017423397</v>
      </c>
      <c r="DV127">
        <v>0.126787962890342</v>
      </c>
      <c r="DW127" s="58">
        <v>180.98023374856501</v>
      </c>
      <c r="DX127">
        <v>1.7041392861605099E-6</v>
      </c>
      <c r="DY127">
        <v>0.12660359569439</v>
      </c>
      <c r="DZ127">
        <v>1.1581358729217501E-3</v>
      </c>
      <c r="EA127">
        <v>2.10570158713045E-4</v>
      </c>
      <c r="EB127">
        <v>434145</v>
      </c>
      <c r="EC127">
        <v>0</v>
      </c>
      <c r="ED127">
        <v>4908999</v>
      </c>
      <c r="EE127">
        <v>0</v>
      </c>
      <c r="EF127">
        <v>1</v>
      </c>
      <c r="EG127">
        <v>1</v>
      </c>
      <c r="EH127" t="s">
        <v>1821</v>
      </c>
      <c r="EI127">
        <v>1</v>
      </c>
      <c r="EJ127">
        <v>0.54</v>
      </c>
      <c r="EK127" t="s">
        <v>1822</v>
      </c>
      <c r="EL127" t="s">
        <v>1822</v>
      </c>
      <c r="EM127">
        <v>0</v>
      </c>
      <c r="EN127">
        <v>1</v>
      </c>
      <c r="EO127">
        <v>0</v>
      </c>
      <c r="EP127">
        <v>0</v>
      </c>
      <c r="EQ127">
        <v>0</v>
      </c>
      <c r="ER127">
        <v>0</v>
      </c>
      <c r="ES127">
        <v>1</v>
      </c>
      <c r="ET127">
        <v>0</v>
      </c>
      <c r="EU127">
        <v>0</v>
      </c>
      <c r="EV127">
        <v>0</v>
      </c>
      <c r="EW127">
        <v>1</v>
      </c>
      <c r="EX127">
        <v>0</v>
      </c>
      <c r="EY127">
        <v>1</v>
      </c>
      <c r="EZ127" t="s">
        <v>1950</v>
      </c>
      <c r="FA127">
        <v>44</v>
      </c>
      <c r="FB127" t="s">
        <v>1824</v>
      </c>
      <c r="FC127">
        <v>6</v>
      </c>
      <c r="FD127" t="s">
        <v>1849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81</v>
      </c>
      <c r="FM127">
        <v>84</v>
      </c>
      <c r="FN127">
        <v>81</v>
      </c>
      <c r="FO127">
        <v>85</v>
      </c>
      <c r="FP127">
        <v>1</v>
      </c>
      <c r="FQ127">
        <v>0</v>
      </c>
      <c r="FR127">
        <v>0</v>
      </c>
      <c r="FS127" t="s">
        <v>1892</v>
      </c>
      <c r="FT127">
        <v>1</v>
      </c>
      <c r="FU127">
        <v>1</v>
      </c>
      <c r="FV127">
        <v>1</v>
      </c>
      <c r="FW127">
        <v>1</v>
      </c>
      <c r="FX127" t="s">
        <v>1827</v>
      </c>
      <c r="FY127">
        <v>0</v>
      </c>
      <c r="FZ127">
        <v>0</v>
      </c>
      <c r="GA127">
        <v>1</v>
      </c>
      <c r="GB127">
        <v>0</v>
      </c>
      <c r="GC127">
        <v>0</v>
      </c>
      <c r="GD127">
        <v>0</v>
      </c>
      <c r="GE127">
        <v>1</v>
      </c>
      <c r="GF127">
        <v>1</v>
      </c>
      <c r="GG127">
        <v>1</v>
      </c>
      <c r="GH127">
        <v>1</v>
      </c>
      <c r="GI127">
        <v>0</v>
      </c>
      <c r="GJ127" t="s">
        <v>1836</v>
      </c>
      <c r="GK127">
        <v>0</v>
      </c>
      <c r="GL127">
        <v>1</v>
      </c>
      <c r="GM127" t="s">
        <v>1836</v>
      </c>
      <c r="GN127">
        <v>0</v>
      </c>
      <c r="GO127" t="s">
        <v>1893</v>
      </c>
      <c r="GP127">
        <v>0</v>
      </c>
      <c r="GQ127" t="s">
        <v>1894</v>
      </c>
      <c r="GR127">
        <v>180.61881829999999</v>
      </c>
      <c r="GS127">
        <v>9.5128515188608098</v>
      </c>
      <c r="GT127">
        <v>3.5012962987589198</v>
      </c>
      <c r="GU127">
        <v>0</v>
      </c>
      <c r="GV127">
        <v>5084045</v>
      </c>
      <c r="GW127">
        <v>460478</v>
      </c>
      <c r="GX127">
        <v>0.1</v>
      </c>
      <c r="GY127">
        <v>302138</v>
      </c>
      <c r="GZ127">
        <v>118.85732718730853</v>
      </c>
      <c r="HA127" t="s">
        <v>1840</v>
      </c>
      <c r="HB127" s="57">
        <v>0.2</v>
      </c>
      <c r="HC127" t="s">
        <v>1840</v>
      </c>
      <c r="HD127" s="58">
        <v>190</v>
      </c>
      <c r="HE127" s="18">
        <v>872496.00000000012</v>
      </c>
      <c r="HF127" s="18">
        <v>9825177.4560000021</v>
      </c>
      <c r="HG127" s="18">
        <v>933391.85832000012</v>
      </c>
      <c r="HH127" s="57">
        <v>0.33333333333333331</v>
      </c>
      <c r="HI127">
        <v>40</v>
      </c>
      <c r="HJ127" s="11">
        <v>11.916537371124535</v>
      </c>
      <c r="HK127">
        <v>0</v>
      </c>
      <c r="HL127" s="11">
        <v>11.916537371124535</v>
      </c>
      <c r="HM127" s="59">
        <v>2858.5227424100099</v>
      </c>
      <c r="HN127" s="59">
        <v>10.58</v>
      </c>
      <c r="HO127" s="59">
        <v>4.59</v>
      </c>
      <c r="HP127" s="59">
        <v>36.414741939709302</v>
      </c>
      <c r="HQ127" s="59">
        <v>0.36290287225654599</v>
      </c>
      <c r="HR127" s="59">
        <v>0.59428501487824348</v>
      </c>
      <c r="HS127" s="59">
        <v>4.82</v>
      </c>
      <c r="HT127" s="59">
        <v>26.55</v>
      </c>
      <c r="HU127" t="s">
        <v>44</v>
      </c>
      <c r="HV127" s="19">
        <v>1</v>
      </c>
      <c r="HW127" s="18">
        <v>540.37634811299984</v>
      </c>
      <c r="HX127" s="58">
        <v>177.9999690684221</v>
      </c>
      <c r="HY127" s="58">
        <v>320.0000309315779</v>
      </c>
      <c r="HZ127" s="57">
        <v>0.31124996991421039</v>
      </c>
      <c r="IA127" s="18">
        <v>872496.00000000012</v>
      </c>
      <c r="IB127" s="18">
        <v>1357821.7687513444</v>
      </c>
      <c r="IC127" s="18">
        <v>15290430.93790889</v>
      </c>
      <c r="ID127" s="58">
        <v>19</v>
      </c>
      <c r="IE127" s="18">
        <v>145259.09391013446</v>
      </c>
      <c r="IF127" s="18">
        <v>788132.76440986572</v>
      </c>
      <c r="IG127" s="18">
        <v>856522720.01198828</v>
      </c>
      <c r="IH127" s="18">
        <v>1</v>
      </c>
      <c r="II127" s="18">
        <v>0</v>
      </c>
      <c r="IJ127" s="18">
        <v>2676.633241310933</v>
      </c>
      <c r="IK127" s="58">
        <v>22.652926602409636</v>
      </c>
      <c r="IL127" s="58">
        <v>9.3958943340294176</v>
      </c>
      <c r="IM127" s="58">
        <v>14.520715442666994</v>
      </c>
      <c r="IN127" s="58">
        <v>21.709501399023125</v>
      </c>
      <c r="IO127" s="58">
        <v>0</v>
      </c>
      <c r="IP127" s="58">
        <v>76.781194383514162</v>
      </c>
      <c r="IQ127" s="58">
        <v>80.757854022137252</v>
      </c>
      <c r="IR127" s="58">
        <v>89.40232887749319</v>
      </c>
      <c r="IS127" s="58">
        <f t="shared" si="5"/>
        <v>2676.633241310933</v>
      </c>
      <c r="IT127" s="60"/>
      <c r="IU127" s="18">
        <f t="shared" si="6"/>
        <v>14.520715442666994</v>
      </c>
      <c r="IV127" s="18">
        <f t="shared" si="7"/>
        <v>22.652926602409636</v>
      </c>
      <c r="IW127" s="57">
        <f t="shared" si="8"/>
        <v>0.35742965676389982</v>
      </c>
      <c r="IX127" s="57">
        <f t="shared" si="9"/>
        <v>0.55624984957105172</v>
      </c>
      <c r="JA127" s="18">
        <v>214.13</v>
      </c>
    </row>
    <row r="128" spans="1:261" x14ac:dyDescent="0.2">
      <c r="A128" t="s">
        <v>1450</v>
      </c>
      <c r="B128" t="s">
        <v>1240</v>
      </c>
      <c r="C128" t="s">
        <v>1224</v>
      </c>
      <c r="D128" t="s">
        <v>1451</v>
      </c>
      <c r="E128" t="s">
        <v>658</v>
      </c>
      <c r="F128">
        <v>6065</v>
      </c>
      <c r="G128">
        <v>1</v>
      </c>
      <c r="H128">
        <v>2208.2327487745201</v>
      </c>
      <c r="I128">
        <v>10.58</v>
      </c>
      <c r="J128">
        <v>4.59</v>
      </c>
      <c r="K128">
        <v>27.013496767808999</v>
      </c>
      <c r="L128">
        <v>0.30550206011428599</v>
      </c>
      <c r="M128">
        <v>0.43988908039749797</v>
      </c>
      <c r="N128">
        <v>4.82</v>
      </c>
      <c r="O128">
        <v>31.18</v>
      </c>
      <c r="R128" t="s">
        <v>945</v>
      </c>
      <c r="S128">
        <v>2712</v>
      </c>
      <c r="T128" t="s">
        <v>41</v>
      </c>
      <c r="U128" t="s">
        <v>946</v>
      </c>
      <c r="V128">
        <v>1833</v>
      </c>
      <c r="W128" t="s">
        <v>42</v>
      </c>
      <c r="X128" t="s">
        <v>385</v>
      </c>
      <c r="Y128">
        <v>37145</v>
      </c>
      <c r="Z128">
        <v>347</v>
      </c>
      <c r="AA128">
        <v>2439</v>
      </c>
      <c r="AB128" t="b">
        <v>1</v>
      </c>
      <c r="AC128">
        <v>10296</v>
      </c>
      <c r="AD128">
        <v>1973</v>
      </c>
      <c r="AE128" s="10">
        <v>2021</v>
      </c>
      <c r="AF128" s="11">
        <v>999</v>
      </c>
      <c r="AG128" s="11">
        <v>27.94760345962186</v>
      </c>
      <c r="AH128" s="11">
        <v>92</v>
      </c>
      <c r="AI128" s="11">
        <v>14.945242491776394</v>
      </c>
      <c r="AJ128" s="11" t="s">
        <v>531</v>
      </c>
      <c r="AK128" s="11">
        <v>4.82</v>
      </c>
      <c r="AL128" s="11" t="s">
        <v>86</v>
      </c>
      <c r="AM128" s="11"/>
      <c r="AQ128" t="s">
        <v>435</v>
      </c>
      <c r="AR128" t="s">
        <v>438</v>
      </c>
      <c r="AS128">
        <v>2952</v>
      </c>
      <c r="AT128" t="s">
        <v>41</v>
      </c>
      <c r="AU128">
        <v>6</v>
      </c>
      <c r="AV128">
        <v>2007</v>
      </c>
      <c r="AW128" t="s">
        <v>42</v>
      </c>
      <c r="AX128">
        <v>0</v>
      </c>
      <c r="AY128" t="s">
        <v>199</v>
      </c>
      <c r="AZ128" t="s">
        <v>200</v>
      </c>
      <c r="BA128">
        <v>40</v>
      </c>
      <c r="BB128" t="s">
        <v>435</v>
      </c>
      <c r="BC128">
        <v>101</v>
      </c>
      <c r="BD128">
        <v>40101</v>
      </c>
      <c r="BE128">
        <v>503</v>
      </c>
      <c r="BF128">
        <v>11137</v>
      </c>
      <c r="BG128">
        <v>1984</v>
      </c>
      <c r="BH128">
        <v>2049</v>
      </c>
      <c r="BI128" t="s">
        <v>1881</v>
      </c>
      <c r="BJ128" t="s">
        <v>1788</v>
      </c>
      <c r="BK128" t="s">
        <v>1808</v>
      </c>
      <c r="BL128" t="s">
        <v>1910</v>
      </c>
      <c r="BM128">
        <v>0</v>
      </c>
      <c r="BN128">
        <v>0</v>
      </c>
      <c r="BO128">
        <v>0</v>
      </c>
      <c r="BP128" t="s">
        <v>1792</v>
      </c>
      <c r="BQ128">
        <v>0</v>
      </c>
      <c r="BR128">
        <v>0</v>
      </c>
      <c r="BS128">
        <v>0</v>
      </c>
      <c r="BT128" t="s">
        <v>1909</v>
      </c>
      <c r="BU128" t="s">
        <v>1863</v>
      </c>
      <c r="BV128" t="s">
        <v>1812</v>
      </c>
      <c r="BW128">
        <v>2016</v>
      </c>
      <c r="BX128">
        <v>0</v>
      </c>
      <c r="BY128">
        <v>1.2</v>
      </c>
      <c r="BZ128">
        <v>0.31089</v>
      </c>
      <c r="CA128">
        <v>0.31089</v>
      </c>
      <c r="CB128">
        <v>0.1469</v>
      </c>
      <c r="CC128">
        <v>0.1469</v>
      </c>
      <c r="CD128">
        <v>0.1</v>
      </c>
      <c r="CE128">
        <v>0.1</v>
      </c>
      <c r="CF128">
        <v>0.1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 t="s">
        <v>1887</v>
      </c>
      <c r="CP128">
        <v>100</v>
      </c>
      <c r="CQ128" t="s">
        <v>1888</v>
      </c>
      <c r="CR128">
        <v>100</v>
      </c>
      <c r="CS128" t="s">
        <v>1795</v>
      </c>
      <c r="CT128" t="s">
        <v>2165</v>
      </c>
      <c r="CU128">
        <v>1</v>
      </c>
      <c r="CV128">
        <v>0</v>
      </c>
      <c r="CW128" t="s">
        <v>1890</v>
      </c>
      <c r="CX128">
        <v>35.76135</v>
      </c>
      <c r="CY128">
        <v>-95.287319999999994</v>
      </c>
      <c r="CZ128" t="s">
        <v>1817</v>
      </c>
      <c r="DA128" t="s">
        <v>1818</v>
      </c>
      <c r="DB128" t="s">
        <v>2162</v>
      </c>
      <c r="DC128">
        <v>0</v>
      </c>
      <c r="DD128" s="18">
        <v>20910150.800000001</v>
      </c>
      <c r="DE128" s="18">
        <v>1943812.2</v>
      </c>
      <c r="DF128" s="57">
        <v>0.38800000000000001</v>
      </c>
      <c r="DG128" t="s">
        <v>1891</v>
      </c>
      <c r="DH128">
        <v>10006695.800000001</v>
      </c>
      <c r="DI128">
        <v>4752.3999999999996</v>
      </c>
      <c r="DJ128">
        <v>3097.4</v>
      </c>
      <c r="DK128">
        <v>2187923</v>
      </c>
      <c r="DL128">
        <v>21.2</v>
      </c>
      <c r="DM128">
        <v>1481.8</v>
      </c>
      <c r="DN128">
        <v>17</v>
      </c>
      <c r="DO128">
        <v>4</v>
      </c>
      <c r="DP128">
        <v>0.41738988338905098</v>
      </c>
      <c r="DQ128">
        <v>0.29585992657586502</v>
      </c>
      <c r="DR128">
        <v>209.599414909053</v>
      </c>
      <c r="DS128">
        <v>1.02773747833561E-6</v>
      </c>
      <c r="DT128">
        <v>0.29522411317063502</v>
      </c>
      <c r="DU128">
        <v>0.45455434974672598</v>
      </c>
      <c r="DV128">
        <v>0.29625802603011298</v>
      </c>
      <c r="DW128" s="58">
        <v>209.26898336859401</v>
      </c>
      <c r="DX128">
        <v>1.01386165039039E-6</v>
      </c>
      <c r="DY128">
        <v>0.29616169605155701</v>
      </c>
      <c r="DZ128">
        <v>1.1807485751490199E-3</v>
      </c>
      <c r="EA128">
        <v>2.7782319415270998E-4</v>
      </c>
      <c r="EB128">
        <v>675577</v>
      </c>
      <c r="EC128">
        <v>462362</v>
      </c>
      <c r="ED128">
        <v>156285</v>
      </c>
      <c r="EE128">
        <v>0</v>
      </c>
      <c r="EF128">
        <v>1</v>
      </c>
      <c r="EG128">
        <v>1</v>
      </c>
      <c r="EH128" t="s">
        <v>1821</v>
      </c>
      <c r="EI128">
        <v>0.28999999999999998</v>
      </c>
      <c r="EJ128">
        <v>0.54</v>
      </c>
      <c r="EK128" t="s">
        <v>1822</v>
      </c>
      <c r="EL128" t="s">
        <v>1822</v>
      </c>
      <c r="EM128">
        <v>0</v>
      </c>
      <c r="EN128">
        <v>1</v>
      </c>
      <c r="EO128">
        <v>0</v>
      </c>
      <c r="EP128">
        <v>0</v>
      </c>
      <c r="EQ128">
        <v>0</v>
      </c>
      <c r="ER128">
        <v>0</v>
      </c>
      <c r="ES128">
        <v>1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 t="s">
        <v>1950</v>
      </c>
      <c r="FA128">
        <v>38</v>
      </c>
      <c r="FB128" t="s">
        <v>1802</v>
      </c>
      <c r="FC128">
        <v>0</v>
      </c>
      <c r="FD128" t="s">
        <v>1803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81</v>
      </c>
      <c r="FM128">
        <v>84</v>
      </c>
      <c r="FN128">
        <v>81</v>
      </c>
      <c r="FO128">
        <v>85</v>
      </c>
      <c r="FP128">
        <v>1</v>
      </c>
      <c r="FQ128">
        <v>0</v>
      </c>
      <c r="FR128">
        <v>0</v>
      </c>
      <c r="FS128" t="s">
        <v>1892</v>
      </c>
      <c r="FT128">
        <v>1</v>
      </c>
      <c r="FU128">
        <v>1</v>
      </c>
      <c r="FV128">
        <v>1</v>
      </c>
      <c r="FW128">
        <v>1</v>
      </c>
      <c r="FX128" t="s">
        <v>1827</v>
      </c>
      <c r="FY128">
        <v>0</v>
      </c>
      <c r="FZ128">
        <v>0</v>
      </c>
      <c r="GA128">
        <v>1</v>
      </c>
      <c r="GB128">
        <v>0</v>
      </c>
      <c r="GC128">
        <v>0</v>
      </c>
      <c r="GD128">
        <v>0</v>
      </c>
      <c r="GE128">
        <v>1</v>
      </c>
      <c r="GF128">
        <v>1</v>
      </c>
      <c r="GG128">
        <v>0</v>
      </c>
      <c r="GH128">
        <v>1</v>
      </c>
      <c r="GI128">
        <v>0</v>
      </c>
      <c r="GJ128" t="s">
        <v>1836</v>
      </c>
      <c r="GK128">
        <v>0</v>
      </c>
      <c r="GL128">
        <v>1</v>
      </c>
      <c r="GM128" t="s">
        <v>1836</v>
      </c>
      <c r="GN128">
        <v>0</v>
      </c>
      <c r="GO128" t="s">
        <v>1893</v>
      </c>
      <c r="GP128">
        <v>0</v>
      </c>
      <c r="GQ128" t="s">
        <v>1894</v>
      </c>
      <c r="GR128">
        <v>180.61881829999999</v>
      </c>
      <c r="GS128">
        <v>26.311765544310301</v>
      </c>
      <c r="GT128">
        <v>17.148822194459001</v>
      </c>
      <c r="GU128">
        <v>1</v>
      </c>
      <c r="GV128">
        <v>7890691</v>
      </c>
      <c r="GW128">
        <v>714963</v>
      </c>
      <c r="GX128">
        <v>0.15</v>
      </c>
      <c r="GY128">
        <v>821914</v>
      </c>
      <c r="GZ128">
        <v>208.32497432734345</v>
      </c>
      <c r="HA128" t="s">
        <v>1806</v>
      </c>
      <c r="HB128" s="57">
        <v>0.38800000000000001</v>
      </c>
      <c r="HC128" t="s">
        <v>1806</v>
      </c>
      <c r="HD128" s="58">
        <v>209.26898336859401</v>
      </c>
      <c r="HE128" s="18">
        <v>1709636.6400000001</v>
      </c>
      <c r="HF128" s="18">
        <v>19040223.259679999</v>
      </c>
      <c r="HG128" s="18">
        <v>1992264.0823321452</v>
      </c>
      <c r="HH128" s="57">
        <v>0.33668005354752345</v>
      </c>
      <c r="HI128">
        <v>40</v>
      </c>
      <c r="HJ128" s="11">
        <v>11.924329242021223</v>
      </c>
      <c r="HK128">
        <v>0</v>
      </c>
      <c r="HL128" s="11">
        <v>11.924329242021223</v>
      </c>
      <c r="HM128" s="59">
        <v>2808.24521813399</v>
      </c>
      <c r="HN128" s="59">
        <v>10.58</v>
      </c>
      <c r="HO128" s="59">
        <v>4.59</v>
      </c>
      <c r="HP128" s="59">
        <v>35.782457972749398</v>
      </c>
      <c r="HQ128" s="59">
        <v>0.35874757829315795</v>
      </c>
      <c r="HR128" s="59">
        <v>0.58368006444984277</v>
      </c>
      <c r="HS128" s="59">
        <v>4.82</v>
      </c>
      <c r="HT128" s="59">
        <v>26.55</v>
      </c>
      <c r="HU128" t="s">
        <v>44</v>
      </c>
      <c r="HV128" s="19" t="s">
        <v>44</v>
      </c>
      <c r="HW128" s="18">
        <v>539.79174109350004</v>
      </c>
      <c r="HX128" s="58">
        <v>177.8073995161989</v>
      </c>
      <c r="HY128" s="58">
        <v>325.19260048380113</v>
      </c>
      <c r="HZ128" s="57">
        <v>0.60014895698625148</v>
      </c>
      <c r="IA128" s="18">
        <v>1709636.6400000001</v>
      </c>
      <c r="IB128" s="18">
        <v>2644424.3461893802</v>
      </c>
      <c r="IC128" s="18">
        <v>29450953.943511128</v>
      </c>
      <c r="ID128" s="58">
        <v>20.926898336859402</v>
      </c>
      <c r="IE128" s="18">
        <v>308158.5595496929</v>
      </c>
      <c r="IF128" s="18">
        <v>1684105.5227824524</v>
      </c>
      <c r="IG128" s="18">
        <v>855596089.5326407</v>
      </c>
      <c r="IH128" s="18">
        <v>1</v>
      </c>
      <c r="II128" s="18">
        <v>0</v>
      </c>
      <c r="IJ128" s="18">
        <v>2631.0441512498701</v>
      </c>
      <c r="IK128" s="58">
        <v>22.596478783300199</v>
      </c>
      <c r="IL128" s="58">
        <v>9.1341608271490333</v>
      </c>
      <c r="IM128" s="58">
        <v>14.360821231238999</v>
      </c>
      <c r="IN128" s="58">
        <v>22.683518943458925</v>
      </c>
      <c r="IO128" s="58">
        <v>0</v>
      </c>
      <c r="IP128" s="58">
        <v>83.730639650135501</v>
      </c>
      <c r="IQ128" s="58">
        <v>19.499723674176082</v>
      </c>
      <c r="IR128" s="58">
        <v>19.795340382333798</v>
      </c>
      <c r="IS128" s="58">
        <f t="shared" si="5"/>
        <v>2631.0441512498701</v>
      </c>
      <c r="IT128" s="60"/>
      <c r="IU128" s="18">
        <f t="shared" si="6"/>
        <v>14.360821231238999</v>
      </c>
      <c r="IV128" s="18">
        <f t="shared" si="7"/>
        <v>22.596478783300199</v>
      </c>
      <c r="IW128" s="57">
        <f t="shared" si="8"/>
        <v>0.35349383601629991</v>
      </c>
      <c r="IX128" s="57">
        <f t="shared" si="9"/>
        <v>0.54677566233569941</v>
      </c>
      <c r="JA128" s="18">
        <v>214.13</v>
      </c>
    </row>
    <row r="129" spans="1:261" x14ac:dyDescent="0.2">
      <c r="A129" t="s">
        <v>1452</v>
      </c>
      <c r="B129" t="s">
        <v>1240</v>
      </c>
      <c r="C129" t="s">
        <v>1224</v>
      </c>
      <c r="D129" t="s">
        <v>1451</v>
      </c>
      <c r="E129" t="s">
        <v>658</v>
      </c>
      <c r="F129">
        <v>6065</v>
      </c>
      <c r="G129">
        <v>2</v>
      </c>
      <c r="H129">
        <v>2165.7686129650401</v>
      </c>
      <c r="I129">
        <v>10.58</v>
      </c>
      <c r="J129">
        <v>3.52</v>
      </c>
      <c r="K129">
        <v>25.437963988834799</v>
      </c>
      <c r="L129">
        <v>0.30144319668231301</v>
      </c>
      <c r="M129">
        <v>0.43152281282016425</v>
      </c>
      <c r="N129">
        <v>4.82</v>
      </c>
      <c r="O129">
        <v>31.18</v>
      </c>
      <c r="R129" t="s">
        <v>947</v>
      </c>
      <c r="S129">
        <v>2712</v>
      </c>
      <c r="T129" t="s">
        <v>41</v>
      </c>
      <c r="U129" t="s">
        <v>948</v>
      </c>
      <c r="V129">
        <v>1834</v>
      </c>
      <c r="W129" t="s">
        <v>42</v>
      </c>
      <c r="X129" t="s">
        <v>385</v>
      </c>
      <c r="Y129">
        <v>37145</v>
      </c>
      <c r="Z129">
        <v>347</v>
      </c>
      <c r="AA129">
        <v>2439</v>
      </c>
      <c r="AB129" t="b">
        <v>1</v>
      </c>
      <c r="AC129">
        <v>10296</v>
      </c>
      <c r="AD129">
        <v>1973</v>
      </c>
      <c r="AE129" s="10">
        <v>2021</v>
      </c>
      <c r="AF129" s="11">
        <v>999</v>
      </c>
      <c r="AG129" s="11">
        <v>27.94760345962186</v>
      </c>
      <c r="AH129" s="11">
        <v>92</v>
      </c>
      <c r="AI129" s="11">
        <v>14.945242491776394</v>
      </c>
      <c r="AJ129" s="11" t="s">
        <v>531</v>
      </c>
      <c r="AK129" s="11">
        <v>4.82</v>
      </c>
      <c r="AL129" s="11" t="s">
        <v>86</v>
      </c>
      <c r="AM129" s="11"/>
      <c r="AQ129" t="s">
        <v>439</v>
      </c>
      <c r="AR129" t="s">
        <v>440</v>
      </c>
      <c r="AS129">
        <v>298</v>
      </c>
      <c r="AT129" t="s">
        <v>41</v>
      </c>
      <c r="AU129" t="s">
        <v>441</v>
      </c>
      <c r="AV129">
        <v>176</v>
      </c>
      <c r="AW129" t="s">
        <v>42</v>
      </c>
      <c r="AX129">
        <v>0</v>
      </c>
      <c r="AY129" t="s">
        <v>442</v>
      </c>
      <c r="AZ129" t="s">
        <v>77</v>
      </c>
      <c r="BA129">
        <v>48</v>
      </c>
      <c r="BB129" t="s">
        <v>439</v>
      </c>
      <c r="BC129">
        <v>293</v>
      </c>
      <c r="BD129">
        <v>48293</v>
      </c>
      <c r="BE129">
        <v>831</v>
      </c>
      <c r="BF129">
        <v>10605</v>
      </c>
      <c r="BG129">
        <v>1985</v>
      </c>
      <c r="BH129">
        <v>2029</v>
      </c>
      <c r="BI129" t="s">
        <v>1881</v>
      </c>
      <c r="BJ129" t="s">
        <v>1788</v>
      </c>
      <c r="BK129" t="s">
        <v>1808</v>
      </c>
      <c r="BL129" t="s">
        <v>2128</v>
      </c>
      <c r="BM129" t="s">
        <v>1810</v>
      </c>
      <c r="BN129">
        <v>1985</v>
      </c>
      <c r="BO129">
        <v>0.9</v>
      </c>
      <c r="BP129" t="s">
        <v>1968</v>
      </c>
      <c r="BQ129" t="s">
        <v>1699</v>
      </c>
      <c r="BR129">
        <v>0</v>
      </c>
      <c r="BS129">
        <v>1997</v>
      </c>
      <c r="BT129" t="s">
        <v>1909</v>
      </c>
      <c r="BU129" t="s">
        <v>1863</v>
      </c>
      <c r="BV129" t="s">
        <v>1812</v>
      </c>
      <c r="BW129">
        <v>2016</v>
      </c>
      <c r="BX129">
        <v>0</v>
      </c>
      <c r="BY129">
        <v>0.6</v>
      </c>
      <c r="BZ129">
        <v>0.15265000000000001</v>
      </c>
      <c r="CA129">
        <v>0.15265000000000001</v>
      </c>
      <c r="CB129">
        <v>0.15265000000000001</v>
      </c>
      <c r="CC129">
        <v>0.15265000000000001</v>
      </c>
      <c r="CD129">
        <v>0.1</v>
      </c>
      <c r="CE129">
        <v>0.1</v>
      </c>
      <c r="CF129">
        <v>0.1</v>
      </c>
      <c r="CG129">
        <v>0.95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 t="s">
        <v>2166</v>
      </c>
      <c r="CP129">
        <v>100</v>
      </c>
      <c r="CQ129" t="s">
        <v>1843</v>
      </c>
      <c r="CR129">
        <v>100</v>
      </c>
      <c r="CS129" t="s">
        <v>1795</v>
      </c>
      <c r="CT129" t="s">
        <v>2167</v>
      </c>
      <c r="CU129">
        <v>1</v>
      </c>
      <c r="CV129">
        <v>0</v>
      </c>
      <c r="CW129" t="s">
        <v>2168</v>
      </c>
      <c r="CX129">
        <v>31.421900000000001</v>
      </c>
      <c r="CY129">
        <v>-96.252499999999998</v>
      </c>
      <c r="CZ129" t="s">
        <v>1798</v>
      </c>
      <c r="DA129" t="s">
        <v>1799</v>
      </c>
      <c r="DB129">
        <v>0</v>
      </c>
      <c r="DC129" t="s">
        <v>2169</v>
      </c>
      <c r="DD129" s="18">
        <v>38867552</v>
      </c>
      <c r="DE129" s="18">
        <v>3920571.6</v>
      </c>
      <c r="DF129" s="57">
        <v>0.39800000000000002</v>
      </c>
      <c r="DG129" t="s">
        <v>1891</v>
      </c>
      <c r="DH129">
        <v>18500352.399999999</v>
      </c>
      <c r="DI129">
        <v>3140.8</v>
      </c>
      <c r="DJ129">
        <v>2979</v>
      </c>
      <c r="DK129">
        <v>4108871.6</v>
      </c>
      <c r="DL129">
        <v>58.6</v>
      </c>
      <c r="DM129">
        <v>1416.6</v>
      </c>
      <c r="DN129">
        <v>41</v>
      </c>
      <c r="DO129">
        <v>4</v>
      </c>
      <c r="DP129">
        <v>0.17482679916591301</v>
      </c>
      <c r="DQ129">
        <v>0.143653777709431</v>
      </c>
      <c r="DR129">
        <v>209.69894332179601</v>
      </c>
      <c r="DS129">
        <v>9.1016121040822402E-7</v>
      </c>
      <c r="DT129">
        <v>0.137456773462029</v>
      </c>
      <c r="DU129">
        <v>0.161615529581075</v>
      </c>
      <c r="DV129">
        <v>0.153289818715621</v>
      </c>
      <c r="DW129" s="58">
        <v>211.429400030133</v>
      </c>
      <c r="DX129">
        <v>1.50768435326207E-6</v>
      </c>
      <c r="DY129">
        <v>0.15314302877819699</v>
      </c>
      <c r="DZ129">
        <v>1.89508320201023E-3</v>
      </c>
      <c r="EA129">
        <v>1.84886166049778E-4</v>
      </c>
      <c r="EB129">
        <v>3907866</v>
      </c>
      <c r="EC129">
        <v>2519522</v>
      </c>
      <c r="ED129">
        <v>193473</v>
      </c>
      <c r="EE129">
        <v>0</v>
      </c>
      <c r="EF129">
        <v>1</v>
      </c>
      <c r="EG129">
        <v>1</v>
      </c>
      <c r="EH129" t="s">
        <v>1847</v>
      </c>
      <c r="EI129">
        <v>9.3576930000000003E-3</v>
      </c>
      <c r="EJ129">
        <v>8.292153E-3</v>
      </c>
      <c r="EK129" t="s">
        <v>1848</v>
      </c>
      <c r="EL129" t="s">
        <v>1848</v>
      </c>
      <c r="EM129">
        <v>1</v>
      </c>
      <c r="EN129">
        <v>1</v>
      </c>
      <c r="EO129">
        <v>1</v>
      </c>
      <c r="EP129">
        <v>0</v>
      </c>
      <c r="EQ129">
        <v>0</v>
      </c>
      <c r="ER129">
        <v>1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1</v>
      </c>
      <c r="EY129">
        <v>1</v>
      </c>
      <c r="EZ129" t="s">
        <v>1939</v>
      </c>
      <c r="FA129">
        <v>37</v>
      </c>
      <c r="FB129" t="s">
        <v>1802</v>
      </c>
      <c r="FC129">
        <v>0</v>
      </c>
      <c r="FD129" t="s">
        <v>1803</v>
      </c>
      <c r="FE129">
        <v>1</v>
      </c>
      <c r="FF129">
        <v>0</v>
      </c>
      <c r="FG129">
        <v>1</v>
      </c>
      <c r="FH129">
        <v>0</v>
      </c>
      <c r="FI129">
        <v>1</v>
      </c>
      <c r="FJ129" t="s">
        <v>1878</v>
      </c>
      <c r="FK129">
        <v>1</v>
      </c>
      <c r="FL129">
        <v>25</v>
      </c>
      <c r="FM129">
        <v>71</v>
      </c>
      <c r="FN129">
        <v>67</v>
      </c>
      <c r="FO129">
        <v>62</v>
      </c>
      <c r="FP129">
        <v>0</v>
      </c>
      <c r="FQ129">
        <v>0</v>
      </c>
      <c r="FR129">
        <v>0</v>
      </c>
      <c r="FS129" t="s">
        <v>1851</v>
      </c>
      <c r="FT129">
        <v>1</v>
      </c>
      <c r="FU129">
        <v>1</v>
      </c>
      <c r="FV129">
        <v>1</v>
      </c>
      <c r="FW129">
        <v>1</v>
      </c>
      <c r="FX129" t="s">
        <v>1827</v>
      </c>
      <c r="FY129">
        <v>0</v>
      </c>
      <c r="FZ129">
        <v>0</v>
      </c>
      <c r="GA129">
        <v>1</v>
      </c>
      <c r="GB129">
        <v>0</v>
      </c>
      <c r="GC129">
        <v>0</v>
      </c>
      <c r="GD129">
        <v>0</v>
      </c>
      <c r="GE129">
        <v>1</v>
      </c>
      <c r="GF129">
        <v>1</v>
      </c>
      <c r="GG129">
        <v>0</v>
      </c>
      <c r="GH129">
        <v>1</v>
      </c>
      <c r="GI129">
        <v>0</v>
      </c>
      <c r="GJ129" t="s">
        <v>1836</v>
      </c>
      <c r="GK129">
        <v>0</v>
      </c>
      <c r="GL129">
        <v>1</v>
      </c>
      <c r="GM129" t="s">
        <v>1836</v>
      </c>
      <c r="GN129">
        <v>0</v>
      </c>
      <c r="GO129" t="s">
        <v>1838</v>
      </c>
      <c r="GP129">
        <v>0</v>
      </c>
      <c r="GQ129" t="s">
        <v>1894</v>
      </c>
      <c r="GR129">
        <v>382.91233749999998</v>
      </c>
      <c r="GS129">
        <v>8.2023995896972099</v>
      </c>
      <c r="GT129">
        <v>7.7798485665142598</v>
      </c>
      <c r="GU129">
        <v>0</v>
      </c>
      <c r="GV129">
        <v>40986585</v>
      </c>
      <c r="GW129">
        <v>4236283</v>
      </c>
      <c r="GX129">
        <v>0.42</v>
      </c>
      <c r="GY129">
        <v>4297317</v>
      </c>
      <c r="GZ129">
        <v>209.693830310576</v>
      </c>
      <c r="HA129" t="s">
        <v>1806</v>
      </c>
      <c r="HB129" s="57">
        <v>0.39800000000000002</v>
      </c>
      <c r="HC129" t="s">
        <v>1806</v>
      </c>
      <c r="HD129" s="58">
        <v>211.429400030133</v>
      </c>
      <c r="HE129" s="18">
        <v>2897264.88</v>
      </c>
      <c r="HF129" s="18">
        <v>30725494.052399997</v>
      </c>
      <c r="HG129" s="18">
        <v>3248136.3865641756</v>
      </c>
      <c r="HH129" s="57">
        <v>0.49200710479573712</v>
      </c>
      <c r="HI129">
        <v>39</v>
      </c>
      <c r="HJ129" s="11">
        <v>9.1282932272705626</v>
      </c>
      <c r="HK129">
        <v>0</v>
      </c>
      <c r="HL129" s="11">
        <v>9.1282932272705626</v>
      </c>
      <c r="HM129" s="59">
        <v>2544.56969919329</v>
      </c>
      <c r="HN129" s="59">
        <v>12.66</v>
      </c>
      <c r="HO129" s="59">
        <v>3.52</v>
      </c>
      <c r="HP129" s="59">
        <v>29.636719457576099</v>
      </c>
      <c r="HQ129" s="59">
        <v>0.33641685547803801</v>
      </c>
      <c r="HR129" s="59">
        <v>0.50697016380726079</v>
      </c>
      <c r="HS129" s="59">
        <v>4.82</v>
      </c>
      <c r="HT129" s="59">
        <v>18.850000000000001</v>
      </c>
      <c r="HU129" t="s">
        <v>44</v>
      </c>
      <c r="HV129" s="19">
        <v>1</v>
      </c>
      <c r="HW129" s="18">
        <v>857.55156353999996</v>
      </c>
      <c r="HX129" s="58">
        <v>282.47748503007597</v>
      </c>
      <c r="HY129" s="58">
        <v>548.52251496992403</v>
      </c>
      <c r="HZ129" s="57">
        <v>0.60296157582179588</v>
      </c>
      <c r="IA129" s="18">
        <v>2897264.88</v>
      </c>
      <c r="IB129" s="18">
        <v>4389294.9688893119</v>
      </c>
      <c r="IC129" s="18">
        <v>46548473.145071149</v>
      </c>
      <c r="ID129" s="58">
        <v>21.142940003013301</v>
      </c>
      <c r="IE129" s="18">
        <v>492085.78746905754</v>
      </c>
      <c r="IF129" s="18">
        <v>2756050.5990951182</v>
      </c>
      <c r="IG129" s="18">
        <v>1359260819.4617319</v>
      </c>
      <c r="IH129" s="18">
        <v>0</v>
      </c>
      <c r="II129" s="18">
        <v>0</v>
      </c>
      <c r="IJ129" s="18">
        <v>2478.0401576337508</v>
      </c>
      <c r="IK129" s="58">
        <v>20.377366252707581</v>
      </c>
      <c r="IL129" s="58">
        <v>8.1920257974502935</v>
      </c>
      <c r="IM129" s="58">
        <v>13.809572831880001</v>
      </c>
      <c r="IN129" s="58">
        <v>18.93357246392813</v>
      </c>
      <c r="IO129" s="58">
        <v>0</v>
      </c>
      <c r="IP129" s="58">
        <v>80.857053333378715</v>
      </c>
      <c r="IQ129" s="58">
        <v>13.561571926706691</v>
      </c>
      <c r="IR129" s="58">
        <v>14.256438569648038</v>
      </c>
      <c r="IS129" s="58">
        <f t="shared" si="5"/>
        <v>2478.0401576337508</v>
      </c>
      <c r="IT129" s="60"/>
      <c r="IU129" s="18">
        <f t="shared" si="6"/>
        <v>13.809572831880001</v>
      </c>
      <c r="IV129" s="18">
        <f t="shared" si="7"/>
        <v>20.377366252707581</v>
      </c>
      <c r="IW129" s="57">
        <f t="shared" si="8"/>
        <v>0.33992477139599997</v>
      </c>
      <c r="IX129" s="57">
        <f t="shared" si="9"/>
        <v>0.51497883372310516</v>
      </c>
      <c r="JA129" s="18">
        <v>216.24</v>
      </c>
    </row>
    <row r="130" spans="1:261" x14ac:dyDescent="0.2">
      <c r="A130" t="s">
        <v>1453</v>
      </c>
      <c r="B130" t="s">
        <v>1240</v>
      </c>
      <c r="C130" t="s">
        <v>1224</v>
      </c>
      <c r="D130" t="s">
        <v>1454</v>
      </c>
      <c r="E130" t="s">
        <v>661</v>
      </c>
      <c r="F130">
        <v>6068</v>
      </c>
      <c r="G130">
        <v>1</v>
      </c>
      <c r="H130">
        <v>2686.1993332663501</v>
      </c>
      <c r="I130">
        <v>10.58</v>
      </c>
      <c r="J130">
        <v>3.52</v>
      </c>
      <c r="K130">
        <v>31.804646160444801</v>
      </c>
      <c r="L130">
        <v>0.34858345841208804</v>
      </c>
      <c r="M130">
        <v>0.53511606807277534</v>
      </c>
      <c r="N130">
        <v>4.82</v>
      </c>
      <c r="O130">
        <v>31.18</v>
      </c>
      <c r="R130" t="s">
        <v>949</v>
      </c>
      <c r="S130">
        <v>2712</v>
      </c>
      <c r="T130" t="s">
        <v>41</v>
      </c>
      <c r="U130" t="s">
        <v>950</v>
      </c>
      <c r="V130">
        <v>1835</v>
      </c>
      <c r="W130" t="s">
        <v>42</v>
      </c>
      <c r="X130" t="s">
        <v>385</v>
      </c>
      <c r="Y130">
        <v>37145</v>
      </c>
      <c r="Z130">
        <v>349</v>
      </c>
      <c r="AA130">
        <v>2439</v>
      </c>
      <c r="AB130" t="b">
        <v>1</v>
      </c>
      <c r="AC130">
        <v>10364</v>
      </c>
      <c r="AD130">
        <v>1980</v>
      </c>
      <c r="AE130" s="10">
        <v>2021</v>
      </c>
      <c r="AF130" s="11">
        <v>999</v>
      </c>
      <c r="AG130" s="11">
        <v>27.94760345962186</v>
      </c>
      <c r="AH130" s="11">
        <v>92</v>
      </c>
      <c r="AI130" s="11">
        <v>14.945242491776394</v>
      </c>
      <c r="AJ130" s="11" t="s">
        <v>531</v>
      </c>
      <c r="AK130" s="11">
        <v>4.82</v>
      </c>
      <c r="AL130" s="11" t="s">
        <v>86</v>
      </c>
      <c r="AM130" s="11"/>
      <c r="AQ130" t="s">
        <v>439</v>
      </c>
      <c r="AR130" t="s">
        <v>443</v>
      </c>
      <c r="AS130">
        <v>298</v>
      </c>
      <c r="AT130" t="s">
        <v>41</v>
      </c>
      <c r="AU130" t="s">
        <v>444</v>
      </c>
      <c r="AV130">
        <v>177</v>
      </c>
      <c r="AW130" t="s">
        <v>42</v>
      </c>
      <c r="AX130">
        <v>0</v>
      </c>
      <c r="AY130" t="s">
        <v>442</v>
      </c>
      <c r="AZ130" t="s">
        <v>77</v>
      </c>
      <c r="BA130">
        <v>48</v>
      </c>
      <c r="BB130" t="s">
        <v>439</v>
      </c>
      <c r="BC130">
        <v>293</v>
      </c>
      <c r="BD130">
        <v>48293</v>
      </c>
      <c r="BE130">
        <v>858</v>
      </c>
      <c r="BF130">
        <v>10567</v>
      </c>
      <c r="BG130">
        <v>1986</v>
      </c>
      <c r="BH130">
        <v>2029</v>
      </c>
      <c r="BI130" t="s">
        <v>1881</v>
      </c>
      <c r="BJ130" t="s">
        <v>1788</v>
      </c>
      <c r="BK130" t="s">
        <v>1808</v>
      </c>
      <c r="BL130" t="s">
        <v>2128</v>
      </c>
      <c r="BM130" t="s">
        <v>1810</v>
      </c>
      <c r="BN130">
        <v>1986</v>
      </c>
      <c r="BO130">
        <v>0.9</v>
      </c>
      <c r="BP130" t="s">
        <v>1792</v>
      </c>
      <c r="BQ130" t="s">
        <v>1699</v>
      </c>
      <c r="BR130">
        <v>0</v>
      </c>
      <c r="BS130">
        <v>1997</v>
      </c>
      <c r="BT130" t="s">
        <v>1909</v>
      </c>
      <c r="BU130" t="s">
        <v>1863</v>
      </c>
      <c r="BV130" t="s">
        <v>1812</v>
      </c>
      <c r="BW130">
        <v>2016</v>
      </c>
      <c r="BX130">
        <v>0</v>
      </c>
      <c r="BY130">
        <v>0.6</v>
      </c>
      <c r="BZ130">
        <v>0.16322</v>
      </c>
      <c r="CA130">
        <v>0.16322</v>
      </c>
      <c r="CB130">
        <v>0.1469</v>
      </c>
      <c r="CC130">
        <v>0.1469</v>
      </c>
      <c r="CD130">
        <v>0.1</v>
      </c>
      <c r="CE130">
        <v>0.1</v>
      </c>
      <c r="CF130">
        <v>0.1</v>
      </c>
      <c r="CG130">
        <v>0.95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 t="s">
        <v>2166</v>
      </c>
      <c r="CP130">
        <v>100</v>
      </c>
      <c r="CQ130" t="s">
        <v>1843</v>
      </c>
      <c r="CR130">
        <v>100</v>
      </c>
      <c r="CS130" t="s">
        <v>1795</v>
      </c>
      <c r="CT130" t="s">
        <v>2170</v>
      </c>
      <c r="CU130">
        <v>1</v>
      </c>
      <c r="CV130">
        <v>0</v>
      </c>
      <c r="CW130" t="s">
        <v>2168</v>
      </c>
      <c r="CX130">
        <v>31.421900000000001</v>
      </c>
      <c r="CY130">
        <v>-96.252499999999998</v>
      </c>
      <c r="CZ130" t="s">
        <v>1798</v>
      </c>
      <c r="DA130" t="s">
        <v>1799</v>
      </c>
      <c r="DB130">
        <v>0</v>
      </c>
      <c r="DC130" t="s">
        <v>2169</v>
      </c>
      <c r="DD130" s="18">
        <v>44935143.799999997</v>
      </c>
      <c r="DE130" s="18">
        <v>4501733</v>
      </c>
      <c r="DF130" s="57">
        <v>0.46400000000000002</v>
      </c>
      <c r="DG130" t="s">
        <v>1820</v>
      </c>
      <c r="DH130">
        <v>21084117.399999999</v>
      </c>
      <c r="DI130">
        <v>3713.2</v>
      </c>
      <c r="DJ130">
        <v>3864.4</v>
      </c>
      <c r="DK130">
        <v>4754485.2</v>
      </c>
      <c r="DL130">
        <v>70.2</v>
      </c>
      <c r="DM130">
        <v>1809.4</v>
      </c>
      <c r="DN130">
        <v>56</v>
      </c>
      <c r="DO130">
        <v>8</v>
      </c>
      <c r="DP130">
        <v>0.1554416100863</v>
      </c>
      <c r="DQ130">
        <v>0.17832190424691299</v>
      </c>
      <c r="DR130">
        <v>209.580051360151</v>
      </c>
      <c r="DS130">
        <v>1.4439020586794499E-6</v>
      </c>
      <c r="DT130">
        <v>0.180129610557347</v>
      </c>
      <c r="DU130">
        <v>0.16526930531376199</v>
      </c>
      <c r="DV130">
        <v>0.17199900448521499</v>
      </c>
      <c r="DW130" s="58">
        <v>211.61544385666301</v>
      </c>
      <c r="DX130">
        <v>1.5622515933731101E-6</v>
      </c>
      <c r="DY130">
        <v>0.17163630477603001</v>
      </c>
      <c r="DZ130">
        <v>2.0722537526526399E-3</v>
      </c>
      <c r="EA130">
        <v>2.9603625037894897E-4</v>
      </c>
      <c r="EB130">
        <v>4792523</v>
      </c>
      <c r="EC130">
        <v>3092133</v>
      </c>
      <c r="ED130">
        <v>236404</v>
      </c>
      <c r="EE130">
        <v>0</v>
      </c>
      <c r="EF130">
        <v>1</v>
      </c>
      <c r="EG130">
        <v>1</v>
      </c>
      <c r="EH130" t="s">
        <v>1847</v>
      </c>
      <c r="EI130">
        <v>8.5092810000000005E-3</v>
      </c>
      <c r="EJ130">
        <v>8.292153E-3</v>
      </c>
      <c r="EK130" t="s">
        <v>1848</v>
      </c>
      <c r="EL130" t="s">
        <v>1848</v>
      </c>
      <c r="EM130">
        <v>1</v>
      </c>
      <c r="EN130">
        <v>1</v>
      </c>
      <c r="EO130">
        <v>1</v>
      </c>
      <c r="EP130">
        <v>0</v>
      </c>
      <c r="EQ130">
        <v>0</v>
      </c>
      <c r="ER130">
        <v>1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1</v>
      </c>
      <c r="EY130">
        <v>1</v>
      </c>
      <c r="EZ130" t="s">
        <v>1939</v>
      </c>
      <c r="FA130">
        <v>36</v>
      </c>
      <c r="FB130" t="s">
        <v>1802</v>
      </c>
      <c r="FC130">
        <v>1</v>
      </c>
      <c r="FD130" t="s">
        <v>1803</v>
      </c>
      <c r="FE130">
        <v>1</v>
      </c>
      <c r="FF130">
        <v>0</v>
      </c>
      <c r="FG130">
        <v>1</v>
      </c>
      <c r="FH130">
        <v>0</v>
      </c>
      <c r="FI130">
        <v>1</v>
      </c>
      <c r="FJ130" t="s">
        <v>1878</v>
      </c>
      <c r="FK130">
        <v>1</v>
      </c>
      <c r="FL130">
        <v>25</v>
      </c>
      <c r="FM130">
        <v>71</v>
      </c>
      <c r="FN130">
        <v>67</v>
      </c>
      <c r="FO130">
        <v>62</v>
      </c>
      <c r="FP130">
        <v>0</v>
      </c>
      <c r="FQ130">
        <v>0</v>
      </c>
      <c r="FR130">
        <v>0</v>
      </c>
      <c r="FS130" t="s">
        <v>1851</v>
      </c>
      <c r="FT130">
        <v>1</v>
      </c>
      <c r="FU130">
        <v>1</v>
      </c>
      <c r="FV130">
        <v>1</v>
      </c>
      <c r="FW130">
        <v>1</v>
      </c>
      <c r="FX130" t="s">
        <v>1827</v>
      </c>
      <c r="FY130">
        <v>0</v>
      </c>
      <c r="FZ130">
        <v>0</v>
      </c>
      <c r="GA130">
        <v>1</v>
      </c>
      <c r="GB130">
        <v>0</v>
      </c>
      <c r="GC130">
        <v>0</v>
      </c>
      <c r="GD130">
        <v>0</v>
      </c>
      <c r="GE130">
        <v>1</v>
      </c>
      <c r="GF130">
        <v>1</v>
      </c>
      <c r="GG130">
        <v>0</v>
      </c>
      <c r="GH130">
        <v>1</v>
      </c>
      <c r="GI130">
        <v>0</v>
      </c>
      <c r="GJ130" t="s">
        <v>1836</v>
      </c>
      <c r="GK130">
        <v>0</v>
      </c>
      <c r="GL130">
        <v>1</v>
      </c>
      <c r="GM130" t="s">
        <v>1836</v>
      </c>
      <c r="GN130">
        <v>0</v>
      </c>
      <c r="GO130" t="s">
        <v>1838</v>
      </c>
      <c r="GP130">
        <v>0</v>
      </c>
      <c r="GQ130" t="s">
        <v>1894</v>
      </c>
      <c r="GR130">
        <v>382.91233749999998</v>
      </c>
      <c r="GS130">
        <v>9.6972587100304608</v>
      </c>
      <c r="GT130">
        <v>10.0921271569109</v>
      </c>
      <c r="GU130">
        <v>1</v>
      </c>
      <c r="GV130">
        <v>53201875</v>
      </c>
      <c r="GW130">
        <v>5175783</v>
      </c>
      <c r="GX130">
        <v>0.55000000000000004</v>
      </c>
      <c r="GY130">
        <v>5579268</v>
      </c>
      <c r="GZ130">
        <v>209.73952515771296</v>
      </c>
      <c r="HA130" t="s">
        <v>1806</v>
      </c>
      <c r="HB130" s="57">
        <v>0.46400000000000002</v>
      </c>
      <c r="HC130" t="s">
        <v>1806</v>
      </c>
      <c r="HD130" s="58">
        <v>211.61544385666301</v>
      </c>
      <c r="HE130" s="18">
        <v>3487461.12</v>
      </c>
      <c r="HF130" s="18">
        <v>36852001.655040003</v>
      </c>
      <c r="HG130" s="18">
        <v>3899226.3436188851</v>
      </c>
      <c r="HH130" s="57">
        <v>0.50799289520426283</v>
      </c>
      <c r="HI130">
        <v>39</v>
      </c>
      <c r="HJ130" s="11">
        <v>8.9804777490612686</v>
      </c>
      <c r="HK130">
        <v>0</v>
      </c>
      <c r="HL130" s="11">
        <v>8.9804777490612686</v>
      </c>
      <c r="HM130" s="59">
        <v>2530.9665110399401</v>
      </c>
      <c r="HN130" s="59">
        <v>12.66</v>
      </c>
      <c r="HO130" s="59">
        <v>3.52</v>
      </c>
      <c r="HP130" s="59">
        <v>29.341803797316299</v>
      </c>
      <c r="HQ130" s="59">
        <v>0.33524129506258704</v>
      </c>
      <c r="HR130" s="59">
        <v>0.50430523522689508</v>
      </c>
      <c r="HS130" s="59">
        <v>4.82</v>
      </c>
      <c r="HT130" s="59">
        <v>18.850000000000001</v>
      </c>
      <c r="HU130" t="s">
        <v>44</v>
      </c>
      <c r="HV130" s="19">
        <v>1</v>
      </c>
      <c r="HW130" s="18">
        <v>882.24161968800001</v>
      </c>
      <c r="HX130" s="58">
        <v>290.61038952522722</v>
      </c>
      <c r="HY130" s="58">
        <v>567.38961047477278</v>
      </c>
      <c r="HZ130" s="57">
        <v>0.70165542803449132</v>
      </c>
      <c r="IA130" s="18">
        <v>3487461.12</v>
      </c>
      <c r="IB130" s="18">
        <v>5273698.3295414802</v>
      </c>
      <c r="IC130" s="18">
        <v>55727170.248264827</v>
      </c>
      <c r="ID130" s="58">
        <v>21.161544385666303</v>
      </c>
      <c r="IE130" s="18">
        <v>589636.49334811943</v>
      </c>
      <c r="IF130" s="18">
        <v>3309589.8502707658</v>
      </c>
      <c r="IG130" s="18">
        <v>1398395755.9240348</v>
      </c>
      <c r="IH130" s="18">
        <v>0</v>
      </c>
      <c r="II130" s="18">
        <v>0</v>
      </c>
      <c r="IJ130" s="18">
        <v>2464.6129046210485</v>
      </c>
      <c r="IK130" s="58">
        <v>20.270275999999999</v>
      </c>
      <c r="IL130" s="58">
        <v>8.1184425906480744</v>
      </c>
      <c r="IM130" s="58">
        <v>13.760090156952</v>
      </c>
      <c r="IN130" s="58">
        <v>18.722632906569025</v>
      </c>
      <c r="IO130" s="58">
        <v>0</v>
      </c>
      <c r="IP130" s="58">
        <v>80.664737926315595</v>
      </c>
      <c r="IQ130" s="58">
        <v>5.6479383913300722</v>
      </c>
      <c r="IR130" s="58">
        <v>5.9514823404197692</v>
      </c>
      <c r="IS130" s="58">
        <f t="shared" si="5"/>
        <v>2464.6129046210485</v>
      </c>
      <c r="IT130" s="60"/>
      <c r="IU130" s="18">
        <f t="shared" si="6"/>
        <v>13.760090156952</v>
      </c>
      <c r="IV130" s="18">
        <f t="shared" si="7"/>
        <v>20.270275999999999</v>
      </c>
      <c r="IW130" s="57">
        <f t="shared" si="8"/>
        <v>0.33870674769840003</v>
      </c>
      <c r="IX130" s="57">
        <f t="shared" si="9"/>
        <v>0.5121884224881279</v>
      </c>
      <c r="JA130" s="18">
        <v>216.24</v>
      </c>
    </row>
    <row r="131" spans="1:261" x14ac:dyDescent="0.2">
      <c r="A131" t="s">
        <v>1455</v>
      </c>
      <c r="B131" t="s">
        <v>1240</v>
      </c>
      <c r="C131" t="s">
        <v>1224</v>
      </c>
      <c r="D131" t="s">
        <v>1454</v>
      </c>
      <c r="E131" t="s">
        <v>661</v>
      </c>
      <c r="F131">
        <v>6068</v>
      </c>
      <c r="G131">
        <v>2</v>
      </c>
      <c r="H131">
        <v>2739.7885628149802</v>
      </c>
      <c r="I131">
        <v>10.58</v>
      </c>
      <c r="J131">
        <v>3.52</v>
      </c>
      <c r="K131">
        <v>32.328784474597903</v>
      </c>
      <c r="L131">
        <v>0.35307289176016399</v>
      </c>
      <c r="M131">
        <v>0.54576920222250291</v>
      </c>
      <c r="N131">
        <v>4.82</v>
      </c>
      <c r="O131">
        <v>31.18</v>
      </c>
      <c r="R131" t="s">
        <v>951</v>
      </c>
      <c r="S131">
        <v>2712</v>
      </c>
      <c r="T131" t="s">
        <v>41</v>
      </c>
      <c r="U131" t="s">
        <v>952</v>
      </c>
      <c r="V131">
        <v>1836</v>
      </c>
      <c r="W131" t="s">
        <v>42</v>
      </c>
      <c r="X131" t="s">
        <v>385</v>
      </c>
      <c r="Y131">
        <v>37145</v>
      </c>
      <c r="Z131">
        <v>349</v>
      </c>
      <c r="AA131">
        <v>2439</v>
      </c>
      <c r="AB131" t="b">
        <v>1</v>
      </c>
      <c r="AC131">
        <v>10364</v>
      </c>
      <c r="AD131">
        <v>1980</v>
      </c>
      <c r="AE131" s="10">
        <v>2021</v>
      </c>
      <c r="AF131" s="11">
        <v>999</v>
      </c>
      <c r="AG131" s="11">
        <v>27.94760345962186</v>
      </c>
      <c r="AH131" s="11">
        <v>92</v>
      </c>
      <c r="AI131" s="11">
        <v>14.945242491776394</v>
      </c>
      <c r="AJ131" s="11" t="s">
        <v>531</v>
      </c>
      <c r="AK131" s="11">
        <v>4.82</v>
      </c>
      <c r="AL131" s="11" t="s">
        <v>86</v>
      </c>
      <c r="AM131" s="11"/>
      <c r="AQ131" t="s">
        <v>445</v>
      </c>
      <c r="AR131" t="s">
        <v>446</v>
      </c>
      <c r="AS131">
        <v>3</v>
      </c>
      <c r="AT131" t="s">
        <v>41</v>
      </c>
      <c r="AU131">
        <v>4</v>
      </c>
      <c r="AV131">
        <v>4</v>
      </c>
      <c r="AW131" t="s">
        <v>42</v>
      </c>
      <c r="AX131">
        <v>0</v>
      </c>
      <c r="AY131" t="s">
        <v>380</v>
      </c>
      <c r="AZ131" t="s">
        <v>381</v>
      </c>
      <c r="BA131">
        <v>1</v>
      </c>
      <c r="BB131" t="s">
        <v>447</v>
      </c>
      <c r="BC131">
        <v>97</v>
      </c>
      <c r="BD131">
        <v>1097</v>
      </c>
      <c r="BE131">
        <v>362</v>
      </c>
      <c r="BF131">
        <v>10088</v>
      </c>
      <c r="BG131">
        <v>1969</v>
      </c>
      <c r="BH131">
        <v>0</v>
      </c>
      <c r="BI131" t="s">
        <v>1881</v>
      </c>
      <c r="BJ131" t="s">
        <v>1788</v>
      </c>
      <c r="BK131" t="s">
        <v>1808</v>
      </c>
      <c r="BL131" t="s">
        <v>1809</v>
      </c>
      <c r="BM131">
        <v>0</v>
      </c>
      <c r="BN131">
        <v>0</v>
      </c>
      <c r="BO131">
        <v>8.7599999999999997E-2</v>
      </c>
      <c r="BP131" t="s">
        <v>1971</v>
      </c>
      <c r="BQ131" t="s">
        <v>1699</v>
      </c>
      <c r="BR131">
        <v>0</v>
      </c>
      <c r="BS131">
        <v>2006</v>
      </c>
      <c r="BT131" t="s">
        <v>1909</v>
      </c>
      <c r="BU131" t="s">
        <v>1793</v>
      </c>
      <c r="BV131" t="s">
        <v>1812</v>
      </c>
      <c r="BW131">
        <v>2016</v>
      </c>
      <c r="BX131">
        <v>0</v>
      </c>
      <c r="BY131">
        <v>1.8</v>
      </c>
      <c r="BZ131">
        <v>0.32455000000000001</v>
      </c>
      <c r="CA131">
        <v>0.25750000000000001</v>
      </c>
      <c r="CB131">
        <v>0.1469</v>
      </c>
      <c r="CC131">
        <v>0.11655137883222901</v>
      </c>
      <c r="CD131">
        <v>0.1</v>
      </c>
      <c r="CE131">
        <v>0.1</v>
      </c>
      <c r="CF131">
        <v>0.1</v>
      </c>
      <c r="CG131">
        <v>0.98</v>
      </c>
      <c r="CH131" t="s">
        <v>1793</v>
      </c>
      <c r="CI131">
        <v>2016</v>
      </c>
      <c r="CJ131">
        <v>0</v>
      </c>
      <c r="CK131">
        <v>0</v>
      </c>
      <c r="CL131" t="s">
        <v>1188</v>
      </c>
      <c r="CM131">
        <v>2022</v>
      </c>
      <c r="CN131">
        <v>0</v>
      </c>
      <c r="CO131" t="s">
        <v>2108</v>
      </c>
      <c r="CP131">
        <v>100</v>
      </c>
      <c r="CQ131" t="s">
        <v>2109</v>
      </c>
      <c r="CR131">
        <v>100</v>
      </c>
      <c r="CS131" t="s">
        <v>1795</v>
      </c>
      <c r="CT131" t="s">
        <v>2171</v>
      </c>
      <c r="CU131">
        <v>1</v>
      </c>
      <c r="CV131">
        <v>0</v>
      </c>
      <c r="CW131" t="s">
        <v>2111</v>
      </c>
      <c r="CX131">
        <v>31.006900000000002</v>
      </c>
      <c r="CY131">
        <v>-88.010300000000001</v>
      </c>
      <c r="CZ131" t="s">
        <v>1817</v>
      </c>
      <c r="DA131" t="s">
        <v>1818</v>
      </c>
      <c r="DB131" t="s">
        <v>2172</v>
      </c>
      <c r="DC131">
        <v>0</v>
      </c>
      <c r="DD131" s="18">
        <v>6647308</v>
      </c>
      <c r="DE131" s="18">
        <v>646097.4</v>
      </c>
      <c r="DF131" s="57">
        <v>0.12</v>
      </c>
      <c r="DG131" t="s">
        <v>1877</v>
      </c>
      <c r="DH131">
        <v>3235668.6</v>
      </c>
      <c r="DI131">
        <v>3291.4</v>
      </c>
      <c r="DJ131">
        <v>854.6</v>
      </c>
      <c r="DK131">
        <v>682572.6</v>
      </c>
      <c r="DL131">
        <v>2.8</v>
      </c>
      <c r="DM131">
        <v>401.2</v>
      </c>
      <c r="DN131">
        <v>75</v>
      </c>
      <c r="DO131">
        <v>2</v>
      </c>
      <c r="DP131">
        <v>0.95735135535598104</v>
      </c>
      <c r="DQ131">
        <v>0.25573272089188098</v>
      </c>
      <c r="DR131">
        <v>205.19916694791701</v>
      </c>
      <c r="DS131">
        <v>5.4878266285811398E-7</v>
      </c>
      <c r="DT131">
        <v>0.269230561254648</v>
      </c>
      <c r="DU131">
        <v>0.99029562042258301</v>
      </c>
      <c r="DV131">
        <v>0.25712664434986299</v>
      </c>
      <c r="DW131" s="58">
        <v>205.36812796999899</v>
      </c>
      <c r="DX131">
        <v>4.21223147776513E-7</v>
      </c>
      <c r="DY131">
        <v>0.24798584131885401</v>
      </c>
      <c r="DZ131">
        <v>1.8384249943437701E-2</v>
      </c>
      <c r="EA131">
        <v>4.9024666515834101E-4</v>
      </c>
      <c r="EB131">
        <v>503828</v>
      </c>
      <c r="EC131">
        <v>259135</v>
      </c>
      <c r="ED131">
        <v>174428</v>
      </c>
      <c r="EE131">
        <v>0</v>
      </c>
      <c r="EF131">
        <v>1</v>
      </c>
      <c r="EG131">
        <v>1</v>
      </c>
      <c r="EH131" t="s">
        <v>1859</v>
      </c>
      <c r="EI131">
        <v>1.4558062E-2</v>
      </c>
      <c r="EJ131">
        <v>4.3211710999999903E-2</v>
      </c>
      <c r="EK131" t="s">
        <v>1848</v>
      </c>
      <c r="EL131" t="s">
        <v>1848</v>
      </c>
      <c r="EM131">
        <v>0</v>
      </c>
      <c r="EN131">
        <v>1</v>
      </c>
      <c r="EO131">
        <v>1</v>
      </c>
      <c r="EP131">
        <v>0</v>
      </c>
      <c r="EQ131">
        <v>0</v>
      </c>
      <c r="ER131">
        <v>0</v>
      </c>
      <c r="ES131">
        <v>1</v>
      </c>
      <c r="ET131">
        <v>0</v>
      </c>
      <c r="EU131">
        <v>0</v>
      </c>
      <c r="EV131">
        <v>0</v>
      </c>
      <c r="EW131">
        <v>1</v>
      </c>
      <c r="EX131">
        <v>0</v>
      </c>
      <c r="EY131">
        <v>1</v>
      </c>
      <c r="EZ131" t="s">
        <v>1823</v>
      </c>
      <c r="FA131">
        <v>53</v>
      </c>
      <c r="FB131" t="s">
        <v>1824</v>
      </c>
      <c r="FC131">
        <v>0</v>
      </c>
      <c r="FD131" t="s">
        <v>1803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53</v>
      </c>
      <c r="FM131">
        <v>90</v>
      </c>
      <c r="FN131">
        <v>65</v>
      </c>
      <c r="FO131">
        <v>88</v>
      </c>
      <c r="FP131">
        <v>1</v>
      </c>
      <c r="FQ131">
        <v>0</v>
      </c>
      <c r="FR131">
        <v>0</v>
      </c>
      <c r="FS131" t="s">
        <v>2113</v>
      </c>
      <c r="FT131">
        <v>1</v>
      </c>
      <c r="FU131">
        <v>1</v>
      </c>
      <c r="FV131">
        <v>1</v>
      </c>
      <c r="FW131">
        <v>1</v>
      </c>
      <c r="FX131" t="s">
        <v>1827</v>
      </c>
      <c r="FY131" t="s">
        <v>2114</v>
      </c>
      <c r="FZ131">
        <v>2028</v>
      </c>
      <c r="GA131">
        <v>1</v>
      </c>
      <c r="GB131">
        <v>0</v>
      </c>
      <c r="GC131">
        <v>0</v>
      </c>
      <c r="GD131">
        <v>0</v>
      </c>
      <c r="GE131">
        <v>1</v>
      </c>
      <c r="GF131">
        <v>0</v>
      </c>
      <c r="GG131">
        <v>0</v>
      </c>
      <c r="GH131">
        <v>0</v>
      </c>
      <c r="GI131">
        <v>1</v>
      </c>
      <c r="GJ131">
        <v>0</v>
      </c>
      <c r="GK131" t="s">
        <v>1836</v>
      </c>
      <c r="GL131">
        <v>1</v>
      </c>
      <c r="GM131" t="s">
        <v>1836</v>
      </c>
      <c r="GN131" t="s">
        <v>1991</v>
      </c>
      <c r="GO131" t="s">
        <v>1893</v>
      </c>
      <c r="GP131">
        <v>0</v>
      </c>
      <c r="GQ131" t="s">
        <v>2173</v>
      </c>
      <c r="GR131">
        <v>134.48828599999999</v>
      </c>
      <c r="GS131">
        <v>24.473506934276699</v>
      </c>
      <c r="GT131">
        <v>6.35445677402714</v>
      </c>
      <c r="GU131">
        <v>1</v>
      </c>
      <c r="GV131">
        <v>5591770</v>
      </c>
      <c r="GW131">
        <v>541341</v>
      </c>
      <c r="GX131">
        <v>0.1</v>
      </c>
      <c r="GY131">
        <v>573714</v>
      </c>
      <c r="GZ131">
        <v>205.19942701505963</v>
      </c>
      <c r="HA131" t="s">
        <v>1840</v>
      </c>
      <c r="HB131" s="57">
        <v>0.2</v>
      </c>
      <c r="HC131" t="s">
        <v>1806</v>
      </c>
      <c r="HD131" s="58">
        <v>205.36812796999899</v>
      </c>
      <c r="HE131" s="18">
        <v>634224</v>
      </c>
      <c r="HF131" s="18">
        <v>6398051.7120000003</v>
      </c>
      <c r="HG131" s="18">
        <v>656977.9513743436</v>
      </c>
      <c r="HH131" s="57">
        <v>0.32379248658318427</v>
      </c>
      <c r="HI131">
        <v>80</v>
      </c>
      <c r="HJ131" s="11">
        <v>15.534726603327039</v>
      </c>
      <c r="HK131">
        <v>0</v>
      </c>
      <c r="HL131" s="11">
        <v>15.534726603327039</v>
      </c>
      <c r="HM131" s="59" t="s">
        <v>44</v>
      </c>
      <c r="HN131" s="59" t="s">
        <v>44</v>
      </c>
      <c r="HO131" s="59" t="s">
        <v>44</v>
      </c>
      <c r="HP131" s="59" t="s">
        <v>44</v>
      </c>
      <c r="HQ131" s="59" t="s">
        <v>44</v>
      </c>
      <c r="HR131" s="59" t="s">
        <v>44</v>
      </c>
      <c r="HS131" s="59" t="s">
        <v>44</v>
      </c>
      <c r="HT131" s="59" t="s">
        <v>44</v>
      </c>
      <c r="HU131" t="s">
        <v>44</v>
      </c>
      <c r="HV131" s="19">
        <v>1</v>
      </c>
      <c r="HW131" s="18">
        <v>337.54105007999999</v>
      </c>
      <c r="HX131" s="58">
        <v>111.18602189635199</v>
      </c>
      <c r="HY131" s="58">
        <v>250.81397810364803</v>
      </c>
      <c r="HZ131" s="57">
        <v>0.28866014784104638</v>
      </c>
      <c r="IA131" s="18">
        <v>634224</v>
      </c>
      <c r="IB131" s="18">
        <v>915375.96802169899</v>
      </c>
      <c r="IC131" s="18">
        <v>9234312.7654028982</v>
      </c>
      <c r="ID131" s="58">
        <v>20.5368127969999</v>
      </c>
      <c r="IE131" s="18">
        <v>94821.676286012895</v>
      </c>
      <c r="IF131" s="18">
        <v>562156.27508833073</v>
      </c>
      <c r="IG131" s="18">
        <v>535018935.11772889</v>
      </c>
      <c r="IH131" s="18">
        <v>1</v>
      </c>
      <c r="II131" s="18">
        <v>0</v>
      </c>
      <c r="IJ131" s="18">
        <v>2133.1304545420276</v>
      </c>
      <c r="IK131" s="58">
        <v>24.786342298342539</v>
      </c>
      <c r="IL131" s="58">
        <v>6.7080267856535665</v>
      </c>
      <c r="IM131" s="58">
        <v>12.477829646879998</v>
      </c>
      <c r="IN131" s="58">
        <v>23.637236069529763</v>
      </c>
      <c r="IO131" s="58">
        <v>0</v>
      </c>
      <c r="IP131" s="58">
        <v>75.341335841135177</v>
      </c>
      <c r="IQ131" s="58">
        <v>63.649922172515701</v>
      </c>
      <c r="IR131" s="58">
        <v>71.809761855986736</v>
      </c>
      <c r="IS131" s="58">
        <f t="shared" ref="IS131:IS194" si="10">IJ131</f>
        <v>2133.1304545420276</v>
      </c>
      <c r="IT131" s="60"/>
      <c r="IU131" s="18">
        <f t="shared" ref="IU131:IU194" si="11">IM131</f>
        <v>12.477829646879998</v>
      </c>
      <c r="IV131" s="18">
        <f t="shared" ref="IV131:IV194" si="12">IK131</f>
        <v>24.786342298342539</v>
      </c>
      <c r="IW131" s="57">
        <f t="shared" ref="IW131:IW194" si="13">1-HY131/BE131</f>
        <v>0.3071437068959999</v>
      </c>
      <c r="IX131" s="57">
        <f t="shared" ref="IX131:IX194" si="14">(1/(1-IW131)-1)</f>
        <v>0.44330073920523172</v>
      </c>
      <c r="JA131" s="18">
        <v>205.4</v>
      </c>
    </row>
    <row r="132" spans="1:261" x14ac:dyDescent="0.2">
      <c r="A132" t="s">
        <v>1456</v>
      </c>
      <c r="B132" t="s">
        <v>1250</v>
      </c>
      <c r="C132" t="s">
        <v>1224</v>
      </c>
      <c r="D132" t="s">
        <v>1457</v>
      </c>
      <c r="E132" t="s">
        <v>98</v>
      </c>
      <c r="F132">
        <v>6071</v>
      </c>
      <c r="G132">
        <v>1</v>
      </c>
      <c r="H132">
        <v>2234.5325719479001</v>
      </c>
      <c r="I132">
        <v>10.58</v>
      </c>
      <c r="J132">
        <v>4.59</v>
      </c>
      <c r="K132">
        <v>29.338193786004499</v>
      </c>
      <c r="L132">
        <v>0.30807328346433499</v>
      </c>
      <c r="M132">
        <v>0.44523975748008771</v>
      </c>
      <c r="N132">
        <v>4.82</v>
      </c>
      <c r="O132">
        <v>10.69</v>
      </c>
      <c r="R132" t="s">
        <v>953</v>
      </c>
      <c r="S132">
        <v>2718</v>
      </c>
      <c r="T132" t="s">
        <v>41</v>
      </c>
      <c r="U132">
        <v>1</v>
      </c>
      <c r="V132">
        <v>1843</v>
      </c>
      <c r="W132" t="s">
        <v>42</v>
      </c>
      <c r="X132" t="s">
        <v>385</v>
      </c>
      <c r="Y132">
        <v>37071</v>
      </c>
      <c r="Z132">
        <v>162</v>
      </c>
      <c r="AA132">
        <v>1098</v>
      </c>
      <c r="AB132" t="b">
        <v>0</v>
      </c>
      <c r="AC132">
        <v>10839</v>
      </c>
      <c r="AD132">
        <v>1957</v>
      </c>
      <c r="AE132" s="10">
        <v>2021</v>
      </c>
      <c r="AF132" s="11">
        <v>176</v>
      </c>
      <c r="AG132" s="11">
        <v>44.342592860790688</v>
      </c>
      <c r="AH132" s="11">
        <v>88</v>
      </c>
      <c r="AI132" s="11">
        <v>25.194655034540165</v>
      </c>
      <c r="AJ132" s="11" t="s">
        <v>56</v>
      </c>
      <c r="AK132" s="11">
        <v>4.82</v>
      </c>
      <c r="AL132" s="11" t="s">
        <v>100</v>
      </c>
      <c r="AM132" s="11">
        <v>-28.91</v>
      </c>
      <c r="AQ132" t="s">
        <v>448</v>
      </c>
      <c r="AR132" t="s">
        <v>449</v>
      </c>
      <c r="AS132">
        <v>3122</v>
      </c>
      <c r="AT132" t="s">
        <v>41</v>
      </c>
      <c r="AU132">
        <v>1</v>
      </c>
      <c r="AV132">
        <v>2072</v>
      </c>
      <c r="AW132" t="s">
        <v>42</v>
      </c>
      <c r="AX132">
        <v>0</v>
      </c>
      <c r="AY132" t="s">
        <v>172</v>
      </c>
      <c r="AZ132" t="s">
        <v>72</v>
      </c>
      <c r="BA132">
        <v>42</v>
      </c>
      <c r="BB132" t="s">
        <v>43</v>
      </c>
      <c r="BC132">
        <v>63</v>
      </c>
      <c r="BD132">
        <v>42063</v>
      </c>
      <c r="BE132">
        <v>620</v>
      </c>
      <c r="BF132">
        <v>10439</v>
      </c>
      <c r="BG132">
        <v>1969</v>
      </c>
      <c r="BH132">
        <v>0</v>
      </c>
      <c r="BI132" t="s">
        <v>1807</v>
      </c>
      <c r="BJ132" t="s">
        <v>1788</v>
      </c>
      <c r="BK132" t="s">
        <v>1808</v>
      </c>
      <c r="BL132" t="s">
        <v>1809</v>
      </c>
      <c r="BM132" t="s">
        <v>1865</v>
      </c>
      <c r="BN132">
        <v>2016</v>
      </c>
      <c r="BO132">
        <v>0.94</v>
      </c>
      <c r="BP132" t="s">
        <v>1931</v>
      </c>
      <c r="BQ132" t="s">
        <v>1701</v>
      </c>
      <c r="BR132">
        <v>2001</v>
      </c>
      <c r="BS132">
        <v>0</v>
      </c>
      <c r="BT132" t="s">
        <v>1873</v>
      </c>
      <c r="BU132" t="s">
        <v>1793</v>
      </c>
      <c r="BV132" t="s">
        <v>1812</v>
      </c>
      <c r="BW132">
        <v>2016</v>
      </c>
      <c r="BX132">
        <v>0</v>
      </c>
      <c r="BY132">
        <v>3.7</v>
      </c>
      <c r="BZ132">
        <v>0.23285</v>
      </c>
      <c r="CA132">
        <v>0.11779000000000001</v>
      </c>
      <c r="CB132">
        <v>0.23285</v>
      </c>
      <c r="CC132">
        <v>0.11779000000000001</v>
      </c>
      <c r="CD132">
        <v>0.1</v>
      </c>
      <c r="CE132">
        <v>0.1</v>
      </c>
      <c r="CF132">
        <v>0.1</v>
      </c>
      <c r="CG132">
        <v>0.99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 t="s">
        <v>2174</v>
      </c>
      <c r="CP132">
        <v>100</v>
      </c>
      <c r="CQ132" t="s">
        <v>2175</v>
      </c>
      <c r="CR132">
        <v>100</v>
      </c>
      <c r="CS132" t="s">
        <v>1795</v>
      </c>
      <c r="CT132" t="s">
        <v>2176</v>
      </c>
      <c r="CU132">
        <v>1</v>
      </c>
      <c r="CV132">
        <v>0</v>
      </c>
      <c r="CW132" t="s">
        <v>1797</v>
      </c>
      <c r="CX132">
        <v>40.512824999999999</v>
      </c>
      <c r="CY132">
        <v>-79.196106999999998</v>
      </c>
      <c r="CZ132" t="s">
        <v>1798</v>
      </c>
      <c r="DA132" t="s">
        <v>1799</v>
      </c>
      <c r="DB132">
        <v>0</v>
      </c>
      <c r="DC132">
        <v>0</v>
      </c>
      <c r="DD132" s="18">
        <v>18469332</v>
      </c>
      <c r="DE132" s="18">
        <v>1888552</v>
      </c>
      <c r="DF132" s="57">
        <v>0.309999999999999</v>
      </c>
      <c r="DG132" t="s">
        <v>1891</v>
      </c>
      <c r="DH132">
        <v>8659128.4000000004</v>
      </c>
      <c r="DI132">
        <v>1725.2</v>
      </c>
      <c r="DJ132">
        <v>1575.8</v>
      </c>
      <c r="DK132">
        <v>1894953.6</v>
      </c>
      <c r="DL132">
        <v>4.5999999999999996</v>
      </c>
      <c r="DM132">
        <v>709</v>
      </c>
      <c r="DN132">
        <v>46</v>
      </c>
      <c r="DO132">
        <v>2</v>
      </c>
      <c r="DP132">
        <v>0.193793416079935</v>
      </c>
      <c r="DQ132">
        <v>0.20335149021111201</v>
      </c>
      <c r="DR132">
        <v>205.20021568001999</v>
      </c>
      <c r="DS132">
        <v>6.9261406747654004E-8</v>
      </c>
      <c r="DT132">
        <v>0.22167538617423799</v>
      </c>
      <c r="DU132">
        <v>0.18681780153175001</v>
      </c>
      <c r="DV132">
        <v>0.17063963114637801</v>
      </c>
      <c r="DW132" s="58">
        <v>205.20001481374601</v>
      </c>
      <c r="DX132">
        <v>2.4906152534374202E-7</v>
      </c>
      <c r="DY132">
        <v>0.16375782116823601</v>
      </c>
      <c r="DZ132">
        <v>3.6283912147183298E-3</v>
      </c>
      <c r="EA132">
        <v>1.57756139770362E-4</v>
      </c>
      <c r="EB132">
        <v>2218271</v>
      </c>
      <c r="EC132">
        <v>917392</v>
      </c>
      <c r="ED132">
        <v>0</v>
      </c>
      <c r="EE132">
        <v>14285</v>
      </c>
      <c r="EF132">
        <v>1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1</v>
      </c>
      <c r="EO132">
        <v>0</v>
      </c>
      <c r="EP132">
        <v>1</v>
      </c>
      <c r="EQ132">
        <v>1</v>
      </c>
      <c r="ER132">
        <v>1</v>
      </c>
      <c r="ES132">
        <v>0</v>
      </c>
      <c r="ET132">
        <v>1</v>
      </c>
      <c r="EU132">
        <v>0</v>
      </c>
      <c r="EV132">
        <v>0</v>
      </c>
      <c r="EW132">
        <v>0</v>
      </c>
      <c r="EX132">
        <v>0</v>
      </c>
      <c r="EY132">
        <v>0</v>
      </c>
      <c r="EZ132" t="s">
        <v>1936</v>
      </c>
      <c r="FA132">
        <v>53</v>
      </c>
      <c r="FB132" t="s">
        <v>1824</v>
      </c>
      <c r="FC132">
        <v>0</v>
      </c>
      <c r="FD132" t="s">
        <v>1803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62</v>
      </c>
      <c r="FM132">
        <v>26</v>
      </c>
      <c r="FN132">
        <v>63</v>
      </c>
      <c r="FO132">
        <v>18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 t="s">
        <v>1963</v>
      </c>
      <c r="FY132">
        <v>0</v>
      </c>
      <c r="FZ132">
        <v>0</v>
      </c>
      <c r="GA132">
        <v>1</v>
      </c>
      <c r="GB132">
        <v>0</v>
      </c>
      <c r="GC132">
        <v>0</v>
      </c>
      <c r="GD132">
        <v>0</v>
      </c>
      <c r="GE132">
        <v>1</v>
      </c>
      <c r="GF132">
        <v>1</v>
      </c>
      <c r="GG132">
        <v>0</v>
      </c>
      <c r="GH132">
        <v>1</v>
      </c>
      <c r="GI132">
        <v>0</v>
      </c>
      <c r="GJ132" t="s">
        <v>1804</v>
      </c>
      <c r="GK132">
        <v>0</v>
      </c>
      <c r="GL132">
        <v>1</v>
      </c>
      <c r="GM132" t="s">
        <v>1804</v>
      </c>
      <c r="GN132">
        <v>0</v>
      </c>
      <c r="GO132" t="s">
        <v>2091</v>
      </c>
      <c r="GP132">
        <v>0</v>
      </c>
      <c r="GQ132" t="s">
        <v>1839</v>
      </c>
      <c r="GR132">
        <v>164.75677450000001</v>
      </c>
      <c r="GS132">
        <v>10.471193098041599</v>
      </c>
      <c r="GT132">
        <v>9.5644018571145306</v>
      </c>
      <c r="GU132">
        <v>1</v>
      </c>
      <c r="GV132">
        <v>24627892</v>
      </c>
      <c r="GW132">
        <v>2487061</v>
      </c>
      <c r="GX132">
        <v>0.41</v>
      </c>
      <c r="GY132">
        <v>2526819</v>
      </c>
      <c r="GZ132">
        <v>205.19977917720283</v>
      </c>
      <c r="HA132" t="s">
        <v>1806</v>
      </c>
      <c r="HB132" s="57">
        <v>0.309999999999999</v>
      </c>
      <c r="HC132" t="s">
        <v>1806</v>
      </c>
      <c r="HD132" s="58">
        <v>205.20001481374601</v>
      </c>
      <c r="HE132" s="18">
        <v>1683671.9999999946</v>
      </c>
      <c r="HF132" s="18">
        <v>17575852.007999942</v>
      </c>
      <c r="HG132" s="18">
        <v>1803282.5462028978</v>
      </c>
      <c r="HH132" s="57">
        <v>0.32752245113576334</v>
      </c>
      <c r="HI132">
        <v>43</v>
      </c>
      <c r="HJ132" s="11">
        <v>10.935778228731822</v>
      </c>
      <c r="HK132">
        <v>0</v>
      </c>
      <c r="HL132" s="11">
        <v>10.935778228731822</v>
      </c>
      <c r="HM132" s="59">
        <v>2352.6318602551701</v>
      </c>
      <c r="HN132" s="59">
        <v>12.66</v>
      </c>
      <c r="HO132" s="59">
        <v>3.22</v>
      </c>
      <c r="HP132" s="59">
        <v>29.2773644784635</v>
      </c>
      <c r="HQ132" s="59">
        <v>0.319128465468204</v>
      </c>
      <c r="HR132" s="59">
        <v>0.46871044907997983</v>
      </c>
      <c r="HS132" s="59">
        <v>4.82</v>
      </c>
      <c r="HT132" s="59">
        <v>44.28</v>
      </c>
      <c r="HU132" t="s">
        <v>44</v>
      </c>
      <c r="HV132" s="19" t="s">
        <v>44</v>
      </c>
      <c r="HW132" s="18">
        <v>598.22359740000002</v>
      </c>
      <c r="HX132" s="58">
        <v>197.05485298356001</v>
      </c>
      <c r="HY132" s="58">
        <v>422.94514701643999</v>
      </c>
      <c r="HZ132" s="57">
        <v>0.45443245147940786</v>
      </c>
      <c r="IA132" s="18">
        <v>1683671.9999999946</v>
      </c>
      <c r="IB132" s="18">
        <v>2468113.5304749599</v>
      </c>
      <c r="IC132" s="18">
        <v>25764637.144628104</v>
      </c>
      <c r="ID132" s="58">
        <v>20.520001481374603</v>
      </c>
      <c r="IE132" s="18">
        <v>264345.19618742389</v>
      </c>
      <c r="IF132" s="18">
        <v>1538937.350015474</v>
      </c>
      <c r="IG132" s="18">
        <v>948213415.72347414</v>
      </c>
      <c r="IH132" s="18">
        <v>0</v>
      </c>
      <c r="II132" s="18">
        <v>0</v>
      </c>
      <c r="IJ132" s="18">
        <v>2241.9300053739989</v>
      </c>
      <c r="IK132" s="58">
        <v>21.535514709677418</v>
      </c>
      <c r="IL132" s="58">
        <v>7.295469488678485</v>
      </c>
      <c r="IM132" s="58">
        <v>12.911980936140001</v>
      </c>
      <c r="IN132" s="58">
        <v>19.771662972558197</v>
      </c>
      <c r="IO132" s="58">
        <v>0</v>
      </c>
      <c r="IP132" s="58">
        <v>77.693086748081399</v>
      </c>
      <c r="IQ132" s="58">
        <v>26.488751047204374</v>
      </c>
      <c r="IR132" s="58">
        <v>28.979976639529937</v>
      </c>
      <c r="IS132" s="58">
        <f t="shared" si="10"/>
        <v>2241.9300053739989</v>
      </c>
      <c r="IT132" s="60"/>
      <c r="IU132" s="18">
        <f t="shared" si="11"/>
        <v>12.911980936140001</v>
      </c>
      <c r="IV132" s="18">
        <f t="shared" si="12"/>
        <v>21.535514709677418</v>
      </c>
      <c r="IW132" s="57">
        <f t="shared" si="13"/>
        <v>0.317830408038</v>
      </c>
      <c r="IX132" s="57">
        <f t="shared" si="14"/>
        <v>0.46591113380454607</v>
      </c>
      <c r="JA132" s="18">
        <v>205.4</v>
      </c>
    </row>
    <row r="133" spans="1:261" x14ac:dyDescent="0.2">
      <c r="A133" t="s">
        <v>1458</v>
      </c>
      <c r="B133" t="s">
        <v>1250</v>
      </c>
      <c r="C133" t="s">
        <v>1224</v>
      </c>
      <c r="D133" t="s">
        <v>1457</v>
      </c>
      <c r="E133" t="s">
        <v>98</v>
      </c>
      <c r="F133">
        <v>6071</v>
      </c>
      <c r="G133">
        <v>2</v>
      </c>
      <c r="H133">
        <v>2236.0656040874701</v>
      </c>
      <c r="I133">
        <v>10.58</v>
      </c>
      <c r="J133">
        <v>3.52</v>
      </c>
      <c r="K133">
        <v>27.065417490847199</v>
      </c>
      <c r="L133">
        <v>0.308165738374863</v>
      </c>
      <c r="M133">
        <v>0.44543289551889886</v>
      </c>
      <c r="N133">
        <v>4.82</v>
      </c>
      <c r="O133">
        <v>10.69</v>
      </c>
      <c r="R133" t="s">
        <v>384</v>
      </c>
      <c r="S133">
        <v>2718</v>
      </c>
      <c r="T133" t="s">
        <v>41</v>
      </c>
      <c r="U133">
        <v>5</v>
      </c>
      <c r="V133">
        <v>1847</v>
      </c>
      <c r="W133" t="s">
        <v>42</v>
      </c>
      <c r="X133" t="s">
        <v>385</v>
      </c>
      <c r="Y133">
        <v>37071</v>
      </c>
      <c r="Z133">
        <v>259</v>
      </c>
      <c r="AA133">
        <v>1098</v>
      </c>
      <c r="AB133" t="b">
        <v>0</v>
      </c>
      <c r="AC133">
        <v>10349</v>
      </c>
      <c r="AD133">
        <v>1961</v>
      </c>
      <c r="AE133" s="10">
        <v>9999</v>
      </c>
      <c r="AF133" s="11">
        <v>176</v>
      </c>
      <c r="AG133" s="11">
        <v>44.342592860790688</v>
      </c>
      <c r="AH133" s="11">
        <v>88</v>
      </c>
      <c r="AI133" s="11">
        <v>25.194655034540165</v>
      </c>
      <c r="AJ133" s="11" t="s">
        <v>56</v>
      </c>
      <c r="AK133" s="11">
        <v>4.82</v>
      </c>
      <c r="AL133" s="11" t="s">
        <v>100</v>
      </c>
      <c r="AM133" s="11">
        <v>-28.91</v>
      </c>
      <c r="AQ133" t="s">
        <v>448</v>
      </c>
      <c r="AR133" t="s">
        <v>450</v>
      </c>
      <c r="AS133">
        <v>3122</v>
      </c>
      <c r="AT133" t="s">
        <v>41</v>
      </c>
      <c r="AU133">
        <v>2</v>
      </c>
      <c r="AV133">
        <v>2073</v>
      </c>
      <c r="AW133" t="s">
        <v>42</v>
      </c>
      <c r="AX133">
        <v>0</v>
      </c>
      <c r="AY133" t="s">
        <v>172</v>
      </c>
      <c r="AZ133" t="s">
        <v>72</v>
      </c>
      <c r="BA133">
        <v>42</v>
      </c>
      <c r="BB133" t="s">
        <v>43</v>
      </c>
      <c r="BC133">
        <v>63</v>
      </c>
      <c r="BD133">
        <v>42063</v>
      </c>
      <c r="BE133">
        <v>616</v>
      </c>
      <c r="BF133">
        <v>10362</v>
      </c>
      <c r="BG133">
        <v>1969</v>
      </c>
      <c r="BH133">
        <v>0</v>
      </c>
      <c r="BI133" t="s">
        <v>1807</v>
      </c>
      <c r="BJ133" t="s">
        <v>1788</v>
      </c>
      <c r="BK133" t="s">
        <v>1808</v>
      </c>
      <c r="BL133" t="s">
        <v>1809</v>
      </c>
      <c r="BM133" t="s">
        <v>1865</v>
      </c>
      <c r="BN133">
        <v>2016</v>
      </c>
      <c r="BO133">
        <v>0.94</v>
      </c>
      <c r="BP133" t="s">
        <v>1931</v>
      </c>
      <c r="BQ133" t="s">
        <v>1701</v>
      </c>
      <c r="BR133">
        <v>2000</v>
      </c>
      <c r="BS133">
        <v>0</v>
      </c>
      <c r="BT133" t="s">
        <v>1873</v>
      </c>
      <c r="BU133" t="s">
        <v>1793</v>
      </c>
      <c r="BV133" t="s">
        <v>1812</v>
      </c>
      <c r="BW133">
        <v>2016</v>
      </c>
      <c r="BX133">
        <v>0</v>
      </c>
      <c r="BY133">
        <v>3.7</v>
      </c>
      <c r="BZ133">
        <v>0.25004999999999999</v>
      </c>
      <c r="CA133">
        <v>0.12</v>
      </c>
      <c r="CB133">
        <v>0.25004999999999999</v>
      </c>
      <c r="CC133">
        <v>0.12</v>
      </c>
      <c r="CD133">
        <v>0.1</v>
      </c>
      <c r="CE133">
        <v>0.1</v>
      </c>
      <c r="CF133">
        <v>0.1</v>
      </c>
      <c r="CG133">
        <v>0.99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 t="s">
        <v>2174</v>
      </c>
      <c r="CP133">
        <v>100</v>
      </c>
      <c r="CQ133" t="s">
        <v>2175</v>
      </c>
      <c r="CR133">
        <v>100</v>
      </c>
      <c r="CS133" t="s">
        <v>1795</v>
      </c>
      <c r="CT133" t="s">
        <v>2177</v>
      </c>
      <c r="CU133">
        <v>1</v>
      </c>
      <c r="CV133">
        <v>0</v>
      </c>
      <c r="CW133" t="s">
        <v>1797</v>
      </c>
      <c r="CX133">
        <v>40.512824999999999</v>
      </c>
      <c r="CY133">
        <v>-79.196106999999998</v>
      </c>
      <c r="CZ133" t="s">
        <v>1798</v>
      </c>
      <c r="DA133" t="s">
        <v>1799</v>
      </c>
      <c r="DB133">
        <v>0</v>
      </c>
      <c r="DC133">
        <v>0</v>
      </c>
      <c r="DD133" s="18">
        <v>15089225.4</v>
      </c>
      <c r="DE133" s="18">
        <v>1495790.6</v>
      </c>
      <c r="DF133" s="57">
        <v>0.254</v>
      </c>
      <c r="DG133" t="s">
        <v>1891</v>
      </c>
      <c r="DH133">
        <v>6905873.2000000002</v>
      </c>
      <c r="DI133">
        <v>1439</v>
      </c>
      <c r="DJ133">
        <v>1241.2</v>
      </c>
      <c r="DK133">
        <v>1548154.2</v>
      </c>
      <c r="DL133">
        <v>3</v>
      </c>
      <c r="DM133">
        <v>492.6</v>
      </c>
      <c r="DN133">
        <v>13</v>
      </c>
      <c r="DO133">
        <v>2</v>
      </c>
      <c r="DP133">
        <v>0.18699589368141001</v>
      </c>
      <c r="DQ133">
        <v>0.11048390824424099</v>
      </c>
      <c r="DR133">
        <v>205.19973348575601</v>
      </c>
      <c r="DS133">
        <v>7.5159121254586096E-8</v>
      </c>
      <c r="DT133">
        <v>0.106300192363059</v>
      </c>
      <c r="DU133">
        <v>0.190732123333514</v>
      </c>
      <c r="DV133">
        <v>0.16451474043193701</v>
      </c>
      <c r="DW133" s="58">
        <v>205.19995678505799</v>
      </c>
      <c r="DX133">
        <v>1.9881736275209899E-7</v>
      </c>
      <c r="DY133">
        <v>0.14266117715569901</v>
      </c>
      <c r="DZ133">
        <v>2.23739231581377E-3</v>
      </c>
      <c r="EA133">
        <v>3.4421420243288802E-4</v>
      </c>
      <c r="EB133">
        <v>1712338</v>
      </c>
      <c r="EC133">
        <v>730122</v>
      </c>
      <c r="ED133">
        <v>0</v>
      </c>
      <c r="EE133">
        <v>13747</v>
      </c>
      <c r="EF133">
        <v>1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1</v>
      </c>
      <c r="EO133">
        <v>0</v>
      </c>
      <c r="EP133">
        <v>1</v>
      </c>
      <c r="EQ133">
        <v>1</v>
      </c>
      <c r="ER133">
        <v>1</v>
      </c>
      <c r="ES133">
        <v>0</v>
      </c>
      <c r="ET133">
        <v>1</v>
      </c>
      <c r="EU133">
        <v>0</v>
      </c>
      <c r="EV133">
        <v>0</v>
      </c>
      <c r="EW133">
        <v>0</v>
      </c>
      <c r="EX133">
        <v>0</v>
      </c>
      <c r="EY133">
        <v>0</v>
      </c>
      <c r="EZ133" t="s">
        <v>1936</v>
      </c>
      <c r="FA133">
        <v>53</v>
      </c>
      <c r="FB133" t="s">
        <v>1824</v>
      </c>
      <c r="FC133">
        <v>0</v>
      </c>
      <c r="FD133" t="s">
        <v>1803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62</v>
      </c>
      <c r="FM133">
        <v>26</v>
      </c>
      <c r="FN133">
        <v>63</v>
      </c>
      <c r="FO133">
        <v>18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 t="s">
        <v>1963</v>
      </c>
      <c r="FY133">
        <v>0</v>
      </c>
      <c r="FZ133">
        <v>0</v>
      </c>
      <c r="GA133">
        <v>1</v>
      </c>
      <c r="GB133">
        <v>0</v>
      </c>
      <c r="GC133">
        <v>0</v>
      </c>
      <c r="GD133">
        <v>0</v>
      </c>
      <c r="GE133">
        <v>1</v>
      </c>
      <c r="GF133">
        <v>1</v>
      </c>
      <c r="GG133">
        <v>0</v>
      </c>
      <c r="GH133">
        <v>1</v>
      </c>
      <c r="GI133">
        <v>0</v>
      </c>
      <c r="GJ133" t="s">
        <v>1804</v>
      </c>
      <c r="GK133">
        <v>0</v>
      </c>
      <c r="GL133">
        <v>1</v>
      </c>
      <c r="GM133" t="s">
        <v>1804</v>
      </c>
      <c r="GN133">
        <v>0</v>
      </c>
      <c r="GO133" t="s">
        <v>2091</v>
      </c>
      <c r="GP133">
        <v>0</v>
      </c>
      <c r="GQ133" t="s">
        <v>1839</v>
      </c>
      <c r="GR133">
        <v>164.75677450000001</v>
      </c>
      <c r="GS133">
        <v>8.7340869859041792</v>
      </c>
      <c r="GT133">
        <v>7.5335293724143604</v>
      </c>
      <c r="GU133">
        <v>0</v>
      </c>
      <c r="GV133">
        <v>19338079</v>
      </c>
      <c r="GW133">
        <v>1914388</v>
      </c>
      <c r="GX133">
        <v>0.33</v>
      </c>
      <c r="GY133">
        <v>1984088</v>
      </c>
      <c r="GZ133">
        <v>205.20011320669443</v>
      </c>
      <c r="HA133" t="s">
        <v>1806</v>
      </c>
      <c r="HB133" s="57">
        <v>0.254</v>
      </c>
      <c r="HC133" t="s">
        <v>1806</v>
      </c>
      <c r="HD133" s="58">
        <v>205.19995678505799</v>
      </c>
      <c r="HE133" s="18">
        <v>1370624.64</v>
      </c>
      <c r="HF133" s="18">
        <v>14202412.519679999</v>
      </c>
      <c r="HG133" s="18">
        <v>1457167.217640951</v>
      </c>
      <c r="HH133" s="57">
        <v>0.32540940306391969</v>
      </c>
      <c r="HI133">
        <v>43</v>
      </c>
      <c r="HJ133" s="11">
        <v>11.026464496992926</v>
      </c>
      <c r="HK133">
        <v>0</v>
      </c>
      <c r="HL133" s="11">
        <v>11.026464496992926</v>
      </c>
      <c r="HM133" s="59">
        <v>2352.6318602551701</v>
      </c>
      <c r="HN133" s="59">
        <v>12.66</v>
      </c>
      <c r="HO133" s="59">
        <v>3.22</v>
      </c>
      <c r="HP133" s="59">
        <v>29.2773644784635</v>
      </c>
      <c r="HQ133" s="59">
        <v>0.319128465468204</v>
      </c>
      <c r="HR133" s="59">
        <v>0.46871044907997983</v>
      </c>
      <c r="HS133" s="59">
        <v>4.82</v>
      </c>
      <c r="HT133" s="59">
        <v>44.28</v>
      </c>
      <c r="HU133" t="s">
        <v>44</v>
      </c>
      <c r="HV133" s="19" t="s">
        <v>44</v>
      </c>
      <c r="HW133" s="18">
        <v>589.97995056000013</v>
      </c>
      <c r="HX133" s="58">
        <v>194.33939571446405</v>
      </c>
      <c r="HY133" s="58">
        <v>421.66060428553595</v>
      </c>
      <c r="HZ133" s="57">
        <v>0.37106620445396704</v>
      </c>
      <c r="IA133" s="18">
        <v>1370624.6399999997</v>
      </c>
      <c r="IB133" s="18">
        <v>2002332.6098263189</v>
      </c>
      <c r="IC133" s="18">
        <v>20748170.503020316</v>
      </c>
      <c r="ID133" s="58">
        <v>20.519995678505801</v>
      </c>
      <c r="IE133" s="18">
        <v>212876.1845294392</v>
      </c>
      <c r="IF133" s="18">
        <v>1244291.0331115117</v>
      </c>
      <c r="IG133" s="18">
        <v>935146835.6652025</v>
      </c>
      <c r="IH133" s="18">
        <v>0</v>
      </c>
      <c r="II133" s="18">
        <v>0</v>
      </c>
      <c r="IJ133" s="18">
        <v>2217.7714165394236</v>
      </c>
      <c r="IK133" s="58">
        <v>21.565133142857142</v>
      </c>
      <c r="IL133" s="58">
        <v>7.163622109559098</v>
      </c>
      <c r="IM133" s="58">
        <v>12.816739770120003</v>
      </c>
      <c r="IN133" s="58">
        <v>19.723005096345723</v>
      </c>
      <c r="IO133" s="58">
        <v>3.9583416909615907E-15</v>
      </c>
      <c r="IP133" s="58">
        <v>77.165355654541955</v>
      </c>
      <c r="IQ133" s="58">
        <v>40.317686481731783</v>
      </c>
      <c r="IR133" s="58">
        <v>44.411165112610846</v>
      </c>
      <c r="IS133" s="58">
        <f t="shared" si="10"/>
        <v>2217.7714165394236</v>
      </c>
      <c r="IT133" s="60"/>
      <c r="IU133" s="18">
        <f t="shared" si="11"/>
        <v>12.816739770120003</v>
      </c>
      <c r="IV133" s="18">
        <f t="shared" si="12"/>
        <v>21.565133142857142</v>
      </c>
      <c r="IW133" s="57">
        <f t="shared" si="13"/>
        <v>0.31548603200400005</v>
      </c>
      <c r="IX133" s="57">
        <f t="shared" si="14"/>
        <v>0.46089056871640577</v>
      </c>
      <c r="JA133" s="18">
        <v>205.4</v>
      </c>
    </row>
    <row r="134" spans="1:261" x14ac:dyDescent="0.2">
      <c r="A134" t="s">
        <v>1459</v>
      </c>
      <c r="B134" t="s">
        <v>1223</v>
      </c>
      <c r="C134" t="s">
        <v>1224</v>
      </c>
      <c r="D134" t="s">
        <v>1460</v>
      </c>
      <c r="E134" t="s">
        <v>1053</v>
      </c>
      <c r="F134">
        <v>6073</v>
      </c>
      <c r="G134">
        <v>1</v>
      </c>
      <c r="H134">
        <v>3148</v>
      </c>
      <c r="I134">
        <v>10.58</v>
      </c>
      <c r="J134">
        <v>3.22</v>
      </c>
      <c r="K134">
        <v>40.92</v>
      </c>
      <c r="L134">
        <v>0.34</v>
      </c>
      <c r="M134">
        <v>0.52</v>
      </c>
      <c r="N134">
        <v>4.82</v>
      </c>
      <c r="O134">
        <v>15.85</v>
      </c>
      <c r="R134" t="s">
        <v>388</v>
      </c>
      <c r="S134">
        <v>2721</v>
      </c>
      <c r="T134" t="s">
        <v>41</v>
      </c>
      <c r="U134">
        <v>5</v>
      </c>
      <c r="V134">
        <v>1857</v>
      </c>
      <c r="W134" t="s">
        <v>42</v>
      </c>
      <c r="X134" t="s">
        <v>385</v>
      </c>
      <c r="Y134">
        <v>37045</v>
      </c>
      <c r="Z134">
        <v>544</v>
      </c>
      <c r="AA134">
        <v>1388</v>
      </c>
      <c r="AB134" t="b">
        <v>1</v>
      </c>
      <c r="AC134">
        <v>9385</v>
      </c>
      <c r="AD134">
        <v>1972</v>
      </c>
      <c r="AE134" s="10">
        <v>9999</v>
      </c>
      <c r="AF134" s="11">
        <v>148</v>
      </c>
      <c r="AG134" s="11">
        <v>18.670532217321515</v>
      </c>
      <c r="AH134" s="11">
        <v>112</v>
      </c>
      <c r="AI134" s="11">
        <v>14.129051407702768</v>
      </c>
      <c r="AJ134" s="11" t="s">
        <v>56</v>
      </c>
      <c r="AK134" s="11">
        <v>4.82</v>
      </c>
      <c r="AL134" s="11" t="s">
        <v>100</v>
      </c>
      <c r="AM134" s="11">
        <v>-28.91</v>
      </c>
      <c r="AQ134" t="s">
        <v>448</v>
      </c>
      <c r="AR134" t="s">
        <v>451</v>
      </c>
      <c r="AS134">
        <v>3122</v>
      </c>
      <c r="AT134" t="s">
        <v>41</v>
      </c>
      <c r="AU134">
        <v>3</v>
      </c>
      <c r="AV134">
        <v>2074</v>
      </c>
      <c r="AW134" t="s">
        <v>42</v>
      </c>
      <c r="AX134">
        <v>0</v>
      </c>
      <c r="AY134" t="s">
        <v>172</v>
      </c>
      <c r="AZ134" t="s">
        <v>72</v>
      </c>
      <c r="BA134">
        <v>42</v>
      </c>
      <c r="BB134" t="s">
        <v>43</v>
      </c>
      <c r="BC134">
        <v>63</v>
      </c>
      <c r="BD134">
        <v>42063</v>
      </c>
      <c r="BE134">
        <v>657</v>
      </c>
      <c r="BF134">
        <v>10385</v>
      </c>
      <c r="BG134">
        <v>1977</v>
      </c>
      <c r="BH134">
        <v>0</v>
      </c>
      <c r="BI134" t="s">
        <v>1807</v>
      </c>
      <c r="BJ134" t="s">
        <v>1788</v>
      </c>
      <c r="BK134" t="s">
        <v>1808</v>
      </c>
      <c r="BL134" t="s">
        <v>1809</v>
      </c>
      <c r="BM134" t="s">
        <v>1810</v>
      </c>
      <c r="BN134">
        <v>2001</v>
      </c>
      <c r="BO134">
        <v>0.95</v>
      </c>
      <c r="BP134" t="s">
        <v>1931</v>
      </c>
      <c r="BQ134" t="s">
        <v>1701</v>
      </c>
      <c r="BR134">
        <v>2001</v>
      </c>
      <c r="BS134">
        <v>0</v>
      </c>
      <c r="BT134" t="s">
        <v>1909</v>
      </c>
      <c r="BU134" t="s">
        <v>1793</v>
      </c>
      <c r="BV134">
        <v>0</v>
      </c>
      <c r="BW134">
        <v>0</v>
      </c>
      <c r="BX134">
        <v>0</v>
      </c>
      <c r="BY134">
        <v>1.2</v>
      </c>
      <c r="BZ134">
        <v>0.36520999999999998</v>
      </c>
      <c r="CA134">
        <v>9.1939999999999994E-2</v>
      </c>
      <c r="CB134">
        <v>0.36520999999999998</v>
      </c>
      <c r="CC134">
        <v>9.1939999999999994E-2</v>
      </c>
      <c r="CD134">
        <v>0.05</v>
      </c>
      <c r="CE134">
        <v>0.1</v>
      </c>
      <c r="CF134">
        <v>0.56000000000000005</v>
      </c>
      <c r="CG134">
        <v>0.99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 t="s">
        <v>2174</v>
      </c>
      <c r="CP134">
        <v>100</v>
      </c>
      <c r="CQ134" t="s">
        <v>2175</v>
      </c>
      <c r="CR134">
        <v>100</v>
      </c>
      <c r="CS134" t="s">
        <v>1795</v>
      </c>
      <c r="CT134" t="s">
        <v>2178</v>
      </c>
      <c r="CU134">
        <v>1</v>
      </c>
      <c r="CV134">
        <v>0</v>
      </c>
      <c r="CW134" t="s">
        <v>1797</v>
      </c>
      <c r="CX134">
        <v>40.512824999999999</v>
      </c>
      <c r="CY134">
        <v>-79.196106999999998</v>
      </c>
      <c r="CZ134" t="s">
        <v>1798</v>
      </c>
      <c r="DA134" t="s">
        <v>1799</v>
      </c>
      <c r="DB134">
        <v>0</v>
      </c>
      <c r="DC134">
        <v>0</v>
      </c>
      <c r="DD134" s="18">
        <v>20143435.199999999</v>
      </c>
      <c r="DE134" s="18">
        <v>2092509.2</v>
      </c>
      <c r="DF134" s="57">
        <v>0.315999999999999</v>
      </c>
      <c r="DG134" t="s">
        <v>1891</v>
      </c>
      <c r="DH134">
        <v>7972226</v>
      </c>
      <c r="DI134">
        <v>2205.1999999999998</v>
      </c>
      <c r="DJ134">
        <v>1003.6</v>
      </c>
      <c r="DK134">
        <v>2066716.8</v>
      </c>
      <c r="DL134">
        <v>4.8</v>
      </c>
      <c r="DM134">
        <v>398.2</v>
      </c>
      <c r="DN134">
        <v>73</v>
      </c>
      <c r="DO134">
        <v>8</v>
      </c>
      <c r="DP134">
        <v>0.213386870702441</v>
      </c>
      <c r="DQ134">
        <v>9.6039384711753301E-2</v>
      </c>
      <c r="DR134">
        <v>205.19997194263399</v>
      </c>
      <c r="DS134">
        <v>3.05857913094756E-7</v>
      </c>
      <c r="DT134">
        <v>9.5801688577046101E-2</v>
      </c>
      <c r="DU134">
        <v>0.21894974497696401</v>
      </c>
      <c r="DV134">
        <v>9.9645367340323296E-2</v>
      </c>
      <c r="DW134" s="58">
        <v>205.20003459985799</v>
      </c>
      <c r="DX134">
        <v>2.38291033894754E-7</v>
      </c>
      <c r="DY134">
        <v>9.9896816773633795E-2</v>
      </c>
      <c r="DZ134">
        <v>8.0462582694592697E-3</v>
      </c>
      <c r="EA134">
        <v>8.8178172815991896E-4</v>
      </c>
      <c r="EB134">
        <v>2897273</v>
      </c>
      <c r="EC134">
        <v>1159009</v>
      </c>
      <c r="ED134">
        <v>0</v>
      </c>
      <c r="EE134">
        <v>18794</v>
      </c>
      <c r="EF134">
        <v>1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1</v>
      </c>
      <c r="EO134">
        <v>0</v>
      </c>
      <c r="EP134">
        <v>0</v>
      </c>
      <c r="EQ134">
        <v>1</v>
      </c>
      <c r="ER134">
        <v>1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 t="s">
        <v>1936</v>
      </c>
      <c r="FA134">
        <v>45</v>
      </c>
      <c r="FB134" t="s">
        <v>1824</v>
      </c>
      <c r="FC134">
        <v>0</v>
      </c>
      <c r="FD134" t="s">
        <v>1803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62</v>
      </c>
      <c r="FM134">
        <v>26</v>
      </c>
      <c r="FN134">
        <v>63</v>
      </c>
      <c r="FO134">
        <v>18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 t="s">
        <v>1963</v>
      </c>
      <c r="FY134">
        <v>0</v>
      </c>
      <c r="FZ134">
        <v>0</v>
      </c>
      <c r="GA134">
        <v>1</v>
      </c>
      <c r="GB134">
        <v>0</v>
      </c>
      <c r="GC134">
        <v>0</v>
      </c>
      <c r="GD134">
        <v>0</v>
      </c>
      <c r="GE134">
        <v>1</v>
      </c>
      <c r="GF134">
        <v>1</v>
      </c>
      <c r="GG134">
        <v>0</v>
      </c>
      <c r="GH134">
        <v>1</v>
      </c>
      <c r="GI134">
        <v>0</v>
      </c>
      <c r="GJ134" t="s">
        <v>1804</v>
      </c>
      <c r="GK134">
        <v>0</v>
      </c>
      <c r="GL134">
        <v>1</v>
      </c>
      <c r="GM134" t="s">
        <v>1804</v>
      </c>
      <c r="GN134">
        <v>0</v>
      </c>
      <c r="GO134" t="s">
        <v>2091</v>
      </c>
      <c r="GP134">
        <v>0</v>
      </c>
      <c r="GQ134" t="s">
        <v>1839</v>
      </c>
      <c r="GR134">
        <v>164.75677450000001</v>
      </c>
      <c r="GS134">
        <v>13.3845786110603</v>
      </c>
      <c r="GT134">
        <v>6.0914035434700704</v>
      </c>
      <c r="GU134">
        <v>1</v>
      </c>
      <c r="GV134">
        <v>30720108</v>
      </c>
      <c r="GW134">
        <v>3142921</v>
      </c>
      <c r="GX134">
        <v>0.48</v>
      </c>
      <c r="GY134">
        <v>3151884</v>
      </c>
      <c r="GZ134">
        <v>205.20005984353961</v>
      </c>
      <c r="HA134" t="s">
        <v>1806</v>
      </c>
      <c r="HB134" s="57">
        <v>0.315999999999999</v>
      </c>
      <c r="HC134" t="s">
        <v>1806</v>
      </c>
      <c r="HD134" s="58">
        <v>205.20003459985799</v>
      </c>
      <c r="HE134" s="18">
        <v>1818681.1199999943</v>
      </c>
      <c r="HF134" s="18">
        <v>18887003.431199938</v>
      </c>
      <c r="HG134" s="18">
        <v>1937806.878784932</v>
      </c>
      <c r="HH134" s="57">
        <v>0.34706814580031697</v>
      </c>
      <c r="HI134">
        <v>43</v>
      </c>
      <c r="HJ134" s="11">
        <v>10.598774612970249</v>
      </c>
      <c r="HK134">
        <v>0</v>
      </c>
      <c r="HL134" s="11">
        <v>10.598774612970249</v>
      </c>
      <c r="HM134" s="59">
        <v>2347.4586904754801</v>
      </c>
      <c r="HN134" s="59">
        <v>12.66</v>
      </c>
      <c r="HO134" s="59">
        <v>4.59</v>
      </c>
      <c r="HP134" s="59">
        <v>28.844821721561601</v>
      </c>
      <c r="HQ134" s="59">
        <v>0.31865928214440603</v>
      </c>
      <c r="HR134" s="59">
        <v>0.46769446444846419</v>
      </c>
      <c r="HS134" s="59">
        <v>4.82</v>
      </c>
      <c r="HT134" s="59">
        <v>44.28</v>
      </c>
      <c r="HU134" t="s">
        <v>44</v>
      </c>
      <c r="HV134" s="19" t="s">
        <v>44</v>
      </c>
      <c r="HW134" s="18">
        <v>630.64480635000007</v>
      </c>
      <c r="HX134" s="58">
        <v>207.73439921169</v>
      </c>
      <c r="HY134" s="58">
        <v>449.26560078831</v>
      </c>
      <c r="HZ134" s="57">
        <v>0.46211416951511558</v>
      </c>
      <c r="IA134" s="18">
        <v>1818681.1199999943</v>
      </c>
      <c r="IB134" s="18">
        <v>2659614.9220937351</v>
      </c>
      <c r="IC134" s="18">
        <v>27620100.965943441</v>
      </c>
      <c r="ID134" s="58">
        <v>20.520003459985801</v>
      </c>
      <c r="IE134" s="18">
        <v>283382.28369315824</v>
      </c>
      <c r="IF134" s="18">
        <v>1654424.5950917737</v>
      </c>
      <c r="IG134" s="18">
        <v>999602604.3378582</v>
      </c>
      <c r="IH134" s="18">
        <v>0</v>
      </c>
      <c r="II134" s="18">
        <v>0</v>
      </c>
      <c r="IJ134" s="18">
        <v>2224.9702683310093</v>
      </c>
      <c r="IK134" s="58">
        <v>21.278641296803652</v>
      </c>
      <c r="IL134" s="58">
        <v>7.2028274544991673</v>
      </c>
      <c r="IM134" s="58">
        <v>12.8451884301</v>
      </c>
      <c r="IN134" s="58">
        <v>19.335982439843072</v>
      </c>
      <c r="IO134" s="58">
        <v>0</v>
      </c>
      <c r="IP134" s="58">
        <v>77.323115655811733</v>
      </c>
      <c r="IQ134" s="58">
        <v>24.718759105218908</v>
      </c>
      <c r="IR134" s="58">
        <v>27.172915965986242</v>
      </c>
      <c r="IS134" s="58">
        <f t="shared" si="10"/>
        <v>2224.9702683310093</v>
      </c>
      <c r="IT134" s="60"/>
      <c r="IU134" s="18">
        <f t="shared" si="11"/>
        <v>12.8451884301</v>
      </c>
      <c r="IV134" s="18">
        <f t="shared" si="12"/>
        <v>21.278641296803652</v>
      </c>
      <c r="IW134" s="57">
        <f t="shared" si="13"/>
        <v>0.31618630017000005</v>
      </c>
      <c r="IX134" s="57">
        <f t="shared" si="14"/>
        <v>0.46238661238961098</v>
      </c>
      <c r="JA134" s="18">
        <v>205.4</v>
      </c>
    </row>
    <row r="135" spans="1:261" x14ac:dyDescent="0.2">
      <c r="A135" t="s">
        <v>1461</v>
      </c>
      <c r="B135" t="s">
        <v>1223</v>
      </c>
      <c r="C135" t="s">
        <v>1224</v>
      </c>
      <c r="D135" t="s">
        <v>1460</v>
      </c>
      <c r="E135" t="s">
        <v>1053</v>
      </c>
      <c r="F135">
        <v>6073</v>
      </c>
      <c r="G135">
        <v>2</v>
      </c>
      <c r="H135">
        <v>3148</v>
      </c>
      <c r="I135">
        <v>10.58</v>
      </c>
      <c r="J135">
        <v>3.22</v>
      </c>
      <c r="K135">
        <v>40.92</v>
      </c>
      <c r="L135">
        <v>0.34</v>
      </c>
      <c r="M135">
        <v>0.52</v>
      </c>
      <c r="N135">
        <v>4.82</v>
      </c>
      <c r="O135">
        <v>15.85</v>
      </c>
      <c r="R135" t="s">
        <v>390</v>
      </c>
      <c r="S135">
        <v>2721</v>
      </c>
      <c r="T135" t="s">
        <v>41</v>
      </c>
      <c r="U135">
        <v>6</v>
      </c>
      <c r="V135">
        <v>90414</v>
      </c>
      <c r="W135" t="s">
        <v>42</v>
      </c>
      <c r="X135" t="s">
        <v>385</v>
      </c>
      <c r="Y135">
        <v>37045</v>
      </c>
      <c r="Z135">
        <v>844</v>
      </c>
      <c r="AA135">
        <v>1388</v>
      </c>
      <c r="AB135" t="b">
        <v>1</v>
      </c>
      <c r="AC135">
        <v>9090</v>
      </c>
      <c r="AD135">
        <v>2012</v>
      </c>
      <c r="AE135" s="10">
        <v>2048</v>
      </c>
      <c r="AF135" s="11">
        <v>148</v>
      </c>
      <c r="AG135" s="11">
        <v>18.670532217321515</v>
      </c>
      <c r="AH135" s="11">
        <v>112</v>
      </c>
      <c r="AI135" s="11">
        <v>14.129051407702768</v>
      </c>
      <c r="AJ135" s="11" t="s">
        <v>56</v>
      </c>
      <c r="AK135" s="11">
        <v>4.82</v>
      </c>
      <c r="AL135" s="11" t="s">
        <v>100</v>
      </c>
      <c r="AM135" s="11">
        <v>-28.91</v>
      </c>
      <c r="AQ135" t="s">
        <v>452</v>
      </c>
      <c r="AR135" t="s">
        <v>453</v>
      </c>
      <c r="AS135">
        <v>3130</v>
      </c>
      <c r="AT135" t="s">
        <v>41</v>
      </c>
      <c r="AU135">
        <v>1</v>
      </c>
      <c r="AV135">
        <v>88264</v>
      </c>
      <c r="AW135" t="s">
        <v>42</v>
      </c>
      <c r="AX135">
        <v>0</v>
      </c>
      <c r="AY135" t="s">
        <v>172</v>
      </c>
      <c r="AZ135" t="s">
        <v>72</v>
      </c>
      <c r="BA135">
        <v>42</v>
      </c>
      <c r="BB135" t="s">
        <v>43</v>
      </c>
      <c r="BC135">
        <v>63</v>
      </c>
      <c r="BD135">
        <v>42063</v>
      </c>
      <c r="BE135">
        <v>260</v>
      </c>
      <c r="BF135">
        <v>10969</v>
      </c>
      <c r="BG135">
        <v>2004</v>
      </c>
      <c r="BH135">
        <v>0</v>
      </c>
      <c r="BI135" t="s">
        <v>1787</v>
      </c>
      <c r="BJ135" t="s">
        <v>1788</v>
      </c>
      <c r="BK135" t="s">
        <v>1808</v>
      </c>
      <c r="BL135" t="s">
        <v>1790</v>
      </c>
      <c r="BM135" t="s">
        <v>1865</v>
      </c>
      <c r="BN135">
        <v>2004</v>
      </c>
      <c r="BO135">
        <v>0.95</v>
      </c>
      <c r="BP135" t="s">
        <v>2179</v>
      </c>
      <c r="BQ135" t="s">
        <v>1699</v>
      </c>
      <c r="BR135">
        <v>0</v>
      </c>
      <c r="BS135">
        <v>2004</v>
      </c>
      <c r="BT135" t="s">
        <v>41</v>
      </c>
      <c r="BU135">
        <v>0</v>
      </c>
      <c r="BV135">
        <v>0</v>
      </c>
      <c r="BW135">
        <v>0</v>
      </c>
      <c r="BX135">
        <v>0</v>
      </c>
      <c r="BY135">
        <v>0.6</v>
      </c>
      <c r="BZ135">
        <v>0.10745</v>
      </c>
      <c r="CA135">
        <v>0.10745</v>
      </c>
      <c r="CB135">
        <v>0.10745</v>
      </c>
      <c r="CC135">
        <v>0.10745</v>
      </c>
      <c r="CD135">
        <v>0.01</v>
      </c>
      <c r="CE135">
        <v>0.01</v>
      </c>
      <c r="CF135">
        <v>0.01</v>
      </c>
      <c r="CG135">
        <v>0.99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 t="s">
        <v>2180</v>
      </c>
      <c r="CP135">
        <v>100</v>
      </c>
      <c r="CQ135" t="s">
        <v>2181</v>
      </c>
      <c r="CR135">
        <v>100</v>
      </c>
      <c r="CS135" t="s">
        <v>1795</v>
      </c>
      <c r="CT135" t="s">
        <v>2182</v>
      </c>
      <c r="CU135">
        <v>0.5</v>
      </c>
      <c r="CV135">
        <v>0</v>
      </c>
      <c r="CW135" t="s">
        <v>1797</v>
      </c>
      <c r="CX135">
        <v>40.40625</v>
      </c>
      <c r="CY135">
        <v>-79.033659999999998</v>
      </c>
      <c r="CZ135" t="s">
        <v>1798</v>
      </c>
      <c r="DA135" t="s">
        <v>1799</v>
      </c>
      <c r="DB135">
        <v>0</v>
      </c>
      <c r="DC135">
        <v>0</v>
      </c>
      <c r="DD135" s="18">
        <v>13022196.199999999</v>
      </c>
      <c r="DE135" s="18">
        <v>0</v>
      </c>
      <c r="DF135" s="57">
        <v>0.47</v>
      </c>
      <c r="DG135" t="s">
        <v>1820</v>
      </c>
      <c r="DH135">
        <v>4914083.2</v>
      </c>
      <c r="DI135">
        <v>3445.8</v>
      </c>
      <c r="DJ135">
        <v>755.4</v>
      </c>
      <c r="DK135">
        <v>1356802.6</v>
      </c>
      <c r="DL135">
        <v>0</v>
      </c>
      <c r="DM135">
        <v>264.2</v>
      </c>
      <c r="DN135">
        <v>18</v>
      </c>
      <c r="DO135">
        <v>2</v>
      </c>
      <c r="DP135">
        <v>0.49806095068584699</v>
      </c>
      <c r="DQ135">
        <v>0.126982514507752</v>
      </c>
      <c r="DR135">
        <v>213.86908286977501</v>
      </c>
      <c r="DS135">
        <v>0</v>
      </c>
      <c r="DT135">
        <v>0.11064317622157201</v>
      </c>
      <c r="DU135">
        <v>0.52921948756999904</v>
      </c>
      <c r="DV135">
        <v>0.116017296683028</v>
      </c>
      <c r="DW135" s="58">
        <v>208.38306828766699</v>
      </c>
      <c r="DX135">
        <v>0</v>
      </c>
      <c r="DY135">
        <v>0.10752768695491299</v>
      </c>
      <c r="DZ135">
        <v>2.7769232739184801E-3</v>
      </c>
      <c r="EA135">
        <v>3.0854703043538701E-4</v>
      </c>
      <c r="EB135">
        <v>933316.5</v>
      </c>
      <c r="EC135">
        <v>860352</v>
      </c>
      <c r="ED135">
        <v>0</v>
      </c>
      <c r="EE135">
        <v>8955</v>
      </c>
      <c r="EF135">
        <v>1</v>
      </c>
      <c r="EG135">
        <v>0</v>
      </c>
      <c r="EH135">
        <v>0</v>
      </c>
      <c r="EI135">
        <v>0.1</v>
      </c>
      <c r="EJ135">
        <v>7.0000000000000007E-2</v>
      </c>
      <c r="EK135" t="s">
        <v>1822</v>
      </c>
      <c r="EL135" t="s">
        <v>1822</v>
      </c>
      <c r="EM135">
        <v>0</v>
      </c>
      <c r="EN135">
        <v>0</v>
      </c>
      <c r="EO135">
        <v>1</v>
      </c>
      <c r="EP135">
        <v>1</v>
      </c>
      <c r="EQ135">
        <v>0</v>
      </c>
      <c r="ER135">
        <v>1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 t="s">
        <v>1823</v>
      </c>
      <c r="FA135">
        <v>18</v>
      </c>
      <c r="FB135" t="s">
        <v>1940</v>
      </c>
      <c r="FC135">
        <v>5</v>
      </c>
      <c r="FD135" t="s">
        <v>1849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51</v>
      </c>
      <c r="FM135">
        <v>20</v>
      </c>
      <c r="FN135">
        <v>53</v>
      </c>
      <c r="FO135">
        <v>14</v>
      </c>
      <c r="FP135">
        <v>0</v>
      </c>
      <c r="FQ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0</v>
      </c>
      <c r="GD135">
        <v>0</v>
      </c>
      <c r="GE135">
        <v>1</v>
      </c>
      <c r="GF135">
        <v>1</v>
      </c>
      <c r="GG135">
        <v>0</v>
      </c>
      <c r="GH135">
        <v>1</v>
      </c>
      <c r="GI135">
        <v>0</v>
      </c>
      <c r="GJ135" t="s">
        <v>1836</v>
      </c>
      <c r="GK135">
        <v>0</v>
      </c>
      <c r="GL135">
        <v>1</v>
      </c>
      <c r="GM135" t="s">
        <v>1836</v>
      </c>
      <c r="GN135">
        <v>0</v>
      </c>
      <c r="GO135" t="s">
        <v>1838</v>
      </c>
      <c r="GP135">
        <v>0</v>
      </c>
      <c r="GQ135" t="s">
        <v>1839</v>
      </c>
      <c r="GR135">
        <v>155.4662338</v>
      </c>
      <c r="GS135">
        <v>22.1642984188634</v>
      </c>
      <c r="GT135">
        <v>4.8589329112570203</v>
      </c>
      <c r="GU135">
        <v>1</v>
      </c>
      <c r="GV135">
        <v>10266720</v>
      </c>
      <c r="GW135" t="s">
        <v>44</v>
      </c>
      <c r="GX135">
        <v>0.37</v>
      </c>
      <c r="GY135">
        <v>1062878</v>
      </c>
      <c r="GZ135">
        <v>207.053080243739</v>
      </c>
      <c r="HA135" t="s">
        <v>1806</v>
      </c>
      <c r="HB135" s="57">
        <v>0.47</v>
      </c>
      <c r="HC135" t="s">
        <v>1806</v>
      </c>
      <c r="HD135" s="58">
        <v>208.38306828766699</v>
      </c>
      <c r="HE135" s="18">
        <v>1070472</v>
      </c>
      <c r="HF135" s="18">
        <v>11742007.368000001</v>
      </c>
      <c r="HG135" s="18">
        <v>1223417.7616001165</v>
      </c>
      <c r="HH135" s="57">
        <v>0.5</v>
      </c>
      <c r="HI135">
        <v>50</v>
      </c>
      <c r="HJ135" s="11">
        <v>18.206125120793672</v>
      </c>
      <c r="HK135">
        <v>0</v>
      </c>
      <c r="HL135" s="11">
        <v>18.206125120793672</v>
      </c>
      <c r="HM135" s="59" t="s">
        <v>44</v>
      </c>
      <c r="HN135" s="59" t="s">
        <v>44</v>
      </c>
      <c r="HO135" s="59" t="s">
        <v>44</v>
      </c>
      <c r="HP135" s="59" t="s">
        <v>44</v>
      </c>
      <c r="HQ135" s="59" t="s">
        <v>44</v>
      </c>
      <c r="HR135" s="59" t="s">
        <v>44</v>
      </c>
      <c r="HS135" s="59" t="s">
        <v>44</v>
      </c>
      <c r="HT135" s="59" t="s">
        <v>44</v>
      </c>
      <c r="HU135" t="s">
        <v>44</v>
      </c>
      <c r="HV135" s="19" t="s">
        <v>44</v>
      </c>
      <c r="HW135" s="18">
        <v>293.37906779999997</v>
      </c>
      <c r="HX135" s="58">
        <v>96.639064933319986</v>
      </c>
      <c r="HY135" s="58">
        <v>163.36093506668001</v>
      </c>
      <c r="HZ135" s="57">
        <v>0.74803685440537482</v>
      </c>
      <c r="IA135" s="18">
        <v>1070472</v>
      </c>
      <c r="IB135" s="18">
        <v>1703728.7395936819</v>
      </c>
      <c r="IC135" s="18">
        <v>18688200.544603094</v>
      </c>
      <c r="ID135" s="58">
        <v>20.838306828766701</v>
      </c>
      <c r="IE135" s="18">
        <v>194715.22851298214</v>
      </c>
      <c r="IF135" s="18">
        <v>1028702.5330871344</v>
      </c>
      <c r="IG135" s="18">
        <v>465020051.34778833</v>
      </c>
      <c r="IH135" s="18">
        <v>0</v>
      </c>
      <c r="II135" s="18">
        <v>0</v>
      </c>
      <c r="IJ135" s="18">
        <v>2846.5804946450526</v>
      </c>
      <c r="IK135" s="58">
        <v>27.851075999999999</v>
      </c>
      <c r="IL135" s="58">
        <v>9.7333603914017743</v>
      </c>
      <c r="IM135" s="58">
        <v>15.099994943459997</v>
      </c>
      <c r="IN135" s="58">
        <v>29.522321572106563</v>
      </c>
      <c r="IO135" s="58">
        <v>0</v>
      </c>
      <c r="IP135" s="58">
        <v>81.683327833335596</v>
      </c>
      <c r="IQ135" s="58">
        <v>22.194696088452247</v>
      </c>
      <c r="IR135" s="58">
        <v>23.095890159711704</v>
      </c>
      <c r="IS135" s="58">
        <f t="shared" si="10"/>
        <v>2846.5804946450526</v>
      </c>
      <c r="IT135" s="60"/>
      <c r="IU135" s="18">
        <f t="shared" si="11"/>
        <v>15.099994943459997</v>
      </c>
      <c r="IV135" s="18">
        <f t="shared" si="12"/>
        <v>27.851075999999999</v>
      </c>
      <c r="IW135" s="57">
        <f t="shared" si="13"/>
        <v>0.37168871128199998</v>
      </c>
      <c r="IX135" s="57">
        <f t="shared" si="14"/>
        <v>0.5915677753305848</v>
      </c>
      <c r="JA135" s="18">
        <v>228.6</v>
      </c>
    </row>
    <row r="136" spans="1:261" x14ac:dyDescent="0.2">
      <c r="A136" t="s">
        <v>1462</v>
      </c>
      <c r="B136" t="s">
        <v>1463</v>
      </c>
      <c r="C136" t="s">
        <v>1224</v>
      </c>
      <c r="D136" t="s">
        <v>1464</v>
      </c>
      <c r="E136" t="s">
        <v>101</v>
      </c>
      <c r="F136">
        <v>6076</v>
      </c>
      <c r="G136">
        <v>3</v>
      </c>
      <c r="H136">
        <v>2614.6584385228498</v>
      </c>
      <c r="I136">
        <v>12.66</v>
      </c>
      <c r="J136">
        <v>3.22</v>
      </c>
      <c r="K136">
        <v>30.965810424132801</v>
      </c>
      <c r="L136">
        <v>0.34251272533918903</v>
      </c>
      <c r="M136">
        <v>0.52094211021555981</v>
      </c>
      <c r="N136">
        <v>4.82</v>
      </c>
      <c r="O136">
        <v>15.15</v>
      </c>
      <c r="R136" t="s">
        <v>954</v>
      </c>
      <c r="S136">
        <v>2727</v>
      </c>
      <c r="T136" t="s">
        <v>41</v>
      </c>
      <c r="U136">
        <v>1</v>
      </c>
      <c r="V136">
        <v>1861</v>
      </c>
      <c r="W136" t="s">
        <v>42</v>
      </c>
      <c r="X136" t="s">
        <v>385</v>
      </c>
      <c r="Y136">
        <v>37035</v>
      </c>
      <c r="Z136">
        <v>370</v>
      </c>
      <c r="AA136">
        <v>2058</v>
      </c>
      <c r="AB136" t="b">
        <v>1</v>
      </c>
      <c r="AC136">
        <v>9477</v>
      </c>
      <c r="AD136">
        <v>1965</v>
      </c>
      <c r="AE136" s="10">
        <v>2021</v>
      </c>
      <c r="AF136" s="11">
        <v>159</v>
      </c>
      <c r="AG136" s="11">
        <v>25.344918063453886</v>
      </c>
      <c r="AH136" s="11">
        <v>109</v>
      </c>
      <c r="AI136" s="11">
        <v>17.374818043499832</v>
      </c>
      <c r="AJ136" s="11" t="s">
        <v>531</v>
      </c>
      <c r="AK136" s="11">
        <v>4.82</v>
      </c>
      <c r="AL136" s="11" t="s">
        <v>100</v>
      </c>
      <c r="AM136" s="11">
        <v>-28.91</v>
      </c>
      <c r="AQ136" t="s">
        <v>452</v>
      </c>
      <c r="AR136" t="s">
        <v>454</v>
      </c>
      <c r="AS136">
        <v>3130</v>
      </c>
      <c r="AT136" t="s">
        <v>41</v>
      </c>
      <c r="AU136">
        <v>2</v>
      </c>
      <c r="AV136">
        <v>88265</v>
      </c>
      <c r="AW136" t="s">
        <v>42</v>
      </c>
      <c r="AX136">
        <v>0</v>
      </c>
      <c r="AY136" t="s">
        <v>172</v>
      </c>
      <c r="AZ136" t="s">
        <v>72</v>
      </c>
      <c r="BA136">
        <v>42</v>
      </c>
      <c r="BB136" t="s">
        <v>43</v>
      </c>
      <c r="BC136">
        <v>63</v>
      </c>
      <c r="BD136">
        <v>42063</v>
      </c>
      <c r="BE136">
        <v>260</v>
      </c>
      <c r="BF136">
        <v>10969</v>
      </c>
      <c r="BG136">
        <v>2004</v>
      </c>
      <c r="BH136">
        <v>0</v>
      </c>
      <c r="BI136" t="s">
        <v>1787</v>
      </c>
      <c r="BJ136" t="s">
        <v>1788</v>
      </c>
      <c r="BK136" t="s">
        <v>1808</v>
      </c>
      <c r="BL136" t="s">
        <v>1790</v>
      </c>
      <c r="BM136" t="s">
        <v>1865</v>
      </c>
      <c r="BN136">
        <v>2004</v>
      </c>
      <c r="BO136">
        <v>0.95</v>
      </c>
      <c r="BP136" t="s">
        <v>2179</v>
      </c>
      <c r="BQ136" t="s">
        <v>1699</v>
      </c>
      <c r="BR136">
        <v>0</v>
      </c>
      <c r="BS136">
        <v>2004</v>
      </c>
      <c r="BT136" t="s">
        <v>41</v>
      </c>
      <c r="BU136">
        <v>0</v>
      </c>
      <c r="BV136">
        <v>0</v>
      </c>
      <c r="BW136">
        <v>0</v>
      </c>
      <c r="BX136">
        <v>0</v>
      </c>
      <c r="BY136">
        <v>0.6</v>
      </c>
      <c r="BZ136">
        <v>0.11085</v>
      </c>
      <c r="CA136">
        <v>8.7840000000000001E-2</v>
      </c>
      <c r="CB136">
        <v>0.11085</v>
      </c>
      <c r="CC136">
        <v>8.7840000000000001E-2</v>
      </c>
      <c r="CD136">
        <v>0.01</v>
      </c>
      <c r="CE136">
        <v>0.01</v>
      </c>
      <c r="CF136">
        <v>0.01</v>
      </c>
      <c r="CG136">
        <v>0.99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 t="s">
        <v>2180</v>
      </c>
      <c r="CP136">
        <v>100</v>
      </c>
      <c r="CQ136" t="s">
        <v>2181</v>
      </c>
      <c r="CR136">
        <v>100</v>
      </c>
      <c r="CS136" t="s">
        <v>1795</v>
      </c>
      <c r="CT136" t="s">
        <v>2182</v>
      </c>
      <c r="CU136">
        <v>0.5</v>
      </c>
      <c r="CV136">
        <v>0</v>
      </c>
      <c r="CW136" t="s">
        <v>1797</v>
      </c>
      <c r="CX136">
        <v>40.40625</v>
      </c>
      <c r="CY136">
        <v>-79.033659999999998</v>
      </c>
      <c r="CZ136" t="s">
        <v>1798</v>
      </c>
      <c r="DA136" t="s">
        <v>1799</v>
      </c>
      <c r="DB136">
        <v>0</v>
      </c>
      <c r="DC136">
        <v>0</v>
      </c>
      <c r="DD136" s="18">
        <v>13346417.199999999</v>
      </c>
      <c r="DE136" s="18">
        <v>0</v>
      </c>
      <c r="DF136" s="57">
        <v>0.48</v>
      </c>
      <c r="DG136" t="s">
        <v>1820</v>
      </c>
      <c r="DH136">
        <v>5183548</v>
      </c>
      <c r="DI136">
        <v>3532.8</v>
      </c>
      <c r="DJ136">
        <v>769</v>
      </c>
      <c r="DK136">
        <v>1390946.2</v>
      </c>
      <c r="DL136">
        <v>0</v>
      </c>
      <c r="DM136">
        <v>277.39999999999998</v>
      </c>
      <c r="DN136">
        <v>17</v>
      </c>
      <c r="DO136">
        <v>1</v>
      </c>
      <c r="DP136">
        <v>0.492543318494988</v>
      </c>
      <c r="DQ136">
        <v>0.12912340696274499</v>
      </c>
      <c r="DR136">
        <v>213.4503635696</v>
      </c>
      <c r="DS136">
        <v>0</v>
      </c>
      <c r="DT136">
        <v>0.115722061879401</v>
      </c>
      <c r="DU136">
        <v>0.52940050457886101</v>
      </c>
      <c r="DV136">
        <v>0.11523691916359299</v>
      </c>
      <c r="DW136" s="58">
        <v>208.437392471142</v>
      </c>
      <c r="DX136">
        <v>0</v>
      </c>
      <c r="DY136">
        <v>0.107030937111028</v>
      </c>
      <c r="DZ136">
        <v>2.3800195399604198E-3</v>
      </c>
      <c r="EA136">
        <v>1.40001149409436E-4</v>
      </c>
      <c r="EB136">
        <v>933316.5</v>
      </c>
      <c r="EC136">
        <v>770464</v>
      </c>
      <c r="ED136">
        <v>0</v>
      </c>
      <c r="EE136">
        <v>7991</v>
      </c>
      <c r="EF136">
        <v>1</v>
      </c>
      <c r="EG136">
        <v>0</v>
      </c>
      <c r="EH136">
        <v>0</v>
      </c>
      <c r="EI136">
        <v>0.12</v>
      </c>
      <c r="EJ136">
        <v>7.0000000000000007E-2</v>
      </c>
      <c r="EK136" t="s">
        <v>1822</v>
      </c>
      <c r="EL136" t="s">
        <v>1822</v>
      </c>
      <c r="EM136">
        <v>0</v>
      </c>
      <c r="EN136">
        <v>0</v>
      </c>
      <c r="EO136">
        <v>1</v>
      </c>
      <c r="EP136">
        <v>1</v>
      </c>
      <c r="EQ136">
        <v>0</v>
      </c>
      <c r="ER136">
        <v>1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 t="s">
        <v>1823</v>
      </c>
      <c r="FA136">
        <v>18</v>
      </c>
      <c r="FB136" t="s">
        <v>1940</v>
      </c>
      <c r="FC136">
        <v>5</v>
      </c>
      <c r="FD136" t="s">
        <v>1849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51</v>
      </c>
      <c r="FM136">
        <v>20</v>
      </c>
      <c r="FN136">
        <v>53</v>
      </c>
      <c r="FO136">
        <v>14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1</v>
      </c>
      <c r="GF136">
        <v>1</v>
      </c>
      <c r="GG136">
        <v>0</v>
      </c>
      <c r="GH136">
        <v>1</v>
      </c>
      <c r="GI136">
        <v>0</v>
      </c>
      <c r="GJ136" t="s">
        <v>1836</v>
      </c>
      <c r="GK136">
        <v>0</v>
      </c>
      <c r="GL136">
        <v>1</v>
      </c>
      <c r="GM136" t="s">
        <v>1836</v>
      </c>
      <c r="GN136">
        <v>0</v>
      </c>
      <c r="GO136" t="s">
        <v>1838</v>
      </c>
      <c r="GP136">
        <v>0</v>
      </c>
      <c r="GQ136" t="s">
        <v>1839</v>
      </c>
      <c r="GR136">
        <v>155.4662338</v>
      </c>
      <c r="GS136">
        <v>22.723905465831098</v>
      </c>
      <c r="GT136">
        <v>4.9464117140013899</v>
      </c>
      <c r="GU136">
        <v>1</v>
      </c>
      <c r="GV136">
        <v>9951752</v>
      </c>
      <c r="GW136" t="s">
        <v>44</v>
      </c>
      <c r="GX136">
        <v>0.36</v>
      </c>
      <c r="GY136">
        <v>1032174</v>
      </c>
      <c r="GZ136">
        <v>207.43563545393815</v>
      </c>
      <c r="HA136" t="s">
        <v>1806</v>
      </c>
      <c r="HB136" s="57">
        <v>0.48</v>
      </c>
      <c r="HC136" t="s">
        <v>1806</v>
      </c>
      <c r="HD136" s="58">
        <v>208.437392471142</v>
      </c>
      <c r="HE136" s="18">
        <v>1093248</v>
      </c>
      <c r="HF136" s="18">
        <v>11991837.312000001</v>
      </c>
      <c r="HG136" s="18">
        <v>1249773.6501257143</v>
      </c>
      <c r="HH136" s="57">
        <v>0.5</v>
      </c>
      <c r="HI136">
        <v>50</v>
      </c>
      <c r="HJ136" s="11">
        <v>18.206125120793672</v>
      </c>
      <c r="HK136">
        <v>0</v>
      </c>
      <c r="HL136" s="11">
        <v>18.206125120793672</v>
      </c>
      <c r="HM136" s="59" t="s">
        <v>44</v>
      </c>
      <c r="HN136" s="59" t="s">
        <v>44</v>
      </c>
      <c r="HO136" s="59" t="s">
        <v>44</v>
      </c>
      <c r="HP136" s="59" t="s">
        <v>44</v>
      </c>
      <c r="HQ136" s="59" t="s">
        <v>44</v>
      </c>
      <c r="HR136" s="59" t="s">
        <v>44</v>
      </c>
      <c r="HS136" s="59" t="s">
        <v>44</v>
      </c>
      <c r="HT136" s="59" t="s">
        <v>44</v>
      </c>
      <c r="HU136" t="s">
        <v>44</v>
      </c>
      <c r="HV136" s="19" t="s">
        <v>44</v>
      </c>
      <c r="HW136" s="18">
        <v>293.37906779999997</v>
      </c>
      <c r="HX136" s="58">
        <v>96.639064933319986</v>
      </c>
      <c r="HY136" s="58">
        <v>163.36093506668001</v>
      </c>
      <c r="HZ136" s="57">
        <v>0.76395253215868064</v>
      </c>
      <c r="IA136" s="18">
        <v>1093248</v>
      </c>
      <c r="IB136" s="18">
        <v>1739978.2872446112</v>
      </c>
      <c r="IC136" s="18">
        <v>19085821.832786139</v>
      </c>
      <c r="ID136" s="58">
        <v>20.8437392471142</v>
      </c>
      <c r="IE136" s="18">
        <v>198909.94679973676</v>
      </c>
      <c r="IF136" s="18">
        <v>1050863.7033259775</v>
      </c>
      <c r="IG136" s="18">
        <v>465020051.34778833</v>
      </c>
      <c r="IH136" s="18">
        <v>0</v>
      </c>
      <c r="II136" s="18">
        <v>0</v>
      </c>
      <c r="IJ136" s="18">
        <v>2846.5804946450526</v>
      </c>
      <c r="IK136" s="58">
        <v>27.851075999999999</v>
      </c>
      <c r="IL136" s="58">
        <v>9.7333603914017761</v>
      </c>
      <c r="IM136" s="58">
        <v>15.099994943459997</v>
      </c>
      <c r="IN136" s="58">
        <v>29.527349239585167</v>
      </c>
      <c r="IO136" s="58">
        <v>0</v>
      </c>
      <c r="IP136" s="58">
        <v>81.704622174207586</v>
      </c>
      <c r="IQ136" s="58">
        <v>21.14671385225013</v>
      </c>
      <c r="IR136" s="58">
        <v>21.999620457319541</v>
      </c>
      <c r="IS136" s="58">
        <f t="shared" si="10"/>
        <v>2846.5804946450526</v>
      </c>
      <c r="IT136" s="60"/>
      <c r="IU136" s="18">
        <f t="shared" si="11"/>
        <v>15.099994943459997</v>
      </c>
      <c r="IV136" s="18">
        <f t="shared" si="12"/>
        <v>27.851075999999999</v>
      </c>
      <c r="IW136" s="57">
        <f t="shared" si="13"/>
        <v>0.37168871128199998</v>
      </c>
      <c r="IX136" s="57">
        <f t="shared" si="14"/>
        <v>0.5915677753305848</v>
      </c>
      <c r="JA136" s="18">
        <v>228.6</v>
      </c>
    </row>
    <row r="137" spans="1:261" x14ac:dyDescent="0.2">
      <c r="A137" t="s">
        <v>1465</v>
      </c>
      <c r="B137" t="s">
        <v>1463</v>
      </c>
      <c r="C137" t="s">
        <v>1224</v>
      </c>
      <c r="D137" t="s">
        <v>1464</v>
      </c>
      <c r="E137" t="s">
        <v>101</v>
      </c>
      <c r="F137">
        <v>6076</v>
      </c>
      <c r="G137">
        <v>4</v>
      </c>
      <c r="H137">
        <v>2614.6584385228498</v>
      </c>
      <c r="I137">
        <v>12.66</v>
      </c>
      <c r="J137">
        <v>3.22</v>
      </c>
      <c r="K137">
        <v>30.965810424132801</v>
      </c>
      <c r="L137">
        <v>0.34251272533918903</v>
      </c>
      <c r="M137">
        <v>0.52094211021555981</v>
      </c>
      <c r="N137">
        <v>4.82</v>
      </c>
      <c r="O137">
        <v>15.15</v>
      </c>
      <c r="R137" t="s">
        <v>955</v>
      </c>
      <c r="S137">
        <v>2727</v>
      </c>
      <c r="T137" t="s">
        <v>41</v>
      </c>
      <c r="U137">
        <v>2</v>
      </c>
      <c r="V137">
        <v>1862</v>
      </c>
      <c r="W137" t="s">
        <v>42</v>
      </c>
      <c r="X137" t="s">
        <v>385</v>
      </c>
      <c r="Y137">
        <v>37035</v>
      </c>
      <c r="Z137">
        <v>370</v>
      </c>
      <c r="AA137">
        <v>2058</v>
      </c>
      <c r="AB137" t="b">
        <v>1</v>
      </c>
      <c r="AC137">
        <v>9490</v>
      </c>
      <c r="AD137">
        <v>1966</v>
      </c>
      <c r="AE137" s="10">
        <v>2021</v>
      </c>
      <c r="AF137" s="11">
        <v>159</v>
      </c>
      <c r="AG137" s="11">
        <v>25.344918063453886</v>
      </c>
      <c r="AH137" s="11">
        <v>109</v>
      </c>
      <c r="AI137" s="11">
        <v>17.374818043499832</v>
      </c>
      <c r="AJ137" s="11" t="s">
        <v>531</v>
      </c>
      <c r="AK137" s="11">
        <v>4.82</v>
      </c>
      <c r="AL137" s="11" t="s">
        <v>100</v>
      </c>
      <c r="AM137" s="11">
        <v>-28.91</v>
      </c>
      <c r="AQ137" t="s">
        <v>455</v>
      </c>
      <c r="AR137" t="s">
        <v>456</v>
      </c>
      <c r="AS137">
        <v>3140</v>
      </c>
      <c r="AT137" t="s">
        <v>41</v>
      </c>
      <c r="AU137">
        <v>1</v>
      </c>
      <c r="AV137">
        <v>2100</v>
      </c>
      <c r="AW137" t="s">
        <v>42</v>
      </c>
      <c r="AX137">
        <v>0</v>
      </c>
      <c r="AY137" t="s">
        <v>161</v>
      </c>
      <c r="AZ137" t="s">
        <v>72</v>
      </c>
      <c r="BA137">
        <v>42</v>
      </c>
      <c r="BB137" t="s">
        <v>457</v>
      </c>
      <c r="BC137">
        <v>133</v>
      </c>
      <c r="BD137">
        <v>42133</v>
      </c>
      <c r="BE137">
        <v>306</v>
      </c>
      <c r="BF137">
        <v>11245</v>
      </c>
      <c r="BG137">
        <v>1961</v>
      </c>
      <c r="BH137">
        <v>0</v>
      </c>
      <c r="BI137" t="s">
        <v>1881</v>
      </c>
      <c r="BJ137" t="s">
        <v>1788</v>
      </c>
      <c r="BK137" t="s">
        <v>1808</v>
      </c>
      <c r="BL137" t="s">
        <v>2122</v>
      </c>
      <c r="BM137" t="s">
        <v>1810</v>
      </c>
      <c r="BN137">
        <v>2009</v>
      </c>
      <c r="BO137">
        <v>0.97</v>
      </c>
      <c r="BP137" t="s">
        <v>1968</v>
      </c>
      <c r="BQ137">
        <v>0</v>
      </c>
      <c r="BR137">
        <v>0</v>
      </c>
      <c r="BS137">
        <v>0</v>
      </c>
      <c r="BT137" t="s">
        <v>41</v>
      </c>
      <c r="BU137">
        <v>0</v>
      </c>
      <c r="BV137">
        <v>0</v>
      </c>
      <c r="BW137">
        <v>0</v>
      </c>
      <c r="BX137">
        <v>0</v>
      </c>
      <c r="BY137">
        <v>0.85</v>
      </c>
      <c r="BZ137">
        <v>0.18615000000000001</v>
      </c>
      <c r="CA137">
        <v>0.18615000000000001</v>
      </c>
      <c r="CB137">
        <v>0.18615000000000001</v>
      </c>
      <c r="CC137">
        <v>0.18615000000000001</v>
      </c>
      <c r="CD137">
        <v>0.05</v>
      </c>
      <c r="CE137">
        <v>0.1</v>
      </c>
      <c r="CF137">
        <v>0.56000000000000005</v>
      </c>
      <c r="CG137">
        <v>0.99</v>
      </c>
      <c r="CH137" t="s">
        <v>1793</v>
      </c>
      <c r="CI137">
        <v>2016</v>
      </c>
      <c r="CJ137">
        <v>0</v>
      </c>
      <c r="CK137">
        <v>0</v>
      </c>
      <c r="CL137" t="s">
        <v>1188</v>
      </c>
      <c r="CM137">
        <v>2021</v>
      </c>
      <c r="CN137">
        <v>0</v>
      </c>
      <c r="CO137" t="s">
        <v>2183</v>
      </c>
      <c r="CP137">
        <v>100</v>
      </c>
      <c r="CQ137" t="s">
        <v>2184</v>
      </c>
      <c r="CR137">
        <v>100</v>
      </c>
      <c r="CS137" t="s">
        <v>1795</v>
      </c>
      <c r="CT137" t="s">
        <v>2185</v>
      </c>
      <c r="CU137">
        <v>1</v>
      </c>
      <c r="CV137">
        <v>0</v>
      </c>
      <c r="CW137" t="s">
        <v>1797</v>
      </c>
      <c r="CX137">
        <v>40.096111000000001</v>
      </c>
      <c r="CY137">
        <v>-76.696200000000005</v>
      </c>
      <c r="CZ137" t="s">
        <v>1798</v>
      </c>
      <c r="DA137" t="s">
        <v>1799</v>
      </c>
      <c r="DB137" t="s">
        <v>2124</v>
      </c>
      <c r="DC137">
        <v>0</v>
      </c>
      <c r="DD137" s="18">
        <v>6289673.2000000002</v>
      </c>
      <c r="DE137" s="18">
        <v>613918.4</v>
      </c>
      <c r="DF137" s="57">
        <v>0.192</v>
      </c>
      <c r="DG137" t="s">
        <v>1877</v>
      </c>
      <c r="DH137">
        <v>2659062.6</v>
      </c>
      <c r="DI137">
        <v>474</v>
      </c>
      <c r="DJ137">
        <v>606.6</v>
      </c>
      <c r="DK137">
        <v>505174.4</v>
      </c>
      <c r="DL137">
        <v>3.4</v>
      </c>
      <c r="DM137">
        <v>178.4</v>
      </c>
      <c r="DN137">
        <v>20</v>
      </c>
      <c r="DO137">
        <v>1</v>
      </c>
      <c r="DP137">
        <v>0.21504650837759001</v>
      </c>
      <c r="DQ137">
        <v>0.230003375266294</v>
      </c>
      <c r="DR137">
        <v>182.60606122044999</v>
      </c>
      <c r="DS137">
        <v>6.6474963949796096E-7</v>
      </c>
      <c r="DT137">
        <v>0.24764574154878399</v>
      </c>
      <c r="DU137">
        <v>0.15072325220331001</v>
      </c>
      <c r="DV137">
        <v>0.19288760503486799</v>
      </c>
      <c r="DW137" s="58">
        <v>160.636136071425</v>
      </c>
      <c r="DX137">
        <v>5.4056862604562603E-7</v>
      </c>
      <c r="DY137">
        <v>0.13418262511006601</v>
      </c>
      <c r="DZ137">
        <v>6.3226142365988601E-3</v>
      </c>
      <c r="EA137">
        <v>3.16130711829943E-4</v>
      </c>
      <c r="EB137">
        <v>569449</v>
      </c>
      <c r="EC137">
        <v>111747</v>
      </c>
      <c r="ED137">
        <v>3668026</v>
      </c>
      <c r="EE137">
        <v>2953</v>
      </c>
      <c r="EF137">
        <v>1</v>
      </c>
      <c r="EG137">
        <v>1</v>
      </c>
      <c r="EH137" t="s">
        <v>1847</v>
      </c>
      <c r="EI137">
        <v>0.621106135</v>
      </c>
      <c r="EJ137">
        <v>0.621106135</v>
      </c>
      <c r="EK137" t="s">
        <v>1848</v>
      </c>
      <c r="EL137" t="s">
        <v>1848</v>
      </c>
      <c r="EM137">
        <v>0</v>
      </c>
      <c r="EN137">
        <v>0</v>
      </c>
      <c r="EO137">
        <v>0</v>
      </c>
      <c r="EP137">
        <v>1</v>
      </c>
      <c r="EQ137">
        <v>0</v>
      </c>
      <c r="ER137">
        <v>1</v>
      </c>
      <c r="ES137">
        <v>0</v>
      </c>
      <c r="ET137">
        <v>0</v>
      </c>
      <c r="EU137">
        <v>0</v>
      </c>
      <c r="EV137">
        <v>0</v>
      </c>
      <c r="EW137">
        <v>1</v>
      </c>
      <c r="EX137">
        <v>0</v>
      </c>
      <c r="EY137">
        <v>1</v>
      </c>
      <c r="EZ137" t="s">
        <v>1823</v>
      </c>
      <c r="FA137">
        <v>61</v>
      </c>
      <c r="FB137" t="s">
        <v>1860</v>
      </c>
      <c r="FC137">
        <v>6</v>
      </c>
      <c r="FD137" t="s">
        <v>1849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83</v>
      </c>
      <c r="FM137">
        <v>18</v>
      </c>
      <c r="FN137">
        <v>93</v>
      </c>
      <c r="FO137">
        <v>27</v>
      </c>
      <c r="FP137">
        <v>1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1</v>
      </c>
      <c r="GF137">
        <v>1</v>
      </c>
      <c r="GG137">
        <v>0</v>
      </c>
      <c r="GH137">
        <v>1</v>
      </c>
      <c r="GI137">
        <v>0</v>
      </c>
      <c r="GJ137" t="s">
        <v>1836</v>
      </c>
      <c r="GK137">
        <v>0</v>
      </c>
      <c r="GL137">
        <v>1</v>
      </c>
      <c r="GM137" t="s">
        <v>1836</v>
      </c>
      <c r="GN137" t="s">
        <v>1991</v>
      </c>
      <c r="GO137" t="s">
        <v>2091</v>
      </c>
      <c r="GP137">
        <v>0</v>
      </c>
      <c r="GQ137" t="s">
        <v>2186</v>
      </c>
      <c r="GR137">
        <v>184.59081269999999</v>
      </c>
      <c r="GS137">
        <v>2.5678417742834898</v>
      </c>
      <c r="GT137">
        <v>3.2861873845577301</v>
      </c>
      <c r="GU137">
        <v>0</v>
      </c>
      <c r="GV137">
        <v>6909032</v>
      </c>
      <c r="GW137">
        <v>678641</v>
      </c>
      <c r="GX137">
        <v>0.21</v>
      </c>
      <c r="GY137">
        <v>538727</v>
      </c>
      <c r="GZ137">
        <v>155.94861914085794</v>
      </c>
      <c r="HA137" t="s">
        <v>1840</v>
      </c>
      <c r="HB137" s="57">
        <v>0.2</v>
      </c>
      <c r="HC137" t="s">
        <v>1840</v>
      </c>
      <c r="HD137" s="58">
        <v>190</v>
      </c>
      <c r="HE137" s="18">
        <v>536112</v>
      </c>
      <c r="HF137" s="18">
        <v>6028579.4400000004</v>
      </c>
      <c r="HG137" s="18">
        <v>572715.04680000013</v>
      </c>
      <c r="HH137" s="57">
        <v>1</v>
      </c>
      <c r="HI137">
        <v>148</v>
      </c>
      <c r="HJ137" s="11">
        <v>23.876414590918333</v>
      </c>
      <c r="HK137">
        <v>41</v>
      </c>
      <c r="HL137" s="11">
        <v>16.132712561431305</v>
      </c>
      <c r="HM137" s="59" t="s">
        <v>44</v>
      </c>
      <c r="HN137" s="59" t="s">
        <v>44</v>
      </c>
      <c r="HO137" s="59" t="s">
        <v>44</v>
      </c>
      <c r="HP137" s="59" t="s">
        <v>44</v>
      </c>
      <c r="HQ137" s="59" t="s">
        <v>44</v>
      </c>
      <c r="HR137" s="59" t="s">
        <v>44</v>
      </c>
      <c r="HS137" s="59" t="s">
        <v>44</v>
      </c>
      <c r="HT137" s="59" t="s">
        <v>44</v>
      </c>
      <c r="HU137" t="s">
        <v>44</v>
      </c>
      <c r="HV137" s="19">
        <v>1</v>
      </c>
      <c r="HW137" s="18">
        <v>318.04885710000002</v>
      </c>
      <c r="HX137" s="58">
        <v>104.76529352873999</v>
      </c>
      <c r="HY137" s="58">
        <v>201.23470647126001</v>
      </c>
      <c r="HZ137" s="57">
        <v>0.30412248996790459</v>
      </c>
      <c r="IA137" s="18">
        <v>536112</v>
      </c>
      <c r="IB137" s="18">
        <v>815218.58170836628</v>
      </c>
      <c r="IC137" s="18">
        <v>9167132.9513105787</v>
      </c>
      <c r="ID137" s="58">
        <v>19</v>
      </c>
      <c r="IE137" s="18">
        <v>87087.763037450495</v>
      </c>
      <c r="IF137" s="18">
        <v>485627.28376254963</v>
      </c>
      <c r="IG137" s="18">
        <v>504122863.87306941</v>
      </c>
      <c r="IH137" s="18">
        <v>0</v>
      </c>
      <c r="II137" s="18">
        <v>0</v>
      </c>
      <c r="IJ137" s="18">
        <v>2505.1487027913217</v>
      </c>
      <c r="IK137" s="58">
        <v>26.216001490196078</v>
      </c>
      <c r="IL137" s="58">
        <v>8.7814304976681505</v>
      </c>
      <c r="IM137" s="58">
        <v>13.908920933699999</v>
      </c>
      <c r="IN137" s="58">
        <v>25.537784553793077</v>
      </c>
      <c r="IO137" s="58">
        <v>0</v>
      </c>
      <c r="IP137" s="58">
        <v>76.99570074875534</v>
      </c>
      <c r="IQ137" s="58">
        <v>78.430197050224493</v>
      </c>
      <c r="IR137" s="58">
        <v>86.58362329895219</v>
      </c>
      <c r="IS137" s="58">
        <f t="shared" si="10"/>
        <v>2505.1487027913217</v>
      </c>
      <c r="IT137" s="60"/>
      <c r="IU137" s="18">
        <f t="shared" si="11"/>
        <v>13.908920933699999</v>
      </c>
      <c r="IV137" s="18">
        <f t="shared" si="12"/>
        <v>26.216001490196078</v>
      </c>
      <c r="IW137" s="57">
        <f t="shared" si="13"/>
        <v>0.34237024028999996</v>
      </c>
      <c r="IX137" s="57">
        <f t="shared" si="14"/>
        <v>0.52061244983952304</v>
      </c>
      <c r="JA137" s="18">
        <v>205.4</v>
      </c>
    </row>
    <row r="138" spans="1:261" x14ac:dyDescent="0.2">
      <c r="A138" t="s">
        <v>1466</v>
      </c>
      <c r="B138" t="s">
        <v>1467</v>
      </c>
      <c r="C138" t="s">
        <v>1224</v>
      </c>
      <c r="D138" t="s">
        <v>1468</v>
      </c>
      <c r="E138" t="s">
        <v>668</v>
      </c>
      <c r="F138">
        <v>6077</v>
      </c>
      <c r="G138">
        <v>1</v>
      </c>
      <c r="H138">
        <v>2394.61672161468</v>
      </c>
      <c r="I138">
        <v>10.58</v>
      </c>
      <c r="J138">
        <v>4.59</v>
      </c>
      <c r="K138">
        <v>29.351563625781299</v>
      </c>
      <c r="L138">
        <v>0.32302386176616898</v>
      </c>
      <c r="M138">
        <v>0.49781957879086725</v>
      </c>
      <c r="N138">
        <v>4.82</v>
      </c>
      <c r="O138">
        <v>41.41</v>
      </c>
      <c r="R138" t="s">
        <v>392</v>
      </c>
      <c r="S138">
        <v>2727</v>
      </c>
      <c r="T138" t="s">
        <v>41</v>
      </c>
      <c r="U138">
        <v>3</v>
      </c>
      <c r="V138">
        <v>1863</v>
      </c>
      <c r="W138" t="s">
        <v>42</v>
      </c>
      <c r="X138" t="s">
        <v>385</v>
      </c>
      <c r="Y138">
        <v>37035</v>
      </c>
      <c r="Z138">
        <v>658</v>
      </c>
      <c r="AA138">
        <v>2058</v>
      </c>
      <c r="AB138" t="b">
        <v>1</v>
      </c>
      <c r="AC138">
        <v>9344</v>
      </c>
      <c r="AD138">
        <v>1969</v>
      </c>
      <c r="AE138" s="10">
        <v>2034</v>
      </c>
      <c r="AF138" s="11">
        <v>159</v>
      </c>
      <c r="AG138" s="11">
        <v>25.344918063453886</v>
      </c>
      <c r="AH138" s="11">
        <v>109</v>
      </c>
      <c r="AI138" s="11">
        <v>17.374818043499832</v>
      </c>
      <c r="AJ138" s="11" t="s">
        <v>531</v>
      </c>
      <c r="AK138" s="11">
        <v>4.82</v>
      </c>
      <c r="AL138" s="11" t="s">
        <v>100</v>
      </c>
      <c r="AM138" s="11">
        <v>-28.91</v>
      </c>
      <c r="AQ138" t="s">
        <v>458</v>
      </c>
      <c r="AR138" t="s">
        <v>459</v>
      </c>
      <c r="AS138">
        <v>3399</v>
      </c>
      <c r="AT138" t="s">
        <v>41</v>
      </c>
      <c r="AU138">
        <v>1</v>
      </c>
      <c r="AV138">
        <v>2252</v>
      </c>
      <c r="AW138" t="s">
        <v>42</v>
      </c>
      <c r="AX138">
        <v>0</v>
      </c>
      <c r="AY138" t="s">
        <v>283</v>
      </c>
      <c r="AZ138" t="s">
        <v>460</v>
      </c>
      <c r="BA138">
        <v>47</v>
      </c>
      <c r="BB138" t="s">
        <v>461</v>
      </c>
      <c r="BC138">
        <v>161</v>
      </c>
      <c r="BD138">
        <v>47161</v>
      </c>
      <c r="BE138">
        <v>1239</v>
      </c>
      <c r="BF138">
        <v>10158</v>
      </c>
      <c r="BG138">
        <v>1973</v>
      </c>
      <c r="BH138">
        <v>2029</v>
      </c>
      <c r="BI138" t="s">
        <v>2033</v>
      </c>
      <c r="BJ138" t="s">
        <v>1788</v>
      </c>
      <c r="BK138" t="s">
        <v>1808</v>
      </c>
      <c r="BL138" t="s">
        <v>1809</v>
      </c>
      <c r="BM138" t="s">
        <v>1810</v>
      </c>
      <c r="BN138">
        <v>1995</v>
      </c>
      <c r="BO138">
        <v>0.95</v>
      </c>
      <c r="BP138" t="s">
        <v>2099</v>
      </c>
      <c r="BQ138" t="s">
        <v>1701</v>
      </c>
      <c r="BR138">
        <v>2003</v>
      </c>
      <c r="BS138">
        <v>0</v>
      </c>
      <c r="BT138" t="s">
        <v>1909</v>
      </c>
      <c r="BU138" t="s">
        <v>1863</v>
      </c>
      <c r="BV138">
        <v>0</v>
      </c>
      <c r="BW138">
        <v>0</v>
      </c>
      <c r="BX138">
        <v>0</v>
      </c>
      <c r="BY138">
        <v>0.5</v>
      </c>
      <c r="BZ138">
        <v>0.55620000000000003</v>
      </c>
      <c r="CA138">
        <v>8.022E-2</v>
      </c>
      <c r="CB138">
        <v>0.55620000000000003</v>
      </c>
      <c r="CC138">
        <v>8.022E-2</v>
      </c>
      <c r="CD138">
        <v>0.05</v>
      </c>
      <c r="CE138">
        <v>0.1</v>
      </c>
      <c r="CF138">
        <v>0.56000000000000005</v>
      </c>
      <c r="CG138">
        <v>0.99</v>
      </c>
      <c r="CH138" t="s">
        <v>1793</v>
      </c>
      <c r="CI138">
        <v>2007</v>
      </c>
      <c r="CJ138">
        <v>0</v>
      </c>
      <c r="CK138">
        <v>0</v>
      </c>
      <c r="CL138">
        <v>0</v>
      </c>
      <c r="CM138">
        <v>0</v>
      </c>
      <c r="CN138">
        <v>0</v>
      </c>
      <c r="CO138" t="s">
        <v>1994</v>
      </c>
      <c r="CP138">
        <v>100</v>
      </c>
      <c r="CQ138" t="s">
        <v>1994</v>
      </c>
      <c r="CR138">
        <v>100</v>
      </c>
      <c r="CS138" t="s">
        <v>1795</v>
      </c>
      <c r="CT138" t="s">
        <v>2187</v>
      </c>
      <c r="CU138">
        <v>1</v>
      </c>
      <c r="CV138">
        <v>0</v>
      </c>
      <c r="CW138" t="s">
        <v>2188</v>
      </c>
      <c r="CX138">
        <v>36.390300000000003</v>
      </c>
      <c r="CY138">
        <v>-87.653899999999993</v>
      </c>
      <c r="CZ138" t="s">
        <v>1996</v>
      </c>
      <c r="DA138" t="s">
        <v>1818</v>
      </c>
      <c r="DB138">
        <v>0</v>
      </c>
      <c r="DC138">
        <v>0</v>
      </c>
      <c r="DD138" s="18">
        <v>52293313.600000001</v>
      </c>
      <c r="DE138" s="18">
        <v>5374454</v>
      </c>
      <c r="DF138" s="57">
        <v>0.39200000000000002</v>
      </c>
      <c r="DG138" t="s">
        <v>1891</v>
      </c>
      <c r="DH138">
        <v>26436096</v>
      </c>
      <c r="DI138">
        <v>3467.8</v>
      </c>
      <c r="DJ138">
        <v>2045.8</v>
      </c>
      <c r="DK138">
        <v>5365291.8</v>
      </c>
      <c r="DL138">
        <v>8.8000000000000007</v>
      </c>
      <c r="DM138">
        <v>977.6</v>
      </c>
      <c r="DN138">
        <v>141</v>
      </c>
      <c r="DO138">
        <v>0</v>
      </c>
      <c r="DP138">
        <v>0.151028030134508</v>
      </c>
      <c r="DQ138">
        <v>9.0659907390301303E-2</v>
      </c>
      <c r="DR138">
        <v>205.19986706947901</v>
      </c>
      <c r="DS138">
        <v>1.07723273990377E-7</v>
      </c>
      <c r="DT138">
        <v>8.6940741130767704E-2</v>
      </c>
      <c r="DU138">
        <v>0.13262881088491499</v>
      </c>
      <c r="DV138">
        <v>7.82432727690065E-2</v>
      </c>
      <c r="DW138" s="58">
        <v>205.19991680160001</v>
      </c>
      <c r="DX138">
        <v>1.68281552538678E-7</v>
      </c>
      <c r="DY138">
        <v>7.3959483276199306E-2</v>
      </c>
      <c r="DZ138">
        <v>5.26054352831146E-3</v>
      </c>
      <c r="EA138">
        <v>0</v>
      </c>
      <c r="EB138">
        <v>5157053</v>
      </c>
      <c r="EC138">
        <v>2259255</v>
      </c>
      <c r="ED138">
        <v>0</v>
      </c>
      <c r="EE138">
        <v>156191</v>
      </c>
      <c r="EF138">
        <v>1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1</v>
      </c>
      <c r="EO138">
        <v>0</v>
      </c>
      <c r="EP138">
        <v>0</v>
      </c>
      <c r="EQ138">
        <v>1</v>
      </c>
      <c r="ER138">
        <v>1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1</v>
      </c>
      <c r="EY138">
        <v>1</v>
      </c>
      <c r="EZ138" t="s">
        <v>2189</v>
      </c>
      <c r="FA138">
        <v>49</v>
      </c>
      <c r="FB138" t="s">
        <v>1824</v>
      </c>
      <c r="FC138">
        <v>3</v>
      </c>
      <c r="FD138" t="s">
        <v>1825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31</v>
      </c>
      <c r="FM138">
        <v>68</v>
      </c>
      <c r="FN138">
        <v>40</v>
      </c>
      <c r="FO138">
        <v>56</v>
      </c>
      <c r="FP138">
        <v>0</v>
      </c>
      <c r="FQ138">
        <v>0</v>
      </c>
      <c r="FR138">
        <v>0</v>
      </c>
      <c r="FS138" t="s">
        <v>1997</v>
      </c>
      <c r="FT138">
        <v>1</v>
      </c>
      <c r="FU138">
        <v>1</v>
      </c>
      <c r="FV138">
        <v>1</v>
      </c>
      <c r="FW138">
        <v>1</v>
      </c>
      <c r="FX138" t="s">
        <v>1827</v>
      </c>
      <c r="FY138" t="s">
        <v>2114</v>
      </c>
      <c r="FZ138">
        <v>2028</v>
      </c>
      <c r="GA138">
        <v>1</v>
      </c>
      <c r="GB138">
        <v>0</v>
      </c>
      <c r="GC138">
        <v>0</v>
      </c>
      <c r="GD138">
        <v>0</v>
      </c>
      <c r="GE138">
        <v>1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1</v>
      </c>
      <c r="GM138" t="s">
        <v>1804</v>
      </c>
      <c r="GN138">
        <v>0</v>
      </c>
      <c r="GO138" t="s">
        <v>1893</v>
      </c>
      <c r="GP138">
        <v>0</v>
      </c>
      <c r="GQ138" t="s">
        <v>1830</v>
      </c>
      <c r="GR138">
        <v>153.86413239999999</v>
      </c>
      <c r="GS138">
        <v>22.538066188062398</v>
      </c>
      <c r="GT138">
        <v>13.2961462043768</v>
      </c>
      <c r="GU138">
        <v>1</v>
      </c>
      <c r="GV138">
        <v>52046055</v>
      </c>
      <c r="GW138">
        <v>5138227</v>
      </c>
      <c r="GX138">
        <v>0.39</v>
      </c>
      <c r="GY138">
        <v>5339923</v>
      </c>
      <c r="GZ138">
        <v>205.19991380710795</v>
      </c>
      <c r="HA138" t="s">
        <v>1806</v>
      </c>
      <c r="HB138" s="57">
        <v>0.39200000000000002</v>
      </c>
      <c r="HC138" t="s">
        <v>1806</v>
      </c>
      <c r="HD138" s="58">
        <v>205.19991680160001</v>
      </c>
      <c r="HE138" s="18">
        <v>4254626.8800000008</v>
      </c>
      <c r="HF138" s="18">
        <v>43218499.847040005</v>
      </c>
      <c r="HG138" s="18">
        <v>4434216.2864512866</v>
      </c>
      <c r="HH138" s="57">
        <v>0.50161943319838054</v>
      </c>
      <c r="HI138">
        <v>99</v>
      </c>
      <c r="HJ138" s="11">
        <v>7.4615202453379146</v>
      </c>
      <c r="HK138">
        <v>13</v>
      </c>
      <c r="HL138" s="11">
        <v>7.4615202453379146</v>
      </c>
      <c r="HM138" s="59">
        <v>2262.60411842966</v>
      </c>
      <c r="HN138" s="59">
        <v>10.58</v>
      </c>
      <c r="HO138" s="59">
        <v>3.22</v>
      </c>
      <c r="HP138" s="59">
        <v>25.1775708920649</v>
      </c>
      <c r="HQ138" s="59">
        <v>0.31072509390570802</v>
      </c>
      <c r="HR138" s="59">
        <v>0.45080286005400727</v>
      </c>
      <c r="HS138" s="59">
        <v>4.82</v>
      </c>
      <c r="HT138" s="59">
        <v>22.08</v>
      </c>
      <c r="HU138" t="s">
        <v>44</v>
      </c>
      <c r="HV138" s="19">
        <v>1</v>
      </c>
      <c r="HW138" s="18">
        <v>1163.3019816599999</v>
      </c>
      <c r="HX138" s="58">
        <v>383.19167275880392</v>
      </c>
      <c r="HY138" s="58">
        <v>855.80832724119614</v>
      </c>
      <c r="HZ138" s="57">
        <v>0.56751960052278927</v>
      </c>
      <c r="IA138" s="18">
        <v>4254626.8800000018</v>
      </c>
      <c r="IB138" s="18">
        <v>6159653.4370181663</v>
      </c>
      <c r="IC138" s="18">
        <v>62569759.613230526</v>
      </c>
      <c r="ID138" s="58">
        <v>20.519991680160004</v>
      </c>
      <c r="IE138" s="18">
        <v>641965.47334655095</v>
      </c>
      <c r="IF138" s="18">
        <v>3792250.8131047357</v>
      </c>
      <c r="IG138" s="18">
        <v>1843890061.0772104</v>
      </c>
      <c r="IH138" s="18">
        <v>0</v>
      </c>
      <c r="II138" s="18">
        <v>0</v>
      </c>
      <c r="IJ138" s="18">
        <v>2154.5596161949229</v>
      </c>
      <c r="IK138" s="58">
        <v>19.256736048426148</v>
      </c>
      <c r="IL138" s="58">
        <v>6.8224289621574927</v>
      </c>
      <c r="IM138" s="58">
        <v>12.564412525079998</v>
      </c>
      <c r="IN138" s="58">
        <v>15.848738449659546</v>
      </c>
      <c r="IO138" s="58">
        <v>-5.1469886932368137E-15</v>
      </c>
      <c r="IP138" s="58">
        <v>75.762535283447079</v>
      </c>
      <c r="IQ138" s="58">
        <v>8.8788968918492799</v>
      </c>
      <c r="IR138" s="58">
        <v>9.9614701776232693</v>
      </c>
      <c r="IS138" s="58">
        <f t="shared" si="10"/>
        <v>2154.5596161949229</v>
      </c>
      <c r="IT138" s="60"/>
      <c r="IU138" s="18">
        <f t="shared" si="11"/>
        <v>12.564412525079998</v>
      </c>
      <c r="IV138" s="18">
        <f t="shared" si="12"/>
        <v>19.256736048426148</v>
      </c>
      <c r="IW138" s="57">
        <f t="shared" si="13"/>
        <v>0.3092749578359999</v>
      </c>
      <c r="IX138" s="57">
        <f t="shared" si="14"/>
        <v>0.44775408296629871</v>
      </c>
      <c r="JA138" s="18">
        <v>205.4</v>
      </c>
    </row>
    <row r="139" spans="1:261" x14ac:dyDescent="0.2">
      <c r="A139" t="s">
        <v>1469</v>
      </c>
      <c r="B139" t="s">
        <v>1467</v>
      </c>
      <c r="C139" t="s">
        <v>1224</v>
      </c>
      <c r="D139" t="s">
        <v>1468</v>
      </c>
      <c r="E139" t="s">
        <v>668</v>
      </c>
      <c r="F139">
        <v>6077</v>
      </c>
      <c r="G139">
        <v>2</v>
      </c>
      <c r="H139">
        <v>2404.1953647263799</v>
      </c>
      <c r="I139">
        <v>10.58</v>
      </c>
      <c r="J139">
        <v>4.59</v>
      </c>
      <c r="K139">
        <v>29.150435129954499</v>
      </c>
      <c r="L139">
        <v>0.32388315616903496</v>
      </c>
      <c r="M139">
        <v>0.49977960872380822</v>
      </c>
      <c r="N139">
        <v>4.82</v>
      </c>
      <c r="O139">
        <v>41.41</v>
      </c>
      <c r="R139" t="s">
        <v>394</v>
      </c>
      <c r="S139">
        <v>2727</v>
      </c>
      <c r="T139" t="s">
        <v>41</v>
      </c>
      <c r="U139">
        <v>4</v>
      </c>
      <c r="V139">
        <v>1864</v>
      </c>
      <c r="W139" t="s">
        <v>42</v>
      </c>
      <c r="X139" t="s">
        <v>385</v>
      </c>
      <c r="Y139">
        <v>37035</v>
      </c>
      <c r="Z139">
        <v>660</v>
      </c>
      <c r="AA139">
        <v>2058</v>
      </c>
      <c r="AB139" t="b">
        <v>1</v>
      </c>
      <c r="AC139">
        <v>9300</v>
      </c>
      <c r="AD139">
        <v>1965</v>
      </c>
      <c r="AE139" s="10">
        <v>2034</v>
      </c>
      <c r="AF139" s="11">
        <v>159</v>
      </c>
      <c r="AG139" s="11">
        <v>25.344918063453886</v>
      </c>
      <c r="AH139" s="11">
        <v>109</v>
      </c>
      <c r="AI139" s="11">
        <v>17.374818043499832</v>
      </c>
      <c r="AJ139" s="11" t="s">
        <v>531</v>
      </c>
      <c r="AK139" s="11">
        <v>4.82</v>
      </c>
      <c r="AL139" s="11" t="s">
        <v>100</v>
      </c>
      <c r="AM139" s="11">
        <v>-28.91</v>
      </c>
      <c r="AQ139" t="s">
        <v>462</v>
      </c>
      <c r="AR139" t="s">
        <v>463</v>
      </c>
      <c r="AS139">
        <v>3403</v>
      </c>
      <c r="AT139" t="s">
        <v>41</v>
      </c>
      <c r="AU139">
        <v>1</v>
      </c>
      <c r="AV139">
        <v>2254</v>
      </c>
      <c r="AW139" t="s">
        <v>42</v>
      </c>
      <c r="AX139">
        <v>0</v>
      </c>
      <c r="AY139" t="s">
        <v>283</v>
      </c>
      <c r="AZ139" t="s">
        <v>460</v>
      </c>
      <c r="BA139">
        <v>47</v>
      </c>
      <c r="BB139" t="s">
        <v>464</v>
      </c>
      <c r="BC139">
        <v>165</v>
      </c>
      <c r="BD139">
        <v>47165</v>
      </c>
      <c r="BE139">
        <v>225</v>
      </c>
      <c r="BF139">
        <v>10662</v>
      </c>
      <c r="BG139">
        <v>1956</v>
      </c>
      <c r="BH139">
        <v>2032</v>
      </c>
      <c r="BI139" t="s">
        <v>1881</v>
      </c>
      <c r="BJ139" t="s">
        <v>1788</v>
      </c>
      <c r="BK139" t="s">
        <v>1808</v>
      </c>
      <c r="BL139" t="s">
        <v>1886</v>
      </c>
      <c r="BM139" t="s">
        <v>1865</v>
      </c>
      <c r="BN139">
        <v>2016</v>
      </c>
      <c r="BO139">
        <v>0.93599999999999905</v>
      </c>
      <c r="BP139" t="s">
        <v>1971</v>
      </c>
      <c r="BQ139" t="s">
        <v>1701</v>
      </c>
      <c r="BR139">
        <v>2017</v>
      </c>
      <c r="BS139">
        <v>0</v>
      </c>
      <c r="BT139" t="s">
        <v>1873</v>
      </c>
      <c r="BU139" t="s">
        <v>1863</v>
      </c>
      <c r="BV139" t="s">
        <v>1812</v>
      </c>
      <c r="BW139">
        <v>2015</v>
      </c>
      <c r="BX139">
        <v>0</v>
      </c>
      <c r="BY139">
        <v>5</v>
      </c>
      <c r="BZ139">
        <v>0.21962999999999999</v>
      </c>
      <c r="CA139">
        <v>5.7660000000000003E-2</v>
      </c>
      <c r="CB139">
        <v>0.21962999999999999</v>
      </c>
      <c r="CC139">
        <v>5.7660000000000003E-2</v>
      </c>
      <c r="CD139">
        <v>0.1</v>
      </c>
      <c r="CE139">
        <v>0.1</v>
      </c>
      <c r="CF139">
        <v>0.1</v>
      </c>
      <c r="CG139">
        <v>0.98599999999999999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 t="s">
        <v>1994</v>
      </c>
      <c r="CP139">
        <v>100</v>
      </c>
      <c r="CQ139" t="s">
        <v>1994</v>
      </c>
      <c r="CR139">
        <v>100</v>
      </c>
      <c r="CS139" t="s">
        <v>1795</v>
      </c>
      <c r="CT139" t="s">
        <v>2190</v>
      </c>
      <c r="CU139">
        <v>1</v>
      </c>
      <c r="CV139">
        <v>0</v>
      </c>
      <c r="CW139" t="s">
        <v>2188</v>
      </c>
      <c r="CX139">
        <v>36.315600000000003</v>
      </c>
      <c r="CY139">
        <v>-86.400599999999997</v>
      </c>
      <c r="CZ139" t="s">
        <v>1996</v>
      </c>
      <c r="DA139" t="s">
        <v>1818</v>
      </c>
      <c r="DB139" t="s">
        <v>2191</v>
      </c>
      <c r="DC139" t="s">
        <v>2192</v>
      </c>
      <c r="DD139" s="18">
        <v>11718691.800000001</v>
      </c>
      <c r="DE139" s="18">
        <v>1174588</v>
      </c>
      <c r="DF139" s="57">
        <v>0.3</v>
      </c>
      <c r="DG139" t="s">
        <v>1891</v>
      </c>
      <c r="DH139">
        <v>5901329</v>
      </c>
      <c r="DI139">
        <v>366.8</v>
      </c>
      <c r="DJ139">
        <v>551.79999999999995</v>
      </c>
      <c r="DK139">
        <v>1229055.2</v>
      </c>
      <c r="DL139">
        <v>6.8</v>
      </c>
      <c r="DM139">
        <v>285.8</v>
      </c>
      <c r="DN139">
        <v>40</v>
      </c>
      <c r="DO139">
        <v>0</v>
      </c>
      <c r="DP139">
        <v>8.0935912016133302E-2</v>
      </c>
      <c r="DQ139">
        <v>7.2624644767532803E-2</v>
      </c>
      <c r="DR139">
        <v>209.759367045548</v>
      </c>
      <c r="DS139">
        <v>1.9788731544286801E-7</v>
      </c>
      <c r="DT139">
        <v>6.8452406948846203E-2</v>
      </c>
      <c r="DU139">
        <v>6.2600844234166106E-2</v>
      </c>
      <c r="DV139">
        <v>9.4174334374080806E-2</v>
      </c>
      <c r="DW139" s="58">
        <v>209.75979588438301</v>
      </c>
      <c r="DX139">
        <v>5.80269548517352E-7</v>
      </c>
      <c r="DY139">
        <v>9.6859537910867197E-2</v>
      </c>
      <c r="DZ139">
        <v>5.3398276316989996E-3</v>
      </c>
      <c r="EA139">
        <v>0</v>
      </c>
      <c r="EB139">
        <v>1130416</v>
      </c>
      <c r="EC139">
        <v>733424</v>
      </c>
      <c r="ED139">
        <v>0</v>
      </c>
      <c r="EE139">
        <v>21759</v>
      </c>
      <c r="EF139">
        <v>1</v>
      </c>
      <c r="EG139">
        <v>1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1</v>
      </c>
      <c r="EO139">
        <v>0</v>
      </c>
      <c r="EP139">
        <v>1</v>
      </c>
      <c r="EQ139">
        <v>1</v>
      </c>
      <c r="ER139">
        <v>1</v>
      </c>
      <c r="ES139">
        <v>0</v>
      </c>
      <c r="ET139">
        <v>1</v>
      </c>
      <c r="EU139">
        <v>0</v>
      </c>
      <c r="EV139">
        <v>0</v>
      </c>
      <c r="EW139">
        <v>0</v>
      </c>
      <c r="EX139">
        <v>0</v>
      </c>
      <c r="EY139">
        <v>0</v>
      </c>
      <c r="EZ139" t="s">
        <v>1823</v>
      </c>
      <c r="FA139">
        <v>66</v>
      </c>
      <c r="FB139" t="s">
        <v>1860</v>
      </c>
      <c r="FC139">
        <v>0</v>
      </c>
      <c r="FD139" t="s">
        <v>1803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63</v>
      </c>
      <c r="FM139">
        <v>12</v>
      </c>
      <c r="FN139">
        <v>64</v>
      </c>
      <c r="FO139">
        <v>49</v>
      </c>
      <c r="FP139">
        <v>0</v>
      </c>
      <c r="FQ139">
        <v>0</v>
      </c>
      <c r="FR139">
        <v>0</v>
      </c>
      <c r="FS139" t="s">
        <v>1997</v>
      </c>
      <c r="FT139">
        <v>1</v>
      </c>
      <c r="FU139">
        <v>1</v>
      </c>
      <c r="FV139">
        <v>1</v>
      </c>
      <c r="FW139">
        <v>1</v>
      </c>
      <c r="FX139" t="s">
        <v>1827</v>
      </c>
      <c r="FY139">
        <v>0</v>
      </c>
      <c r="FZ139">
        <v>0</v>
      </c>
      <c r="GA139">
        <v>1</v>
      </c>
      <c r="GB139">
        <v>0</v>
      </c>
      <c r="GC139">
        <v>0</v>
      </c>
      <c r="GD139">
        <v>0</v>
      </c>
      <c r="GE139">
        <v>1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1</v>
      </c>
      <c r="GM139" t="s">
        <v>1804</v>
      </c>
      <c r="GN139">
        <v>0</v>
      </c>
      <c r="GO139" t="s">
        <v>1829</v>
      </c>
      <c r="GP139">
        <v>0</v>
      </c>
      <c r="GQ139" t="s">
        <v>1830</v>
      </c>
      <c r="GR139">
        <v>92.756045040000004</v>
      </c>
      <c r="GS139">
        <v>3.9544592467458202</v>
      </c>
      <c r="GT139">
        <v>5.9489384197228503</v>
      </c>
      <c r="GU139">
        <v>0</v>
      </c>
      <c r="GV139">
        <v>12677197</v>
      </c>
      <c r="GW139">
        <v>1284957</v>
      </c>
      <c r="GX139">
        <v>0.32</v>
      </c>
      <c r="GY139">
        <v>1329584</v>
      </c>
      <c r="GZ139">
        <v>209.75993352473736</v>
      </c>
      <c r="HA139" t="s">
        <v>1806</v>
      </c>
      <c r="HB139" s="57">
        <v>0.3</v>
      </c>
      <c r="HC139" t="s">
        <v>1806</v>
      </c>
      <c r="HD139" s="58">
        <v>209.75979588438301</v>
      </c>
      <c r="HE139" s="18">
        <v>591300</v>
      </c>
      <c r="HF139" s="18">
        <v>6304440.5999999996</v>
      </c>
      <c r="HG139" s="18">
        <v>661209.08671060845</v>
      </c>
      <c r="HH139" s="57">
        <v>0.23053278688524589</v>
      </c>
      <c r="HI139">
        <v>127</v>
      </c>
      <c r="HJ139" s="11">
        <v>25.906705398452235</v>
      </c>
      <c r="HK139">
        <v>0</v>
      </c>
      <c r="HL139" s="11">
        <v>20.398980628702549</v>
      </c>
      <c r="HM139" s="59" t="s">
        <v>44</v>
      </c>
      <c r="HN139" s="59" t="s">
        <v>44</v>
      </c>
      <c r="HO139" s="59" t="s">
        <v>44</v>
      </c>
      <c r="HP139" s="59" t="s">
        <v>44</v>
      </c>
      <c r="HQ139" s="59" t="s">
        <v>44</v>
      </c>
      <c r="HR139" s="59" t="s">
        <v>44</v>
      </c>
      <c r="HS139" s="59" t="s">
        <v>44</v>
      </c>
      <c r="HT139" s="59" t="s">
        <v>44</v>
      </c>
      <c r="HU139" t="s">
        <v>44</v>
      </c>
      <c r="HV139" s="19" t="s">
        <v>44</v>
      </c>
      <c r="HW139" s="18">
        <v>221.7349485</v>
      </c>
      <c r="HX139" s="58">
        <v>73.039492035899997</v>
      </c>
      <c r="HY139" s="58">
        <v>151.9605079641</v>
      </c>
      <c r="HZ139" s="57">
        <v>0.44419435618066355</v>
      </c>
      <c r="IA139" s="18">
        <v>591300</v>
      </c>
      <c r="IB139" s="18">
        <v>875507.07603208779</v>
      </c>
      <c r="IC139" s="18">
        <v>9334656.4446541201</v>
      </c>
      <c r="ID139" s="58">
        <v>20.975979588438303</v>
      </c>
      <c r="IE139" s="18">
        <v>97901.781524074438</v>
      </c>
      <c r="IF139" s="18">
        <v>563307.30518653407</v>
      </c>
      <c r="IG139" s="18">
        <v>351460647.51750231</v>
      </c>
      <c r="IH139" s="18">
        <v>0</v>
      </c>
      <c r="II139" s="18">
        <v>0</v>
      </c>
      <c r="IJ139" s="18">
        <v>2312.8420155092754</v>
      </c>
      <c r="IK139" s="58">
        <v>29.543022666666666</v>
      </c>
      <c r="IL139" s="58">
        <v>7.6870011279911736</v>
      </c>
      <c r="IM139" s="58">
        <v>13.187809248120001</v>
      </c>
      <c r="IN139" s="58">
        <v>30.36178653363649</v>
      </c>
      <c r="IO139" s="58">
        <v>0</v>
      </c>
      <c r="IP139" s="58">
        <v>80.976020532479964</v>
      </c>
      <c r="IQ139" s="58">
        <v>38.020620038683674</v>
      </c>
      <c r="IR139" s="58">
        <v>39.909996589568607</v>
      </c>
      <c r="IS139" s="58">
        <f t="shared" si="10"/>
        <v>2312.8420155092754</v>
      </c>
      <c r="IT139" s="60"/>
      <c r="IU139" s="18">
        <f t="shared" si="11"/>
        <v>13.187809248120001</v>
      </c>
      <c r="IV139" s="18">
        <f t="shared" si="12"/>
        <v>29.543022666666666</v>
      </c>
      <c r="IW139" s="57">
        <f t="shared" si="13"/>
        <v>0.324619964604</v>
      </c>
      <c r="IX139" s="57">
        <f t="shared" si="14"/>
        <v>0.48064785393554521</v>
      </c>
      <c r="JA139" s="18">
        <v>205.4</v>
      </c>
    </row>
    <row r="140" spans="1:261" x14ac:dyDescent="0.2">
      <c r="A140" t="s">
        <v>1470</v>
      </c>
      <c r="B140" t="s">
        <v>1280</v>
      </c>
      <c r="C140" t="s">
        <v>1224</v>
      </c>
      <c r="D140" t="s">
        <v>1471</v>
      </c>
      <c r="E140" t="s">
        <v>672</v>
      </c>
      <c r="F140">
        <v>6090</v>
      </c>
      <c r="G140">
        <v>1</v>
      </c>
      <c r="H140">
        <v>2327</v>
      </c>
      <c r="I140">
        <v>10.58</v>
      </c>
      <c r="J140">
        <v>4.59</v>
      </c>
      <c r="K140">
        <v>29.25</v>
      </c>
      <c r="L140">
        <v>0.23</v>
      </c>
      <c r="M140">
        <v>0.28999999999999998</v>
      </c>
      <c r="N140">
        <v>4.82</v>
      </c>
      <c r="O140">
        <v>52.31</v>
      </c>
      <c r="R140" t="s">
        <v>396</v>
      </c>
      <c r="S140">
        <v>2817</v>
      </c>
      <c r="T140" t="s">
        <v>41</v>
      </c>
      <c r="U140">
        <v>1</v>
      </c>
      <c r="V140">
        <v>1876</v>
      </c>
      <c r="W140" t="s">
        <v>42</v>
      </c>
      <c r="X140" t="s">
        <v>398</v>
      </c>
      <c r="Y140">
        <v>38057</v>
      </c>
      <c r="Z140">
        <v>222</v>
      </c>
      <c r="AA140">
        <v>667</v>
      </c>
      <c r="AB140" t="b">
        <v>0</v>
      </c>
      <c r="AC140">
        <v>11851</v>
      </c>
      <c r="AD140">
        <v>1966</v>
      </c>
      <c r="AE140" s="10">
        <v>9999</v>
      </c>
      <c r="AF140" s="11">
        <v>295</v>
      </c>
      <c r="AG140" s="11">
        <v>56.617361304225795</v>
      </c>
      <c r="AH140" s="11">
        <v>0</v>
      </c>
      <c r="AI140" s="11">
        <v>19.192325865839251</v>
      </c>
      <c r="AJ140" s="11" t="s">
        <v>398</v>
      </c>
      <c r="AK140" s="11">
        <v>4.82</v>
      </c>
      <c r="AL140" s="11" t="s">
        <v>125</v>
      </c>
      <c r="AM140" s="11">
        <v>-28.91</v>
      </c>
      <c r="AQ140" t="s">
        <v>462</v>
      </c>
      <c r="AR140" t="s">
        <v>465</v>
      </c>
      <c r="AS140">
        <v>3403</v>
      </c>
      <c r="AT140" t="s">
        <v>41</v>
      </c>
      <c r="AU140">
        <v>2</v>
      </c>
      <c r="AV140">
        <v>2255</v>
      </c>
      <c r="AW140" t="s">
        <v>42</v>
      </c>
      <c r="AX140">
        <v>0</v>
      </c>
      <c r="AY140" t="s">
        <v>283</v>
      </c>
      <c r="AZ140" t="s">
        <v>460</v>
      </c>
      <c r="BA140">
        <v>47</v>
      </c>
      <c r="BB140" t="s">
        <v>464</v>
      </c>
      <c r="BC140">
        <v>165</v>
      </c>
      <c r="BD140">
        <v>47165</v>
      </c>
      <c r="BE140">
        <v>225</v>
      </c>
      <c r="BF140">
        <v>10633</v>
      </c>
      <c r="BG140">
        <v>1957</v>
      </c>
      <c r="BH140">
        <v>2032</v>
      </c>
      <c r="BI140" t="s">
        <v>1881</v>
      </c>
      <c r="BJ140" t="s">
        <v>1788</v>
      </c>
      <c r="BK140" t="s">
        <v>1808</v>
      </c>
      <c r="BL140" t="s">
        <v>1886</v>
      </c>
      <c r="BM140" t="s">
        <v>1865</v>
      </c>
      <c r="BN140">
        <v>2016</v>
      </c>
      <c r="BO140">
        <v>0.93599999999999905</v>
      </c>
      <c r="BP140" t="s">
        <v>1971</v>
      </c>
      <c r="BQ140" t="s">
        <v>1701</v>
      </c>
      <c r="BR140">
        <v>2017</v>
      </c>
      <c r="BS140">
        <v>0</v>
      </c>
      <c r="BT140" t="s">
        <v>1873</v>
      </c>
      <c r="BU140" t="s">
        <v>1863</v>
      </c>
      <c r="BV140" t="s">
        <v>1812</v>
      </c>
      <c r="BW140">
        <v>2016</v>
      </c>
      <c r="BX140">
        <v>0</v>
      </c>
      <c r="BY140">
        <v>5</v>
      </c>
      <c r="BZ140">
        <v>0.21473999999999999</v>
      </c>
      <c r="CA140">
        <v>6.1150000000000003E-2</v>
      </c>
      <c r="CB140">
        <v>0.21473999999999999</v>
      </c>
      <c r="CC140">
        <v>6.1150000000000003E-2</v>
      </c>
      <c r="CD140">
        <v>0.1</v>
      </c>
      <c r="CE140">
        <v>0.1</v>
      </c>
      <c r="CF140">
        <v>0.1</v>
      </c>
      <c r="CG140">
        <v>0.98599999999999999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 t="s">
        <v>1994</v>
      </c>
      <c r="CP140">
        <v>100</v>
      </c>
      <c r="CQ140" t="s">
        <v>1994</v>
      </c>
      <c r="CR140">
        <v>100</v>
      </c>
      <c r="CS140" t="s">
        <v>1795</v>
      </c>
      <c r="CT140" t="s">
        <v>2193</v>
      </c>
      <c r="CU140">
        <v>1</v>
      </c>
      <c r="CV140">
        <v>0</v>
      </c>
      <c r="CW140" t="s">
        <v>2188</v>
      </c>
      <c r="CX140">
        <v>36.315600000000003</v>
      </c>
      <c r="CY140">
        <v>-86.400599999999997</v>
      </c>
      <c r="CZ140" t="s">
        <v>1996</v>
      </c>
      <c r="DA140" t="s">
        <v>1818</v>
      </c>
      <c r="DB140" t="s">
        <v>2191</v>
      </c>
      <c r="DC140" t="s">
        <v>2192</v>
      </c>
      <c r="DD140" s="18">
        <v>10329481</v>
      </c>
      <c r="DE140" s="18">
        <v>1029611.8</v>
      </c>
      <c r="DF140" s="57">
        <v>0.313999999999999</v>
      </c>
      <c r="DG140" t="s">
        <v>1891</v>
      </c>
      <c r="DH140">
        <v>5550562.7999999998</v>
      </c>
      <c r="DI140">
        <v>351</v>
      </c>
      <c r="DJ140">
        <v>513.20000000000005</v>
      </c>
      <c r="DK140">
        <v>1083354.2</v>
      </c>
      <c r="DL140">
        <v>6.4</v>
      </c>
      <c r="DM140">
        <v>255.8</v>
      </c>
      <c r="DN140">
        <v>26</v>
      </c>
      <c r="DO140">
        <v>0</v>
      </c>
      <c r="DP140">
        <v>8.3187693444293706E-2</v>
      </c>
      <c r="DQ140">
        <v>5.6862473999897002E-2</v>
      </c>
      <c r="DR140">
        <v>209.75976973646399</v>
      </c>
      <c r="DS140">
        <v>2.1060175555517399E-7</v>
      </c>
      <c r="DT140">
        <v>5.0930582407026699E-2</v>
      </c>
      <c r="DU140">
        <v>6.7960820103159097E-2</v>
      </c>
      <c r="DV140">
        <v>9.9366076572482198E-2</v>
      </c>
      <c r="DW140" s="58">
        <v>209.759657818238</v>
      </c>
      <c r="DX140">
        <v>6.19585824302305E-7</v>
      </c>
      <c r="DY140">
        <v>9.2170833559436505E-2</v>
      </c>
      <c r="DZ140">
        <v>3.7977982118797401E-3</v>
      </c>
      <c r="EA140">
        <v>0</v>
      </c>
      <c r="EB140">
        <v>1089121</v>
      </c>
      <c r="EC140">
        <v>698663</v>
      </c>
      <c r="ED140">
        <v>0</v>
      </c>
      <c r="EE140">
        <v>0</v>
      </c>
      <c r="EF140">
        <v>0</v>
      </c>
      <c r="EG140">
        <v>1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1</v>
      </c>
      <c r="EO140">
        <v>0</v>
      </c>
      <c r="EP140">
        <v>1</v>
      </c>
      <c r="EQ140">
        <v>1</v>
      </c>
      <c r="ER140">
        <v>1</v>
      </c>
      <c r="ES140">
        <v>0</v>
      </c>
      <c r="ET140">
        <v>1</v>
      </c>
      <c r="EU140">
        <v>0</v>
      </c>
      <c r="EV140">
        <v>0</v>
      </c>
      <c r="EW140">
        <v>0</v>
      </c>
      <c r="EX140">
        <v>0</v>
      </c>
      <c r="EY140">
        <v>0</v>
      </c>
      <c r="EZ140" t="s">
        <v>1823</v>
      </c>
      <c r="FA140">
        <v>65</v>
      </c>
      <c r="FB140" t="s">
        <v>1860</v>
      </c>
      <c r="FC140">
        <v>0</v>
      </c>
      <c r="FD140" t="s">
        <v>1803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63</v>
      </c>
      <c r="FM140">
        <v>12</v>
      </c>
      <c r="FN140">
        <v>64</v>
      </c>
      <c r="FO140">
        <v>49</v>
      </c>
      <c r="FP140">
        <v>0</v>
      </c>
      <c r="FQ140">
        <v>0</v>
      </c>
      <c r="FR140">
        <v>0</v>
      </c>
      <c r="FS140" t="s">
        <v>1997</v>
      </c>
      <c r="FT140">
        <v>1</v>
      </c>
      <c r="FU140">
        <v>1</v>
      </c>
      <c r="FV140">
        <v>1</v>
      </c>
      <c r="FW140">
        <v>1</v>
      </c>
      <c r="FX140" t="s">
        <v>1827</v>
      </c>
      <c r="FY140">
        <v>0</v>
      </c>
      <c r="FZ140">
        <v>0</v>
      </c>
      <c r="GA140">
        <v>1</v>
      </c>
      <c r="GB140">
        <v>0</v>
      </c>
      <c r="GC140">
        <v>0</v>
      </c>
      <c r="GD140">
        <v>0</v>
      </c>
      <c r="GE140">
        <v>1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1</v>
      </c>
      <c r="GM140" t="s">
        <v>1804</v>
      </c>
      <c r="GN140">
        <v>0</v>
      </c>
      <c r="GO140" t="s">
        <v>1829</v>
      </c>
      <c r="GP140">
        <v>0</v>
      </c>
      <c r="GQ140" t="s">
        <v>1830</v>
      </c>
      <c r="GR140">
        <v>92.756045040000004</v>
      </c>
      <c r="GS140">
        <v>3.7841199444050799</v>
      </c>
      <c r="GT140">
        <v>5.5327930355233201</v>
      </c>
      <c r="GU140">
        <v>0</v>
      </c>
      <c r="GV140">
        <v>11873356</v>
      </c>
      <c r="GW140">
        <v>1180316</v>
      </c>
      <c r="GX140">
        <v>0.36</v>
      </c>
      <c r="GY140">
        <v>1245274</v>
      </c>
      <c r="GZ140">
        <v>209.75939742731541</v>
      </c>
      <c r="HA140" t="s">
        <v>1806</v>
      </c>
      <c r="HB140" s="57">
        <v>0.313999999999999</v>
      </c>
      <c r="HC140" t="s">
        <v>1806</v>
      </c>
      <c r="HD140" s="58">
        <v>209.759657818238</v>
      </c>
      <c r="HE140" s="18">
        <v>618893.99999999802</v>
      </c>
      <c r="HF140" s="18">
        <v>6580699.9019999793</v>
      </c>
      <c r="HG140" s="18">
        <v>690182.67982401396</v>
      </c>
      <c r="HH140" s="57">
        <v>0.23053278688524589</v>
      </c>
      <c r="HI140">
        <v>127</v>
      </c>
      <c r="HJ140" s="11">
        <v>25.953619548842809</v>
      </c>
      <c r="HK140">
        <v>0</v>
      </c>
      <c r="HL140" s="11">
        <v>20.435920904600639</v>
      </c>
      <c r="HM140" s="59" t="s">
        <v>44</v>
      </c>
      <c r="HN140" s="59" t="s">
        <v>44</v>
      </c>
      <c r="HO140" s="59" t="s">
        <v>44</v>
      </c>
      <c r="HP140" s="59" t="s">
        <v>44</v>
      </c>
      <c r="HQ140" s="59" t="s">
        <v>44</v>
      </c>
      <c r="HR140" s="59" t="s">
        <v>44</v>
      </c>
      <c r="HS140" s="59" t="s">
        <v>44</v>
      </c>
      <c r="HT140" s="59" t="s">
        <v>44</v>
      </c>
      <c r="HU140" t="s">
        <v>44</v>
      </c>
      <c r="HV140" s="19" t="s">
        <v>44</v>
      </c>
      <c r="HW140" s="18">
        <v>221.13184275</v>
      </c>
      <c r="HX140" s="58">
        <v>72.840829001849997</v>
      </c>
      <c r="HY140" s="58">
        <v>152.15917099814999</v>
      </c>
      <c r="HZ140" s="57">
        <v>0.464316409826252</v>
      </c>
      <c r="IA140" s="18">
        <v>618893.9999999979</v>
      </c>
      <c r="IB140" s="18">
        <v>915167.64376754267</v>
      </c>
      <c r="IC140" s="18">
        <v>9730977.5561802816</v>
      </c>
      <c r="ID140" s="58">
        <v>20.975965781823803</v>
      </c>
      <c r="IE140" s="18">
        <v>102058.32612106649</v>
      </c>
      <c r="IF140" s="18">
        <v>588124.3537029475</v>
      </c>
      <c r="IG140" s="18">
        <v>350504695.65312338</v>
      </c>
      <c r="IH140" s="18">
        <v>0</v>
      </c>
      <c r="II140" s="18">
        <v>0</v>
      </c>
      <c r="IJ140" s="18">
        <v>2303.5397298358371</v>
      </c>
      <c r="IK140" s="58">
        <v>29.543022666666666</v>
      </c>
      <c r="IL140" s="58">
        <v>7.6352598042160196</v>
      </c>
      <c r="IM140" s="58">
        <v>13.151939198580001</v>
      </c>
      <c r="IN140" s="58">
        <v>30.322733050421743</v>
      </c>
      <c r="IO140" s="58">
        <v>4.3303086066385613E-15</v>
      </c>
      <c r="IP140" s="58">
        <v>80.774042186142879</v>
      </c>
      <c r="IQ140" s="58">
        <v>34.898699176029567</v>
      </c>
      <c r="IR140" s="58">
        <v>36.724538597765132</v>
      </c>
      <c r="IS140" s="58">
        <f t="shared" si="10"/>
        <v>2303.5397298358371</v>
      </c>
      <c r="IT140" s="60"/>
      <c r="IU140" s="18">
        <f t="shared" si="11"/>
        <v>13.151939198580001</v>
      </c>
      <c r="IV140" s="18">
        <f t="shared" si="12"/>
        <v>29.543022666666666</v>
      </c>
      <c r="IW140" s="57">
        <f t="shared" si="13"/>
        <v>0.32373701778600006</v>
      </c>
      <c r="IX140" s="57">
        <f t="shared" si="14"/>
        <v>0.47871468097532976</v>
      </c>
      <c r="JA140" s="18">
        <v>205.4</v>
      </c>
    </row>
    <row r="141" spans="1:261" x14ac:dyDescent="0.2">
      <c r="A141" t="s">
        <v>1472</v>
      </c>
      <c r="B141" t="s">
        <v>1280</v>
      </c>
      <c r="C141" t="s">
        <v>1224</v>
      </c>
      <c r="D141" t="s">
        <v>1471</v>
      </c>
      <c r="E141" t="s">
        <v>672</v>
      </c>
      <c r="F141">
        <v>6090</v>
      </c>
      <c r="G141">
        <v>3</v>
      </c>
      <c r="H141">
        <v>2337.93608085506</v>
      </c>
      <c r="I141">
        <v>10.58</v>
      </c>
      <c r="J141">
        <v>3.52</v>
      </c>
      <c r="K141">
        <v>27.2466033281741</v>
      </c>
      <c r="L141">
        <v>0.31774326045159801</v>
      </c>
      <c r="M141">
        <v>0.46572388667338793</v>
      </c>
      <c r="N141">
        <v>4.82</v>
      </c>
      <c r="O141">
        <v>52.31</v>
      </c>
      <c r="R141" t="s">
        <v>400</v>
      </c>
      <c r="S141">
        <v>2817</v>
      </c>
      <c r="T141" t="s">
        <v>41</v>
      </c>
      <c r="U141">
        <v>2</v>
      </c>
      <c r="V141">
        <v>1877</v>
      </c>
      <c r="W141" t="s">
        <v>42</v>
      </c>
      <c r="X141" t="s">
        <v>398</v>
      </c>
      <c r="Y141">
        <v>38057</v>
      </c>
      <c r="Z141">
        <v>445</v>
      </c>
      <c r="AA141">
        <v>667</v>
      </c>
      <c r="AB141" t="b">
        <v>1</v>
      </c>
      <c r="AC141">
        <v>11751</v>
      </c>
      <c r="AD141">
        <v>1975</v>
      </c>
      <c r="AE141" s="10">
        <v>9999</v>
      </c>
      <c r="AF141" s="11">
        <v>295</v>
      </c>
      <c r="AG141" s="11">
        <v>56.617361304225795</v>
      </c>
      <c r="AH141" s="11">
        <v>0</v>
      </c>
      <c r="AI141" s="11">
        <v>19.192325865839251</v>
      </c>
      <c r="AJ141" s="11" t="s">
        <v>398</v>
      </c>
      <c r="AK141" s="11">
        <v>4.82</v>
      </c>
      <c r="AL141" s="11" t="s">
        <v>125</v>
      </c>
      <c r="AM141" s="11">
        <v>-28.91</v>
      </c>
      <c r="AQ141" t="s">
        <v>462</v>
      </c>
      <c r="AR141" t="s">
        <v>466</v>
      </c>
      <c r="AS141">
        <v>3403</v>
      </c>
      <c r="AT141" t="s">
        <v>41</v>
      </c>
      <c r="AU141">
        <v>3</v>
      </c>
      <c r="AV141">
        <v>2256</v>
      </c>
      <c r="AW141" t="s">
        <v>42</v>
      </c>
      <c r="AX141">
        <v>0</v>
      </c>
      <c r="AY141" t="s">
        <v>283</v>
      </c>
      <c r="AZ141" t="s">
        <v>460</v>
      </c>
      <c r="BA141">
        <v>47</v>
      </c>
      <c r="BB141" t="s">
        <v>464</v>
      </c>
      <c r="BC141">
        <v>165</v>
      </c>
      <c r="BD141">
        <v>47165</v>
      </c>
      <c r="BE141">
        <v>263</v>
      </c>
      <c r="BF141">
        <v>10669</v>
      </c>
      <c r="BG141">
        <v>1959</v>
      </c>
      <c r="BH141">
        <v>2032</v>
      </c>
      <c r="BI141" t="s">
        <v>1881</v>
      </c>
      <c r="BJ141" t="s">
        <v>1788</v>
      </c>
      <c r="BK141" t="s">
        <v>1808</v>
      </c>
      <c r="BL141" t="s">
        <v>1886</v>
      </c>
      <c r="BM141" t="s">
        <v>1865</v>
      </c>
      <c r="BN141">
        <v>2016</v>
      </c>
      <c r="BO141">
        <v>0.93599999999999905</v>
      </c>
      <c r="BP141" t="s">
        <v>1971</v>
      </c>
      <c r="BQ141" t="s">
        <v>1701</v>
      </c>
      <c r="BR141">
        <v>2017</v>
      </c>
      <c r="BS141">
        <v>0</v>
      </c>
      <c r="BT141" t="s">
        <v>1873</v>
      </c>
      <c r="BU141" t="s">
        <v>1863</v>
      </c>
      <c r="BV141" t="s">
        <v>1812</v>
      </c>
      <c r="BW141">
        <v>2015</v>
      </c>
      <c r="BX141">
        <v>0</v>
      </c>
      <c r="BY141">
        <v>5</v>
      </c>
      <c r="BZ141">
        <v>0.20410999999999899</v>
      </c>
      <c r="CA141">
        <v>5.6759999999999998E-2</v>
      </c>
      <c r="CB141">
        <v>0.20410999999999899</v>
      </c>
      <c r="CC141">
        <v>5.6759999999999998E-2</v>
      </c>
      <c r="CD141">
        <v>0.1</v>
      </c>
      <c r="CE141">
        <v>0.1</v>
      </c>
      <c r="CF141">
        <v>0.1</v>
      </c>
      <c r="CG141">
        <v>0.98599999999999999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 t="s">
        <v>1994</v>
      </c>
      <c r="CP141">
        <v>100</v>
      </c>
      <c r="CQ141" t="s">
        <v>1994</v>
      </c>
      <c r="CR141">
        <v>100</v>
      </c>
      <c r="CS141" t="s">
        <v>1795</v>
      </c>
      <c r="CT141" t="s">
        <v>2194</v>
      </c>
      <c r="CU141">
        <v>1</v>
      </c>
      <c r="CV141">
        <v>0</v>
      </c>
      <c r="CW141" t="s">
        <v>2188</v>
      </c>
      <c r="CX141">
        <v>36.315600000000003</v>
      </c>
      <c r="CY141">
        <v>-86.400599999999997</v>
      </c>
      <c r="CZ141" t="s">
        <v>1996</v>
      </c>
      <c r="DA141" t="s">
        <v>1818</v>
      </c>
      <c r="DB141" t="s">
        <v>2191</v>
      </c>
      <c r="DC141" t="s">
        <v>2192</v>
      </c>
      <c r="DD141" s="18">
        <v>12250168.199999999</v>
      </c>
      <c r="DE141" s="18">
        <v>1205969.6000000001</v>
      </c>
      <c r="DF141" s="57">
        <v>0.29599999999999999</v>
      </c>
      <c r="DG141" t="s">
        <v>1891</v>
      </c>
      <c r="DH141">
        <v>6183731.2000000002</v>
      </c>
      <c r="DI141">
        <v>404.8</v>
      </c>
      <c r="DJ141">
        <v>449.4</v>
      </c>
      <c r="DK141">
        <v>1284796.3999999999</v>
      </c>
      <c r="DL141">
        <v>5.6</v>
      </c>
      <c r="DM141">
        <v>236.2</v>
      </c>
      <c r="DN141">
        <v>10</v>
      </c>
      <c r="DO141">
        <v>0</v>
      </c>
      <c r="DP141">
        <v>7.71330038040004E-2</v>
      </c>
      <c r="DQ141">
        <v>5.3588659946224998E-2</v>
      </c>
      <c r="DR141">
        <v>209.76017052460401</v>
      </c>
      <c r="DS141">
        <v>1.4444382734831501E-7</v>
      </c>
      <c r="DT141">
        <v>4.5599501913132903E-2</v>
      </c>
      <c r="DU141">
        <v>6.6088888477465899E-2</v>
      </c>
      <c r="DV141">
        <v>7.3370421150625503E-2</v>
      </c>
      <c r="DW141" s="58">
        <v>209.759797420577</v>
      </c>
      <c r="DX141">
        <v>4.5713658037772901E-7</v>
      </c>
      <c r="DY141">
        <v>7.6394006259521696E-2</v>
      </c>
      <c r="DZ141">
        <v>1.4960491212768401E-3</v>
      </c>
      <c r="EA141">
        <v>0</v>
      </c>
      <c r="EB141">
        <v>970732</v>
      </c>
      <c r="EC141">
        <v>659359</v>
      </c>
      <c r="ED141">
        <v>0</v>
      </c>
      <c r="EE141">
        <v>0</v>
      </c>
      <c r="EF141">
        <v>0</v>
      </c>
      <c r="EG141">
        <v>1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1</v>
      </c>
      <c r="EO141">
        <v>0</v>
      </c>
      <c r="EP141">
        <v>1</v>
      </c>
      <c r="EQ141">
        <v>1</v>
      </c>
      <c r="ER141">
        <v>1</v>
      </c>
      <c r="ES141">
        <v>0</v>
      </c>
      <c r="ET141">
        <v>1</v>
      </c>
      <c r="EU141">
        <v>0</v>
      </c>
      <c r="EV141">
        <v>0</v>
      </c>
      <c r="EW141">
        <v>0</v>
      </c>
      <c r="EX141">
        <v>0</v>
      </c>
      <c r="EY141">
        <v>0</v>
      </c>
      <c r="EZ141" t="s">
        <v>1823</v>
      </c>
      <c r="FA141">
        <v>63</v>
      </c>
      <c r="FB141" t="s">
        <v>1860</v>
      </c>
      <c r="FC141">
        <v>0</v>
      </c>
      <c r="FD141" t="s">
        <v>1803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63</v>
      </c>
      <c r="FM141">
        <v>12</v>
      </c>
      <c r="FN141">
        <v>64</v>
      </c>
      <c r="FO141">
        <v>49</v>
      </c>
      <c r="FP141">
        <v>0</v>
      </c>
      <c r="FQ141">
        <v>0</v>
      </c>
      <c r="FR141">
        <v>0</v>
      </c>
      <c r="FS141" t="s">
        <v>1997</v>
      </c>
      <c r="FT141">
        <v>1</v>
      </c>
      <c r="FU141">
        <v>1</v>
      </c>
      <c r="FV141">
        <v>1</v>
      </c>
      <c r="FW141">
        <v>1</v>
      </c>
      <c r="FX141" t="s">
        <v>1827</v>
      </c>
      <c r="FY141">
        <v>0</v>
      </c>
      <c r="FZ141">
        <v>0</v>
      </c>
      <c r="GA141">
        <v>1</v>
      </c>
      <c r="GB141">
        <v>0</v>
      </c>
      <c r="GC141">
        <v>0</v>
      </c>
      <c r="GD141">
        <v>0</v>
      </c>
      <c r="GE141">
        <v>1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1</v>
      </c>
      <c r="GM141" t="s">
        <v>1804</v>
      </c>
      <c r="GN141">
        <v>0</v>
      </c>
      <c r="GO141" t="s">
        <v>1829</v>
      </c>
      <c r="GP141">
        <v>0</v>
      </c>
      <c r="GQ141" t="s">
        <v>1830</v>
      </c>
      <c r="GR141">
        <v>92.756045040000004</v>
      </c>
      <c r="GS141">
        <v>4.3641360498438004</v>
      </c>
      <c r="GT141">
        <v>4.8449672450588102</v>
      </c>
      <c r="GU141">
        <v>0</v>
      </c>
      <c r="GV141">
        <v>11302451</v>
      </c>
      <c r="GW141">
        <v>1115348</v>
      </c>
      <c r="GX141">
        <v>0.27</v>
      </c>
      <c r="GY141">
        <v>1185396</v>
      </c>
      <c r="GZ141">
        <v>209.75910446327083</v>
      </c>
      <c r="HA141" t="s">
        <v>1806</v>
      </c>
      <c r="HB141" s="57">
        <v>0.29599999999999999</v>
      </c>
      <c r="HC141" t="s">
        <v>1806</v>
      </c>
      <c r="HD141" s="58">
        <v>209.759797420577</v>
      </c>
      <c r="HE141" s="18">
        <v>681948.48</v>
      </c>
      <c r="HF141" s="18">
        <v>7275708.3331199996</v>
      </c>
      <c r="HG141" s="18">
        <v>763075.55302322761</v>
      </c>
      <c r="HH141" s="57">
        <v>0.26946721311475408</v>
      </c>
      <c r="HI141">
        <v>127</v>
      </c>
      <c r="HJ141" s="11">
        <v>23.368006628184496</v>
      </c>
      <c r="HK141">
        <v>0</v>
      </c>
      <c r="HL141" s="11">
        <v>18.40000521904291</v>
      </c>
      <c r="HM141" s="59" t="s">
        <v>44</v>
      </c>
      <c r="HN141" s="59" t="s">
        <v>44</v>
      </c>
      <c r="HO141" s="59" t="s">
        <v>44</v>
      </c>
      <c r="HP141" s="59" t="s">
        <v>44</v>
      </c>
      <c r="HQ141" s="59" t="s">
        <v>44</v>
      </c>
      <c r="HR141" s="59" t="s">
        <v>44</v>
      </c>
      <c r="HS141" s="59" t="s">
        <v>44</v>
      </c>
      <c r="HT141" s="59" t="s">
        <v>44</v>
      </c>
      <c r="HU141" t="s">
        <v>44</v>
      </c>
      <c r="HV141" s="19" t="s">
        <v>44</v>
      </c>
      <c r="HW141" s="18">
        <v>259.35368121000005</v>
      </c>
      <c r="HX141" s="58">
        <v>85.431102590574</v>
      </c>
      <c r="HY141" s="58">
        <v>177.568897409426</v>
      </c>
      <c r="HZ141" s="57">
        <v>0.43841011086814091</v>
      </c>
      <c r="IA141" s="18">
        <v>681948.48</v>
      </c>
      <c r="IB141" s="18">
        <v>1010044.2862268925</v>
      </c>
      <c r="IC141" s="18">
        <v>10776162.489754718</v>
      </c>
      <c r="ID141" s="58">
        <v>20.975979742057703</v>
      </c>
      <c r="IE141" s="18">
        <v>113020.28304110853</v>
      </c>
      <c r="IF141" s="18">
        <v>650055.26998211909</v>
      </c>
      <c r="IG141" s="18">
        <v>411088163.37138879</v>
      </c>
      <c r="IH141" s="18">
        <v>0</v>
      </c>
      <c r="II141" s="18">
        <v>0</v>
      </c>
      <c r="IJ141" s="18">
        <v>2315.0910399783038</v>
      </c>
      <c r="IK141" s="58">
        <v>27.727006038022814</v>
      </c>
      <c r="IL141" s="58">
        <v>7.699527734048293</v>
      </c>
      <c r="IM141" s="58">
        <v>13.19646753594</v>
      </c>
      <c r="IN141" s="58">
        <v>28.280106102744845</v>
      </c>
      <c r="IO141" s="58">
        <v>0</v>
      </c>
      <c r="IP141" s="58">
        <v>81.024739505952297</v>
      </c>
      <c r="IQ141" s="58">
        <v>36.872169961166989</v>
      </c>
      <c r="IR141" s="58">
        <v>38.681203615211274</v>
      </c>
      <c r="IS141" s="58">
        <f t="shared" si="10"/>
        <v>2315.0910399783038</v>
      </c>
      <c r="IT141" s="60"/>
      <c r="IU141" s="18">
        <f t="shared" si="11"/>
        <v>13.19646753594</v>
      </c>
      <c r="IV141" s="18">
        <f t="shared" si="12"/>
        <v>27.727006038022814</v>
      </c>
      <c r="IW141" s="57">
        <f t="shared" si="13"/>
        <v>0.32483308969799995</v>
      </c>
      <c r="IX141" s="57">
        <f t="shared" si="14"/>
        <v>0.48111523941939494</v>
      </c>
      <c r="JA141" s="18">
        <v>205.4</v>
      </c>
    </row>
    <row r="142" spans="1:261" x14ac:dyDescent="0.2">
      <c r="A142" t="s">
        <v>1473</v>
      </c>
      <c r="B142" t="s">
        <v>1269</v>
      </c>
      <c r="C142" t="s">
        <v>1224</v>
      </c>
      <c r="D142" t="s">
        <v>1474</v>
      </c>
      <c r="E142" t="s">
        <v>675</v>
      </c>
      <c r="F142">
        <v>6095</v>
      </c>
      <c r="G142">
        <v>1</v>
      </c>
      <c r="H142">
        <v>2499.0108937410901</v>
      </c>
      <c r="I142">
        <v>10.58</v>
      </c>
      <c r="J142">
        <v>4.59</v>
      </c>
      <c r="K142">
        <v>32.053821723136103</v>
      </c>
      <c r="L142">
        <v>0.33234682343461502</v>
      </c>
      <c r="M142">
        <v>0.497783632430709</v>
      </c>
      <c r="N142">
        <v>4.82</v>
      </c>
      <c r="O142">
        <v>26.55</v>
      </c>
      <c r="R142" t="s">
        <v>402</v>
      </c>
      <c r="S142">
        <v>2823</v>
      </c>
      <c r="T142" t="s">
        <v>41</v>
      </c>
      <c r="U142" t="s">
        <v>403</v>
      </c>
      <c r="V142">
        <v>1878</v>
      </c>
      <c r="W142" t="s">
        <v>42</v>
      </c>
      <c r="X142" t="s">
        <v>398</v>
      </c>
      <c r="Y142">
        <v>38065</v>
      </c>
      <c r="Z142">
        <v>237</v>
      </c>
      <c r="AA142">
        <v>684</v>
      </c>
      <c r="AB142" t="b">
        <v>0</v>
      </c>
      <c r="AC142">
        <v>11631</v>
      </c>
      <c r="AD142">
        <v>1970</v>
      </c>
      <c r="AE142" s="10">
        <v>9999</v>
      </c>
      <c r="AF142" s="11">
        <v>285</v>
      </c>
      <c r="AG142" s="11">
        <v>53.051621129416596</v>
      </c>
      <c r="AH142" s="11">
        <v>0</v>
      </c>
      <c r="AI142" s="11">
        <v>18.614603905058456</v>
      </c>
      <c r="AJ142" s="11" t="s">
        <v>398</v>
      </c>
      <c r="AK142" s="11">
        <v>4.82</v>
      </c>
      <c r="AL142" s="11" t="s">
        <v>125</v>
      </c>
      <c r="AM142" s="11">
        <v>-28.91</v>
      </c>
      <c r="AQ142" t="s">
        <v>462</v>
      </c>
      <c r="AR142" t="s">
        <v>467</v>
      </c>
      <c r="AS142">
        <v>3403</v>
      </c>
      <c r="AT142" t="s">
        <v>41</v>
      </c>
      <c r="AU142">
        <v>4</v>
      </c>
      <c r="AV142">
        <v>2257</v>
      </c>
      <c r="AW142" t="s">
        <v>42</v>
      </c>
      <c r="AX142">
        <v>0</v>
      </c>
      <c r="AY142" t="s">
        <v>283</v>
      </c>
      <c r="AZ142" t="s">
        <v>460</v>
      </c>
      <c r="BA142">
        <v>47</v>
      </c>
      <c r="BB142" t="s">
        <v>464</v>
      </c>
      <c r="BC142">
        <v>165</v>
      </c>
      <c r="BD142">
        <v>47165</v>
      </c>
      <c r="BE142">
        <v>263</v>
      </c>
      <c r="BF142">
        <v>10657</v>
      </c>
      <c r="BG142">
        <v>1959</v>
      </c>
      <c r="BH142">
        <v>2032</v>
      </c>
      <c r="BI142" t="s">
        <v>1881</v>
      </c>
      <c r="BJ142" t="s">
        <v>1788</v>
      </c>
      <c r="BK142" t="s">
        <v>1808</v>
      </c>
      <c r="BL142" t="s">
        <v>1886</v>
      </c>
      <c r="BM142" t="s">
        <v>1865</v>
      </c>
      <c r="BN142">
        <v>2016</v>
      </c>
      <c r="BO142">
        <v>0.93599999999999905</v>
      </c>
      <c r="BP142" t="s">
        <v>1971</v>
      </c>
      <c r="BQ142" t="s">
        <v>1701</v>
      </c>
      <c r="BR142">
        <v>2017</v>
      </c>
      <c r="BS142">
        <v>0</v>
      </c>
      <c r="BT142" t="s">
        <v>1873</v>
      </c>
      <c r="BU142" t="s">
        <v>1863</v>
      </c>
      <c r="BV142" t="s">
        <v>1812</v>
      </c>
      <c r="BW142">
        <v>2015</v>
      </c>
      <c r="BX142">
        <v>0</v>
      </c>
      <c r="BY142">
        <v>5</v>
      </c>
      <c r="BZ142">
        <v>0.20380999999999999</v>
      </c>
      <c r="CA142">
        <v>4.4350000000000001E-2</v>
      </c>
      <c r="CB142">
        <v>0.20380999999999999</v>
      </c>
      <c r="CC142">
        <v>4.4350000000000001E-2</v>
      </c>
      <c r="CD142">
        <v>0.1</v>
      </c>
      <c r="CE142">
        <v>0.1</v>
      </c>
      <c r="CF142">
        <v>0.1</v>
      </c>
      <c r="CG142">
        <v>0.98599999999999999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 t="s">
        <v>1994</v>
      </c>
      <c r="CP142">
        <v>100</v>
      </c>
      <c r="CQ142" t="s">
        <v>1994</v>
      </c>
      <c r="CR142">
        <v>100</v>
      </c>
      <c r="CS142" t="s">
        <v>1795</v>
      </c>
      <c r="CT142" t="s">
        <v>2195</v>
      </c>
      <c r="CU142">
        <v>1</v>
      </c>
      <c r="CV142">
        <v>0</v>
      </c>
      <c r="CW142" t="s">
        <v>2188</v>
      </c>
      <c r="CX142">
        <v>36.315600000000003</v>
      </c>
      <c r="CY142">
        <v>-86.400599999999997</v>
      </c>
      <c r="CZ142" t="s">
        <v>1996</v>
      </c>
      <c r="DA142" t="s">
        <v>1818</v>
      </c>
      <c r="DB142" t="s">
        <v>2191</v>
      </c>
      <c r="DC142" t="s">
        <v>2192</v>
      </c>
      <c r="DD142" s="18">
        <v>12111533</v>
      </c>
      <c r="DE142" s="18">
        <v>1197301.8</v>
      </c>
      <c r="DF142" s="57">
        <v>0.31</v>
      </c>
      <c r="DG142" t="s">
        <v>1891</v>
      </c>
      <c r="DH142">
        <v>5087737.5999999996</v>
      </c>
      <c r="DI142">
        <v>376.6</v>
      </c>
      <c r="DJ142">
        <v>445.8</v>
      </c>
      <c r="DK142">
        <v>1270258.2</v>
      </c>
      <c r="DL142">
        <v>6.2</v>
      </c>
      <c r="DM142">
        <v>190.8</v>
      </c>
      <c r="DN142">
        <v>12</v>
      </c>
      <c r="DO142">
        <v>0</v>
      </c>
      <c r="DP142">
        <v>8.4128587917613698E-2</v>
      </c>
      <c r="DQ142">
        <v>5.38948766347212E-2</v>
      </c>
      <c r="DR142">
        <v>209.75998658449399</v>
      </c>
      <c r="DS142">
        <v>0</v>
      </c>
      <c r="DT142">
        <v>4.5798621036883799E-2</v>
      </c>
      <c r="DU142">
        <v>6.2188659354682797E-2</v>
      </c>
      <c r="DV142">
        <v>7.3615784228140205E-2</v>
      </c>
      <c r="DW142" s="58">
        <v>209.76010221001701</v>
      </c>
      <c r="DX142">
        <v>5.1190877323291699E-7</v>
      </c>
      <c r="DY142">
        <v>7.5003868124016396E-2</v>
      </c>
      <c r="DZ142">
        <v>1.54650096424335E-3</v>
      </c>
      <c r="EA142">
        <v>0</v>
      </c>
      <c r="EB142">
        <v>869864</v>
      </c>
      <c r="EC142">
        <v>462366</v>
      </c>
      <c r="ED142">
        <v>0</v>
      </c>
      <c r="EE142">
        <v>0</v>
      </c>
      <c r="EF142">
        <v>0</v>
      </c>
      <c r="EG142">
        <v>1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1</v>
      </c>
      <c r="EO142">
        <v>0</v>
      </c>
      <c r="EP142">
        <v>1</v>
      </c>
      <c r="EQ142">
        <v>1</v>
      </c>
      <c r="ER142">
        <v>1</v>
      </c>
      <c r="ES142">
        <v>0</v>
      </c>
      <c r="ET142">
        <v>1</v>
      </c>
      <c r="EU142">
        <v>0</v>
      </c>
      <c r="EV142">
        <v>0</v>
      </c>
      <c r="EW142">
        <v>0</v>
      </c>
      <c r="EX142">
        <v>0</v>
      </c>
      <c r="EY142">
        <v>0</v>
      </c>
      <c r="EZ142" t="s">
        <v>1823</v>
      </c>
      <c r="FA142">
        <v>63</v>
      </c>
      <c r="FB142" t="s">
        <v>1860</v>
      </c>
      <c r="FC142">
        <v>0</v>
      </c>
      <c r="FD142" t="s">
        <v>1803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63</v>
      </c>
      <c r="FM142">
        <v>12</v>
      </c>
      <c r="FN142">
        <v>64</v>
      </c>
      <c r="FO142">
        <v>49</v>
      </c>
      <c r="FP142">
        <v>0</v>
      </c>
      <c r="FQ142">
        <v>0</v>
      </c>
      <c r="FR142">
        <v>0</v>
      </c>
      <c r="FS142" t="s">
        <v>1997</v>
      </c>
      <c r="FT142">
        <v>1</v>
      </c>
      <c r="FU142">
        <v>1</v>
      </c>
      <c r="FV142">
        <v>1</v>
      </c>
      <c r="FW142">
        <v>1</v>
      </c>
      <c r="FX142" t="s">
        <v>1827</v>
      </c>
      <c r="FY142">
        <v>0</v>
      </c>
      <c r="FZ142">
        <v>0</v>
      </c>
      <c r="GA142">
        <v>1</v>
      </c>
      <c r="GB142">
        <v>0</v>
      </c>
      <c r="GC142">
        <v>0</v>
      </c>
      <c r="GD142">
        <v>0</v>
      </c>
      <c r="GE142">
        <v>1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1</v>
      </c>
      <c r="GM142" t="s">
        <v>1804</v>
      </c>
      <c r="GN142">
        <v>0</v>
      </c>
      <c r="GO142" t="s">
        <v>1829</v>
      </c>
      <c r="GP142">
        <v>0</v>
      </c>
      <c r="GQ142" t="s">
        <v>1830</v>
      </c>
      <c r="GR142">
        <v>92.756045040000004</v>
      </c>
      <c r="GS142">
        <v>4.0601127380710897</v>
      </c>
      <c r="GT142">
        <v>4.8061557584495302</v>
      </c>
      <c r="GU142">
        <v>0</v>
      </c>
      <c r="GV142">
        <v>10996718</v>
      </c>
      <c r="GW142">
        <v>1090991</v>
      </c>
      <c r="GX142">
        <v>0.28000000000000003</v>
      </c>
      <c r="GY142">
        <v>1153337</v>
      </c>
      <c r="GZ142">
        <v>209.76022118599386</v>
      </c>
      <c r="HA142" t="s">
        <v>1806</v>
      </c>
      <c r="HB142" s="57">
        <v>0.31</v>
      </c>
      <c r="HC142" t="s">
        <v>1806</v>
      </c>
      <c r="HD142" s="58">
        <v>209.76010221001701</v>
      </c>
      <c r="HE142" s="18">
        <v>714202.8</v>
      </c>
      <c r="HF142" s="18">
        <v>7611259.2396</v>
      </c>
      <c r="HG142" s="18">
        <v>798269.25802271615</v>
      </c>
      <c r="HH142" s="57">
        <v>0.26946721311475408</v>
      </c>
      <c r="HI142">
        <v>127</v>
      </c>
      <c r="HJ142" s="11">
        <v>23.385164173205574</v>
      </c>
      <c r="HK142">
        <v>0</v>
      </c>
      <c r="HL142" s="11">
        <v>18.413515097012262</v>
      </c>
      <c r="HM142" s="59" t="s">
        <v>44</v>
      </c>
      <c r="HN142" s="59" t="s">
        <v>44</v>
      </c>
      <c r="HO142" s="59" t="s">
        <v>44</v>
      </c>
      <c r="HP142" s="59" t="s">
        <v>44</v>
      </c>
      <c r="HQ142" s="59" t="s">
        <v>44</v>
      </c>
      <c r="HR142" s="59" t="s">
        <v>44</v>
      </c>
      <c r="HS142" s="59" t="s">
        <v>44</v>
      </c>
      <c r="HT142" s="59" t="s">
        <v>44</v>
      </c>
      <c r="HU142" t="s">
        <v>44</v>
      </c>
      <c r="HV142" s="19" t="s">
        <v>44</v>
      </c>
      <c r="HW142" s="18">
        <v>259.06197213000007</v>
      </c>
      <c r="HX142" s="58">
        <v>85.335013619622018</v>
      </c>
      <c r="HY142" s="58">
        <v>177.66498638037797</v>
      </c>
      <c r="HZ142" s="57">
        <v>0.45889739819328018</v>
      </c>
      <c r="IA142" s="18">
        <v>714202.80000000016</v>
      </c>
      <c r="IB142" s="18">
        <v>1057244.5377495345</v>
      </c>
      <c r="IC142" s="18">
        <v>11267055.03879679</v>
      </c>
      <c r="ID142" s="58">
        <v>20.976010221001701</v>
      </c>
      <c r="IE142" s="18">
        <v>118168.93082719509</v>
      </c>
      <c r="IF142" s="18">
        <v>680100.32719552109</v>
      </c>
      <c r="IG142" s="18">
        <v>410625790.33169842</v>
      </c>
      <c r="IH142" s="18">
        <v>0</v>
      </c>
      <c r="II142" s="18">
        <v>0</v>
      </c>
      <c r="IJ142" s="18">
        <v>2311.2364382960354</v>
      </c>
      <c r="IK142" s="58">
        <v>27.727006038022814</v>
      </c>
      <c r="IL142" s="58">
        <v>7.6780624478021977</v>
      </c>
      <c r="IM142" s="58">
        <v>13.181624756820003</v>
      </c>
      <c r="IN142" s="58">
        <v>28.264322970669781</v>
      </c>
      <c r="IO142" s="58">
        <v>-3.7483838249562692E-15</v>
      </c>
      <c r="IP142" s="58">
        <v>80.941334606388111</v>
      </c>
      <c r="IQ142" s="58">
        <v>33.726159993514941</v>
      </c>
      <c r="IR142" s="58">
        <v>35.417300856100795</v>
      </c>
      <c r="IS142" s="58">
        <f t="shared" si="10"/>
        <v>2311.2364382960354</v>
      </c>
      <c r="IT142" s="60"/>
      <c r="IU142" s="18">
        <f t="shared" si="11"/>
        <v>13.181624756820003</v>
      </c>
      <c r="IV142" s="18">
        <f t="shared" si="12"/>
        <v>27.727006038022814</v>
      </c>
      <c r="IW142" s="57">
        <f t="shared" si="13"/>
        <v>0.32446773239400017</v>
      </c>
      <c r="IX142" s="57">
        <f t="shared" si="14"/>
        <v>0.48031418772025858</v>
      </c>
      <c r="JA142" s="18">
        <v>205.4</v>
      </c>
    </row>
    <row r="143" spans="1:261" x14ac:dyDescent="0.2">
      <c r="A143" t="s">
        <v>1475</v>
      </c>
      <c r="B143" t="s">
        <v>1467</v>
      </c>
      <c r="C143" t="s">
        <v>1224</v>
      </c>
      <c r="D143" t="s">
        <v>1476</v>
      </c>
      <c r="E143" t="s">
        <v>679</v>
      </c>
      <c r="F143">
        <v>6096</v>
      </c>
      <c r="G143">
        <v>1</v>
      </c>
      <c r="H143">
        <v>2315.46462302291</v>
      </c>
      <c r="I143">
        <v>10.58</v>
      </c>
      <c r="J143">
        <v>4.59</v>
      </c>
      <c r="K143">
        <v>28.615749088109499</v>
      </c>
      <c r="L143">
        <v>0.315657312182201</v>
      </c>
      <c r="M143">
        <v>0.48120724321190678</v>
      </c>
      <c r="N143">
        <v>4.82</v>
      </c>
      <c r="O143">
        <v>41.41</v>
      </c>
      <c r="R143" t="s">
        <v>406</v>
      </c>
      <c r="S143">
        <v>2823</v>
      </c>
      <c r="T143" t="s">
        <v>41</v>
      </c>
      <c r="U143" t="s">
        <v>407</v>
      </c>
      <c r="V143">
        <v>1879</v>
      </c>
      <c r="W143" t="s">
        <v>42</v>
      </c>
      <c r="X143" t="s">
        <v>398</v>
      </c>
      <c r="Y143">
        <v>38065</v>
      </c>
      <c r="Z143">
        <v>447</v>
      </c>
      <c r="AA143">
        <v>684</v>
      </c>
      <c r="AB143" t="b">
        <v>1</v>
      </c>
      <c r="AC143">
        <v>11391</v>
      </c>
      <c r="AD143">
        <v>1977</v>
      </c>
      <c r="AE143" s="10">
        <v>9999</v>
      </c>
      <c r="AF143" s="11">
        <v>285</v>
      </c>
      <c r="AG143" s="11">
        <v>53.051621129416596</v>
      </c>
      <c r="AH143" s="11">
        <v>0</v>
      </c>
      <c r="AI143" s="11">
        <v>18.614603905058456</v>
      </c>
      <c r="AJ143" s="11" t="s">
        <v>398</v>
      </c>
      <c r="AK143" s="11">
        <v>4.82</v>
      </c>
      <c r="AL143" s="11" t="s">
        <v>125</v>
      </c>
      <c r="AM143" s="11">
        <v>-28.91</v>
      </c>
      <c r="AQ143" t="s">
        <v>74</v>
      </c>
      <c r="AR143" t="s">
        <v>75</v>
      </c>
      <c r="AS143">
        <v>3470</v>
      </c>
      <c r="AT143" t="s">
        <v>41</v>
      </c>
      <c r="AU143" t="s">
        <v>76</v>
      </c>
      <c r="AV143">
        <v>2378</v>
      </c>
      <c r="AW143" t="s">
        <v>42</v>
      </c>
      <c r="AX143">
        <v>0</v>
      </c>
      <c r="AY143" t="s">
        <v>442</v>
      </c>
      <c r="AZ143" t="s">
        <v>77</v>
      </c>
      <c r="BA143">
        <v>48</v>
      </c>
      <c r="BB143" t="s">
        <v>468</v>
      </c>
      <c r="BC143">
        <v>157</v>
      </c>
      <c r="BD143">
        <v>48157</v>
      </c>
      <c r="BE143">
        <v>659</v>
      </c>
      <c r="BF143">
        <v>10451</v>
      </c>
      <c r="BG143">
        <v>1977</v>
      </c>
      <c r="BH143">
        <v>0</v>
      </c>
      <c r="BI143" t="s">
        <v>1807</v>
      </c>
      <c r="BJ143" t="s">
        <v>1788</v>
      </c>
      <c r="BK143" t="s">
        <v>1808</v>
      </c>
      <c r="BL143" t="s">
        <v>1910</v>
      </c>
      <c r="BM143">
        <v>0</v>
      </c>
      <c r="BN143">
        <v>0</v>
      </c>
      <c r="BO143">
        <v>0</v>
      </c>
      <c r="BP143" t="s">
        <v>1908</v>
      </c>
      <c r="BQ143" t="s">
        <v>1701</v>
      </c>
      <c r="BR143">
        <v>2003</v>
      </c>
      <c r="BS143">
        <v>0</v>
      </c>
      <c r="BT143" t="s">
        <v>41</v>
      </c>
      <c r="BU143">
        <v>0</v>
      </c>
      <c r="BV143" t="s">
        <v>1812</v>
      </c>
      <c r="BW143">
        <v>2015</v>
      </c>
      <c r="BX143">
        <v>0</v>
      </c>
      <c r="BY143">
        <v>1.2</v>
      </c>
      <c r="BZ143">
        <v>6.4170000000000005E-2</v>
      </c>
      <c r="CA143">
        <v>6.4170000000000005E-2</v>
      </c>
      <c r="CB143">
        <v>6.4170000000000005E-2</v>
      </c>
      <c r="CC143">
        <v>6.4170000000000005E-2</v>
      </c>
      <c r="CD143">
        <v>0.1</v>
      </c>
      <c r="CE143">
        <v>0.1</v>
      </c>
      <c r="CF143">
        <v>0.1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 t="s">
        <v>2166</v>
      </c>
      <c r="CP143">
        <v>100</v>
      </c>
      <c r="CQ143" t="s">
        <v>1843</v>
      </c>
      <c r="CR143">
        <v>100</v>
      </c>
      <c r="CS143" t="s">
        <v>1795</v>
      </c>
      <c r="CT143" t="s">
        <v>2196</v>
      </c>
      <c r="CU143">
        <v>1</v>
      </c>
      <c r="CV143">
        <v>0</v>
      </c>
      <c r="CW143" t="s">
        <v>2168</v>
      </c>
      <c r="CX143">
        <v>29.482800000000001</v>
      </c>
      <c r="CY143">
        <v>-95.631100000000004</v>
      </c>
      <c r="CZ143" t="s">
        <v>1798</v>
      </c>
      <c r="DA143" t="s">
        <v>1799</v>
      </c>
      <c r="DB143" t="s">
        <v>2197</v>
      </c>
      <c r="DC143">
        <v>0</v>
      </c>
      <c r="DD143" s="18">
        <v>36521083</v>
      </c>
      <c r="DE143" s="18">
        <v>3905717.6</v>
      </c>
      <c r="DF143" s="57">
        <v>0.48599999999999999</v>
      </c>
      <c r="DG143" t="s">
        <v>1820</v>
      </c>
      <c r="DH143">
        <v>17185778.800000001</v>
      </c>
      <c r="DI143">
        <v>10780.6</v>
      </c>
      <c r="DJ143">
        <v>1086</v>
      </c>
      <c r="DK143">
        <v>3813552.8</v>
      </c>
      <c r="DL143">
        <v>20.8</v>
      </c>
      <c r="DM143">
        <v>512.4</v>
      </c>
      <c r="DN143">
        <v>10</v>
      </c>
      <c r="DO143">
        <v>11</v>
      </c>
      <c r="DP143">
        <v>0.60276777856317298</v>
      </c>
      <c r="DQ143">
        <v>6.0185893118386798E-2</v>
      </c>
      <c r="DR143">
        <v>209.13613273978501</v>
      </c>
      <c r="DS143">
        <v>7.0688129501461097E-7</v>
      </c>
      <c r="DT143">
        <v>6.0181294134866802E-2</v>
      </c>
      <c r="DU143">
        <v>0.59037679687647804</v>
      </c>
      <c r="DV143">
        <v>5.9472497023157801E-2</v>
      </c>
      <c r="DW143" s="58">
        <v>208.841167169111</v>
      </c>
      <c r="DX143">
        <v>5.6953404147407104E-7</v>
      </c>
      <c r="DY143">
        <v>5.9630698842696603E-2</v>
      </c>
      <c r="DZ143">
        <v>4.8337085821867403E-4</v>
      </c>
      <c r="EA143">
        <v>5.31707944040542E-4</v>
      </c>
      <c r="EB143">
        <v>2908535</v>
      </c>
      <c r="EC143">
        <v>1880509</v>
      </c>
      <c r="ED143">
        <v>207004</v>
      </c>
      <c r="EE143">
        <v>0</v>
      </c>
      <c r="EF143">
        <v>1</v>
      </c>
      <c r="EG143">
        <v>1</v>
      </c>
      <c r="EH143" t="s">
        <v>1847</v>
      </c>
      <c r="EI143">
        <v>0.22</v>
      </c>
      <c r="EJ143">
        <v>0.14000000000000001</v>
      </c>
      <c r="EK143" t="s">
        <v>1822</v>
      </c>
      <c r="EL143" t="s">
        <v>1822</v>
      </c>
      <c r="EM143">
        <v>0</v>
      </c>
      <c r="EN143">
        <v>0</v>
      </c>
      <c r="EO143">
        <v>0</v>
      </c>
      <c r="EP143">
        <v>1</v>
      </c>
      <c r="EQ143">
        <v>1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 t="s">
        <v>1936</v>
      </c>
      <c r="FA143">
        <v>45</v>
      </c>
      <c r="FB143" t="s">
        <v>1824</v>
      </c>
      <c r="FC143">
        <v>5</v>
      </c>
      <c r="FD143" t="s">
        <v>1849</v>
      </c>
      <c r="FE143">
        <v>0</v>
      </c>
      <c r="FF143">
        <v>1</v>
      </c>
      <c r="FG143">
        <v>0</v>
      </c>
      <c r="FH143">
        <v>0</v>
      </c>
      <c r="FI143">
        <v>0</v>
      </c>
      <c r="FJ143" t="s">
        <v>2069</v>
      </c>
      <c r="FK143">
        <v>1</v>
      </c>
      <c r="FL143">
        <v>56</v>
      </c>
      <c r="FM143">
        <v>78</v>
      </c>
      <c r="FN143">
        <v>98</v>
      </c>
      <c r="FO143">
        <v>100</v>
      </c>
      <c r="FP143">
        <v>1</v>
      </c>
      <c r="FQ143">
        <v>1</v>
      </c>
      <c r="FR143">
        <v>0</v>
      </c>
      <c r="FS143" t="s">
        <v>1851</v>
      </c>
      <c r="FT143">
        <v>1</v>
      </c>
      <c r="FU143">
        <v>1</v>
      </c>
      <c r="FV143">
        <v>1</v>
      </c>
      <c r="FW143">
        <v>1</v>
      </c>
      <c r="FX143" t="s">
        <v>1827</v>
      </c>
      <c r="FY143">
        <v>0</v>
      </c>
      <c r="FZ143">
        <v>0</v>
      </c>
      <c r="GA143">
        <v>1</v>
      </c>
      <c r="GB143">
        <v>0</v>
      </c>
      <c r="GC143">
        <v>0</v>
      </c>
      <c r="GD143">
        <v>0</v>
      </c>
      <c r="GE143">
        <v>1</v>
      </c>
      <c r="GF143">
        <v>1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1</v>
      </c>
      <c r="GM143" t="s">
        <v>1804</v>
      </c>
      <c r="GN143">
        <v>0</v>
      </c>
      <c r="GO143" t="s">
        <v>1893</v>
      </c>
      <c r="GP143">
        <v>0</v>
      </c>
      <c r="GQ143" t="s">
        <v>1894</v>
      </c>
      <c r="GR143">
        <v>561.57309650000002</v>
      </c>
      <c r="GS143">
        <v>19.197144712219998</v>
      </c>
      <c r="GT143">
        <v>1.9338533251832799</v>
      </c>
      <c r="GU143">
        <v>1</v>
      </c>
      <c r="GV143">
        <v>29296108</v>
      </c>
      <c r="GW143">
        <v>3147652</v>
      </c>
      <c r="GX143">
        <v>0.39</v>
      </c>
      <c r="GY143">
        <v>3068032</v>
      </c>
      <c r="GZ143">
        <v>209.44980131831846</v>
      </c>
      <c r="HA143" t="s">
        <v>1806</v>
      </c>
      <c r="HB143" s="57">
        <v>0.48599999999999999</v>
      </c>
      <c r="HC143" t="s">
        <v>1806</v>
      </c>
      <c r="HD143" s="58">
        <v>208.841167169111</v>
      </c>
      <c r="HE143" s="18">
        <v>2805600.24</v>
      </c>
      <c r="HF143" s="18">
        <v>29321328.108240001</v>
      </c>
      <c r="HG143" s="18">
        <v>3061750.1925366516</v>
      </c>
      <c r="HH143" s="57">
        <v>0.26370548219287715</v>
      </c>
      <c r="HI143">
        <v>1</v>
      </c>
      <c r="HJ143" s="11">
        <v>10.540200699412772</v>
      </c>
      <c r="HK143">
        <v>0</v>
      </c>
      <c r="HL143" s="11">
        <v>10.540200699412772</v>
      </c>
      <c r="HM143" s="59">
        <v>2546.1037893113798</v>
      </c>
      <c r="HN143" s="59">
        <v>12.66</v>
      </c>
      <c r="HO143" s="59">
        <v>3.22</v>
      </c>
      <c r="HP143" s="59">
        <v>31.039274830019</v>
      </c>
      <c r="HQ143" s="59">
        <v>0.33654206608072501</v>
      </c>
      <c r="HR143" s="59">
        <v>0.52922455691147841</v>
      </c>
      <c r="HS143" s="59">
        <v>4.82</v>
      </c>
      <c r="HT143" s="59">
        <v>18.850000000000001</v>
      </c>
      <c r="HU143" t="s">
        <v>44</v>
      </c>
      <c r="HV143" s="19" t="s">
        <v>44</v>
      </c>
      <c r="HW143" s="18">
        <v>663.6411284264999</v>
      </c>
      <c r="HX143" s="58">
        <v>218.60338770368907</v>
      </c>
      <c r="HY143" s="58">
        <v>440.39661229631093</v>
      </c>
      <c r="HZ143" s="57">
        <v>0.72723992659714387</v>
      </c>
      <c r="IA143" s="18">
        <v>2805600.24</v>
      </c>
      <c r="IB143" s="18">
        <v>4198239.7378570559</v>
      </c>
      <c r="IC143" s="18">
        <v>43875803.50034409</v>
      </c>
      <c r="ID143" s="58">
        <v>20.884116716911102</v>
      </c>
      <c r="IE143" s="18">
        <v>458153.70067472127</v>
      </c>
      <c r="IF143" s="18">
        <v>2603596.4918619301</v>
      </c>
      <c r="IG143" s="18">
        <v>1051903375.1507312</v>
      </c>
      <c r="IH143" s="18">
        <v>1</v>
      </c>
      <c r="II143" s="18">
        <v>0</v>
      </c>
      <c r="IJ143" s="18">
        <v>2388.5364822992365</v>
      </c>
      <c r="IK143" s="58">
        <v>21.26557797268589</v>
      </c>
      <c r="IL143" s="58">
        <v>7.781476768107253</v>
      </c>
      <c r="IM143" s="58">
        <v>13.476245190596998</v>
      </c>
      <c r="IN143" s="58">
        <v>19.917860786661947</v>
      </c>
      <c r="IO143" s="58">
        <v>0</v>
      </c>
      <c r="IP143" s="58">
        <v>78.879983916833439</v>
      </c>
      <c r="IQ143" s="58">
        <v>5.0376057108758232</v>
      </c>
      <c r="IR143" s="58">
        <v>5.4284555366531375</v>
      </c>
      <c r="IS143" s="58">
        <f t="shared" si="10"/>
        <v>2388.5364822992365</v>
      </c>
      <c r="IT143" s="60"/>
      <c r="IU143" s="18">
        <f t="shared" si="11"/>
        <v>13.476245190596998</v>
      </c>
      <c r="IV143" s="18">
        <f t="shared" si="12"/>
        <v>21.26557797268589</v>
      </c>
      <c r="IW143" s="57">
        <f t="shared" si="13"/>
        <v>0.33171985994489994</v>
      </c>
      <c r="IX143" s="57">
        <f t="shared" si="14"/>
        <v>0.49637844978836188</v>
      </c>
      <c r="JA143" s="18">
        <v>214.13</v>
      </c>
    </row>
    <row r="144" spans="1:261" x14ac:dyDescent="0.2">
      <c r="A144" t="s">
        <v>1477</v>
      </c>
      <c r="B144" t="s">
        <v>1467</v>
      </c>
      <c r="C144" t="s">
        <v>1224</v>
      </c>
      <c r="D144" t="s">
        <v>1476</v>
      </c>
      <c r="E144" t="s">
        <v>679</v>
      </c>
      <c r="F144">
        <v>6096</v>
      </c>
      <c r="G144">
        <v>2</v>
      </c>
      <c r="H144">
        <v>2337.4134324909</v>
      </c>
      <c r="I144">
        <v>10.58</v>
      </c>
      <c r="J144">
        <v>4.59</v>
      </c>
      <c r="K144">
        <v>28.442649951866201</v>
      </c>
      <c r="L144">
        <v>0.31772707958784402</v>
      </c>
      <c r="M144">
        <v>0.46568912539560703</v>
      </c>
      <c r="N144">
        <v>4.82</v>
      </c>
      <c r="O144">
        <v>41.41</v>
      </c>
      <c r="R144" t="s">
        <v>409</v>
      </c>
      <c r="S144">
        <v>2828</v>
      </c>
      <c r="T144" t="s">
        <v>41</v>
      </c>
      <c r="U144">
        <v>1</v>
      </c>
      <c r="V144">
        <v>1883</v>
      </c>
      <c r="W144" t="s">
        <v>42</v>
      </c>
      <c r="X144" t="s">
        <v>134</v>
      </c>
      <c r="Y144">
        <v>39081</v>
      </c>
      <c r="Z144">
        <v>585</v>
      </c>
      <c r="AA144">
        <v>1790</v>
      </c>
      <c r="AB144" t="b">
        <v>1</v>
      </c>
      <c r="AC144">
        <v>9899</v>
      </c>
      <c r="AD144">
        <v>1966</v>
      </c>
      <c r="AE144" s="10">
        <v>2021</v>
      </c>
      <c r="AF144" s="11">
        <v>999</v>
      </c>
      <c r="AG144" s="11">
        <v>11.688167665370887</v>
      </c>
      <c r="AH144" s="11">
        <v>0</v>
      </c>
      <c r="AI144" s="11">
        <v>11.688167665370887</v>
      </c>
      <c r="AJ144" s="11" t="s">
        <v>86</v>
      </c>
      <c r="AK144" s="11">
        <v>9.64</v>
      </c>
      <c r="AL144" s="11" t="s">
        <v>134</v>
      </c>
      <c r="AM144" s="11"/>
      <c r="AQ144" t="s">
        <v>74</v>
      </c>
      <c r="AR144" t="s">
        <v>78</v>
      </c>
      <c r="AS144">
        <v>3470</v>
      </c>
      <c r="AT144" t="s">
        <v>41</v>
      </c>
      <c r="AU144" t="s">
        <v>79</v>
      </c>
      <c r="AV144">
        <v>2379</v>
      </c>
      <c r="AW144" t="s">
        <v>42</v>
      </c>
      <c r="AX144">
        <v>0</v>
      </c>
      <c r="AY144" t="s">
        <v>442</v>
      </c>
      <c r="AZ144" t="s">
        <v>77</v>
      </c>
      <c r="BA144">
        <v>48</v>
      </c>
      <c r="BB144" t="s">
        <v>468</v>
      </c>
      <c r="BC144">
        <v>157</v>
      </c>
      <c r="BD144">
        <v>48157</v>
      </c>
      <c r="BE144">
        <v>653</v>
      </c>
      <c r="BF144">
        <v>10463</v>
      </c>
      <c r="BG144">
        <v>1978</v>
      </c>
      <c r="BH144">
        <v>0</v>
      </c>
      <c r="BI144" t="s">
        <v>1807</v>
      </c>
      <c r="BJ144" t="s">
        <v>1788</v>
      </c>
      <c r="BK144" t="s">
        <v>1808</v>
      </c>
      <c r="BL144" t="s">
        <v>1910</v>
      </c>
      <c r="BM144">
        <v>0</v>
      </c>
      <c r="BN144">
        <v>0</v>
      </c>
      <c r="BO144">
        <v>0</v>
      </c>
      <c r="BP144" t="s">
        <v>1908</v>
      </c>
      <c r="BQ144" t="s">
        <v>1701</v>
      </c>
      <c r="BR144">
        <v>2003</v>
      </c>
      <c r="BS144">
        <v>0</v>
      </c>
      <c r="BT144" t="s">
        <v>41</v>
      </c>
      <c r="BU144">
        <v>0</v>
      </c>
      <c r="BV144" t="s">
        <v>1812</v>
      </c>
      <c r="BW144">
        <v>2015</v>
      </c>
      <c r="BX144">
        <v>0</v>
      </c>
      <c r="BY144">
        <v>1.2</v>
      </c>
      <c r="BZ144">
        <v>5.6800000000000003E-2</v>
      </c>
      <c r="CA144">
        <v>5.6800000000000003E-2</v>
      </c>
      <c r="CB144">
        <v>5.6800000000000003E-2</v>
      </c>
      <c r="CC144">
        <v>5.6800000000000003E-2</v>
      </c>
      <c r="CD144">
        <v>0.1</v>
      </c>
      <c r="CE144">
        <v>0.1</v>
      </c>
      <c r="CF144">
        <v>0.1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 t="s">
        <v>2166</v>
      </c>
      <c r="CP144">
        <v>100</v>
      </c>
      <c r="CQ144" t="s">
        <v>1843</v>
      </c>
      <c r="CR144">
        <v>100</v>
      </c>
      <c r="CS144" t="s">
        <v>1795</v>
      </c>
      <c r="CT144" t="s">
        <v>2198</v>
      </c>
      <c r="CU144">
        <v>1</v>
      </c>
      <c r="CV144">
        <v>0</v>
      </c>
      <c r="CW144" t="s">
        <v>2168</v>
      </c>
      <c r="CX144">
        <v>29.482800000000001</v>
      </c>
      <c r="CY144">
        <v>-95.631100000000004</v>
      </c>
      <c r="CZ144" t="s">
        <v>1798</v>
      </c>
      <c r="DA144" t="s">
        <v>1799</v>
      </c>
      <c r="DB144" t="s">
        <v>2197</v>
      </c>
      <c r="DC144">
        <v>0</v>
      </c>
      <c r="DD144" s="18">
        <v>35458320.799999997</v>
      </c>
      <c r="DE144" s="18">
        <v>3288715.6</v>
      </c>
      <c r="DF144" s="57">
        <v>0.372</v>
      </c>
      <c r="DG144" t="s">
        <v>1891</v>
      </c>
      <c r="DH144">
        <v>17546208.399999999</v>
      </c>
      <c r="DI144">
        <v>10655.4</v>
      </c>
      <c r="DJ144">
        <v>1182</v>
      </c>
      <c r="DK144">
        <v>3704937.4</v>
      </c>
      <c r="DL144">
        <v>11.4</v>
      </c>
      <c r="DM144">
        <v>585.20000000000005</v>
      </c>
      <c r="DN144">
        <v>16</v>
      </c>
      <c r="DO144">
        <v>20</v>
      </c>
      <c r="DP144">
        <v>0.62679023937971501</v>
      </c>
      <c r="DQ144">
        <v>6.3708786207736304E-2</v>
      </c>
      <c r="DR144">
        <v>209.481995149509</v>
      </c>
      <c r="DS144">
        <v>4.3423710170803698E-7</v>
      </c>
      <c r="DT144">
        <v>6.3680490397843306E-2</v>
      </c>
      <c r="DU144">
        <v>0.60100984815953196</v>
      </c>
      <c r="DV144">
        <v>6.6669823800567504E-2</v>
      </c>
      <c r="DW144" s="58">
        <v>208.97421628606801</v>
      </c>
      <c r="DX144">
        <v>3.21504226449437E-7</v>
      </c>
      <c r="DY144">
        <v>6.6703869765960294E-2</v>
      </c>
      <c r="DZ144">
        <v>7.2511381624387695E-4</v>
      </c>
      <c r="EA144">
        <v>9.06392270304846E-4</v>
      </c>
      <c r="EB144">
        <v>3285006</v>
      </c>
      <c r="EC144">
        <v>2170384</v>
      </c>
      <c r="ED144">
        <v>282065</v>
      </c>
      <c r="EE144">
        <v>0</v>
      </c>
      <c r="EF144">
        <v>1</v>
      </c>
      <c r="EG144">
        <v>1</v>
      </c>
      <c r="EH144" t="s">
        <v>1847</v>
      </c>
      <c r="EI144">
        <v>0.4</v>
      </c>
      <c r="EJ144">
        <v>0.14000000000000001</v>
      </c>
      <c r="EK144" t="s">
        <v>1822</v>
      </c>
      <c r="EL144" t="s">
        <v>1822</v>
      </c>
      <c r="EM144">
        <v>0</v>
      </c>
      <c r="EN144">
        <v>0</v>
      </c>
      <c r="EO144">
        <v>0</v>
      </c>
      <c r="EP144">
        <v>1</v>
      </c>
      <c r="EQ144">
        <v>1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 t="s">
        <v>1936</v>
      </c>
      <c r="FA144">
        <v>44</v>
      </c>
      <c r="FB144" t="s">
        <v>1824</v>
      </c>
      <c r="FC144">
        <v>5</v>
      </c>
      <c r="FD144" t="s">
        <v>1849</v>
      </c>
      <c r="FE144">
        <v>0</v>
      </c>
      <c r="FF144">
        <v>1</v>
      </c>
      <c r="FG144">
        <v>0</v>
      </c>
      <c r="FH144">
        <v>0</v>
      </c>
      <c r="FI144">
        <v>0</v>
      </c>
      <c r="FJ144" t="s">
        <v>2069</v>
      </c>
      <c r="FK144">
        <v>1</v>
      </c>
      <c r="FL144">
        <v>56</v>
      </c>
      <c r="FM144">
        <v>78</v>
      </c>
      <c r="FN144">
        <v>98</v>
      </c>
      <c r="FO144">
        <v>100</v>
      </c>
      <c r="FP144">
        <v>1</v>
      </c>
      <c r="FQ144">
        <v>1</v>
      </c>
      <c r="FR144">
        <v>0</v>
      </c>
      <c r="FS144" t="s">
        <v>1851</v>
      </c>
      <c r="FT144">
        <v>1</v>
      </c>
      <c r="FU144">
        <v>1</v>
      </c>
      <c r="FV144">
        <v>1</v>
      </c>
      <c r="FW144">
        <v>1</v>
      </c>
      <c r="FX144" t="s">
        <v>1827</v>
      </c>
      <c r="FY144">
        <v>0</v>
      </c>
      <c r="FZ144">
        <v>0</v>
      </c>
      <c r="GA144">
        <v>1</v>
      </c>
      <c r="GB144">
        <v>0</v>
      </c>
      <c r="GC144">
        <v>0</v>
      </c>
      <c r="GD144">
        <v>0</v>
      </c>
      <c r="GE144">
        <v>1</v>
      </c>
      <c r="GF144">
        <v>1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1</v>
      </c>
      <c r="GM144" t="s">
        <v>1804</v>
      </c>
      <c r="GN144">
        <v>0</v>
      </c>
      <c r="GO144" t="s">
        <v>1893</v>
      </c>
      <c r="GP144">
        <v>0</v>
      </c>
      <c r="GQ144" t="s">
        <v>1894</v>
      </c>
      <c r="GR144">
        <v>561.57309650000002</v>
      </c>
      <c r="GS144">
        <v>18.974199559077299</v>
      </c>
      <c r="GT144">
        <v>2.1048016854204801</v>
      </c>
      <c r="GU144">
        <v>1</v>
      </c>
      <c r="GV144">
        <v>37847590</v>
      </c>
      <c r="GW144">
        <v>3501979</v>
      </c>
      <c r="GX144">
        <v>0.4</v>
      </c>
      <c r="GY144">
        <v>3964018</v>
      </c>
      <c r="GZ144">
        <v>209.47267712422376</v>
      </c>
      <c r="HA144" t="s">
        <v>1806</v>
      </c>
      <c r="HB144" s="57">
        <v>0.372</v>
      </c>
      <c r="HC144" t="s">
        <v>1806</v>
      </c>
      <c r="HD144" s="58">
        <v>208.97421628606801</v>
      </c>
      <c r="HE144" s="18">
        <v>2127944.16</v>
      </c>
      <c r="HF144" s="18">
        <v>22264679.746080004</v>
      </c>
      <c r="HG144" s="18">
        <v>2326372.0003986801</v>
      </c>
      <c r="HH144" s="57">
        <v>0.26130452180872349</v>
      </c>
      <c r="HI144">
        <v>1</v>
      </c>
      <c r="HJ144" s="11">
        <v>10.590154090699793</v>
      </c>
      <c r="HK144">
        <v>0</v>
      </c>
      <c r="HL144" s="11">
        <v>10.590154090699793</v>
      </c>
      <c r="HM144" s="59" t="s">
        <v>44</v>
      </c>
      <c r="HN144" s="59" t="s">
        <v>44</v>
      </c>
      <c r="HO144" s="59" t="s">
        <v>44</v>
      </c>
      <c r="HP144" s="59" t="s">
        <v>44</v>
      </c>
      <c r="HQ144" s="59" t="s">
        <v>44</v>
      </c>
      <c r="HR144" s="59" t="s">
        <v>44</v>
      </c>
      <c r="HS144" s="59" t="s">
        <v>44</v>
      </c>
      <c r="HT144" s="59" t="s">
        <v>44</v>
      </c>
      <c r="HU144" t="s">
        <v>44</v>
      </c>
      <c r="HV144" s="19" t="s">
        <v>44</v>
      </c>
      <c r="HW144" s="18">
        <v>658.35393753150004</v>
      </c>
      <c r="HX144" s="58">
        <v>216.86178702287611</v>
      </c>
      <c r="HY144" s="58">
        <v>436.13821297712389</v>
      </c>
      <c r="HZ144" s="57">
        <v>0.5569702281802611</v>
      </c>
      <c r="IA144" s="18">
        <v>2127944.16</v>
      </c>
      <c r="IB144" s="18">
        <v>3186025.6568549839</v>
      </c>
      <c r="IC144" s="18">
        <v>33335386.447673693</v>
      </c>
      <c r="ID144" s="58">
        <v>20.897421628606804</v>
      </c>
      <c r="IE144" s="18">
        <v>348311.81287479121</v>
      </c>
      <c r="IF144" s="18">
        <v>1978060.1875238889</v>
      </c>
      <c r="IG144" s="18">
        <v>1043522921.153398</v>
      </c>
      <c r="IH144" s="18">
        <v>1</v>
      </c>
      <c r="II144" s="18">
        <v>0</v>
      </c>
      <c r="IJ144" s="18">
        <v>2392.642722200846</v>
      </c>
      <c r="IK144" s="58">
        <v>21.305008006125576</v>
      </c>
      <c r="IL144" s="58">
        <v>7.8038044252018972</v>
      </c>
      <c r="IM144" s="58">
        <v>13.491718823961001</v>
      </c>
      <c r="IN144" s="58">
        <v>19.997709419982513</v>
      </c>
      <c r="IO144" s="58">
        <v>0</v>
      </c>
      <c r="IP144" s="58">
        <v>79.012936100508639</v>
      </c>
      <c r="IQ144" s="58">
        <v>18.184777169052225</v>
      </c>
      <c r="IR144" s="58">
        <v>19.562696131216022</v>
      </c>
      <c r="IS144" s="58">
        <f t="shared" si="10"/>
        <v>2392.642722200846</v>
      </c>
      <c r="IT144" s="60"/>
      <c r="IU144" s="18">
        <f t="shared" si="11"/>
        <v>13.491718823961001</v>
      </c>
      <c r="IV144" s="18">
        <f t="shared" si="12"/>
        <v>21.305008006125576</v>
      </c>
      <c r="IW144" s="57">
        <f t="shared" si="13"/>
        <v>0.33210074582369997</v>
      </c>
      <c r="IX144" s="57">
        <f t="shared" si="14"/>
        <v>0.49723179618349755</v>
      </c>
      <c r="JA144" s="18">
        <v>214.13</v>
      </c>
    </row>
    <row r="145" spans="1:261" x14ac:dyDescent="0.2">
      <c r="A145" t="s">
        <v>1478</v>
      </c>
      <c r="B145" t="s">
        <v>1317</v>
      </c>
      <c r="C145" t="s">
        <v>1224</v>
      </c>
      <c r="D145" t="s">
        <v>1479</v>
      </c>
      <c r="E145" t="s">
        <v>683</v>
      </c>
      <c r="F145">
        <v>6098</v>
      </c>
      <c r="G145">
        <v>1</v>
      </c>
      <c r="H145">
        <v>2411.3079525350499</v>
      </c>
      <c r="I145">
        <v>10.58</v>
      </c>
      <c r="J145">
        <v>4.59</v>
      </c>
      <c r="K145">
        <v>31.85010530948</v>
      </c>
      <c r="L145">
        <v>0.32450365339451503</v>
      </c>
      <c r="M145">
        <v>0.4803929066755328</v>
      </c>
      <c r="N145">
        <v>9.64</v>
      </c>
      <c r="O145">
        <v>30.55</v>
      </c>
      <c r="R145" t="s">
        <v>410</v>
      </c>
      <c r="S145">
        <v>2828</v>
      </c>
      <c r="T145" t="s">
        <v>41</v>
      </c>
      <c r="U145">
        <v>2</v>
      </c>
      <c r="V145">
        <v>1884</v>
      </c>
      <c r="W145" t="s">
        <v>42</v>
      </c>
      <c r="X145" t="s">
        <v>134</v>
      </c>
      <c r="Y145">
        <v>39081</v>
      </c>
      <c r="Z145">
        <v>585</v>
      </c>
      <c r="AA145">
        <v>1790</v>
      </c>
      <c r="AB145" t="b">
        <v>1</v>
      </c>
      <c r="AC145">
        <v>9906</v>
      </c>
      <c r="AD145">
        <v>1967</v>
      </c>
      <c r="AE145" s="10">
        <v>9999</v>
      </c>
      <c r="AF145" s="11">
        <v>999</v>
      </c>
      <c r="AG145" s="11">
        <v>11.688167665370887</v>
      </c>
      <c r="AH145" s="11">
        <v>0</v>
      </c>
      <c r="AI145" s="11">
        <v>11.688167665370887</v>
      </c>
      <c r="AJ145" s="11" t="s">
        <v>86</v>
      </c>
      <c r="AK145" s="11">
        <v>9.64</v>
      </c>
      <c r="AL145" s="11" t="s">
        <v>134</v>
      </c>
      <c r="AM145" s="11"/>
      <c r="AQ145" t="s">
        <v>74</v>
      </c>
      <c r="AR145" t="s">
        <v>80</v>
      </c>
      <c r="AS145">
        <v>3470</v>
      </c>
      <c r="AT145" t="s">
        <v>41</v>
      </c>
      <c r="AU145" t="s">
        <v>81</v>
      </c>
      <c r="AV145">
        <v>2380</v>
      </c>
      <c r="AW145" t="s">
        <v>42</v>
      </c>
      <c r="AX145">
        <v>0</v>
      </c>
      <c r="AY145" t="s">
        <v>442</v>
      </c>
      <c r="AZ145" t="s">
        <v>77</v>
      </c>
      <c r="BA145">
        <v>48</v>
      </c>
      <c r="BB145" t="s">
        <v>468</v>
      </c>
      <c r="BC145">
        <v>157</v>
      </c>
      <c r="BD145">
        <v>48157</v>
      </c>
      <c r="BE145">
        <v>577</v>
      </c>
      <c r="BF145">
        <v>10444</v>
      </c>
      <c r="BG145">
        <v>1980</v>
      </c>
      <c r="BH145">
        <v>0</v>
      </c>
      <c r="BI145" t="s">
        <v>1881</v>
      </c>
      <c r="BJ145" t="s">
        <v>1788</v>
      </c>
      <c r="BK145" t="s">
        <v>1808</v>
      </c>
      <c r="BL145" t="s">
        <v>1910</v>
      </c>
      <c r="BM145">
        <v>0</v>
      </c>
      <c r="BN145">
        <v>0</v>
      </c>
      <c r="BO145">
        <v>0</v>
      </c>
      <c r="BP145" t="s">
        <v>1811</v>
      </c>
      <c r="BQ145" t="s">
        <v>1701</v>
      </c>
      <c r="BR145">
        <v>2004</v>
      </c>
      <c r="BS145">
        <v>0</v>
      </c>
      <c r="BT145" t="s">
        <v>41</v>
      </c>
      <c r="BU145">
        <v>0</v>
      </c>
      <c r="BV145" t="s">
        <v>1812</v>
      </c>
      <c r="BW145">
        <v>2015</v>
      </c>
      <c r="BX145">
        <v>0</v>
      </c>
      <c r="BY145">
        <v>1.2</v>
      </c>
      <c r="BZ145">
        <v>4.3970000000000002E-2</v>
      </c>
      <c r="CA145">
        <v>4.3970000000000002E-2</v>
      </c>
      <c r="CB145">
        <v>4.3970000000000002E-2</v>
      </c>
      <c r="CC145">
        <v>4.3970000000000002E-2</v>
      </c>
      <c r="CD145">
        <v>0.1</v>
      </c>
      <c r="CE145">
        <v>0.1</v>
      </c>
      <c r="CF145">
        <v>0.1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 t="s">
        <v>2166</v>
      </c>
      <c r="CP145">
        <v>100</v>
      </c>
      <c r="CQ145" t="s">
        <v>1843</v>
      </c>
      <c r="CR145">
        <v>100</v>
      </c>
      <c r="CS145" t="s">
        <v>1795</v>
      </c>
      <c r="CT145" t="s">
        <v>2199</v>
      </c>
      <c r="CU145">
        <v>1</v>
      </c>
      <c r="CV145">
        <v>0</v>
      </c>
      <c r="CW145" t="s">
        <v>2168</v>
      </c>
      <c r="CX145">
        <v>29.482800000000001</v>
      </c>
      <c r="CY145">
        <v>-95.631100000000004</v>
      </c>
      <c r="CZ145" t="s">
        <v>1798</v>
      </c>
      <c r="DA145" t="s">
        <v>1799</v>
      </c>
      <c r="DB145" t="s">
        <v>2197</v>
      </c>
      <c r="DC145">
        <v>0</v>
      </c>
      <c r="DD145" s="18">
        <v>31443893</v>
      </c>
      <c r="DE145" s="18">
        <v>3608454.2</v>
      </c>
      <c r="DF145" s="57">
        <v>0.42799999999999999</v>
      </c>
      <c r="DG145" t="s">
        <v>1820</v>
      </c>
      <c r="DH145">
        <v>14776860.199999999</v>
      </c>
      <c r="DI145">
        <v>9430.4</v>
      </c>
      <c r="DJ145">
        <v>742.8</v>
      </c>
      <c r="DK145">
        <v>3281010.4</v>
      </c>
      <c r="DL145">
        <v>7.4</v>
      </c>
      <c r="DM145">
        <v>345.6</v>
      </c>
      <c r="DN145">
        <v>2</v>
      </c>
      <c r="DO145">
        <v>15</v>
      </c>
      <c r="DP145">
        <v>0.60550356507924297</v>
      </c>
      <c r="DQ145">
        <v>6.13007307041048E-2</v>
      </c>
      <c r="DR145">
        <v>209.10968192394199</v>
      </c>
      <c r="DS145">
        <v>2.4205619231630703E-7</v>
      </c>
      <c r="DT145">
        <v>6.3877061696043305E-2</v>
      </c>
      <c r="DU145">
        <v>0.59982394673585704</v>
      </c>
      <c r="DV145">
        <v>4.7246058240943599E-2</v>
      </c>
      <c r="DW145" s="58">
        <v>208.68983366658799</v>
      </c>
      <c r="DX145">
        <v>2.35339816224409E-7</v>
      </c>
      <c r="DY145">
        <v>4.67758367234197E-2</v>
      </c>
      <c r="DZ145">
        <v>1.181312440484E-4</v>
      </c>
      <c r="EA145">
        <v>8.8598433036300196E-4</v>
      </c>
      <c r="EB145">
        <v>3130721</v>
      </c>
      <c r="EC145">
        <v>2002537</v>
      </c>
      <c r="ED145">
        <v>226255</v>
      </c>
      <c r="EE145">
        <v>0</v>
      </c>
      <c r="EF145">
        <v>1</v>
      </c>
      <c r="EG145">
        <v>1</v>
      </c>
      <c r="EH145" t="s">
        <v>1847</v>
      </c>
      <c r="EI145">
        <v>0.12</v>
      </c>
      <c r="EJ145">
        <v>0.14000000000000001</v>
      </c>
      <c r="EK145" t="s">
        <v>1822</v>
      </c>
      <c r="EL145" t="s">
        <v>1822</v>
      </c>
      <c r="EM145">
        <v>0</v>
      </c>
      <c r="EN145">
        <v>0</v>
      </c>
      <c r="EO145">
        <v>0</v>
      </c>
      <c r="EP145">
        <v>1</v>
      </c>
      <c r="EQ145">
        <v>1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 t="s">
        <v>1950</v>
      </c>
      <c r="FA145">
        <v>42</v>
      </c>
      <c r="FB145" t="s">
        <v>1824</v>
      </c>
      <c r="FC145">
        <v>5</v>
      </c>
      <c r="FD145" t="s">
        <v>1849</v>
      </c>
      <c r="FE145">
        <v>0</v>
      </c>
      <c r="FF145">
        <v>1</v>
      </c>
      <c r="FG145">
        <v>0</v>
      </c>
      <c r="FH145">
        <v>0</v>
      </c>
      <c r="FI145">
        <v>0</v>
      </c>
      <c r="FJ145" t="s">
        <v>2069</v>
      </c>
      <c r="FK145">
        <v>1</v>
      </c>
      <c r="FL145">
        <v>56</v>
      </c>
      <c r="FM145">
        <v>78</v>
      </c>
      <c r="FN145">
        <v>98</v>
      </c>
      <c r="FO145">
        <v>100</v>
      </c>
      <c r="FP145">
        <v>1</v>
      </c>
      <c r="FQ145">
        <v>1</v>
      </c>
      <c r="FR145">
        <v>0</v>
      </c>
      <c r="FS145" t="s">
        <v>1851</v>
      </c>
      <c r="FT145">
        <v>1</v>
      </c>
      <c r="FU145">
        <v>1</v>
      </c>
      <c r="FV145">
        <v>1</v>
      </c>
      <c r="FW145">
        <v>1</v>
      </c>
      <c r="FX145" t="s">
        <v>1827</v>
      </c>
      <c r="FY145">
        <v>0</v>
      </c>
      <c r="FZ145">
        <v>0</v>
      </c>
      <c r="GA145">
        <v>1</v>
      </c>
      <c r="GB145">
        <v>0</v>
      </c>
      <c r="GC145">
        <v>0</v>
      </c>
      <c r="GD145">
        <v>0</v>
      </c>
      <c r="GE145">
        <v>1</v>
      </c>
      <c r="GF145">
        <v>1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1</v>
      </c>
      <c r="GM145" t="s">
        <v>1804</v>
      </c>
      <c r="GN145">
        <v>0</v>
      </c>
      <c r="GO145" t="s">
        <v>1893</v>
      </c>
      <c r="GP145">
        <v>0</v>
      </c>
      <c r="GQ145" t="s">
        <v>1894</v>
      </c>
      <c r="GR145">
        <v>561.57309650000002</v>
      </c>
      <c r="GS145">
        <v>16.7928272539672</v>
      </c>
      <c r="GT145">
        <v>1.3227129373352999</v>
      </c>
      <c r="GU145">
        <v>1</v>
      </c>
      <c r="GV145">
        <v>28882313</v>
      </c>
      <c r="GW145">
        <v>3351033</v>
      </c>
      <c r="GX145">
        <v>0.39</v>
      </c>
      <c r="GY145">
        <v>3016097</v>
      </c>
      <c r="GZ145">
        <v>208.85425623633398</v>
      </c>
      <c r="HA145" t="s">
        <v>1806</v>
      </c>
      <c r="HB145" s="57">
        <v>0.42799999999999999</v>
      </c>
      <c r="HC145" t="s">
        <v>1806</v>
      </c>
      <c r="HD145" s="58">
        <v>208.68983366658799</v>
      </c>
      <c r="HE145" s="18">
        <v>2163334.56</v>
      </c>
      <c r="HF145" s="18">
        <v>22593866.144639999</v>
      </c>
      <c r="HG145" s="18">
        <v>2357555.0838050377</v>
      </c>
      <c r="HH145" s="57">
        <v>0.2308923569427771</v>
      </c>
      <c r="HI145">
        <v>1</v>
      </c>
      <c r="HJ145" s="11">
        <v>11.411966700764625</v>
      </c>
      <c r="HK145">
        <v>0</v>
      </c>
      <c r="HL145" s="11">
        <v>11.411966700764625</v>
      </c>
      <c r="HM145" s="59">
        <v>2541.5131786923998</v>
      </c>
      <c r="HN145" s="59">
        <v>12.66</v>
      </c>
      <c r="HO145" s="59">
        <v>4.59</v>
      </c>
      <c r="HP145" s="59">
        <v>31.846038359680598</v>
      </c>
      <c r="HQ145" s="59">
        <v>0.33617933848801401</v>
      </c>
      <c r="HR145" s="59">
        <v>0.52836114511726362</v>
      </c>
      <c r="HS145" s="59">
        <v>4.82</v>
      </c>
      <c r="HT145" s="59">
        <v>18.850000000000001</v>
      </c>
      <c r="HU145" t="s">
        <v>44</v>
      </c>
      <c r="HV145" s="19" t="s">
        <v>44</v>
      </c>
      <c r="HW145" s="18">
        <v>580.67443639800001</v>
      </c>
      <c r="HX145" s="58">
        <v>191.27415934950119</v>
      </c>
      <c r="HY145" s="58">
        <v>385.72584065049881</v>
      </c>
      <c r="HZ145" s="57">
        <v>0.6402371165580365</v>
      </c>
      <c r="IA145" s="18">
        <v>2163334.56</v>
      </c>
      <c r="IB145" s="18">
        <v>3236091.3103849269</v>
      </c>
      <c r="IC145" s="18">
        <v>33797737.645660177</v>
      </c>
      <c r="ID145" s="58">
        <v>20.868983366658799</v>
      </c>
      <c r="IE145" s="18">
        <v>352662.21237899008</v>
      </c>
      <c r="IF145" s="18">
        <v>2004892.8714260475</v>
      </c>
      <c r="IG145" s="18">
        <v>920397144.40099549</v>
      </c>
      <c r="IH145" s="18">
        <v>1</v>
      </c>
      <c r="II145" s="18">
        <v>0</v>
      </c>
      <c r="IJ145" s="18">
        <v>2386.1433365439352</v>
      </c>
      <c r="IK145" s="58">
        <v>21.875433712305025</v>
      </c>
      <c r="IL145" s="58">
        <v>7.7684735233602824</v>
      </c>
      <c r="IM145" s="58">
        <v>13.467218904468</v>
      </c>
      <c r="IN145" s="58">
        <v>20.787918220103357</v>
      </c>
      <c r="IO145" s="58">
        <v>0</v>
      </c>
      <c r="IP145" s="58">
        <v>78.774636721568413</v>
      </c>
      <c r="IQ145" s="58">
        <v>11.750614126533421</v>
      </c>
      <c r="IR145" s="58">
        <v>12.679235885093835</v>
      </c>
      <c r="IS145" s="58">
        <f t="shared" si="10"/>
        <v>2386.1433365439352</v>
      </c>
      <c r="IT145" s="60"/>
      <c r="IU145" s="18">
        <f t="shared" si="11"/>
        <v>13.467218904468</v>
      </c>
      <c r="IV145" s="18">
        <f t="shared" si="12"/>
        <v>21.875433712305025</v>
      </c>
      <c r="IW145" s="57">
        <f t="shared" si="13"/>
        <v>0.33149767651560003</v>
      </c>
      <c r="IX145" s="57">
        <f t="shared" si="14"/>
        <v>0.49588111345335628</v>
      </c>
      <c r="JA145" s="18">
        <v>214.13</v>
      </c>
    </row>
    <row r="146" spans="1:261" x14ac:dyDescent="0.2">
      <c r="A146" t="s">
        <v>1480</v>
      </c>
      <c r="B146" t="s">
        <v>1230</v>
      </c>
      <c r="C146" t="s">
        <v>1224</v>
      </c>
      <c r="D146" t="s">
        <v>1481</v>
      </c>
      <c r="E146" t="s">
        <v>105</v>
      </c>
      <c r="F146">
        <v>6113</v>
      </c>
      <c r="G146">
        <v>1</v>
      </c>
      <c r="H146">
        <v>2384.5343206069501</v>
      </c>
      <c r="I146">
        <v>10.58</v>
      </c>
      <c r="J146">
        <v>3.22</v>
      </c>
      <c r="K146">
        <v>29.493939622492601</v>
      </c>
      <c r="L146">
        <v>0.322057475674074</v>
      </c>
      <c r="M146">
        <v>0.47506956608025908</v>
      </c>
      <c r="N146">
        <v>4.82</v>
      </c>
      <c r="O146">
        <v>10.69</v>
      </c>
      <c r="R146" t="s">
        <v>411</v>
      </c>
      <c r="S146">
        <v>2828</v>
      </c>
      <c r="T146" t="s">
        <v>41</v>
      </c>
      <c r="U146">
        <v>3</v>
      </c>
      <c r="V146">
        <v>1885</v>
      </c>
      <c r="W146" t="s">
        <v>42</v>
      </c>
      <c r="X146" t="s">
        <v>134</v>
      </c>
      <c r="Y146">
        <v>39081</v>
      </c>
      <c r="Z146">
        <v>620</v>
      </c>
      <c r="AA146">
        <v>1790</v>
      </c>
      <c r="AB146" t="b">
        <v>1</v>
      </c>
      <c r="AC146">
        <v>10103</v>
      </c>
      <c r="AD146">
        <v>1977</v>
      </c>
      <c r="AE146" s="10">
        <v>9999</v>
      </c>
      <c r="AF146" s="11">
        <v>999</v>
      </c>
      <c r="AG146" s="11">
        <v>11.688167665370887</v>
      </c>
      <c r="AH146" s="11">
        <v>0</v>
      </c>
      <c r="AI146" s="11">
        <v>11.688167665370887</v>
      </c>
      <c r="AJ146" s="11" t="s">
        <v>86</v>
      </c>
      <c r="AK146" s="11">
        <v>9.64</v>
      </c>
      <c r="AL146" s="11" t="s">
        <v>134</v>
      </c>
      <c r="AM146" s="11"/>
      <c r="AQ146" t="s">
        <v>74</v>
      </c>
      <c r="AR146" t="s">
        <v>82</v>
      </c>
      <c r="AS146">
        <v>3470</v>
      </c>
      <c r="AT146" t="s">
        <v>41</v>
      </c>
      <c r="AU146" t="s">
        <v>83</v>
      </c>
      <c r="AV146">
        <v>2381</v>
      </c>
      <c r="AW146" t="s">
        <v>42</v>
      </c>
      <c r="AX146">
        <v>0</v>
      </c>
      <c r="AY146" t="s">
        <v>442</v>
      </c>
      <c r="AZ146" t="s">
        <v>77</v>
      </c>
      <c r="BA146">
        <v>48</v>
      </c>
      <c r="BB146" t="s">
        <v>468</v>
      </c>
      <c r="BC146">
        <v>157</v>
      </c>
      <c r="BD146">
        <v>48157</v>
      </c>
      <c r="BE146">
        <v>610</v>
      </c>
      <c r="BF146">
        <v>10480</v>
      </c>
      <c r="BG146">
        <v>1982</v>
      </c>
      <c r="BH146">
        <v>0</v>
      </c>
      <c r="BI146" t="s">
        <v>1881</v>
      </c>
      <c r="BJ146" t="s">
        <v>1788</v>
      </c>
      <c r="BK146" t="s">
        <v>1808</v>
      </c>
      <c r="BL146" t="s">
        <v>1910</v>
      </c>
      <c r="BM146" t="s">
        <v>1810</v>
      </c>
      <c r="BN146">
        <v>1982</v>
      </c>
      <c r="BO146">
        <v>0.85</v>
      </c>
      <c r="BP146" t="s">
        <v>2200</v>
      </c>
      <c r="BQ146" t="s">
        <v>1701</v>
      </c>
      <c r="BR146">
        <v>2004</v>
      </c>
      <c r="BS146">
        <v>0</v>
      </c>
      <c r="BT146" t="s">
        <v>41</v>
      </c>
      <c r="BU146">
        <v>0</v>
      </c>
      <c r="BV146" t="s">
        <v>1812</v>
      </c>
      <c r="BW146">
        <v>2015</v>
      </c>
      <c r="BX146">
        <v>0</v>
      </c>
      <c r="BY146">
        <v>0.36</v>
      </c>
      <c r="BZ146">
        <v>4.113E-2</v>
      </c>
      <c r="CA146">
        <v>4.113E-2</v>
      </c>
      <c r="CB146">
        <v>4.113E-2</v>
      </c>
      <c r="CC146">
        <v>4.113E-2</v>
      </c>
      <c r="CD146">
        <v>0.1</v>
      </c>
      <c r="CE146">
        <v>0.1</v>
      </c>
      <c r="CF146">
        <v>0.1</v>
      </c>
      <c r="CG146">
        <v>0.9</v>
      </c>
      <c r="CH146">
        <v>0</v>
      </c>
      <c r="CI146">
        <v>0</v>
      </c>
      <c r="CJ146" t="s">
        <v>1789</v>
      </c>
      <c r="CK146">
        <v>0.35399999999999998</v>
      </c>
      <c r="CL146">
        <v>0</v>
      </c>
      <c r="CM146">
        <v>0</v>
      </c>
      <c r="CN146">
        <v>0</v>
      </c>
      <c r="CO146" t="s">
        <v>2166</v>
      </c>
      <c r="CP146">
        <v>100</v>
      </c>
      <c r="CQ146" t="s">
        <v>1843</v>
      </c>
      <c r="CR146">
        <v>100</v>
      </c>
      <c r="CS146" t="s">
        <v>1795</v>
      </c>
      <c r="CT146" t="s">
        <v>2201</v>
      </c>
      <c r="CU146">
        <v>1</v>
      </c>
      <c r="CV146">
        <v>0</v>
      </c>
      <c r="CW146" t="s">
        <v>2168</v>
      </c>
      <c r="CX146">
        <v>29.482800000000001</v>
      </c>
      <c r="CY146">
        <v>-95.631100000000004</v>
      </c>
      <c r="CZ146" t="s">
        <v>1798</v>
      </c>
      <c r="DA146" t="s">
        <v>1799</v>
      </c>
      <c r="DB146" t="s">
        <v>2197</v>
      </c>
      <c r="DC146">
        <v>0</v>
      </c>
      <c r="DD146" s="18">
        <v>36412158.799999997</v>
      </c>
      <c r="DE146" s="18">
        <v>3608700</v>
      </c>
      <c r="DF146" s="57">
        <v>0.43</v>
      </c>
      <c r="DG146" t="s">
        <v>1820</v>
      </c>
      <c r="DH146">
        <v>17260437.800000001</v>
      </c>
      <c r="DI146">
        <v>1602</v>
      </c>
      <c r="DJ146">
        <v>857.6</v>
      </c>
      <c r="DK146">
        <v>2972716.4</v>
      </c>
      <c r="DL146">
        <v>13</v>
      </c>
      <c r="DM146">
        <v>403.2</v>
      </c>
      <c r="DN146">
        <v>30</v>
      </c>
      <c r="DO146">
        <v>4</v>
      </c>
      <c r="DP146">
        <v>0.12243216722253</v>
      </c>
      <c r="DQ146">
        <v>4.8177765307710001E-2</v>
      </c>
      <c r="DR146">
        <v>209.61775087189901</v>
      </c>
      <c r="DS146">
        <v>3.7059819467469198E-7</v>
      </c>
      <c r="DT146">
        <v>4.59674807150676E-2</v>
      </c>
      <c r="DU146">
        <v>8.7992585597533896E-2</v>
      </c>
      <c r="DV146">
        <v>4.7105144449716002E-2</v>
      </c>
      <c r="DW146" s="58">
        <v>163.28152452196801</v>
      </c>
      <c r="DX146">
        <v>3.5702359949061798E-7</v>
      </c>
      <c r="DY146">
        <v>4.67195565572502E-2</v>
      </c>
      <c r="DZ146">
        <v>1.3561716864532801E-3</v>
      </c>
      <c r="EA146">
        <v>1.8082289152710401E-4</v>
      </c>
      <c r="EB146">
        <v>3959824</v>
      </c>
      <c r="EC146">
        <v>2551595</v>
      </c>
      <c r="ED146">
        <v>151032</v>
      </c>
      <c r="EE146">
        <v>0</v>
      </c>
      <c r="EF146">
        <v>1</v>
      </c>
      <c r="EG146">
        <v>1</v>
      </c>
      <c r="EH146" t="s">
        <v>1821</v>
      </c>
      <c r="EI146">
        <v>0.1</v>
      </c>
      <c r="EJ146">
        <v>0.14000000000000001</v>
      </c>
      <c r="EK146" t="s">
        <v>1822</v>
      </c>
      <c r="EL146" t="s">
        <v>1822</v>
      </c>
      <c r="EM146">
        <v>0</v>
      </c>
      <c r="EN146">
        <v>0</v>
      </c>
      <c r="EO146">
        <v>0</v>
      </c>
      <c r="EP146">
        <v>1</v>
      </c>
      <c r="EQ146">
        <v>1</v>
      </c>
      <c r="ER146">
        <v>1</v>
      </c>
      <c r="ES146">
        <v>0</v>
      </c>
      <c r="ET146">
        <v>1</v>
      </c>
      <c r="EU146">
        <v>0</v>
      </c>
      <c r="EV146">
        <v>0</v>
      </c>
      <c r="EW146">
        <v>0</v>
      </c>
      <c r="EX146">
        <v>0</v>
      </c>
      <c r="EY146">
        <v>0</v>
      </c>
      <c r="EZ146" t="s">
        <v>1936</v>
      </c>
      <c r="FA146">
        <v>40</v>
      </c>
      <c r="FB146" t="s">
        <v>1824</v>
      </c>
      <c r="FC146">
        <v>2</v>
      </c>
      <c r="FD146" t="s">
        <v>1803</v>
      </c>
      <c r="FE146">
        <v>0</v>
      </c>
      <c r="FF146">
        <v>1</v>
      </c>
      <c r="FG146">
        <v>0</v>
      </c>
      <c r="FH146">
        <v>0</v>
      </c>
      <c r="FI146">
        <v>0</v>
      </c>
      <c r="FJ146" t="s">
        <v>2069</v>
      </c>
      <c r="FK146">
        <v>1</v>
      </c>
      <c r="FL146">
        <v>56</v>
      </c>
      <c r="FM146">
        <v>78</v>
      </c>
      <c r="FN146">
        <v>98</v>
      </c>
      <c r="FO146">
        <v>100</v>
      </c>
      <c r="FP146">
        <v>1</v>
      </c>
      <c r="FQ146">
        <v>1</v>
      </c>
      <c r="FR146">
        <v>0</v>
      </c>
      <c r="FS146" t="s">
        <v>1851</v>
      </c>
      <c r="FT146">
        <v>1</v>
      </c>
      <c r="FU146">
        <v>1</v>
      </c>
      <c r="FV146">
        <v>1</v>
      </c>
      <c r="FW146">
        <v>1</v>
      </c>
      <c r="FX146" t="s">
        <v>1827</v>
      </c>
      <c r="FY146">
        <v>0</v>
      </c>
      <c r="FZ146">
        <v>0</v>
      </c>
      <c r="GA146">
        <v>1</v>
      </c>
      <c r="GB146">
        <v>0</v>
      </c>
      <c r="GC146">
        <v>0</v>
      </c>
      <c r="GD146">
        <v>0</v>
      </c>
      <c r="GE146">
        <v>1</v>
      </c>
      <c r="GF146">
        <v>1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1</v>
      </c>
      <c r="GM146" t="s">
        <v>1804</v>
      </c>
      <c r="GN146">
        <v>0</v>
      </c>
      <c r="GO146" t="s">
        <v>1893</v>
      </c>
      <c r="GP146">
        <v>0</v>
      </c>
      <c r="GQ146" t="s">
        <v>1894</v>
      </c>
      <c r="GR146">
        <v>561.57309650000002</v>
      </c>
      <c r="GS146">
        <v>2.8527007614582098</v>
      </c>
      <c r="GT146">
        <v>1.5271386847856201</v>
      </c>
      <c r="GU146">
        <v>0</v>
      </c>
      <c r="GV146">
        <v>41868286</v>
      </c>
      <c r="GW146">
        <v>4239834</v>
      </c>
      <c r="GX146">
        <v>0.5</v>
      </c>
      <c r="GY146">
        <v>2883537</v>
      </c>
      <c r="GZ146">
        <v>137.74325512154951</v>
      </c>
      <c r="HA146" t="s">
        <v>1806</v>
      </c>
      <c r="HB146" s="57">
        <v>0.43</v>
      </c>
      <c r="HC146" t="s">
        <v>1840</v>
      </c>
      <c r="HD146" s="58">
        <v>190</v>
      </c>
      <c r="HE146" s="18">
        <v>2297748</v>
      </c>
      <c r="HF146" s="18">
        <v>24080399.039999999</v>
      </c>
      <c r="HG146" s="18">
        <v>2287637.9087999999</v>
      </c>
      <c r="HH146" s="57">
        <v>0.24409763905562226</v>
      </c>
      <c r="HI146">
        <v>1</v>
      </c>
      <c r="HJ146" s="11">
        <v>11.016386486709171</v>
      </c>
      <c r="HK146">
        <v>0</v>
      </c>
      <c r="HL146" s="11">
        <v>11.016386486709171</v>
      </c>
      <c r="HM146" s="59">
        <v>2499.6491542998701</v>
      </c>
      <c r="HN146" s="59">
        <v>12.66</v>
      </c>
      <c r="HO146" s="59">
        <v>4.59</v>
      </c>
      <c r="HP146" s="59">
        <v>30.921097245465202</v>
      </c>
      <c r="HQ146" s="59">
        <v>0.33245377501639295</v>
      </c>
      <c r="HR146" s="59">
        <v>0.49802360132372137</v>
      </c>
      <c r="HS146" s="59">
        <v>4.82</v>
      </c>
      <c r="HT146" s="59">
        <v>18.850000000000001</v>
      </c>
      <c r="HU146" t="s">
        <v>44</v>
      </c>
      <c r="HV146" s="19" t="s">
        <v>44</v>
      </c>
      <c r="HW146" s="18">
        <v>616.00061879999998</v>
      </c>
      <c r="HX146" s="58">
        <v>202.91060383271997</v>
      </c>
      <c r="HY146" s="58">
        <v>407.08939616728003</v>
      </c>
      <c r="HZ146" s="57">
        <v>0.64433021952803804</v>
      </c>
      <c r="IA146" s="18">
        <v>2297748</v>
      </c>
      <c r="IB146" s="18">
        <v>3443042.9610700244</v>
      </c>
      <c r="IC146" s="18">
        <v>36083090.232013851</v>
      </c>
      <c r="ID146" s="58">
        <v>19</v>
      </c>
      <c r="IE146" s="18">
        <v>342789.35720413161</v>
      </c>
      <c r="IF146" s="18">
        <v>1944848.5515958683</v>
      </c>
      <c r="IG146" s="18">
        <v>976390856.82801187</v>
      </c>
      <c r="IH146" s="18">
        <v>0</v>
      </c>
      <c r="II146" s="18">
        <v>0</v>
      </c>
      <c r="IJ146" s="18">
        <v>2398.4679188912014</v>
      </c>
      <c r="IK146" s="58">
        <v>21.610289114754099</v>
      </c>
      <c r="IL146" s="58">
        <v>7.8355140720482748</v>
      </c>
      <c r="IM146" s="58">
        <v>13.513639804559999</v>
      </c>
      <c r="IN146" s="58">
        <v>19.439600523333699</v>
      </c>
      <c r="IO146" s="58">
        <v>0</v>
      </c>
      <c r="IP146" s="58">
        <v>71.945281591214012</v>
      </c>
      <c r="IQ146" s="58">
        <v>17.285929369844922</v>
      </c>
      <c r="IR146" s="58">
        <v>20.422520614836962</v>
      </c>
      <c r="IS146" s="58">
        <f t="shared" si="10"/>
        <v>2398.4679188912014</v>
      </c>
      <c r="IT146" s="60"/>
      <c r="IU146" s="18">
        <f t="shared" si="11"/>
        <v>13.513639804559999</v>
      </c>
      <c r="IV146" s="18">
        <f t="shared" si="12"/>
        <v>21.610289114754099</v>
      </c>
      <c r="IW146" s="57">
        <f t="shared" si="13"/>
        <v>0.33264033415200001</v>
      </c>
      <c r="IX146" s="57">
        <f t="shared" si="14"/>
        <v>0.49844237099543753</v>
      </c>
      <c r="JA146" s="18">
        <v>214.13</v>
      </c>
    </row>
    <row r="147" spans="1:261" x14ac:dyDescent="0.2">
      <c r="A147" t="s">
        <v>1482</v>
      </c>
      <c r="B147" t="s">
        <v>1230</v>
      </c>
      <c r="C147" t="s">
        <v>1224</v>
      </c>
      <c r="D147" t="s">
        <v>1481</v>
      </c>
      <c r="E147" t="s">
        <v>105</v>
      </c>
      <c r="F147">
        <v>6113</v>
      </c>
      <c r="G147">
        <v>2</v>
      </c>
      <c r="H147">
        <v>2384.5343206069501</v>
      </c>
      <c r="I147">
        <v>10.58</v>
      </c>
      <c r="J147">
        <v>3.22</v>
      </c>
      <c r="K147">
        <v>29.493939622492601</v>
      </c>
      <c r="L147">
        <v>0.322057475674074</v>
      </c>
      <c r="M147">
        <v>0.47506956608025908</v>
      </c>
      <c r="N147">
        <v>4.82</v>
      </c>
      <c r="O147">
        <v>10.69</v>
      </c>
      <c r="R147" t="s">
        <v>957</v>
      </c>
      <c r="S147">
        <v>2832</v>
      </c>
      <c r="T147" t="s">
        <v>41</v>
      </c>
      <c r="U147">
        <v>7</v>
      </c>
      <c r="V147">
        <v>1895</v>
      </c>
      <c r="W147" t="s">
        <v>42</v>
      </c>
      <c r="X147" t="s">
        <v>134</v>
      </c>
      <c r="Y147">
        <v>39061</v>
      </c>
      <c r="Z147">
        <v>510</v>
      </c>
      <c r="AA147">
        <v>1020</v>
      </c>
      <c r="AB147" t="b">
        <v>1</v>
      </c>
      <c r="AC147">
        <v>10361</v>
      </c>
      <c r="AD147">
        <v>1975</v>
      </c>
      <c r="AE147" s="10">
        <v>2021</v>
      </c>
      <c r="AF147" s="11">
        <v>111</v>
      </c>
      <c r="AG147" s="11">
        <v>13.712693730425848</v>
      </c>
      <c r="AH147" s="11">
        <v>0</v>
      </c>
      <c r="AI147" s="11">
        <v>12.353778135518782</v>
      </c>
      <c r="AJ147" s="11" t="s">
        <v>43</v>
      </c>
      <c r="AK147" s="11">
        <v>4.82</v>
      </c>
      <c r="AL147" s="11" t="s">
        <v>100</v>
      </c>
      <c r="AM147" s="11">
        <v>-28.91</v>
      </c>
      <c r="AQ147" t="s">
        <v>84</v>
      </c>
      <c r="AR147" t="s">
        <v>85</v>
      </c>
      <c r="AS147">
        <v>3935</v>
      </c>
      <c r="AT147" t="s">
        <v>41</v>
      </c>
      <c r="AU147">
        <v>1</v>
      </c>
      <c r="AV147">
        <v>2538</v>
      </c>
      <c r="AW147" t="s">
        <v>42</v>
      </c>
      <c r="AX147">
        <v>0</v>
      </c>
      <c r="AY147" t="s">
        <v>191</v>
      </c>
      <c r="AZ147" t="s">
        <v>86</v>
      </c>
      <c r="BA147">
        <v>54</v>
      </c>
      <c r="BB147" t="s">
        <v>276</v>
      </c>
      <c r="BC147">
        <v>79</v>
      </c>
      <c r="BD147">
        <v>54079</v>
      </c>
      <c r="BE147">
        <v>800</v>
      </c>
      <c r="BF147">
        <v>9891</v>
      </c>
      <c r="BG147">
        <v>1971</v>
      </c>
      <c r="BH147">
        <v>2040</v>
      </c>
      <c r="BI147" t="s">
        <v>1807</v>
      </c>
      <c r="BJ147" t="s">
        <v>1788</v>
      </c>
      <c r="BK147" t="s">
        <v>1808</v>
      </c>
      <c r="BL147" t="s">
        <v>1809</v>
      </c>
      <c r="BM147" t="s">
        <v>1810</v>
      </c>
      <c r="BN147">
        <v>2011</v>
      </c>
      <c r="BO147">
        <v>0.98</v>
      </c>
      <c r="BP147" t="s">
        <v>1811</v>
      </c>
      <c r="BQ147" t="s">
        <v>1701</v>
      </c>
      <c r="BR147">
        <v>2005</v>
      </c>
      <c r="BS147">
        <v>0</v>
      </c>
      <c r="BT147" t="s">
        <v>1909</v>
      </c>
      <c r="BU147" t="s">
        <v>1863</v>
      </c>
      <c r="BV147">
        <v>0</v>
      </c>
      <c r="BW147">
        <v>0</v>
      </c>
      <c r="BX147">
        <v>0</v>
      </c>
      <c r="BY147">
        <v>1</v>
      </c>
      <c r="BZ147">
        <v>0.52459999999999996</v>
      </c>
      <c r="CA147">
        <v>7.1370000000000003E-2</v>
      </c>
      <c r="CB147">
        <v>0.52459999999999996</v>
      </c>
      <c r="CC147">
        <v>7.1370000000000003E-2</v>
      </c>
      <c r="CD147">
        <v>0.05</v>
      </c>
      <c r="CE147">
        <v>0.1</v>
      </c>
      <c r="CF147">
        <v>0.56000000000000005</v>
      </c>
      <c r="CG147">
        <v>0.99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 t="s">
        <v>2202</v>
      </c>
      <c r="CP147">
        <v>100</v>
      </c>
      <c r="CQ147" t="s">
        <v>2141</v>
      </c>
      <c r="CR147">
        <v>100</v>
      </c>
      <c r="CS147" t="s">
        <v>1795</v>
      </c>
      <c r="CT147" t="s">
        <v>2203</v>
      </c>
      <c r="CU147">
        <v>1</v>
      </c>
      <c r="CV147">
        <v>0</v>
      </c>
      <c r="CW147" t="s">
        <v>1845</v>
      </c>
      <c r="CX147">
        <v>38.473100000000002</v>
      </c>
      <c r="CY147">
        <v>-81.823300000000003</v>
      </c>
      <c r="CZ147" t="s">
        <v>1817</v>
      </c>
      <c r="DA147" t="s">
        <v>1818</v>
      </c>
      <c r="DB147">
        <v>0</v>
      </c>
      <c r="DC147">
        <v>0</v>
      </c>
      <c r="DD147" s="18">
        <v>31378970.600000001</v>
      </c>
      <c r="DE147" s="18">
        <v>3328283.2</v>
      </c>
      <c r="DF147" s="57">
        <v>0.51199999999999901</v>
      </c>
      <c r="DG147" t="s">
        <v>1820</v>
      </c>
      <c r="DH147">
        <v>15353091.6</v>
      </c>
      <c r="DI147">
        <v>911.6</v>
      </c>
      <c r="DJ147">
        <v>1189.5999999999999</v>
      </c>
      <c r="DK147">
        <v>3219480.6</v>
      </c>
      <c r="DL147">
        <v>17.399999999999999</v>
      </c>
      <c r="DM147">
        <v>600.4</v>
      </c>
      <c r="DN147">
        <v>32</v>
      </c>
      <c r="DO147">
        <v>0</v>
      </c>
      <c r="DP147">
        <v>8.1340754240432495E-2</v>
      </c>
      <c r="DQ147">
        <v>7.26651439036472E-2</v>
      </c>
      <c r="DR147">
        <v>205.199624826822</v>
      </c>
      <c r="DS147">
        <v>3.8681065195857801E-7</v>
      </c>
      <c r="DT147">
        <v>8.04414927387712E-2</v>
      </c>
      <c r="DU147">
        <v>5.8102607100820498E-2</v>
      </c>
      <c r="DV147">
        <v>7.5821480262325699E-2</v>
      </c>
      <c r="DW147" s="58">
        <v>205.19988632131799</v>
      </c>
      <c r="DX147">
        <v>5.5451149821976602E-7</v>
      </c>
      <c r="DY147">
        <v>7.8212260519568505E-2</v>
      </c>
      <c r="DZ147">
        <v>1.59793111863242E-3</v>
      </c>
      <c r="EA147">
        <v>0</v>
      </c>
      <c r="EB147">
        <v>2762957</v>
      </c>
      <c r="EC147">
        <v>1075046</v>
      </c>
      <c r="ED147">
        <v>0</v>
      </c>
      <c r="EE147">
        <v>26277</v>
      </c>
      <c r="EF147">
        <v>1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1</v>
      </c>
      <c r="EO147">
        <v>0</v>
      </c>
      <c r="EP147">
        <v>0</v>
      </c>
      <c r="EQ147">
        <v>1</v>
      </c>
      <c r="ER147">
        <v>1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 t="s">
        <v>1939</v>
      </c>
      <c r="FA147">
        <v>51</v>
      </c>
      <c r="FB147" t="s">
        <v>1824</v>
      </c>
      <c r="FC147">
        <v>4</v>
      </c>
      <c r="FD147" t="s">
        <v>1825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78</v>
      </c>
      <c r="FM147">
        <v>20</v>
      </c>
      <c r="FN147">
        <v>64</v>
      </c>
      <c r="FO147">
        <v>31</v>
      </c>
      <c r="FP147">
        <v>0</v>
      </c>
      <c r="FQ147">
        <v>0</v>
      </c>
      <c r="FR147">
        <v>0</v>
      </c>
      <c r="FS147" t="s">
        <v>2144</v>
      </c>
      <c r="FT147">
        <v>1</v>
      </c>
      <c r="FU147">
        <v>1</v>
      </c>
      <c r="FV147">
        <v>1</v>
      </c>
      <c r="FW147">
        <v>1</v>
      </c>
      <c r="FX147" t="s">
        <v>1827</v>
      </c>
      <c r="FY147">
        <v>0</v>
      </c>
      <c r="FZ147">
        <v>0</v>
      </c>
      <c r="GA147">
        <v>1</v>
      </c>
      <c r="GB147" t="s">
        <v>1828</v>
      </c>
      <c r="GC147">
        <v>0</v>
      </c>
      <c r="GD147">
        <v>1</v>
      </c>
      <c r="GE147">
        <v>1</v>
      </c>
      <c r="GF147">
        <v>1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1</v>
      </c>
      <c r="GM147" t="s">
        <v>1804</v>
      </c>
      <c r="GN147">
        <v>0</v>
      </c>
      <c r="GO147" t="s">
        <v>1893</v>
      </c>
      <c r="GP147">
        <v>0</v>
      </c>
      <c r="GQ147" t="s">
        <v>1852</v>
      </c>
      <c r="GR147">
        <v>191.6508504</v>
      </c>
      <c r="GS147">
        <v>4.75656642325026</v>
      </c>
      <c r="GT147">
        <v>6.2071209051102603</v>
      </c>
      <c r="GU147">
        <v>0</v>
      </c>
      <c r="GV147">
        <v>28003094</v>
      </c>
      <c r="GW147">
        <v>2961545</v>
      </c>
      <c r="GX147">
        <v>0.46</v>
      </c>
      <c r="GY147">
        <v>2873120</v>
      </c>
      <c r="GZ147">
        <v>205.20018252268838</v>
      </c>
      <c r="HA147" t="s">
        <v>1806</v>
      </c>
      <c r="HB147" s="57">
        <v>0.51199999999999901</v>
      </c>
      <c r="HC147" t="s">
        <v>1806</v>
      </c>
      <c r="HD147" s="58">
        <v>205.19988632131799</v>
      </c>
      <c r="HE147" s="18">
        <v>3588095.999999993</v>
      </c>
      <c r="HF147" s="18">
        <v>35489857.535999931</v>
      </c>
      <c r="HG147" s="18">
        <v>3641257.3659734782</v>
      </c>
      <c r="HH147" s="57">
        <v>0.27586206896551724</v>
      </c>
      <c r="HI147">
        <v>12</v>
      </c>
      <c r="HJ147" s="11">
        <v>9.7159316249245045</v>
      </c>
      <c r="HK147">
        <v>0</v>
      </c>
      <c r="HL147" s="11">
        <v>9.7159316249245045</v>
      </c>
      <c r="HM147" s="59">
        <v>2190.3553457283201</v>
      </c>
      <c r="HN147" s="59">
        <v>10.58</v>
      </c>
      <c r="HO147" s="59">
        <v>3.22</v>
      </c>
      <c r="HP147" s="59">
        <v>26.139199748783899</v>
      </c>
      <c r="HQ147" s="59">
        <v>0.303821561475</v>
      </c>
      <c r="HR147" s="59">
        <v>0.43641358089195048</v>
      </c>
      <c r="HS147" s="59">
        <v>4.82</v>
      </c>
      <c r="HT147" s="59">
        <v>17.97</v>
      </c>
      <c r="HU147" t="s">
        <v>44</v>
      </c>
      <c r="HV147" s="19" t="s">
        <v>44</v>
      </c>
      <c r="HW147" s="18">
        <v>731.38010399999996</v>
      </c>
      <c r="HX147" s="58">
        <v>240.91660625759997</v>
      </c>
      <c r="HY147" s="58">
        <v>559.08339374240006</v>
      </c>
      <c r="HZ147" s="57">
        <v>0.73262773422442951</v>
      </c>
      <c r="IA147" s="18">
        <v>3588095.9999999925</v>
      </c>
      <c r="IB147" s="18">
        <v>5134255.1614448018</v>
      </c>
      <c r="IC147" s="18">
        <v>50782917.801850535</v>
      </c>
      <c r="ID147" s="58">
        <v>20.519988632131799</v>
      </c>
      <c r="IE147" s="18">
        <v>521032.44800022827</v>
      </c>
      <c r="IF147" s="18">
        <v>3120224.9179732502</v>
      </c>
      <c r="IG147" s="18">
        <v>1159272936.775044</v>
      </c>
      <c r="IH147" s="18">
        <v>0</v>
      </c>
      <c r="II147" s="18">
        <v>0</v>
      </c>
      <c r="IJ147" s="18">
        <v>2073.5241821709046</v>
      </c>
      <c r="IK147" s="58">
        <v>20.509236000000001</v>
      </c>
      <c r="IL147" s="58">
        <v>6.3932487867593153</v>
      </c>
      <c r="IM147" s="58">
        <v>12.234160689659998</v>
      </c>
      <c r="IN147" s="58">
        <v>17.6072343147273</v>
      </c>
      <c r="IO147" s="58">
        <v>3.0874650360840493E-15</v>
      </c>
      <c r="IP147" s="58">
        <v>73.916394106436059</v>
      </c>
      <c r="IQ147" s="58">
        <v>-0.84964916962465509</v>
      </c>
      <c r="IR147" s="58">
        <v>-0.97705225330800205</v>
      </c>
      <c r="IS147" s="58">
        <f t="shared" si="10"/>
        <v>2073.5241821709046</v>
      </c>
      <c r="IT147" s="60"/>
      <c r="IU147" s="18">
        <f t="shared" si="11"/>
        <v>12.234160689659998</v>
      </c>
      <c r="IV147" s="18">
        <f t="shared" si="12"/>
        <v>20.509236000000001</v>
      </c>
      <c r="IW147" s="57">
        <f t="shared" si="13"/>
        <v>0.30114575782199993</v>
      </c>
      <c r="IX147" s="57">
        <f t="shared" si="14"/>
        <v>0.43091354340709187</v>
      </c>
      <c r="JA147" s="18">
        <v>205.4</v>
      </c>
    </row>
    <row r="148" spans="1:261" x14ac:dyDescent="0.2">
      <c r="A148" t="s">
        <v>1483</v>
      </c>
      <c r="B148" t="s">
        <v>1230</v>
      </c>
      <c r="C148" t="s">
        <v>1224</v>
      </c>
      <c r="D148" t="s">
        <v>1481</v>
      </c>
      <c r="E148" t="s">
        <v>105</v>
      </c>
      <c r="F148">
        <v>6113</v>
      </c>
      <c r="G148">
        <v>3</v>
      </c>
      <c r="H148">
        <v>2384.5343206069501</v>
      </c>
      <c r="I148">
        <v>10.58</v>
      </c>
      <c r="J148">
        <v>3.22</v>
      </c>
      <c r="K148">
        <v>29.493939622492601</v>
      </c>
      <c r="L148">
        <v>0.322057475674074</v>
      </c>
      <c r="M148">
        <v>0.47506956608025908</v>
      </c>
      <c r="N148">
        <v>4.82</v>
      </c>
      <c r="O148">
        <v>10.69</v>
      </c>
      <c r="R148" t="s">
        <v>959</v>
      </c>
      <c r="S148">
        <v>2832</v>
      </c>
      <c r="T148" t="s">
        <v>41</v>
      </c>
      <c r="U148">
        <v>8</v>
      </c>
      <c r="V148">
        <v>1896</v>
      </c>
      <c r="W148" t="s">
        <v>42</v>
      </c>
      <c r="X148" t="s">
        <v>134</v>
      </c>
      <c r="Y148">
        <v>39061</v>
      </c>
      <c r="Z148">
        <v>510</v>
      </c>
      <c r="AA148">
        <v>1020</v>
      </c>
      <c r="AB148" t="b">
        <v>1</v>
      </c>
      <c r="AC148">
        <v>10396</v>
      </c>
      <c r="AD148">
        <v>1978</v>
      </c>
      <c r="AE148" s="10">
        <v>2021</v>
      </c>
      <c r="AF148" s="11">
        <v>111</v>
      </c>
      <c r="AG148" s="11">
        <v>13.712693730425848</v>
      </c>
      <c r="AH148" s="11">
        <v>0</v>
      </c>
      <c r="AI148" s="11">
        <v>12.353778135518782</v>
      </c>
      <c r="AJ148" s="11" t="s">
        <v>43</v>
      </c>
      <c r="AK148" s="11">
        <v>4.82</v>
      </c>
      <c r="AL148" s="11" t="s">
        <v>100</v>
      </c>
      <c r="AM148" s="11">
        <v>-28.91</v>
      </c>
      <c r="AQ148" t="s">
        <v>84</v>
      </c>
      <c r="AR148" t="s">
        <v>87</v>
      </c>
      <c r="AS148">
        <v>3935</v>
      </c>
      <c r="AT148" t="s">
        <v>41</v>
      </c>
      <c r="AU148">
        <v>2</v>
      </c>
      <c r="AV148">
        <v>2539</v>
      </c>
      <c r="AW148" t="s">
        <v>42</v>
      </c>
      <c r="AX148">
        <v>0</v>
      </c>
      <c r="AY148" t="s">
        <v>191</v>
      </c>
      <c r="AZ148" t="s">
        <v>86</v>
      </c>
      <c r="BA148">
        <v>54</v>
      </c>
      <c r="BB148" t="s">
        <v>276</v>
      </c>
      <c r="BC148">
        <v>79</v>
      </c>
      <c r="BD148">
        <v>54079</v>
      </c>
      <c r="BE148">
        <v>800</v>
      </c>
      <c r="BF148">
        <v>9911</v>
      </c>
      <c r="BG148">
        <v>1972</v>
      </c>
      <c r="BH148">
        <v>2040</v>
      </c>
      <c r="BI148" t="s">
        <v>1807</v>
      </c>
      <c r="BJ148" t="s">
        <v>1788</v>
      </c>
      <c r="BK148" t="s">
        <v>1808</v>
      </c>
      <c r="BL148" t="s">
        <v>1809</v>
      </c>
      <c r="BM148" t="s">
        <v>1810</v>
      </c>
      <c r="BN148">
        <v>2010</v>
      </c>
      <c r="BO148">
        <v>0.98</v>
      </c>
      <c r="BP148" t="s">
        <v>1811</v>
      </c>
      <c r="BQ148" t="s">
        <v>1701</v>
      </c>
      <c r="BR148">
        <v>2004</v>
      </c>
      <c r="BS148">
        <v>0</v>
      </c>
      <c r="BT148" t="s">
        <v>1909</v>
      </c>
      <c r="BU148" t="s">
        <v>1863</v>
      </c>
      <c r="BV148">
        <v>0</v>
      </c>
      <c r="BW148">
        <v>0</v>
      </c>
      <c r="BX148">
        <v>0</v>
      </c>
      <c r="BY148">
        <v>1</v>
      </c>
      <c r="BZ148">
        <v>0.52890000000000004</v>
      </c>
      <c r="CA148">
        <v>7.7160000000000006E-2</v>
      </c>
      <c r="CB148">
        <v>0.52890000000000004</v>
      </c>
      <c r="CC148">
        <v>7.7160000000000006E-2</v>
      </c>
      <c r="CD148">
        <v>0.05</v>
      </c>
      <c r="CE148">
        <v>0.1</v>
      </c>
      <c r="CF148">
        <v>0.56000000000000005</v>
      </c>
      <c r="CG148">
        <v>0.99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 t="s">
        <v>2202</v>
      </c>
      <c r="CP148">
        <v>100</v>
      </c>
      <c r="CQ148" t="s">
        <v>2141</v>
      </c>
      <c r="CR148">
        <v>100</v>
      </c>
      <c r="CS148" t="s">
        <v>1795</v>
      </c>
      <c r="CT148" t="s">
        <v>2204</v>
      </c>
      <c r="CU148">
        <v>1</v>
      </c>
      <c r="CV148">
        <v>0</v>
      </c>
      <c r="CW148" t="s">
        <v>1845</v>
      </c>
      <c r="CX148">
        <v>38.473100000000002</v>
      </c>
      <c r="CY148">
        <v>-81.823300000000003</v>
      </c>
      <c r="CZ148" t="s">
        <v>1817</v>
      </c>
      <c r="DA148" t="s">
        <v>1818</v>
      </c>
      <c r="DB148">
        <v>0</v>
      </c>
      <c r="DC148">
        <v>0</v>
      </c>
      <c r="DD148" s="18">
        <v>34167368</v>
      </c>
      <c r="DE148" s="18">
        <v>3550902.8</v>
      </c>
      <c r="DF148" s="57">
        <v>0.55600000000000005</v>
      </c>
      <c r="DG148" t="s">
        <v>1820</v>
      </c>
      <c r="DH148">
        <v>17963504.199999999</v>
      </c>
      <c r="DI148">
        <v>1293.8</v>
      </c>
      <c r="DJ148">
        <v>1314.4</v>
      </c>
      <c r="DK148">
        <v>3505571.8</v>
      </c>
      <c r="DL148">
        <v>17.600000000000001</v>
      </c>
      <c r="DM148">
        <v>662.4</v>
      </c>
      <c r="DN148">
        <v>14</v>
      </c>
      <c r="DO148">
        <v>0</v>
      </c>
      <c r="DP148">
        <v>0.11034931171538399</v>
      </c>
      <c r="DQ148">
        <v>7.8601326818468598E-2</v>
      </c>
      <c r="DR148">
        <v>205.20005925844899</v>
      </c>
      <c r="DS148">
        <v>3.3418931470437301E-7</v>
      </c>
      <c r="DT148">
        <v>7.8479210903815003E-2</v>
      </c>
      <c r="DU148">
        <v>7.5733079586346799E-2</v>
      </c>
      <c r="DV148">
        <v>7.6938908493039304E-2</v>
      </c>
      <c r="DW148" s="58">
        <v>205.199990821651</v>
      </c>
      <c r="DX148">
        <v>5.1511137761620898E-7</v>
      </c>
      <c r="DY148">
        <v>7.3749530450745795E-2</v>
      </c>
      <c r="DZ148">
        <v>7.1216069580541598E-4</v>
      </c>
      <c r="EA148">
        <v>0</v>
      </c>
      <c r="EB148">
        <v>3025324</v>
      </c>
      <c r="EC148">
        <v>1216765</v>
      </c>
      <c r="ED148">
        <v>0</v>
      </c>
      <c r="EE148">
        <v>14512</v>
      </c>
      <c r="EF148">
        <v>1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1</v>
      </c>
      <c r="EO148">
        <v>0</v>
      </c>
      <c r="EP148">
        <v>0</v>
      </c>
      <c r="EQ148">
        <v>1</v>
      </c>
      <c r="ER148">
        <v>1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 t="s">
        <v>1939</v>
      </c>
      <c r="FA148">
        <v>50</v>
      </c>
      <c r="FB148" t="s">
        <v>1824</v>
      </c>
      <c r="FC148">
        <v>4</v>
      </c>
      <c r="FD148" t="s">
        <v>1825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78</v>
      </c>
      <c r="FM148">
        <v>20</v>
      </c>
      <c r="FN148">
        <v>64</v>
      </c>
      <c r="FO148">
        <v>31</v>
      </c>
      <c r="FP148">
        <v>0</v>
      </c>
      <c r="FQ148">
        <v>0</v>
      </c>
      <c r="FR148">
        <v>0</v>
      </c>
      <c r="FS148" t="s">
        <v>2144</v>
      </c>
      <c r="FT148">
        <v>1</v>
      </c>
      <c r="FU148">
        <v>1</v>
      </c>
      <c r="FV148">
        <v>1</v>
      </c>
      <c r="FW148">
        <v>1</v>
      </c>
      <c r="FX148" t="s">
        <v>1827</v>
      </c>
      <c r="FY148">
        <v>0</v>
      </c>
      <c r="FZ148">
        <v>0</v>
      </c>
      <c r="GA148">
        <v>1</v>
      </c>
      <c r="GB148" t="s">
        <v>1828</v>
      </c>
      <c r="GC148">
        <v>0</v>
      </c>
      <c r="GD148">
        <v>1</v>
      </c>
      <c r="GE148">
        <v>1</v>
      </c>
      <c r="GF148">
        <v>1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1</v>
      </c>
      <c r="GM148" t="s">
        <v>1804</v>
      </c>
      <c r="GN148">
        <v>0</v>
      </c>
      <c r="GO148" t="s">
        <v>1893</v>
      </c>
      <c r="GP148">
        <v>0</v>
      </c>
      <c r="GQ148" t="s">
        <v>1852</v>
      </c>
      <c r="GR148">
        <v>191.6508504</v>
      </c>
      <c r="GS148">
        <v>6.7508179447138996</v>
      </c>
      <c r="GT148">
        <v>6.8583050753841004</v>
      </c>
      <c r="GU148">
        <v>0</v>
      </c>
      <c r="GV148">
        <v>31561089</v>
      </c>
      <c r="GW148">
        <v>3271985</v>
      </c>
      <c r="GX148">
        <v>0.51</v>
      </c>
      <c r="GY148">
        <v>3238163</v>
      </c>
      <c r="GZ148">
        <v>205.19970017511119</v>
      </c>
      <c r="HA148" t="s">
        <v>1806</v>
      </c>
      <c r="HB148" s="57">
        <v>0.55600000000000005</v>
      </c>
      <c r="HC148" t="s">
        <v>1806</v>
      </c>
      <c r="HD148" s="58">
        <v>205.199990821651</v>
      </c>
      <c r="HE148" s="18">
        <v>3896448.0000000005</v>
      </c>
      <c r="HF148" s="18">
        <v>38617696.128000006</v>
      </c>
      <c r="HG148" s="18">
        <v>3962175.4455094542</v>
      </c>
      <c r="HH148" s="57">
        <v>0.27586206896551724</v>
      </c>
      <c r="HI148">
        <v>12</v>
      </c>
      <c r="HJ148" s="11">
        <v>9.7045094238645522</v>
      </c>
      <c r="HK148">
        <v>0</v>
      </c>
      <c r="HL148" s="11">
        <v>9.7045094238645522</v>
      </c>
      <c r="HM148" s="59">
        <v>2190.3553457283201</v>
      </c>
      <c r="HN148" s="59">
        <v>10.58</v>
      </c>
      <c r="HO148" s="59">
        <v>3.22</v>
      </c>
      <c r="HP148" s="59">
        <v>26.139199748783899</v>
      </c>
      <c r="HQ148" s="59">
        <v>0.303821561475</v>
      </c>
      <c r="HR148" s="59">
        <v>0.43641358089195048</v>
      </c>
      <c r="HS148" s="59">
        <v>4.82</v>
      </c>
      <c r="HT148" s="59">
        <v>17.97</v>
      </c>
      <c r="HU148" t="s">
        <v>44</v>
      </c>
      <c r="HV148" s="19" t="s">
        <v>44</v>
      </c>
      <c r="HW148" s="18">
        <v>732.85898399999996</v>
      </c>
      <c r="HX148" s="58">
        <v>241.40374932959998</v>
      </c>
      <c r="HY148" s="58">
        <v>558.59625067039997</v>
      </c>
      <c r="HZ148" s="57">
        <v>0.79628174995119072</v>
      </c>
      <c r="IA148" s="18">
        <v>3896448.0000000005</v>
      </c>
      <c r="IB148" s="18">
        <v>5580342.5036579445</v>
      </c>
      <c r="IC148" s="18">
        <v>55306774.55375389</v>
      </c>
      <c r="ID148" s="58">
        <v>20.5199990821651</v>
      </c>
      <c r="IE148" s="18">
        <v>567447.48154027096</v>
      </c>
      <c r="IF148" s="18">
        <v>3394727.9639691832</v>
      </c>
      <c r="IG148" s="18">
        <v>1161617033.300724</v>
      </c>
      <c r="IH148" s="18">
        <v>0</v>
      </c>
      <c r="II148" s="18">
        <v>0</v>
      </c>
      <c r="IJ148" s="18">
        <v>2079.5288760112658</v>
      </c>
      <c r="IK148" s="58">
        <v>20.509236000000001</v>
      </c>
      <c r="IL148" s="58">
        <v>6.4247277619593079</v>
      </c>
      <c r="IM148" s="58">
        <v>12.258898654859998</v>
      </c>
      <c r="IN148" s="58">
        <v>17.630513015520847</v>
      </c>
      <c r="IO148" s="58">
        <v>0</v>
      </c>
      <c r="IP148" s="58">
        <v>74.055107866800867</v>
      </c>
      <c r="IQ148" s="58">
        <v>-3.7550556758963722</v>
      </c>
      <c r="IR148" s="58">
        <v>-4.3100299445283889</v>
      </c>
      <c r="IS148" s="58">
        <f t="shared" si="10"/>
        <v>2079.5288760112658</v>
      </c>
      <c r="IT148" s="60"/>
      <c r="IU148" s="18">
        <f t="shared" si="11"/>
        <v>12.258898654859998</v>
      </c>
      <c r="IV148" s="18">
        <f t="shared" si="12"/>
        <v>20.509236000000001</v>
      </c>
      <c r="IW148" s="57">
        <f t="shared" si="13"/>
        <v>0.301754686662</v>
      </c>
      <c r="IX148" s="57">
        <f t="shared" si="14"/>
        <v>0.43216142077552244</v>
      </c>
      <c r="JA148" s="18">
        <v>205.4</v>
      </c>
    </row>
    <row r="149" spans="1:261" x14ac:dyDescent="0.2">
      <c r="A149" t="s">
        <v>1484</v>
      </c>
      <c r="B149" t="s">
        <v>1230</v>
      </c>
      <c r="C149" t="s">
        <v>1224</v>
      </c>
      <c r="D149" t="s">
        <v>1481</v>
      </c>
      <c r="E149" t="s">
        <v>105</v>
      </c>
      <c r="F149">
        <v>6113</v>
      </c>
      <c r="G149">
        <v>4</v>
      </c>
      <c r="H149">
        <v>2353.9004878857399</v>
      </c>
      <c r="I149">
        <v>10.58</v>
      </c>
      <c r="J149">
        <v>4.59</v>
      </c>
      <c r="K149">
        <v>29.248684823466998</v>
      </c>
      <c r="L149">
        <v>0.31928098056237902</v>
      </c>
      <c r="M149">
        <v>0.46903498654364228</v>
      </c>
      <c r="N149">
        <v>4.82</v>
      </c>
      <c r="O149">
        <v>10.69</v>
      </c>
      <c r="R149" t="s">
        <v>1131</v>
      </c>
      <c r="S149">
        <v>2836</v>
      </c>
      <c r="T149" t="s">
        <v>41</v>
      </c>
      <c r="U149">
        <v>12</v>
      </c>
      <c r="V149">
        <v>1906</v>
      </c>
      <c r="W149" t="s">
        <v>42</v>
      </c>
      <c r="X149" t="s">
        <v>134</v>
      </c>
      <c r="Y149">
        <v>39093</v>
      </c>
      <c r="Z149">
        <v>615</v>
      </c>
      <c r="AA149">
        <v>615</v>
      </c>
      <c r="AB149" t="b">
        <v>1</v>
      </c>
      <c r="AC149">
        <v>10011</v>
      </c>
      <c r="AD149">
        <v>1970</v>
      </c>
      <c r="AE149" s="10">
        <v>2021</v>
      </c>
      <c r="AF149" s="11">
        <v>999</v>
      </c>
      <c r="AG149" s="11">
        <v>11.266475188316399</v>
      </c>
      <c r="AH149" s="11">
        <v>0</v>
      </c>
      <c r="AI149" s="11">
        <v>11.266475188316399</v>
      </c>
      <c r="AJ149" s="11" t="s">
        <v>134</v>
      </c>
      <c r="AK149" s="11">
        <v>4.82</v>
      </c>
      <c r="AL149" s="11" t="s">
        <v>134</v>
      </c>
      <c r="AM149" s="11"/>
      <c r="AQ149" t="s">
        <v>84</v>
      </c>
      <c r="AR149" t="s">
        <v>88</v>
      </c>
      <c r="AS149">
        <v>3935</v>
      </c>
      <c r="AT149" t="s">
        <v>41</v>
      </c>
      <c r="AU149">
        <v>3</v>
      </c>
      <c r="AV149">
        <v>2540</v>
      </c>
      <c r="AW149" t="s">
        <v>42</v>
      </c>
      <c r="AX149">
        <v>0</v>
      </c>
      <c r="AY149" t="s">
        <v>191</v>
      </c>
      <c r="AZ149" t="s">
        <v>86</v>
      </c>
      <c r="BA149">
        <v>54</v>
      </c>
      <c r="BB149" t="s">
        <v>276</v>
      </c>
      <c r="BC149">
        <v>79</v>
      </c>
      <c r="BD149">
        <v>54079</v>
      </c>
      <c r="BE149">
        <v>1300</v>
      </c>
      <c r="BF149">
        <v>10019</v>
      </c>
      <c r="BG149">
        <v>1973</v>
      </c>
      <c r="BH149">
        <v>2040</v>
      </c>
      <c r="BI149" t="s">
        <v>2033</v>
      </c>
      <c r="BJ149" t="s">
        <v>1788</v>
      </c>
      <c r="BK149" t="s">
        <v>1808</v>
      </c>
      <c r="BL149" t="s">
        <v>1809</v>
      </c>
      <c r="BM149" t="s">
        <v>1810</v>
      </c>
      <c r="BN149">
        <v>2009</v>
      </c>
      <c r="BO149">
        <v>0.98</v>
      </c>
      <c r="BP149" t="s">
        <v>2099</v>
      </c>
      <c r="BQ149" t="s">
        <v>1701</v>
      </c>
      <c r="BR149">
        <v>2002</v>
      </c>
      <c r="BS149">
        <v>0</v>
      </c>
      <c r="BT149" t="s">
        <v>1909</v>
      </c>
      <c r="BU149" t="s">
        <v>1863</v>
      </c>
      <c r="BV149">
        <v>0</v>
      </c>
      <c r="BW149">
        <v>0</v>
      </c>
      <c r="BX149">
        <v>0</v>
      </c>
      <c r="BY149">
        <v>1</v>
      </c>
      <c r="BZ149">
        <v>0.73419999999999996</v>
      </c>
      <c r="CA149">
        <v>0.11655</v>
      </c>
      <c r="CB149">
        <v>0.73419999999999996</v>
      </c>
      <c r="CC149">
        <v>0.11655</v>
      </c>
      <c r="CD149">
        <v>0.05</v>
      </c>
      <c r="CE149">
        <v>0.1</v>
      </c>
      <c r="CF149">
        <v>0.56000000000000005</v>
      </c>
      <c r="CG149">
        <v>0.99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 t="s">
        <v>2140</v>
      </c>
      <c r="CP149">
        <v>66.7</v>
      </c>
      <c r="CQ149" t="s">
        <v>2141</v>
      </c>
      <c r="CR149">
        <v>100</v>
      </c>
      <c r="CS149" t="s">
        <v>1795</v>
      </c>
      <c r="CT149" t="s">
        <v>2205</v>
      </c>
      <c r="CU149">
        <v>1</v>
      </c>
      <c r="CV149">
        <v>0</v>
      </c>
      <c r="CW149" t="s">
        <v>1845</v>
      </c>
      <c r="CX149">
        <v>38.473100000000002</v>
      </c>
      <c r="CY149">
        <v>-81.823300000000003</v>
      </c>
      <c r="CZ149" t="s">
        <v>1817</v>
      </c>
      <c r="DA149" t="s">
        <v>1818</v>
      </c>
      <c r="DB149">
        <v>0</v>
      </c>
      <c r="DC149">
        <v>0</v>
      </c>
      <c r="DD149" s="18">
        <v>56465795.799999997</v>
      </c>
      <c r="DE149" s="18">
        <v>5954796.4000000004</v>
      </c>
      <c r="DF149" s="57">
        <v>0.54</v>
      </c>
      <c r="DG149" t="s">
        <v>1820</v>
      </c>
      <c r="DH149">
        <v>29305936.399999999</v>
      </c>
      <c r="DI149">
        <v>2684.6</v>
      </c>
      <c r="DJ149">
        <v>2913.6</v>
      </c>
      <c r="DK149">
        <v>5793388.7999999998</v>
      </c>
      <c r="DL149">
        <v>31.4</v>
      </c>
      <c r="DM149">
        <v>1517.4</v>
      </c>
      <c r="DN149">
        <v>23</v>
      </c>
      <c r="DO149">
        <v>0</v>
      </c>
      <c r="DP149">
        <v>0.110822373349062</v>
      </c>
      <c r="DQ149">
        <v>9.84616879850818E-2</v>
      </c>
      <c r="DR149">
        <v>205.19987899242099</v>
      </c>
      <c r="DS149">
        <v>4.2379492676505799E-7</v>
      </c>
      <c r="DT149">
        <v>0.10172934839489101</v>
      </c>
      <c r="DU149">
        <v>9.5087653046058707E-2</v>
      </c>
      <c r="DV149">
        <v>0.103198758070102</v>
      </c>
      <c r="DW149" s="58">
        <v>205.199934506191</v>
      </c>
      <c r="DX149">
        <v>5.5608885972700604E-7</v>
      </c>
      <c r="DY149">
        <v>0.103555810624089</v>
      </c>
      <c r="DZ149">
        <v>7.18067600163913E-4</v>
      </c>
      <c r="EA149">
        <v>0</v>
      </c>
      <c r="EB149">
        <v>4007926</v>
      </c>
      <c r="EC149">
        <v>1628087</v>
      </c>
      <c r="ED149">
        <v>0</v>
      </c>
      <c r="EE149">
        <v>35056</v>
      </c>
      <c r="EF149">
        <v>1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1</v>
      </c>
      <c r="EO149">
        <v>0</v>
      </c>
      <c r="EP149">
        <v>0</v>
      </c>
      <c r="EQ149">
        <v>1</v>
      </c>
      <c r="ER149">
        <v>1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 t="s">
        <v>2189</v>
      </c>
      <c r="FA149">
        <v>49</v>
      </c>
      <c r="FB149" t="s">
        <v>1824</v>
      </c>
      <c r="FC149">
        <v>6</v>
      </c>
      <c r="FD149" t="s">
        <v>1849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78</v>
      </c>
      <c r="FM149">
        <v>20</v>
      </c>
      <c r="FN149">
        <v>64</v>
      </c>
      <c r="FO149">
        <v>31</v>
      </c>
      <c r="FP149">
        <v>0</v>
      </c>
      <c r="FQ149">
        <v>0</v>
      </c>
      <c r="FR149">
        <v>0</v>
      </c>
      <c r="FS149" t="s">
        <v>2144</v>
      </c>
      <c r="FT149">
        <v>1</v>
      </c>
      <c r="FU149">
        <v>1</v>
      </c>
      <c r="FV149">
        <v>1</v>
      </c>
      <c r="FW149">
        <v>1</v>
      </c>
      <c r="FX149" t="s">
        <v>1827</v>
      </c>
      <c r="FY149">
        <v>0</v>
      </c>
      <c r="FZ149">
        <v>0</v>
      </c>
      <c r="GA149">
        <v>1</v>
      </c>
      <c r="GB149" t="s">
        <v>1828</v>
      </c>
      <c r="GC149">
        <v>0</v>
      </c>
      <c r="GD149">
        <v>1</v>
      </c>
      <c r="GE149">
        <v>1</v>
      </c>
      <c r="GF149">
        <v>1</v>
      </c>
      <c r="GG149">
        <v>0</v>
      </c>
      <c r="GH149">
        <v>1</v>
      </c>
      <c r="GI149">
        <v>0</v>
      </c>
      <c r="GJ149" t="s">
        <v>1804</v>
      </c>
      <c r="GK149">
        <v>0</v>
      </c>
      <c r="GL149">
        <v>1</v>
      </c>
      <c r="GM149" t="s">
        <v>1804</v>
      </c>
      <c r="GN149">
        <v>0</v>
      </c>
      <c r="GO149" t="s">
        <v>1893</v>
      </c>
      <c r="GP149">
        <v>0</v>
      </c>
      <c r="GQ149" t="s">
        <v>1852</v>
      </c>
      <c r="GR149">
        <v>191.6508504</v>
      </c>
      <c r="GS149">
        <v>14.007764611515601</v>
      </c>
      <c r="GT149">
        <v>15.2026458213931</v>
      </c>
      <c r="GU149">
        <v>1</v>
      </c>
      <c r="GV149">
        <v>41718448</v>
      </c>
      <c r="GW149">
        <v>4369324</v>
      </c>
      <c r="GX149">
        <v>0.4</v>
      </c>
      <c r="GY149">
        <v>4280313</v>
      </c>
      <c r="GZ149">
        <v>205.20001127558723</v>
      </c>
      <c r="HA149" t="s">
        <v>1806</v>
      </c>
      <c r="HB149" s="57">
        <v>0.54</v>
      </c>
      <c r="HC149" t="s">
        <v>1806</v>
      </c>
      <c r="HD149" s="58">
        <v>205.199934506191</v>
      </c>
      <c r="HE149" s="18">
        <v>6149520</v>
      </c>
      <c r="HF149" s="18">
        <v>61612040.880000003</v>
      </c>
      <c r="HG149" s="18">
        <v>6321393.3766843816</v>
      </c>
      <c r="HH149" s="57">
        <v>0.44827586206896552</v>
      </c>
      <c r="HI149">
        <v>12</v>
      </c>
      <c r="HJ149" s="11">
        <v>7.3209369873790981</v>
      </c>
      <c r="HK149">
        <v>0</v>
      </c>
      <c r="HL149" s="11">
        <v>7.3209369873790981</v>
      </c>
      <c r="HM149" s="59">
        <v>2227.9198868999101</v>
      </c>
      <c r="HN149" s="59">
        <v>10.58</v>
      </c>
      <c r="HO149" s="59">
        <v>3.22</v>
      </c>
      <c r="HP149" s="59">
        <v>24.668313572776899</v>
      </c>
      <c r="HQ149" s="59">
        <v>0.30740287917884601</v>
      </c>
      <c r="HR149" s="59">
        <v>0.44384082742703845</v>
      </c>
      <c r="HS149" s="59">
        <v>4.82</v>
      </c>
      <c r="HT149" s="59">
        <v>17.97</v>
      </c>
      <c r="HU149" t="s">
        <v>44</v>
      </c>
      <c r="HV149" s="19" t="s">
        <v>44</v>
      </c>
      <c r="HW149" s="18">
        <v>1203.8730210000001</v>
      </c>
      <c r="HX149" s="58">
        <v>396.55577311740001</v>
      </c>
      <c r="HY149" s="58">
        <v>903.44422688259999</v>
      </c>
      <c r="HZ149" s="57">
        <v>0.7770263831584846</v>
      </c>
      <c r="IA149" s="18">
        <v>6149520</v>
      </c>
      <c r="IB149" s="18">
        <v>8848776.4514088221</v>
      </c>
      <c r="IC149" s="18">
        <v>88655891.266664997</v>
      </c>
      <c r="ID149" s="58">
        <v>20.519993450619101</v>
      </c>
      <c r="IE149" s="18">
        <v>909609.15407538251</v>
      </c>
      <c r="IF149" s="18">
        <v>5411784.2226089993</v>
      </c>
      <c r="IG149" s="18">
        <v>1908197126.126519</v>
      </c>
      <c r="IH149" s="18">
        <v>0</v>
      </c>
      <c r="II149" s="18">
        <v>0</v>
      </c>
      <c r="IJ149" s="18">
        <v>2112.1360559366149</v>
      </c>
      <c r="IK149" s="58">
        <v>19.149636000000001</v>
      </c>
      <c r="IL149" s="58">
        <v>6.5965759246246041</v>
      </c>
      <c r="IM149" s="58">
        <v>12.392483666939999</v>
      </c>
      <c r="IN149" s="58">
        <v>15.502946615736793</v>
      </c>
      <c r="IO149" s="58">
        <v>0</v>
      </c>
      <c r="IP149" s="58">
        <v>74.802855982542539</v>
      </c>
      <c r="IQ149" s="58">
        <v>-4.9366299372012321</v>
      </c>
      <c r="IR149" s="58">
        <v>-5.6095925636854558</v>
      </c>
      <c r="IS149" s="58">
        <f t="shared" si="10"/>
        <v>2112.1360559366149</v>
      </c>
      <c r="IT149" s="60"/>
      <c r="IU149" s="18">
        <f t="shared" si="11"/>
        <v>12.392483666939999</v>
      </c>
      <c r="IV149" s="18">
        <f t="shared" si="12"/>
        <v>19.149636000000001</v>
      </c>
      <c r="IW149" s="57">
        <f t="shared" si="13"/>
        <v>0.30504290239800003</v>
      </c>
      <c r="IX149" s="57">
        <f t="shared" si="14"/>
        <v>0.43893774658978635</v>
      </c>
      <c r="JA149" s="18">
        <v>205.4</v>
      </c>
    </row>
    <row r="150" spans="1:261" x14ac:dyDescent="0.2">
      <c r="A150" t="s">
        <v>1485</v>
      </c>
      <c r="B150" t="s">
        <v>1230</v>
      </c>
      <c r="C150" t="s">
        <v>1224</v>
      </c>
      <c r="D150" t="s">
        <v>1481</v>
      </c>
      <c r="E150" t="s">
        <v>105</v>
      </c>
      <c r="F150">
        <v>6113</v>
      </c>
      <c r="G150">
        <v>5</v>
      </c>
      <c r="H150">
        <v>2482</v>
      </c>
      <c r="I150">
        <v>10.58</v>
      </c>
      <c r="J150">
        <v>4.59</v>
      </c>
      <c r="K150">
        <v>31.58</v>
      </c>
      <c r="L150">
        <v>0.25</v>
      </c>
      <c r="M150">
        <v>0.34</v>
      </c>
      <c r="N150">
        <v>4.82</v>
      </c>
      <c r="O150">
        <v>10.69</v>
      </c>
      <c r="R150" t="s">
        <v>961</v>
      </c>
      <c r="S150">
        <v>2866</v>
      </c>
      <c r="T150" t="s">
        <v>41</v>
      </c>
      <c r="U150">
        <v>5</v>
      </c>
      <c r="V150">
        <v>1960</v>
      </c>
      <c r="W150" t="s">
        <v>42</v>
      </c>
      <c r="X150" t="s">
        <v>134</v>
      </c>
      <c r="Y150">
        <v>39081</v>
      </c>
      <c r="Z150">
        <v>290</v>
      </c>
      <c r="AA150">
        <v>1490</v>
      </c>
      <c r="AB150" t="b">
        <v>1</v>
      </c>
      <c r="AC150">
        <v>11309</v>
      </c>
      <c r="AD150">
        <v>1967</v>
      </c>
      <c r="AE150" s="10">
        <v>2021</v>
      </c>
      <c r="AF150" s="11">
        <v>999</v>
      </c>
      <c r="AG150" s="11">
        <v>16.635398438995143</v>
      </c>
      <c r="AH150" s="11">
        <v>0</v>
      </c>
      <c r="AI150" s="11">
        <v>16.635398438995143</v>
      </c>
      <c r="AJ150" s="11" t="s">
        <v>134</v>
      </c>
      <c r="AK150" s="11">
        <v>4.82</v>
      </c>
      <c r="AL150" s="11" t="s">
        <v>134</v>
      </c>
      <c r="AM150" s="11"/>
      <c r="AQ150" t="s">
        <v>469</v>
      </c>
      <c r="AR150" t="s">
        <v>470</v>
      </c>
      <c r="AS150">
        <v>3943</v>
      </c>
      <c r="AT150" t="s">
        <v>41</v>
      </c>
      <c r="AU150">
        <v>1</v>
      </c>
      <c r="AV150">
        <v>2551</v>
      </c>
      <c r="AW150" t="s">
        <v>42</v>
      </c>
      <c r="AX150">
        <v>0</v>
      </c>
      <c r="AY150" t="s">
        <v>177</v>
      </c>
      <c r="AZ150" t="s">
        <v>86</v>
      </c>
      <c r="BA150">
        <v>54</v>
      </c>
      <c r="BB150" t="s">
        <v>471</v>
      </c>
      <c r="BC150">
        <v>61</v>
      </c>
      <c r="BD150">
        <v>54061</v>
      </c>
      <c r="BE150">
        <v>552</v>
      </c>
      <c r="BF150">
        <v>10223</v>
      </c>
      <c r="BG150">
        <v>1967</v>
      </c>
      <c r="BH150">
        <v>2035</v>
      </c>
      <c r="BI150" t="s">
        <v>1881</v>
      </c>
      <c r="BJ150" t="s">
        <v>1788</v>
      </c>
      <c r="BK150" t="s">
        <v>1808</v>
      </c>
      <c r="BL150" t="s">
        <v>1886</v>
      </c>
      <c r="BM150" t="s">
        <v>1810</v>
      </c>
      <c r="BN150">
        <v>2009</v>
      </c>
      <c r="BO150">
        <v>0.95</v>
      </c>
      <c r="BP150" t="s">
        <v>1966</v>
      </c>
      <c r="BQ150" t="s">
        <v>1699</v>
      </c>
      <c r="BR150">
        <v>0</v>
      </c>
      <c r="BS150">
        <v>2004</v>
      </c>
      <c r="BT150" t="s">
        <v>1958</v>
      </c>
      <c r="BU150" t="s">
        <v>1863</v>
      </c>
      <c r="BV150" t="s">
        <v>1812</v>
      </c>
      <c r="BW150">
        <v>2016</v>
      </c>
      <c r="BX150">
        <v>0</v>
      </c>
      <c r="BY150">
        <v>3.1</v>
      </c>
      <c r="BZ150">
        <v>0.32218000000000002</v>
      </c>
      <c r="CA150">
        <v>0.27854000000000001</v>
      </c>
      <c r="CB150">
        <v>0.1469</v>
      </c>
      <c r="CC150">
        <v>0.12700206716742099</v>
      </c>
      <c r="CD150">
        <v>0.05</v>
      </c>
      <c r="CE150">
        <v>0.1</v>
      </c>
      <c r="CF150">
        <v>0.1</v>
      </c>
      <c r="CG150">
        <v>0.99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 t="s">
        <v>2206</v>
      </c>
      <c r="CP150">
        <v>100</v>
      </c>
      <c r="CQ150" t="s">
        <v>2207</v>
      </c>
      <c r="CR150">
        <v>100</v>
      </c>
      <c r="CS150" t="s">
        <v>1795</v>
      </c>
      <c r="CT150" t="s">
        <v>2208</v>
      </c>
      <c r="CU150">
        <v>1</v>
      </c>
      <c r="CV150">
        <v>0</v>
      </c>
      <c r="CW150" t="s">
        <v>1845</v>
      </c>
      <c r="CX150">
        <v>39.710833000000001</v>
      </c>
      <c r="CY150">
        <v>-79.927499999999995</v>
      </c>
      <c r="CZ150" t="s">
        <v>1817</v>
      </c>
      <c r="DA150" t="s">
        <v>1818</v>
      </c>
      <c r="DB150">
        <v>0</v>
      </c>
      <c r="DC150">
        <v>0</v>
      </c>
      <c r="DD150" s="18">
        <v>27898438</v>
      </c>
      <c r="DE150" s="18">
        <v>3144368.2</v>
      </c>
      <c r="DF150" s="57">
        <v>0.48</v>
      </c>
      <c r="DG150" t="s">
        <v>1820</v>
      </c>
      <c r="DH150">
        <v>12643644.6</v>
      </c>
      <c r="DI150">
        <v>1572.6</v>
      </c>
      <c r="DJ150">
        <v>3995.2</v>
      </c>
      <c r="DK150">
        <v>2876113.4</v>
      </c>
      <c r="DL150">
        <v>26.4</v>
      </c>
      <c r="DM150">
        <v>1777.4</v>
      </c>
      <c r="DN150">
        <v>89</v>
      </c>
      <c r="DO150">
        <v>2</v>
      </c>
      <c r="DP150">
        <v>9.4659315691553794E-2</v>
      </c>
      <c r="DQ150">
        <v>0.28757157079375401</v>
      </c>
      <c r="DR150">
        <v>205.199998023506</v>
      </c>
      <c r="DS150">
        <v>1.06175246245918E-6</v>
      </c>
      <c r="DT150">
        <v>0.28840355522928002</v>
      </c>
      <c r="DU150">
        <v>0.112737494479081</v>
      </c>
      <c r="DV150">
        <v>0.28641030010353902</v>
      </c>
      <c r="DW150" s="58">
        <v>206.18454696280801</v>
      </c>
      <c r="DX150">
        <v>9.46289537787025E-7</v>
      </c>
      <c r="DY150">
        <v>0.28115310991895398</v>
      </c>
      <c r="DZ150">
        <v>6.6882981760559897E-3</v>
      </c>
      <c r="EA150">
        <v>1.5029883541698799E-4</v>
      </c>
      <c r="EB150">
        <v>3318406</v>
      </c>
      <c r="EC150">
        <v>1347487</v>
      </c>
      <c r="ED150">
        <v>0</v>
      </c>
      <c r="EE150">
        <v>8074</v>
      </c>
      <c r="EF150">
        <v>1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1</v>
      </c>
      <c r="EO150">
        <v>1</v>
      </c>
      <c r="EP150">
        <v>0</v>
      </c>
      <c r="EQ150">
        <v>0</v>
      </c>
      <c r="ER150">
        <v>1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 t="s">
        <v>1950</v>
      </c>
      <c r="FA150">
        <v>55</v>
      </c>
      <c r="FB150" t="s">
        <v>1824</v>
      </c>
      <c r="FC150">
        <v>1</v>
      </c>
      <c r="FD150" t="s">
        <v>1803</v>
      </c>
      <c r="FE150">
        <v>0</v>
      </c>
      <c r="FF150">
        <v>0</v>
      </c>
      <c r="FG150">
        <v>1</v>
      </c>
      <c r="FH150">
        <v>0</v>
      </c>
      <c r="FI150">
        <v>0</v>
      </c>
      <c r="FJ150" t="s">
        <v>1850</v>
      </c>
      <c r="FK150">
        <v>1</v>
      </c>
      <c r="FL150">
        <v>60</v>
      </c>
      <c r="FM150">
        <v>40</v>
      </c>
      <c r="FN150">
        <v>51</v>
      </c>
      <c r="FO150">
        <v>39</v>
      </c>
      <c r="FP150">
        <v>0</v>
      </c>
      <c r="FQ150">
        <v>0</v>
      </c>
      <c r="FR150">
        <v>0</v>
      </c>
      <c r="FS150" t="s">
        <v>2209</v>
      </c>
      <c r="FT150">
        <v>0</v>
      </c>
      <c r="FU150">
        <v>0</v>
      </c>
      <c r="FV150">
        <v>1</v>
      </c>
      <c r="FW150">
        <v>1</v>
      </c>
      <c r="FX150" t="s">
        <v>1827</v>
      </c>
      <c r="FY150">
        <v>0</v>
      </c>
      <c r="FZ150">
        <v>0</v>
      </c>
      <c r="GA150">
        <v>1</v>
      </c>
      <c r="GB150">
        <v>0</v>
      </c>
      <c r="GC150">
        <v>0</v>
      </c>
      <c r="GD150">
        <v>0</v>
      </c>
      <c r="GE150">
        <v>1</v>
      </c>
      <c r="GF150">
        <v>1</v>
      </c>
      <c r="GG150">
        <v>0</v>
      </c>
      <c r="GH150">
        <v>1</v>
      </c>
      <c r="GI150">
        <v>0</v>
      </c>
      <c r="GJ150" t="s">
        <v>1836</v>
      </c>
      <c r="GK150">
        <v>0</v>
      </c>
      <c r="GL150">
        <v>1</v>
      </c>
      <c r="GM150" t="s">
        <v>1836</v>
      </c>
      <c r="GN150">
        <v>0</v>
      </c>
      <c r="GO150" t="s">
        <v>1893</v>
      </c>
      <c r="GP150">
        <v>0</v>
      </c>
      <c r="GQ150" t="s">
        <v>1852</v>
      </c>
      <c r="GR150">
        <v>76.293693489999995</v>
      </c>
      <c r="GS150">
        <v>20.612450755266199</v>
      </c>
      <c r="GT150">
        <v>52.366058284013398</v>
      </c>
      <c r="GU150">
        <v>1</v>
      </c>
      <c r="GV150">
        <v>31960034</v>
      </c>
      <c r="GW150">
        <v>3590384</v>
      </c>
      <c r="GX150">
        <v>0.55000000000000004</v>
      </c>
      <c r="GY150">
        <v>3279102</v>
      </c>
      <c r="GZ150">
        <v>205.20015717129712</v>
      </c>
      <c r="HA150" t="s">
        <v>1806</v>
      </c>
      <c r="HB150" s="57">
        <v>0.48</v>
      </c>
      <c r="HC150" t="s">
        <v>1806</v>
      </c>
      <c r="HD150" s="58">
        <v>206.18454696280801</v>
      </c>
      <c r="HE150" s="18">
        <v>2321049.5999999996</v>
      </c>
      <c r="HF150" s="18">
        <v>23728090.060799994</v>
      </c>
      <c r="HG150" s="18">
        <v>2446182.7497393768</v>
      </c>
      <c r="HH150" s="57">
        <v>0.50273224043715847</v>
      </c>
      <c r="HI150">
        <v>37</v>
      </c>
      <c r="HJ150" s="11">
        <v>11.871716927031567</v>
      </c>
      <c r="HK150">
        <v>0</v>
      </c>
      <c r="HL150" s="11">
        <v>11.871716927031567</v>
      </c>
      <c r="HM150" s="59">
        <v>2408.6271814182101</v>
      </c>
      <c r="HN150" s="59">
        <v>10.58</v>
      </c>
      <c r="HO150" s="59">
        <v>4.59</v>
      </c>
      <c r="HP150" s="59">
        <v>30.638210479157198</v>
      </c>
      <c r="HQ150" s="59">
        <v>0.32421651487898601</v>
      </c>
      <c r="HR150" s="59">
        <v>0.47976389186386581</v>
      </c>
      <c r="HS150" s="59">
        <v>4.82</v>
      </c>
      <c r="HT150" s="59">
        <v>39.369999999999997</v>
      </c>
      <c r="HU150" t="s">
        <v>44</v>
      </c>
      <c r="HV150" s="19" t="s">
        <v>44</v>
      </c>
      <c r="HW150" s="18">
        <v>521.59136328</v>
      </c>
      <c r="HX150" s="58">
        <v>171.81219506443199</v>
      </c>
      <c r="HY150" s="58">
        <v>380.18780493556801</v>
      </c>
      <c r="HZ150" s="57">
        <v>0.69691872427339907</v>
      </c>
      <c r="IA150" s="18">
        <v>2321049.5999999996</v>
      </c>
      <c r="IB150" s="18">
        <v>3369964.429598507</v>
      </c>
      <c r="IC150" s="18">
        <v>34451146.363785535</v>
      </c>
      <c r="ID150" s="58">
        <v>20.618454696280804</v>
      </c>
      <c r="IE150" s="18">
        <v>355164.70026832557</v>
      </c>
      <c r="IF150" s="18">
        <v>2091018.0494710512</v>
      </c>
      <c r="IG150" s="18">
        <v>826747607.9799192</v>
      </c>
      <c r="IH150" s="18">
        <v>0</v>
      </c>
      <c r="II150" s="18">
        <v>0</v>
      </c>
      <c r="IJ150" s="18">
        <v>2174.5768729221377</v>
      </c>
      <c r="IK150" s="58">
        <v>22.097406434782609</v>
      </c>
      <c r="IL150" s="58">
        <v>6.9298753695217519</v>
      </c>
      <c r="IM150" s="58">
        <v>12.644810911979999</v>
      </c>
      <c r="IN150" s="58">
        <v>20.361555582006901</v>
      </c>
      <c r="IO150" s="58">
        <v>0</v>
      </c>
      <c r="IP150" s="58">
        <v>76.57593108093829</v>
      </c>
      <c r="IQ150" s="58">
        <v>3.9666068779708326</v>
      </c>
      <c r="IR150" s="58">
        <v>4.402970749009266</v>
      </c>
      <c r="IS150" s="58">
        <f t="shared" si="10"/>
        <v>2174.5768729221377</v>
      </c>
      <c r="IT150" s="60"/>
      <c r="IU150" s="18">
        <f t="shared" si="11"/>
        <v>12.644810911979999</v>
      </c>
      <c r="IV150" s="18">
        <f t="shared" si="12"/>
        <v>22.097406434782609</v>
      </c>
      <c r="IW150" s="57">
        <f t="shared" si="13"/>
        <v>0.31125397656599996</v>
      </c>
      <c r="IX150" s="57">
        <f t="shared" si="14"/>
        <v>0.451914008902915</v>
      </c>
      <c r="JA150" s="18">
        <v>205.4</v>
      </c>
    </row>
    <row r="151" spans="1:261" x14ac:dyDescent="0.2">
      <c r="A151" t="s">
        <v>1486</v>
      </c>
      <c r="B151" t="s">
        <v>1269</v>
      </c>
      <c r="C151" t="s">
        <v>1224</v>
      </c>
      <c r="D151" t="s">
        <v>1487</v>
      </c>
      <c r="E151" t="s">
        <v>689</v>
      </c>
      <c r="F151">
        <v>6138</v>
      </c>
      <c r="G151">
        <v>1</v>
      </c>
      <c r="H151">
        <v>2552.9509843278302</v>
      </c>
      <c r="I151">
        <v>10.58</v>
      </c>
      <c r="J151">
        <v>4.59</v>
      </c>
      <c r="K151">
        <v>32.5153144250663</v>
      </c>
      <c r="L151">
        <v>0.33709828691363597</v>
      </c>
      <c r="M151">
        <v>0.50851925746904691</v>
      </c>
      <c r="N151">
        <v>4.82</v>
      </c>
      <c r="O151">
        <v>26.55</v>
      </c>
      <c r="R151" t="s">
        <v>962</v>
      </c>
      <c r="S151">
        <v>2866</v>
      </c>
      <c r="T151" t="s">
        <v>41</v>
      </c>
      <c r="U151">
        <v>6</v>
      </c>
      <c r="V151">
        <v>1961</v>
      </c>
      <c r="W151" t="s">
        <v>42</v>
      </c>
      <c r="X151" t="s">
        <v>134</v>
      </c>
      <c r="Y151">
        <v>39081</v>
      </c>
      <c r="Z151">
        <v>600</v>
      </c>
      <c r="AA151">
        <v>1490</v>
      </c>
      <c r="AB151" t="b">
        <v>1</v>
      </c>
      <c r="AC151">
        <v>10917</v>
      </c>
      <c r="AD151">
        <v>1969</v>
      </c>
      <c r="AE151" s="10">
        <v>2021</v>
      </c>
      <c r="AF151" s="11">
        <v>999</v>
      </c>
      <c r="AG151" s="11">
        <v>16.635398438995143</v>
      </c>
      <c r="AH151" s="11">
        <v>0</v>
      </c>
      <c r="AI151" s="11">
        <v>16.635398438995143</v>
      </c>
      <c r="AJ151" s="11" t="s">
        <v>134</v>
      </c>
      <c r="AK151" s="11">
        <v>4.82</v>
      </c>
      <c r="AL151" s="11" t="s">
        <v>134</v>
      </c>
      <c r="AM151" s="11"/>
      <c r="AQ151" t="s">
        <v>469</v>
      </c>
      <c r="AR151" t="s">
        <v>472</v>
      </c>
      <c r="AS151">
        <v>3943</v>
      </c>
      <c r="AT151" t="s">
        <v>41</v>
      </c>
      <c r="AU151">
        <v>2</v>
      </c>
      <c r="AV151">
        <v>2552</v>
      </c>
      <c r="AW151" t="s">
        <v>42</v>
      </c>
      <c r="AX151">
        <v>0</v>
      </c>
      <c r="AY151" t="s">
        <v>177</v>
      </c>
      <c r="AZ151" t="s">
        <v>86</v>
      </c>
      <c r="BA151">
        <v>54</v>
      </c>
      <c r="BB151" t="s">
        <v>471</v>
      </c>
      <c r="BC151">
        <v>61</v>
      </c>
      <c r="BD151">
        <v>54061</v>
      </c>
      <c r="BE151">
        <v>546</v>
      </c>
      <c r="BF151">
        <v>10240</v>
      </c>
      <c r="BG151">
        <v>1968</v>
      </c>
      <c r="BH151">
        <v>2035</v>
      </c>
      <c r="BI151" t="s">
        <v>2033</v>
      </c>
      <c r="BJ151" t="s">
        <v>1788</v>
      </c>
      <c r="BK151" t="s">
        <v>1808</v>
      </c>
      <c r="BL151" t="s">
        <v>1886</v>
      </c>
      <c r="BM151" t="s">
        <v>1810</v>
      </c>
      <c r="BN151">
        <v>2008</v>
      </c>
      <c r="BO151">
        <v>0.95</v>
      </c>
      <c r="BP151" t="s">
        <v>2034</v>
      </c>
      <c r="BQ151" t="s">
        <v>1699</v>
      </c>
      <c r="BR151">
        <v>0</v>
      </c>
      <c r="BS151">
        <v>2004</v>
      </c>
      <c r="BT151" t="s">
        <v>1958</v>
      </c>
      <c r="BU151" t="s">
        <v>1863</v>
      </c>
      <c r="BV151" t="s">
        <v>1812</v>
      </c>
      <c r="BW151">
        <v>2016</v>
      </c>
      <c r="BX151">
        <v>0</v>
      </c>
      <c r="BY151">
        <v>3.1</v>
      </c>
      <c r="BZ151">
        <v>0.32973999999999998</v>
      </c>
      <c r="CA151">
        <v>0.29325000000000001</v>
      </c>
      <c r="CB151">
        <v>0.32973999999999998</v>
      </c>
      <c r="CC151">
        <v>0.29325000000000001</v>
      </c>
      <c r="CD151">
        <v>0.05</v>
      </c>
      <c r="CE151">
        <v>0.1</v>
      </c>
      <c r="CF151">
        <v>0.1</v>
      </c>
      <c r="CG151">
        <v>0.99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 t="s">
        <v>2206</v>
      </c>
      <c r="CP151">
        <v>100</v>
      </c>
      <c r="CQ151" t="s">
        <v>2207</v>
      </c>
      <c r="CR151">
        <v>100</v>
      </c>
      <c r="CS151" t="s">
        <v>1795</v>
      </c>
      <c r="CT151" t="s">
        <v>2210</v>
      </c>
      <c r="CU151">
        <v>1</v>
      </c>
      <c r="CV151">
        <v>0</v>
      </c>
      <c r="CW151" t="s">
        <v>1845</v>
      </c>
      <c r="CX151">
        <v>39.710833000000001</v>
      </c>
      <c r="CY151">
        <v>-79.927499999999995</v>
      </c>
      <c r="CZ151" t="s">
        <v>1817</v>
      </c>
      <c r="DA151" t="s">
        <v>1818</v>
      </c>
      <c r="DB151">
        <v>0</v>
      </c>
      <c r="DC151">
        <v>0</v>
      </c>
      <c r="DD151" s="18">
        <v>29281885.600000001</v>
      </c>
      <c r="DE151" s="18">
        <v>3233168</v>
      </c>
      <c r="DF151" s="57">
        <v>0.55399999999999905</v>
      </c>
      <c r="DG151" t="s">
        <v>1820</v>
      </c>
      <c r="DH151">
        <v>13314575.199999999</v>
      </c>
      <c r="DI151">
        <v>1726</v>
      </c>
      <c r="DJ151">
        <v>4327.2</v>
      </c>
      <c r="DK151">
        <v>3020271.6</v>
      </c>
      <c r="DL151">
        <v>28.8</v>
      </c>
      <c r="DM151">
        <v>1925.8</v>
      </c>
      <c r="DN151">
        <v>66</v>
      </c>
      <c r="DO151">
        <v>2</v>
      </c>
      <c r="DP151">
        <v>0.104970702573492</v>
      </c>
      <c r="DQ151">
        <v>0.28292596119385999</v>
      </c>
      <c r="DR151">
        <v>205.199255779141</v>
      </c>
      <c r="DS151">
        <v>9.972586099522489E-7</v>
      </c>
      <c r="DT151">
        <v>0.28168902224760201</v>
      </c>
      <c r="DU151">
        <v>0.117888582967484</v>
      </c>
      <c r="DV151">
        <v>0.295554737089745</v>
      </c>
      <c r="DW151" s="58">
        <v>206.28942010482999</v>
      </c>
      <c r="DX151">
        <v>9.8354321826870305E-7</v>
      </c>
      <c r="DY151">
        <v>0.28927697220110998</v>
      </c>
      <c r="DZ151">
        <v>4.0414623419141402E-3</v>
      </c>
      <c r="EA151">
        <v>1.2246855581558001E-4</v>
      </c>
      <c r="EB151">
        <v>3382620</v>
      </c>
      <c r="EC151">
        <v>1326407</v>
      </c>
      <c r="ED151">
        <v>0</v>
      </c>
      <c r="EE151">
        <v>16409</v>
      </c>
      <c r="EF151">
        <v>1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1</v>
      </c>
      <c r="EO151">
        <v>1</v>
      </c>
      <c r="EP151">
        <v>0</v>
      </c>
      <c r="EQ151">
        <v>0</v>
      </c>
      <c r="ER151">
        <v>1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 t="s">
        <v>1950</v>
      </c>
      <c r="FA151">
        <v>54</v>
      </c>
      <c r="FB151" t="s">
        <v>1824</v>
      </c>
      <c r="FC151">
        <v>1</v>
      </c>
      <c r="FD151" t="s">
        <v>1803</v>
      </c>
      <c r="FE151">
        <v>0</v>
      </c>
      <c r="FF151">
        <v>0</v>
      </c>
      <c r="FG151">
        <v>1</v>
      </c>
      <c r="FH151">
        <v>0</v>
      </c>
      <c r="FI151">
        <v>0</v>
      </c>
      <c r="FJ151" t="s">
        <v>1850</v>
      </c>
      <c r="FK151">
        <v>1</v>
      </c>
      <c r="FL151">
        <v>60</v>
      </c>
      <c r="FM151">
        <v>40</v>
      </c>
      <c r="FN151">
        <v>51</v>
      </c>
      <c r="FO151">
        <v>39</v>
      </c>
      <c r="FP151">
        <v>0</v>
      </c>
      <c r="FQ151">
        <v>0</v>
      </c>
      <c r="FR151">
        <v>0</v>
      </c>
      <c r="FS151" t="s">
        <v>2209</v>
      </c>
      <c r="FT151">
        <v>0</v>
      </c>
      <c r="FU151">
        <v>0</v>
      </c>
      <c r="FV151">
        <v>1</v>
      </c>
      <c r="FW151">
        <v>1</v>
      </c>
      <c r="FX151" t="s">
        <v>1827</v>
      </c>
      <c r="FY151">
        <v>0</v>
      </c>
      <c r="FZ151">
        <v>0</v>
      </c>
      <c r="GA151">
        <v>1</v>
      </c>
      <c r="GB151">
        <v>0</v>
      </c>
      <c r="GC151">
        <v>0</v>
      </c>
      <c r="GD151">
        <v>0</v>
      </c>
      <c r="GE151">
        <v>1</v>
      </c>
      <c r="GF151">
        <v>1</v>
      </c>
      <c r="GG151">
        <v>0</v>
      </c>
      <c r="GH151">
        <v>1</v>
      </c>
      <c r="GI151">
        <v>0</v>
      </c>
      <c r="GJ151" t="s">
        <v>1836</v>
      </c>
      <c r="GK151">
        <v>0</v>
      </c>
      <c r="GL151">
        <v>1</v>
      </c>
      <c r="GM151" t="s">
        <v>1836</v>
      </c>
      <c r="GN151">
        <v>0</v>
      </c>
      <c r="GO151" t="s">
        <v>1893</v>
      </c>
      <c r="GP151">
        <v>0</v>
      </c>
      <c r="GQ151" t="s">
        <v>1852</v>
      </c>
      <c r="GR151">
        <v>76.293693489999995</v>
      </c>
      <c r="GS151">
        <v>22.6231018717979</v>
      </c>
      <c r="GT151">
        <v>56.717663047302501</v>
      </c>
      <c r="GU151">
        <v>1</v>
      </c>
      <c r="GV151">
        <v>33672018</v>
      </c>
      <c r="GW151">
        <v>3687986</v>
      </c>
      <c r="GX151">
        <v>0.64</v>
      </c>
      <c r="GY151">
        <v>3454747</v>
      </c>
      <c r="GZ151">
        <v>205.19987842724484</v>
      </c>
      <c r="HA151" t="s">
        <v>1806</v>
      </c>
      <c r="HB151" s="57">
        <v>0.55399999999999905</v>
      </c>
      <c r="HC151" t="s">
        <v>1806</v>
      </c>
      <c r="HD151" s="58">
        <v>206.28942010482999</v>
      </c>
      <c r="HE151" s="18">
        <v>2649759.8399999952</v>
      </c>
      <c r="HF151" s="18">
        <v>27133540.761599954</v>
      </c>
      <c r="HG151" s="18">
        <v>2798681.1945506106</v>
      </c>
      <c r="HH151" s="57">
        <v>0.49726775956284153</v>
      </c>
      <c r="HI151">
        <v>37</v>
      </c>
      <c r="HJ151" s="11">
        <v>11.938327082518738</v>
      </c>
      <c r="HK151">
        <v>0</v>
      </c>
      <c r="HL151" s="11">
        <v>11.938327082518738</v>
      </c>
      <c r="HM151" s="59">
        <v>2414.98309236355</v>
      </c>
      <c r="HN151" s="59">
        <v>10.58</v>
      </c>
      <c r="HO151" s="59">
        <v>4.59</v>
      </c>
      <c r="HP151" s="59">
        <v>30.785985187701399</v>
      </c>
      <c r="HQ151" s="59">
        <v>0.32487291715750899</v>
      </c>
      <c r="HR151" s="59">
        <v>0.48120261416516596</v>
      </c>
      <c r="HS151" s="59">
        <v>4.82</v>
      </c>
      <c r="HT151" s="59">
        <v>39.369999999999997</v>
      </c>
      <c r="HU151" t="s">
        <v>44</v>
      </c>
      <c r="HV151" s="19" t="s">
        <v>44</v>
      </c>
      <c r="HW151" s="18">
        <v>516.7798272</v>
      </c>
      <c r="HX151" s="58">
        <v>170.22727507968</v>
      </c>
      <c r="HY151" s="58">
        <v>375.77272492032</v>
      </c>
      <c r="HZ151" s="57">
        <v>0.80496528869714823</v>
      </c>
      <c r="IA151" s="18">
        <v>2649759.8399999952</v>
      </c>
      <c r="IB151" s="18">
        <v>3850116.7772269119</v>
      </c>
      <c r="IC151" s="18">
        <v>39425195.798803575</v>
      </c>
      <c r="ID151" s="58">
        <v>20.628942010483001</v>
      </c>
      <c r="IE151" s="18">
        <v>406650.03894272854</v>
      </c>
      <c r="IF151" s="18">
        <v>2392031.155607882</v>
      </c>
      <c r="IG151" s="18">
        <v>819121089.93361926</v>
      </c>
      <c r="IH151" s="18">
        <v>0</v>
      </c>
      <c r="II151" s="18">
        <v>0</v>
      </c>
      <c r="IJ151" s="18">
        <v>2179.8311468915372</v>
      </c>
      <c r="IK151" s="58">
        <v>22.15370457142857</v>
      </c>
      <c r="IL151" s="58">
        <v>6.9581711812061666</v>
      </c>
      <c r="IM151" s="58">
        <v>12.6658381824</v>
      </c>
      <c r="IN151" s="58">
        <v>20.466195763932582</v>
      </c>
      <c r="IO151" s="58">
        <v>0</v>
      </c>
      <c r="IP151" s="58">
        <v>76.732481622436524</v>
      </c>
      <c r="IQ151" s="58">
        <v>-1.4014207604275981</v>
      </c>
      <c r="IR151" s="58">
        <v>-1.5524164228453028</v>
      </c>
      <c r="IS151" s="58">
        <f t="shared" si="10"/>
        <v>2179.8311468915372</v>
      </c>
      <c r="IT151" s="60"/>
      <c r="IU151" s="18">
        <f t="shared" si="11"/>
        <v>12.6658381824</v>
      </c>
      <c r="IV151" s="18">
        <f t="shared" si="12"/>
        <v>22.15370457142857</v>
      </c>
      <c r="IW151" s="57">
        <f t="shared" si="13"/>
        <v>0.31177156608000001</v>
      </c>
      <c r="IX151" s="57">
        <f t="shared" si="14"/>
        <v>0.45300593627644337</v>
      </c>
      <c r="JA151" s="18">
        <v>205.4</v>
      </c>
    </row>
    <row r="152" spans="1:261" x14ac:dyDescent="0.2">
      <c r="A152" t="s">
        <v>1488</v>
      </c>
      <c r="B152" t="s">
        <v>1269</v>
      </c>
      <c r="C152" t="s">
        <v>1224</v>
      </c>
      <c r="D152" t="s">
        <v>1489</v>
      </c>
      <c r="E152" t="s">
        <v>692</v>
      </c>
      <c r="F152">
        <v>6139</v>
      </c>
      <c r="G152">
        <v>1</v>
      </c>
      <c r="H152">
        <v>3038</v>
      </c>
      <c r="I152">
        <v>10.58</v>
      </c>
      <c r="J152">
        <v>3.22</v>
      </c>
      <c r="K152">
        <v>39.299999999999997</v>
      </c>
      <c r="L152">
        <v>0.33</v>
      </c>
      <c r="M152">
        <v>0.49</v>
      </c>
      <c r="N152">
        <v>4.82</v>
      </c>
      <c r="O152">
        <v>26.55</v>
      </c>
      <c r="R152" t="s">
        <v>963</v>
      </c>
      <c r="S152">
        <v>2866</v>
      </c>
      <c r="T152" t="s">
        <v>41</v>
      </c>
      <c r="U152">
        <v>7</v>
      </c>
      <c r="V152">
        <v>1962</v>
      </c>
      <c r="W152" t="s">
        <v>42</v>
      </c>
      <c r="X152" t="s">
        <v>134</v>
      </c>
      <c r="Y152">
        <v>39081</v>
      </c>
      <c r="Z152">
        <v>600</v>
      </c>
      <c r="AA152">
        <v>1490</v>
      </c>
      <c r="AB152" t="b">
        <v>1</v>
      </c>
      <c r="AC152">
        <v>11011</v>
      </c>
      <c r="AD152">
        <v>1971</v>
      </c>
      <c r="AE152" s="10">
        <v>2021</v>
      </c>
      <c r="AF152" s="11">
        <v>999</v>
      </c>
      <c r="AG152" s="11">
        <v>16.635398438995143</v>
      </c>
      <c r="AH152" s="11">
        <v>0</v>
      </c>
      <c r="AI152" s="11">
        <v>16.635398438995143</v>
      </c>
      <c r="AJ152" s="11" t="s">
        <v>134</v>
      </c>
      <c r="AK152" s="11">
        <v>4.82</v>
      </c>
      <c r="AL152" s="11" t="s">
        <v>134</v>
      </c>
      <c r="AM152" s="11"/>
      <c r="AQ152" t="s">
        <v>473</v>
      </c>
      <c r="AR152" t="s">
        <v>474</v>
      </c>
      <c r="AS152">
        <v>3944</v>
      </c>
      <c r="AT152" t="s">
        <v>41</v>
      </c>
      <c r="AU152">
        <v>1</v>
      </c>
      <c r="AV152">
        <v>2553</v>
      </c>
      <c r="AW152" t="s">
        <v>42</v>
      </c>
      <c r="AX152">
        <v>0</v>
      </c>
      <c r="AY152" t="s">
        <v>177</v>
      </c>
      <c r="AZ152" t="s">
        <v>86</v>
      </c>
      <c r="BA152">
        <v>54</v>
      </c>
      <c r="BB152" t="s">
        <v>475</v>
      </c>
      <c r="BC152">
        <v>33</v>
      </c>
      <c r="BD152">
        <v>54033</v>
      </c>
      <c r="BE152">
        <v>652</v>
      </c>
      <c r="BF152">
        <v>10184</v>
      </c>
      <c r="BG152">
        <v>1972</v>
      </c>
      <c r="BH152">
        <v>2040</v>
      </c>
      <c r="BI152" t="s">
        <v>1807</v>
      </c>
      <c r="BJ152" t="s">
        <v>1788</v>
      </c>
      <c r="BK152" t="s">
        <v>1808</v>
      </c>
      <c r="BL152" t="s">
        <v>1809</v>
      </c>
      <c r="BM152" t="s">
        <v>1810</v>
      </c>
      <c r="BN152">
        <v>1994</v>
      </c>
      <c r="BO152">
        <v>0.98</v>
      </c>
      <c r="BP152" t="s">
        <v>1811</v>
      </c>
      <c r="BQ152" t="s">
        <v>1701</v>
      </c>
      <c r="BR152">
        <v>2002</v>
      </c>
      <c r="BS152">
        <v>0</v>
      </c>
      <c r="BT152" t="s">
        <v>1958</v>
      </c>
      <c r="BU152" t="s">
        <v>1863</v>
      </c>
      <c r="BV152">
        <v>0</v>
      </c>
      <c r="BW152">
        <v>0</v>
      </c>
      <c r="BX152">
        <v>0</v>
      </c>
      <c r="BY152">
        <v>5.12</v>
      </c>
      <c r="BZ152">
        <v>0.27873999999999999</v>
      </c>
      <c r="CA152">
        <v>9.9699999999999997E-2</v>
      </c>
      <c r="CB152">
        <v>0.27873999999999999</v>
      </c>
      <c r="CC152">
        <v>9.9699999999999997E-2</v>
      </c>
      <c r="CD152">
        <v>0.05</v>
      </c>
      <c r="CE152">
        <v>0.1</v>
      </c>
      <c r="CF152">
        <v>0.56000000000000005</v>
      </c>
      <c r="CG152">
        <v>0.99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 t="s">
        <v>2206</v>
      </c>
      <c r="CP152">
        <v>100</v>
      </c>
      <c r="CQ152" t="s">
        <v>2207</v>
      </c>
      <c r="CR152">
        <v>100</v>
      </c>
      <c r="CS152" t="s">
        <v>1795</v>
      </c>
      <c r="CT152" t="s">
        <v>2211</v>
      </c>
      <c r="CU152">
        <v>1</v>
      </c>
      <c r="CV152">
        <v>0</v>
      </c>
      <c r="CW152" t="s">
        <v>1845</v>
      </c>
      <c r="CX152">
        <v>39.384166999999998</v>
      </c>
      <c r="CY152">
        <v>-80.332499999999996</v>
      </c>
      <c r="CZ152" t="s">
        <v>1817</v>
      </c>
      <c r="DA152" t="s">
        <v>1818</v>
      </c>
      <c r="DB152">
        <v>0</v>
      </c>
      <c r="DC152" t="s">
        <v>2212</v>
      </c>
      <c r="DD152" s="18">
        <v>38613533.200000003</v>
      </c>
      <c r="DE152" s="18">
        <v>4305359.8</v>
      </c>
      <c r="DF152" s="57">
        <v>0.55200000000000005</v>
      </c>
      <c r="DG152" t="s">
        <v>1820</v>
      </c>
      <c r="DH152">
        <v>17401529.199999999</v>
      </c>
      <c r="DI152">
        <v>2935.6</v>
      </c>
      <c r="DJ152">
        <v>1950.4</v>
      </c>
      <c r="DK152">
        <v>3961747.4</v>
      </c>
      <c r="DL152">
        <v>11</v>
      </c>
      <c r="DM152">
        <v>720</v>
      </c>
      <c r="DN152">
        <v>284</v>
      </c>
      <c r="DO152">
        <v>4</v>
      </c>
      <c r="DP152">
        <v>0.19406975681553201</v>
      </c>
      <c r="DQ152">
        <v>8.0333582411603599E-2</v>
      </c>
      <c r="DR152">
        <v>205.19986308423901</v>
      </c>
      <c r="DS152">
        <v>1.7433503127518101E-7</v>
      </c>
      <c r="DT152">
        <v>5.7388238208483301E-2</v>
      </c>
      <c r="DU152">
        <v>0.15205031794396801</v>
      </c>
      <c r="DV152">
        <v>0.101021576549229</v>
      </c>
      <c r="DW152" s="58">
        <v>205.19994269781</v>
      </c>
      <c r="DX152">
        <v>2.84874216068888E-7</v>
      </c>
      <c r="DY152">
        <v>8.2751348082673107E-2</v>
      </c>
      <c r="DZ152">
        <v>1.2707115353716599E-2</v>
      </c>
      <c r="EA152">
        <v>1.7897345568615E-4</v>
      </c>
      <c r="EB152">
        <v>4587926</v>
      </c>
      <c r="EC152">
        <v>1819691</v>
      </c>
      <c r="ED152">
        <v>48763</v>
      </c>
      <c r="EE152">
        <v>0</v>
      </c>
      <c r="EF152">
        <v>1</v>
      </c>
      <c r="EG152">
        <v>1</v>
      </c>
      <c r="EH152" t="s">
        <v>1821</v>
      </c>
      <c r="EI152">
        <v>5.3110269999999899E-3</v>
      </c>
      <c r="EJ152">
        <v>5.4935909999999999E-3</v>
      </c>
      <c r="EK152" t="s">
        <v>1848</v>
      </c>
      <c r="EL152" t="s">
        <v>1848</v>
      </c>
      <c r="EM152">
        <v>0</v>
      </c>
      <c r="EN152">
        <v>1</v>
      </c>
      <c r="EO152">
        <v>0</v>
      </c>
      <c r="EP152">
        <v>0</v>
      </c>
      <c r="EQ152">
        <v>1</v>
      </c>
      <c r="ER152">
        <v>1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 t="s">
        <v>1936</v>
      </c>
      <c r="FA152">
        <v>50</v>
      </c>
      <c r="FB152" t="s">
        <v>1824</v>
      </c>
      <c r="FC152">
        <v>6</v>
      </c>
      <c r="FD152" t="s">
        <v>1849</v>
      </c>
      <c r="FE152">
        <v>0</v>
      </c>
      <c r="FF152">
        <v>0</v>
      </c>
      <c r="FG152">
        <v>0</v>
      </c>
      <c r="FH152">
        <v>1</v>
      </c>
      <c r="FI152">
        <v>0</v>
      </c>
      <c r="FJ152" t="s">
        <v>1871</v>
      </c>
      <c r="FK152">
        <v>1</v>
      </c>
      <c r="FL152">
        <v>61</v>
      </c>
      <c r="FM152">
        <v>32</v>
      </c>
      <c r="FN152">
        <v>63</v>
      </c>
      <c r="FO152">
        <v>39</v>
      </c>
      <c r="FP152">
        <v>0</v>
      </c>
      <c r="FQ152">
        <v>0</v>
      </c>
      <c r="FR152">
        <v>0</v>
      </c>
      <c r="FS152" t="s">
        <v>2209</v>
      </c>
      <c r="FT152">
        <v>0</v>
      </c>
      <c r="FU152">
        <v>0</v>
      </c>
      <c r="FV152">
        <v>1</v>
      </c>
      <c r="FW152">
        <v>1</v>
      </c>
      <c r="FX152" t="s">
        <v>1827</v>
      </c>
      <c r="FY152">
        <v>0</v>
      </c>
      <c r="FZ152">
        <v>0</v>
      </c>
      <c r="GA152">
        <v>1</v>
      </c>
      <c r="GB152">
        <v>0</v>
      </c>
      <c r="GC152">
        <v>0</v>
      </c>
      <c r="GD152">
        <v>0</v>
      </c>
      <c r="GE152">
        <v>1</v>
      </c>
      <c r="GF152">
        <v>1</v>
      </c>
      <c r="GG152">
        <v>0</v>
      </c>
      <c r="GH152">
        <v>1</v>
      </c>
      <c r="GI152">
        <v>1</v>
      </c>
      <c r="GJ152" t="s">
        <v>1804</v>
      </c>
      <c r="GK152" t="s">
        <v>1804</v>
      </c>
      <c r="GL152">
        <v>1</v>
      </c>
      <c r="GM152" t="s">
        <v>1804</v>
      </c>
      <c r="GN152">
        <v>0</v>
      </c>
      <c r="GO152" t="s">
        <v>1980</v>
      </c>
      <c r="GP152">
        <v>0</v>
      </c>
      <c r="GQ152" t="s">
        <v>1852</v>
      </c>
      <c r="GR152">
        <v>69.161844049999999</v>
      </c>
      <c r="GS152">
        <v>42.445369124017702</v>
      </c>
      <c r="GT152">
        <v>28.200520486266502</v>
      </c>
      <c r="GU152">
        <v>1</v>
      </c>
      <c r="GV152">
        <v>43125159</v>
      </c>
      <c r="GW152">
        <v>4956490</v>
      </c>
      <c r="GX152">
        <v>0.62</v>
      </c>
      <c r="GY152">
        <v>4424642</v>
      </c>
      <c r="GZ152">
        <v>205.20003184220144</v>
      </c>
      <c r="HA152" t="s">
        <v>1806</v>
      </c>
      <c r="HB152" s="57">
        <v>0.55200000000000005</v>
      </c>
      <c r="HC152" t="s">
        <v>1806</v>
      </c>
      <c r="HD152" s="58">
        <v>205.19994269781</v>
      </c>
      <c r="HE152" s="18">
        <v>3152759.0400000005</v>
      </c>
      <c r="HF152" s="18">
        <v>32107698.063360006</v>
      </c>
      <c r="HG152" s="18">
        <v>3294248.901380029</v>
      </c>
      <c r="HH152" s="57">
        <v>0.3336745138178096</v>
      </c>
      <c r="HI152">
        <v>6</v>
      </c>
      <c r="HJ152" s="11">
        <v>10.770801344827431</v>
      </c>
      <c r="HK152">
        <v>0</v>
      </c>
      <c r="HL152" s="11">
        <v>10.770801344827431</v>
      </c>
      <c r="HM152" s="59">
        <v>2267.0910002771998</v>
      </c>
      <c r="HN152" s="59">
        <v>10.58</v>
      </c>
      <c r="HO152" s="59">
        <v>3.22</v>
      </c>
      <c r="HP152" s="59">
        <v>28.0485201084926</v>
      </c>
      <c r="HQ152" s="59">
        <v>0.31114424342164798</v>
      </c>
      <c r="HR152" s="59">
        <v>0.4516856206066806</v>
      </c>
      <c r="HS152" s="59">
        <v>4.82</v>
      </c>
      <c r="HT152" s="59">
        <v>39.369999999999997</v>
      </c>
      <c r="HU152" t="s">
        <v>44</v>
      </c>
      <c r="HV152" s="19" t="s">
        <v>44</v>
      </c>
      <c r="HW152" s="18">
        <v>613.73224224000012</v>
      </c>
      <c r="HX152" s="58">
        <v>202.16340059385601</v>
      </c>
      <c r="HY152" s="58">
        <v>449.83659940614399</v>
      </c>
      <c r="HZ152" s="57">
        <v>0.80007718463800115</v>
      </c>
      <c r="IA152" s="18">
        <v>3152759.04</v>
      </c>
      <c r="IB152" s="18">
        <v>4569656.8416036367</v>
      </c>
      <c r="IC152" s="18">
        <v>46537385.274891436</v>
      </c>
      <c r="ID152" s="58">
        <v>20.519994269781002</v>
      </c>
      <c r="IE152" s="18">
        <v>477473.43958568148</v>
      </c>
      <c r="IF152" s="18">
        <v>2816775.4617943475</v>
      </c>
      <c r="IG152" s="18">
        <v>972795369.964149</v>
      </c>
      <c r="IH152" s="18">
        <v>0</v>
      </c>
      <c r="II152" s="18">
        <v>0</v>
      </c>
      <c r="IJ152" s="18">
        <v>2162.552738590844</v>
      </c>
      <c r="IK152" s="58">
        <v>21.311650233128834</v>
      </c>
      <c r="IL152" s="58">
        <v>6.865266435742944</v>
      </c>
      <c r="IM152" s="58">
        <v>12.596571879840001</v>
      </c>
      <c r="IN152" s="58">
        <v>19.146986371294073</v>
      </c>
      <c r="IO152" s="58">
        <v>3.4689329739105713E-15</v>
      </c>
      <c r="IP152" s="58">
        <v>75.941710487497176</v>
      </c>
      <c r="IQ152" s="58">
        <v>-2.157767509336793</v>
      </c>
      <c r="IR152" s="58">
        <v>-2.4151449462522119</v>
      </c>
      <c r="IS152" s="58">
        <f t="shared" si="10"/>
        <v>2162.552738590844</v>
      </c>
      <c r="IT152" s="60"/>
      <c r="IU152" s="18">
        <f t="shared" si="11"/>
        <v>12.596571879840001</v>
      </c>
      <c r="IV152" s="18">
        <f t="shared" si="12"/>
        <v>21.311650233128834</v>
      </c>
      <c r="IW152" s="57">
        <f t="shared" si="13"/>
        <v>0.31006656532800003</v>
      </c>
      <c r="IX152" s="57">
        <f t="shared" si="14"/>
        <v>0.44941518956159632</v>
      </c>
      <c r="JA152" s="18">
        <v>205.4</v>
      </c>
    </row>
    <row r="153" spans="1:261" x14ac:dyDescent="0.2">
      <c r="A153" t="s">
        <v>1490</v>
      </c>
      <c r="B153" t="s">
        <v>1269</v>
      </c>
      <c r="C153" t="s">
        <v>1224</v>
      </c>
      <c r="D153" t="s">
        <v>1489</v>
      </c>
      <c r="E153" t="s">
        <v>692</v>
      </c>
      <c r="F153">
        <v>6139</v>
      </c>
      <c r="G153">
        <v>3</v>
      </c>
      <c r="H153">
        <v>3038</v>
      </c>
      <c r="I153">
        <v>10.58</v>
      </c>
      <c r="J153">
        <v>3.22</v>
      </c>
      <c r="K153">
        <v>39.299999999999997</v>
      </c>
      <c r="L153">
        <v>0.33</v>
      </c>
      <c r="M153">
        <v>0.49</v>
      </c>
      <c r="N153">
        <v>4.82</v>
      </c>
      <c r="O153">
        <v>26.55</v>
      </c>
      <c r="R153" t="s">
        <v>413</v>
      </c>
      <c r="S153">
        <v>2876</v>
      </c>
      <c r="T153" t="s">
        <v>41</v>
      </c>
      <c r="U153">
        <v>1</v>
      </c>
      <c r="V153">
        <v>1971</v>
      </c>
      <c r="W153" t="s">
        <v>42</v>
      </c>
      <c r="X153" t="s">
        <v>134</v>
      </c>
      <c r="Y153">
        <v>39053</v>
      </c>
      <c r="Z153">
        <v>194</v>
      </c>
      <c r="AA153">
        <v>962</v>
      </c>
      <c r="AB153" t="b">
        <v>0</v>
      </c>
      <c r="AC153">
        <v>10558</v>
      </c>
      <c r="AD153">
        <v>1955</v>
      </c>
      <c r="AE153" s="10">
        <v>9999</v>
      </c>
      <c r="AF153" s="11">
        <v>999</v>
      </c>
      <c r="AG153" s="11">
        <v>22.679043518262745</v>
      </c>
      <c r="AH153" s="11">
        <v>0</v>
      </c>
      <c r="AI153" s="11">
        <v>22.679043518262745</v>
      </c>
      <c r="AJ153" s="11" t="s">
        <v>134</v>
      </c>
      <c r="AK153" s="11">
        <v>4.82</v>
      </c>
      <c r="AL153" s="11" t="s">
        <v>86</v>
      </c>
      <c r="AM153" s="11"/>
      <c r="AQ153" t="s">
        <v>473</v>
      </c>
      <c r="AR153" t="s">
        <v>476</v>
      </c>
      <c r="AS153">
        <v>3944</v>
      </c>
      <c r="AT153" t="s">
        <v>41</v>
      </c>
      <c r="AU153">
        <v>2</v>
      </c>
      <c r="AV153">
        <v>2554</v>
      </c>
      <c r="AW153" t="s">
        <v>42</v>
      </c>
      <c r="AX153">
        <v>0</v>
      </c>
      <c r="AY153" t="s">
        <v>177</v>
      </c>
      <c r="AZ153" t="s">
        <v>86</v>
      </c>
      <c r="BA153">
        <v>54</v>
      </c>
      <c r="BB153" t="s">
        <v>475</v>
      </c>
      <c r="BC153">
        <v>33</v>
      </c>
      <c r="BD153">
        <v>54033</v>
      </c>
      <c r="BE153">
        <v>651</v>
      </c>
      <c r="BF153">
        <v>10116</v>
      </c>
      <c r="BG153">
        <v>1973</v>
      </c>
      <c r="BH153">
        <v>2040</v>
      </c>
      <c r="BI153" t="s">
        <v>1807</v>
      </c>
      <c r="BJ153" t="s">
        <v>1788</v>
      </c>
      <c r="BK153" t="s">
        <v>1808</v>
      </c>
      <c r="BL153" t="s">
        <v>1809</v>
      </c>
      <c r="BM153" t="s">
        <v>1810</v>
      </c>
      <c r="BN153">
        <v>1994</v>
      </c>
      <c r="BO153">
        <v>0.98</v>
      </c>
      <c r="BP153" t="s">
        <v>1811</v>
      </c>
      <c r="BQ153" t="s">
        <v>1701</v>
      </c>
      <c r="BR153">
        <v>2002</v>
      </c>
      <c r="BS153">
        <v>0</v>
      </c>
      <c r="BT153" t="s">
        <v>1958</v>
      </c>
      <c r="BU153" t="s">
        <v>1863</v>
      </c>
      <c r="BV153">
        <v>0</v>
      </c>
      <c r="BW153">
        <v>0</v>
      </c>
      <c r="BX153">
        <v>0</v>
      </c>
      <c r="BY153">
        <v>5.12</v>
      </c>
      <c r="BZ153">
        <v>0.24393999999999999</v>
      </c>
      <c r="CA153">
        <v>7.2470000000000007E-2</v>
      </c>
      <c r="CB153">
        <v>0.24393999999999999</v>
      </c>
      <c r="CC153">
        <v>7.2470000000000007E-2</v>
      </c>
      <c r="CD153">
        <v>0.05</v>
      </c>
      <c r="CE153">
        <v>0.1</v>
      </c>
      <c r="CF153">
        <v>0.56000000000000005</v>
      </c>
      <c r="CG153">
        <v>0.99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 t="s">
        <v>2206</v>
      </c>
      <c r="CP153">
        <v>100</v>
      </c>
      <c r="CQ153" t="s">
        <v>2207</v>
      </c>
      <c r="CR153">
        <v>100</v>
      </c>
      <c r="CS153" t="s">
        <v>1795</v>
      </c>
      <c r="CT153" t="s">
        <v>2213</v>
      </c>
      <c r="CU153">
        <v>1</v>
      </c>
      <c r="CV153">
        <v>0</v>
      </c>
      <c r="CW153" t="s">
        <v>1845</v>
      </c>
      <c r="CX153">
        <v>39.384166999999998</v>
      </c>
      <c r="CY153">
        <v>-80.332499999999996</v>
      </c>
      <c r="CZ153" t="s">
        <v>1817</v>
      </c>
      <c r="DA153" t="s">
        <v>1818</v>
      </c>
      <c r="DB153">
        <v>0</v>
      </c>
      <c r="DC153" t="s">
        <v>2212</v>
      </c>
      <c r="DD153" s="18">
        <v>40560442.399999999</v>
      </c>
      <c r="DE153" s="18">
        <v>4538649</v>
      </c>
      <c r="DF153" s="57">
        <v>0.58399999999999996</v>
      </c>
      <c r="DG153" t="s">
        <v>1820</v>
      </c>
      <c r="DH153">
        <v>17095474.800000001</v>
      </c>
      <c r="DI153">
        <v>3276.2</v>
      </c>
      <c r="DJ153">
        <v>1794.8</v>
      </c>
      <c r="DK153">
        <v>4161500.4</v>
      </c>
      <c r="DL153">
        <v>13.8</v>
      </c>
      <c r="DM153">
        <v>652.20000000000005</v>
      </c>
      <c r="DN153">
        <v>271</v>
      </c>
      <c r="DO153">
        <v>4</v>
      </c>
      <c r="DP153">
        <v>0.154998297441341</v>
      </c>
      <c r="DQ153">
        <v>6.2841115855598997E-2</v>
      </c>
      <c r="DR153">
        <v>205.19983315781599</v>
      </c>
      <c r="DS153">
        <v>2.2023755556868801E-7</v>
      </c>
      <c r="DT153">
        <v>6.19206509999497E-2</v>
      </c>
      <c r="DU153">
        <v>0.16154656143494101</v>
      </c>
      <c r="DV153">
        <v>8.8500020897207904E-2</v>
      </c>
      <c r="DW153" s="58">
        <v>205.19995117213</v>
      </c>
      <c r="DX153">
        <v>3.40232975368138E-7</v>
      </c>
      <c r="DY153">
        <v>7.6300893380276194E-2</v>
      </c>
      <c r="DZ153">
        <v>1.13297857307578E-2</v>
      </c>
      <c r="EA153">
        <v>1.6722930967908101E-4</v>
      </c>
      <c r="EB153">
        <v>3819575</v>
      </c>
      <c r="EC153">
        <v>1507857</v>
      </c>
      <c r="ED153">
        <v>36724</v>
      </c>
      <c r="EE153">
        <v>0</v>
      </c>
      <c r="EF153">
        <v>1</v>
      </c>
      <c r="EG153">
        <v>1</v>
      </c>
      <c r="EH153" t="s">
        <v>1821</v>
      </c>
      <c r="EI153">
        <v>5.7958439999999996E-3</v>
      </c>
      <c r="EJ153">
        <v>5.4935909999999999E-3</v>
      </c>
      <c r="EK153" t="s">
        <v>1848</v>
      </c>
      <c r="EL153" t="s">
        <v>1848</v>
      </c>
      <c r="EM153">
        <v>0</v>
      </c>
      <c r="EN153">
        <v>1</v>
      </c>
      <c r="EO153">
        <v>0</v>
      </c>
      <c r="EP153">
        <v>0</v>
      </c>
      <c r="EQ153">
        <v>1</v>
      </c>
      <c r="ER153">
        <v>1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 t="s">
        <v>1936</v>
      </c>
      <c r="FA153">
        <v>49</v>
      </c>
      <c r="FB153" t="s">
        <v>1824</v>
      </c>
      <c r="FC153">
        <v>6</v>
      </c>
      <c r="FD153" t="s">
        <v>1849</v>
      </c>
      <c r="FE153">
        <v>0</v>
      </c>
      <c r="FF153">
        <v>0</v>
      </c>
      <c r="FG153">
        <v>0</v>
      </c>
      <c r="FH153">
        <v>1</v>
      </c>
      <c r="FI153">
        <v>0</v>
      </c>
      <c r="FJ153" t="s">
        <v>1871</v>
      </c>
      <c r="FK153">
        <v>1</v>
      </c>
      <c r="FL153">
        <v>61</v>
      </c>
      <c r="FM153">
        <v>32</v>
      </c>
      <c r="FN153">
        <v>63</v>
      </c>
      <c r="FO153">
        <v>39</v>
      </c>
      <c r="FP153">
        <v>0</v>
      </c>
      <c r="FQ153">
        <v>0</v>
      </c>
      <c r="FR153">
        <v>0</v>
      </c>
      <c r="FS153" t="s">
        <v>2209</v>
      </c>
      <c r="FT153">
        <v>0</v>
      </c>
      <c r="FU153">
        <v>0</v>
      </c>
      <c r="FV153">
        <v>1</v>
      </c>
      <c r="FW153">
        <v>1</v>
      </c>
      <c r="FX153" t="s">
        <v>1827</v>
      </c>
      <c r="FY153">
        <v>0</v>
      </c>
      <c r="FZ153">
        <v>0</v>
      </c>
      <c r="GA153">
        <v>1</v>
      </c>
      <c r="GB153">
        <v>0</v>
      </c>
      <c r="GC153">
        <v>0</v>
      </c>
      <c r="GD153">
        <v>0</v>
      </c>
      <c r="GE153">
        <v>1</v>
      </c>
      <c r="GF153">
        <v>1</v>
      </c>
      <c r="GG153">
        <v>0</v>
      </c>
      <c r="GH153">
        <v>0</v>
      </c>
      <c r="GI153">
        <v>1</v>
      </c>
      <c r="GJ153">
        <v>0</v>
      </c>
      <c r="GK153" t="s">
        <v>1804</v>
      </c>
      <c r="GL153">
        <v>1</v>
      </c>
      <c r="GM153" t="s">
        <v>1804</v>
      </c>
      <c r="GN153">
        <v>0</v>
      </c>
      <c r="GO153" t="s">
        <v>1980</v>
      </c>
      <c r="GP153">
        <v>0</v>
      </c>
      <c r="GQ153" t="s">
        <v>1852</v>
      </c>
      <c r="GR153">
        <v>69.161844049999999</v>
      </c>
      <c r="GS153">
        <v>47.370049844701903</v>
      </c>
      <c r="GT153">
        <v>25.950725066012701</v>
      </c>
      <c r="GU153">
        <v>1</v>
      </c>
      <c r="GV153">
        <v>37306131</v>
      </c>
      <c r="GW153">
        <v>4139351</v>
      </c>
      <c r="GX153">
        <v>0.54</v>
      </c>
      <c r="GY153">
        <v>3827610</v>
      </c>
      <c r="GZ153">
        <v>205.20005143390506</v>
      </c>
      <c r="HA153" t="s">
        <v>1806</v>
      </c>
      <c r="HB153" s="57">
        <v>0.58399999999999996</v>
      </c>
      <c r="HC153" t="s">
        <v>1806</v>
      </c>
      <c r="HD153" s="58">
        <v>205.19995117213</v>
      </c>
      <c r="HE153" s="18">
        <v>3330411.84</v>
      </c>
      <c r="HF153" s="18">
        <v>33690446.173440002</v>
      </c>
      <c r="HG153" s="18">
        <v>3456638.9548785812</v>
      </c>
      <c r="HH153" s="57">
        <v>0.33316274309109517</v>
      </c>
      <c r="HI153">
        <v>6</v>
      </c>
      <c r="HJ153" s="11">
        <v>10.823557946758761</v>
      </c>
      <c r="HK153">
        <v>0</v>
      </c>
      <c r="HL153" s="11">
        <v>10.823557946758761</v>
      </c>
      <c r="HM153" s="59">
        <v>2267.0910002771998</v>
      </c>
      <c r="HN153" s="59">
        <v>10.58</v>
      </c>
      <c r="HO153" s="59">
        <v>3.22</v>
      </c>
      <c r="HP153" s="59">
        <v>28.0485201084926</v>
      </c>
      <c r="HQ153" s="59">
        <v>0.31114424342164798</v>
      </c>
      <c r="HR153" s="59">
        <v>0.4516856206066806</v>
      </c>
      <c r="HS153" s="59">
        <v>4.82</v>
      </c>
      <c r="HT153" s="59">
        <v>39.369999999999997</v>
      </c>
      <c r="HU153" t="s">
        <v>44</v>
      </c>
      <c r="HV153" s="19" t="s">
        <v>44</v>
      </c>
      <c r="HW153" s="18">
        <v>608.69924387999993</v>
      </c>
      <c r="HX153" s="58">
        <v>200.50553093407194</v>
      </c>
      <c r="HY153" s="58">
        <v>450.49446906592806</v>
      </c>
      <c r="HZ153" s="57">
        <v>0.84392601043091064</v>
      </c>
      <c r="IA153" s="18">
        <v>3330411.84</v>
      </c>
      <c r="IB153" s="18">
        <v>4812707.4952449799</v>
      </c>
      <c r="IC153" s="18">
        <v>48685349.021898217</v>
      </c>
      <c r="ID153" s="58">
        <v>20.519995117213</v>
      </c>
      <c r="IE153" s="18">
        <v>499511.56210458104</v>
      </c>
      <c r="IF153" s="18">
        <v>2957127.3927740003</v>
      </c>
      <c r="IG153" s="18">
        <v>964817823.46312809</v>
      </c>
      <c r="IH153" s="18">
        <v>0</v>
      </c>
      <c r="II153" s="18">
        <v>0</v>
      </c>
      <c r="IJ153" s="18">
        <v>2141.6862796642476</v>
      </c>
      <c r="IK153" s="58">
        <v>21.318312866359449</v>
      </c>
      <c r="IL153" s="58">
        <v>6.7536254833538321</v>
      </c>
      <c r="IM153" s="58">
        <v>12.512462798159996</v>
      </c>
      <c r="IN153" s="58">
        <v>19.076119338992338</v>
      </c>
      <c r="IO153" s="58">
        <v>0</v>
      </c>
      <c r="IP153" s="58">
        <v>75.472896585003141</v>
      </c>
      <c r="IQ153" s="58">
        <v>-4.1049740802991579</v>
      </c>
      <c r="IR153" s="58">
        <v>-4.6231536434068863</v>
      </c>
      <c r="IS153" s="58">
        <f t="shared" si="10"/>
        <v>2141.6862796642476</v>
      </c>
      <c r="IT153" s="60"/>
      <c r="IU153" s="18">
        <f t="shared" si="11"/>
        <v>12.512462798159996</v>
      </c>
      <c r="IV153" s="18">
        <f t="shared" si="12"/>
        <v>21.318312866359449</v>
      </c>
      <c r="IW153" s="57">
        <f t="shared" si="13"/>
        <v>0.30799620727199994</v>
      </c>
      <c r="IX153" s="57">
        <f t="shared" si="14"/>
        <v>0.4450787849844362</v>
      </c>
      <c r="JA153" s="18">
        <v>205.4</v>
      </c>
    </row>
    <row r="154" spans="1:261" x14ac:dyDescent="0.2">
      <c r="A154" t="s">
        <v>1491</v>
      </c>
      <c r="B154" t="s">
        <v>1335</v>
      </c>
      <c r="C154" t="s">
        <v>1224</v>
      </c>
      <c r="D154" t="s">
        <v>1492</v>
      </c>
      <c r="E154" t="s">
        <v>110</v>
      </c>
      <c r="F154">
        <v>6146</v>
      </c>
      <c r="G154">
        <v>1</v>
      </c>
      <c r="H154">
        <v>2847.5734152467198</v>
      </c>
      <c r="I154">
        <v>12.66</v>
      </c>
      <c r="J154">
        <v>3.22</v>
      </c>
      <c r="K154">
        <v>32.955366078902401</v>
      </c>
      <c r="L154">
        <v>0.36196412357500002</v>
      </c>
      <c r="M154">
        <v>0.56733137282084733</v>
      </c>
      <c r="N154">
        <v>4.82</v>
      </c>
      <c r="O154">
        <v>18.850000000000001</v>
      </c>
      <c r="R154" t="s">
        <v>415</v>
      </c>
      <c r="S154">
        <v>2876</v>
      </c>
      <c r="T154" t="s">
        <v>41</v>
      </c>
      <c r="U154">
        <v>2</v>
      </c>
      <c r="V154">
        <v>1972</v>
      </c>
      <c r="W154" t="s">
        <v>42</v>
      </c>
      <c r="X154" t="s">
        <v>134</v>
      </c>
      <c r="Y154">
        <v>39053</v>
      </c>
      <c r="Z154">
        <v>192</v>
      </c>
      <c r="AA154">
        <v>962</v>
      </c>
      <c r="AB154" t="b">
        <v>0</v>
      </c>
      <c r="AC154">
        <v>10547</v>
      </c>
      <c r="AD154">
        <v>1955</v>
      </c>
      <c r="AE154" s="10">
        <v>9999</v>
      </c>
      <c r="AF154" s="11">
        <v>999</v>
      </c>
      <c r="AG154" s="11">
        <v>22.679043518262745</v>
      </c>
      <c r="AH154" s="11">
        <v>0</v>
      </c>
      <c r="AI154" s="11">
        <v>22.679043518262745</v>
      </c>
      <c r="AJ154" s="11" t="s">
        <v>134</v>
      </c>
      <c r="AK154" s="11">
        <v>4.82</v>
      </c>
      <c r="AL154" s="11" t="s">
        <v>86</v>
      </c>
      <c r="AM154" s="11"/>
      <c r="AQ154" t="s">
        <v>473</v>
      </c>
      <c r="AR154" t="s">
        <v>477</v>
      </c>
      <c r="AS154">
        <v>3944</v>
      </c>
      <c r="AT154" t="s">
        <v>41</v>
      </c>
      <c r="AU154">
        <v>3</v>
      </c>
      <c r="AV154">
        <v>2555</v>
      </c>
      <c r="AW154" t="s">
        <v>42</v>
      </c>
      <c r="AX154">
        <v>0</v>
      </c>
      <c r="AY154" t="s">
        <v>177</v>
      </c>
      <c r="AZ154" t="s">
        <v>86</v>
      </c>
      <c r="BA154">
        <v>54</v>
      </c>
      <c r="BB154" t="s">
        <v>475</v>
      </c>
      <c r="BC154">
        <v>33</v>
      </c>
      <c r="BD154">
        <v>54033</v>
      </c>
      <c r="BE154">
        <v>651</v>
      </c>
      <c r="BF154">
        <v>10120</v>
      </c>
      <c r="BG154">
        <v>1974</v>
      </c>
      <c r="BH154">
        <v>2040</v>
      </c>
      <c r="BI154" t="s">
        <v>1807</v>
      </c>
      <c r="BJ154" t="s">
        <v>1788</v>
      </c>
      <c r="BK154" t="s">
        <v>1808</v>
      </c>
      <c r="BL154" t="s">
        <v>1809</v>
      </c>
      <c r="BM154" t="s">
        <v>1810</v>
      </c>
      <c r="BN154">
        <v>1994</v>
      </c>
      <c r="BO154">
        <v>0.98</v>
      </c>
      <c r="BP154" t="s">
        <v>1811</v>
      </c>
      <c r="BQ154" t="s">
        <v>1701</v>
      </c>
      <c r="BR154">
        <v>2003</v>
      </c>
      <c r="BS154">
        <v>0</v>
      </c>
      <c r="BT154" t="s">
        <v>1958</v>
      </c>
      <c r="BU154" t="s">
        <v>1863</v>
      </c>
      <c r="BV154">
        <v>0</v>
      </c>
      <c r="BW154">
        <v>0</v>
      </c>
      <c r="BX154">
        <v>0</v>
      </c>
      <c r="BY154">
        <v>5.12</v>
      </c>
      <c r="BZ154">
        <v>0.27488000000000001</v>
      </c>
      <c r="CA154">
        <v>9.4170000000000004E-2</v>
      </c>
      <c r="CB154">
        <v>0.27488000000000001</v>
      </c>
      <c r="CC154">
        <v>9.4170000000000004E-2</v>
      </c>
      <c r="CD154">
        <v>0.05</v>
      </c>
      <c r="CE154">
        <v>0.1</v>
      </c>
      <c r="CF154">
        <v>0.56000000000000005</v>
      </c>
      <c r="CG154">
        <v>0.99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 t="s">
        <v>2206</v>
      </c>
      <c r="CP154">
        <v>100</v>
      </c>
      <c r="CQ154" t="s">
        <v>2207</v>
      </c>
      <c r="CR154">
        <v>100</v>
      </c>
      <c r="CS154" t="s">
        <v>1795</v>
      </c>
      <c r="CT154" t="s">
        <v>2214</v>
      </c>
      <c r="CU154">
        <v>1</v>
      </c>
      <c r="CV154">
        <v>0</v>
      </c>
      <c r="CW154" t="s">
        <v>1845</v>
      </c>
      <c r="CX154">
        <v>39.384166999999998</v>
      </c>
      <c r="CY154">
        <v>-80.332499999999996</v>
      </c>
      <c r="CZ154" t="s">
        <v>1817</v>
      </c>
      <c r="DA154" t="s">
        <v>1818</v>
      </c>
      <c r="DB154">
        <v>0</v>
      </c>
      <c r="DC154" t="s">
        <v>2212</v>
      </c>
      <c r="DD154" s="18">
        <v>42550521.399999999</v>
      </c>
      <c r="DE154" s="18">
        <v>4453167.4000000004</v>
      </c>
      <c r="DF154" s="57">
        <v>0.58599999999999997</v>
      </c>
      <c r="DG154" t="s">
        <v>1820</v>
      </c>
      <c r="DH154">
        <v>18314328.600000001</v>
      </c>
      <c r="DI154">
        <v>3940.6</v>
      </c>
      <c r="DJ154">
        <v>2228</v>
      </c>
      <c r="DK154">
        <v>4365681.5999999996</v>
      </c>
      <c r="DL154">
        <v>10.6</v>
      </c>
      <c r="DM154">
        <v>721.6</v>
      </c>
      <c r="DN154">
        <v>396</v>
      </c>
      <c r="DO154">
        <v>7</v>
      </c>
      <c r="DP154">
        <v>0.17096573644143501</v>
      </c>
      <c r="DQ154">
        <v>6.2138740947440999E-2</v>
      </c>
      <c r="DR154">
        <v>205.199720165168</v>
      </c>
      <c r="DS154">
        <v>1.4734796295124899E-7</v>
      </c>
      <c r="DT154">
        <v>6.3703958150879106E-2</v>
      </c>
      <c r="DU154">
        <v>0.18521982200669301</v>
      </c>
      <c r="DV154">
        <v>0.10472257103763701</v>
      </c>
      <c r="DW154" s="58">
        <v>205.19991089932901</v>
      </c>
      <c r="DX154">
        <v>2.49115631283427E-7</v>
      </c>
      <c r="DY154">
        <v>7.8801687548622407E-2</v>
      </c>
      <c r="DZ154">
        <v>2.0225211303022701E-2</v>
      </c>
      <c r="EA154">
        <v>3.5751636141706901E-4</v>
      </c>
      <c r="EB154">
        <v>4486704</v>
      </c>
      <c r="EC154">
        <v>1785301</v>
      </c>
      <c r="ED154">
        <v>40090</v>
      </c>
      <c r="EE154">
        <v>0</v>
      </c>
      <c r="EF154">
        <v>1</v>
      </c>
      <c r="EG154">
        <v>1</v>
      </c>
      <c r="EH154" t="s">
        <v>1821</v>
      </c>
      <c r="EI154">
        <v>5.5170719999999996E-3</v>
      </c>
      <c r="EJ154">
        <v>5.4935909999999999E-3</v>
      </c>
      <c r="EK154" t="s">
        <v>1848</v>
      </c>
      <c r="EL154" t="s">
        <v>1848</v>
      </c>
      <c r="EM154">
        <v>0</v>
      </c>
      <c r="EN154">
        <v>1</v>
      </c>
      <c r="EO154">
        <v>0</v>
      </c>
      <c r="EP154">
        <v>0</v>
      </c>
      <c r="EQ154">
        <v>1</v>
      </c>
      <c r="ER154">
        <v>1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 t="s">
        <v>1936</v>
      </c>
      <c r="FA154">
        <v>48</v>
      </c>
      <c r="FB154" t="s">
        <v>1824</v>
      </c>
      <c r="FC154">
        <v>6</v>
      </c>
      <c r="FD154" t="s">
        <v>1849</v>
      </c>
      <c r="FE154">
        <v>0</v>
      </c>
      <c r="FF154">
        <v>0</v>
      </c>
      <c r="FG154">
        <v>0</v>
      </c>
      <c r="FH154">
        <v>1</v>
      </c>
      <c r="FI154">
        <v>0</v>
      </c>
      <c r="FJ154" t="s">
        <v>1871</v>
      </c>
      <c r="FK154">
        <v>1</v>
      </c>
      <c r="FL154">
        <v>61</v>
      </c>
      <c r="FM154">
        <v>32</v>
      </c>
      <c r="FN154">
        <v>63</v>
      </c>
      <c r="FO154">
        <v>39</v>
      </c>
      <c r="FP154">
        <v>0</v>
      </c>
      <c r="FQ154">
        <v>0</v>
      </c>
      <c r="FR154">
        <v>0</v>
      </c>
      <c r="FS154" t="s">
        <v>2209</v>
      </c>
      <c r="FT154">
        <v>0</v>
      </c>
      <c r="FU154">
        <v>0</v>
      </c>
      <c r="FV154">
        <v>1</v>
      </c>
      <c r="FW154">
        <v>1</v>
      </c>
      <c r="FX154" t="s">
        <v>1827</v>
      </c>
      <c r="FY154">
        <v>0</v>
      </c>
      <c r="FZ154">
        <v>0</v>
      </c>
      <c r="GA154">
        <v>1</v>
      </c>
      <c r="GB154">
        <v>0</v>
      </c>
      <c r="GC154">
        <v>0</v>
      </c>
      <c r="GD154">
        <v>0</v>
      </c>
      <c r="GE154">
        <v>1</v>
      </c>
      <c r="GF154">
        <v>1</v>
      </c>
      <c r="GG154">
        <v>0</v>
      </c>
      <c r="GH154">
        <v>0</v>
      </c>
      <c r="GI154">
        <v>1</v>
      </c>
      <c r="GJ154">
        <v>0</v>
      </c>
      <c r="GK154" t="s">
        <v>1836</v>
      </c>
      <c r="GL154">
        <v>1</v>
      </c>
      <c r="GM154" t="s">
        <v>1836</v>
      </c>
      <c r="GN154">
        <v>0</v>
      </c>
      <c r="GO154">
        <v>0</v>
      </c>
      <c r="GP154">
        <v>0</v>
      </c>
      <c r="GQ154" t="s">
        <v>1852</v>
      </c>
      <c r="GR154">
        <v>69.161844049999999</v>
      </c>
      <c r="GS154">
        <v>56.976502783112203</v>
      </c>
      <c r="GT154">
        <v>32.214294320858201</v>
      </c>
      <c r="GU154">
        <v>1</v>
      </c>
      <c r="GV154">
        <v>45538382</v>
      </c>
      <c r="GW154">
        <v>4840807</v>
      </c>
      <c r="GX154">
        <v>0.63</v>
      </c>
      <c r="GY154">
        <v>4672241</v>
      </c>
      <c r="GZ154">
        <v>205.20013205563606</v>
      </c>
      <c r="HA154" t="s">
        <v>1806</v>
      </c>
      <c r="HB154" s="57">
        <v>0.58599999999999997</v>
      </c>
      <c r="HC154" t="s">
        <v>1806</v>
      </c>
      <c r="HD154" s="58">
        <v>205.19991089932901</v>
      </c>
      <c r="HE154" s="18">
        <v>3341817.36</v>
      </c>
      <c r="HF154" s="18">
        <v>33819191.683199994</v>
      </c>
      <c r="HG154" s="18">
        <v>3469847.5600399836</v>
      </c>
      <c r="HH154" s="57">
        <v>0.33316274309109517</v>
      </c>
      <c r="HI154">
        <v>6</v>
      </c>
      <c r="HJ154" s="11">
        <v>10.821018167381727</v>
      </c>
      <c r="HK154">
        <v>0</v>
      </c>
      <c r="HL154" s="11">
        <v>10.821018167381727</v>
      </c>
      <c r="HM154" s="59">
        <v>2267.0910002771998</v>
      </c>
      <c r="HN154" s="59">
        <v>10.58</v>
      </c>
      <c r="HO154" s="59">
        <v>3.22</v>
      </c>
      <c r="HP154" s="59">
        <v>28.0485201084926</v>
      </c>
      <c r="HQ154" s="59">
        <v>0.31114424342164798</v>
      </c>
      <c r="HR154" s="59">
        <v>0.4516856206066806</v>
      </c>
      <c r="HS154" s="59">
        <v>4.82</v>
      </c>
      <c r="HT154" s="59">
        <v>39.369999999999997</v>
      </c>
      <c r="HU154" t="s">
        <v>44</v>
      </c>
      <c r="HV154" s="19" t="s">
        <v>44</v>
      </c>
      <c r="HW154" s="18">
        <v>608.93993160000002</v>
      </c>
      <c r="HX154" s="58">
        <v>200.58481346904</v>
      </c>
      <c r="HY154" s="58">
        <v>450.41518653096</v>
      </c>
      <c r="HZ154" s="57">
        <v>0.8469652254360166</v>
      </c>
      <c r="IA154" s="18">
        <v>3341817.36</v>
      </c>
      <c r="IB154" s="18">
        <v>4830039.4090074981</v>
      </c>
      <c r="IC154" s="18">
        <v>48879998.819155887</v>
      </c>
      <c r="ID154" s="58">
        <v>20.519991089932901</v>
      </c>
      <c r="IE154" s="18">
        <v>501508.57012250478</v>
      </c>
      <c r="IF154" s="18">
        <v>2968338.989917479</v>
      </c>
      <c r="IG154" s="18">
        <v>965199325.17268276</v>
      </c>
      <c r="IH154" s="18">
        <v>0</v>
      </c>
      <c r="II154" s="18">
        <v>0</v>
      </c>
      <c r="IJ154" s="18">
        <v>2142.910261544519</v>
      </c>
      <c r="IK154" s="58">
        <v>21.318312866359449</v>
      </c>
      <c r="IL154" s="58">
        <v>6.7601572049807768</v>
      </c>
      <c r="IM154" s="58">
        <v>12.5174103912</v>
      </c>
      <c r="IN154" s="58">
        <v>19.08085836112917</v>
      </c>
      <c r="IO154" s="58">
        <v>0</v>
      </c>
      <c r="IP154" s="58">
        <v>75.500479817659965</v>
      </c>
      <c r="IQ154" s="58">
        <v>-4.2160404920772976</v>
      </c>
      <c r="IR154" s="58">
        <v>-4.7465054883366076</v>
      </c>
      <c r="IS154" s="58">
        <f t="shared" si="10"/>
        <v>2142.910261544519</v>
      </c>
      <c r="IT154" s="60"/>
      <c r="IU154" s="18">
        <f t="shared" si="11"/>
        <v>12.5174103912</v>
      </c>
      <c r="IV154" s="18">
        <f t="shared" si="12"/>
        <v>21.318312866359449</v>
      </c>
      <c r="IW154" s="57">
        <f t="shared" si="13"/>
        <v>0.30811799303999998</v>
      </c>
      <c r="IX154" s="57">
        <f t="shared" si="14"/>
        <v>0.44533314920821931</v>
      </c>
      <c r="JA154" s="18">
        <v>205.4</v>
      </c>
    </row>
    <row r="155" spans="1:261" x14ac:dyDescent="0.2">
      <c r="A155" t="s">
        <v>1493</v>
      </c>
      <c r="B155" t="s">
        <v>1335</v>
      </c>
      <c r="C155" t="s">
        <v>1224</v>
      </c>
      <c r="D155" t="s">
        <v>1492</v>
      </c>
      <c r="E155" t="s">
        <v>110</v>
      </c>
      <c r="F155">
        <v>6146</v>
      </c>
      <c r="G155">
        <v>2</v>
      </c>
      <c r="H155">
        <v>2847.5734152467198</v>
      </c>
      <c r="I155">
        <v>12.66</v>
      </c>
      <c r="J155">
        <v>3.22</v>
      </c>
      <c r="K155">
        <v>32.955366078902401</v>
      </c>
      <c r="L155">
        <v>0.36196412357500002</v>
      </c>
      <c r="M155">
        <v>0.56733137282084733</v>
      </c>
      <c r="N155">
        <v>4.82</v>
      </c>
      <c r="O155">
        <v>18.850000000000001</v>
      </c>
      <c r="R155" t="s">
        <v>416</v>
      </c>
      <c r="S155">
        <v>2876</v>
      </c>
      <c r="T155" t="s">
        <v>41</v>
      </c>
      <c r="U155">
        <v>3</v>
      </c>
      <c r="V155">
        <v>1973</v>
      </c>
      <c r="W155" t="s">
        <v>42</v>
      </c>
      <c r="X155" t="s">
        <v>134</v>
      </c>
      <c r="Y155">
        <v>39053</v>
      </c>
      <c r="Z155">
        <v>192</v>
      </c>
      <c r="AA155">
        <v>962</v>
      </c>
      <c r="AB155" t="b">
        <v>0</v>
      </c>
      <c r="AC155">
        <v>10579</v>
      </c>
      <c r="AD155">
        <v>1955</v>
      </c>
      <c r="AE155" s="10">
        <v>9999</v>
      </c>
      <c r="AF155" s="11">
        <v>999</v>
      </c>
      <c r="AG155" s="11">
        <v>22.679043518262745</v>
      </c>
      <c r="AH155" s="11">
        <v>0</v>
      </c>
      <c r="AI155" s="11">
        <v>22.679043518262745</v>
      </c>
      <c r="AJ155" s="11" t="s">
        <v>134</v>
      </c>
      <c r="AK155" s="11">
        <v>4.82</v>
      </c>
      <c r="AL155" s="11" t="s">
        <v>86</v>
      </c>
      <c r="AM155" s="11"/>
      <c r="AQ155" t="s">
        <v>89</v>
      </c>
      <c r="AR155" t="s">
        <v>90</v>
      </c>
      <c r="AS155">
        <v>3948</v>
      </c>
      <c r="AT155" t="s">
        <v>41</v>
      </c>
      <c r="AU155">
        <v>1</v>
      </c>
      <c r="AV155">
        <v>2563</v>
      </c>
      <c r="AW155" t="s">
        <v>42</v>
      </c>
      <c r="AX155">
        <v>0</v>
      </c>
      <c r="AY155" t="s">
        <v>191</v>
      </c>
      <c r="AZ155" t="s">
        <v>86</v>
      </c>
      <c r="BA155">
        <v>54</v>
      </c>
      <c r="BB155" t="s">
        <v>478</v>
      </c>
      <c r="BC155">
        <v>51</v>
      </c>
      <c r="BD155">
        <v>54051</v>
      </c>
      <c r="BE155">
        <v>770</v>
      </c>
      <c r="BF155">
        <v>10248</v>
      </c>
      <c r="BG155">
        <v>1971</v>
      </c>
      <c r="BH155">
        <v>2040</v>
      </c>
      <c r="BI155" t="s">
        <v>1807</v>
      </c>
      <c r="BJ155" t="s">
        <v>1788</v>
      </c>
      <c r="BK155" t="s">
        <v>1808</v>
      </c>
      <c r="BL155" t="s">
        <v>1809</v>
      </c>
      <c r="BM155" t="s">
        <v>1810</v>
      </c>
      <c r="BN155">
        <v>2007</v>
      </c>
      <c r="BO155">
        <v>0.98</v>
      </c>
      <c r="BP155" t="s">
        <v>1811</v>
      </c>
      <c r="BQ155" t="s">
        <v>1701</v>
      </c>
      <c r="BR155">
        <v>2007</v>
      </c>
      <c r="BS155">
        <v>0</v>
      </c>
      <c r="BT155" t="s">
        <v>1909</v>
      </c>
      <c r="BU155" t="s">
        <v>1863</v>
      </c>
      <c r="BV155">
        <v>0</v>
      </c>
      <c r="BW155">
        <v>0</v>
      </c>
      <c r="BX155">
        <v>0</v>
      </c>
      <c r="BY155">
        <v>1.2</v>
      </c>
      <c r="BZ155">
        <v>0.54469999999999996</v>
      </c>
      <c r="CA155">
        <v>8.695E-2</v>
      </c>
      <c r="CB155">
        <v>0.54469999999999996</v>
      </c>
      <c r="CC155">
        <v>8.695E-2</v>
      </c>
      <c r="CD155">
        <v>0.05</v>
      </c>
      <c r="CE155">
        <v>0.1</v>
      </c>
      <c r="CF155">
        <v>0.56000000000000005</v>
      </c>
      <c r="CG155">
        <v>0.99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 t="s">
        <v>2140</v>
      </c>
      <c r="CP155">
        <v>50</v>
      </c>
      <c r="CQ155" t="s">
        <v>2141</v>
      </c>
      <c r="CR155">
        <v>100</v>
      </c>
      <c r="CS155" t="s">
        <v>1795</v>
      </c>
      <c r="CT155" t="s">
        <v>2215</v>
      </c>
      <c r="CU155">
        <v>1</v>
      </c>
      <c r="CV155">
        <v>0</v>
      </c>
      <c r="CW155" t="s">
        <v>1845</v>
      </c>
      <c r="CX155">
        <v>39.829700000000003</v>
      </c>
      <c r="CY155">
        <v>-80.815299999999993</v>
      </c>
      <c r="CZ155" t="s">
        <v>1817</v>
      </c>
      <c r="DA155" t="s">
        <v>1818</v>
      </c>
      <c r="DB155">
        <v>0</v>
      </c>
      <c r="DC155">
        <v>0</v>
      </c>
      <c r="DD155" s="18">
        <v>25200647</v>
      </c>
      <c r="DE155" s="18">
        <v>2503203</v>
      </c>
      <c r="DF155" s="57">
        <v>0.40799999999999997</v>
      </c>
      <c r="DG155" t="s">
        <v>1820</v>
      </c>
      <c r="DH155">
        <v>13386197</v>
      </c>
      <c r="DI155">
        <v>1039.2</v>
      </c>
      <c r="DJ155">
        <v>1048</v>
      </c>
      <c r="DK155">
        <v>2585585.7999999998</v>
      </c>
      <c r="DL155">
        <v>11.8</v>
      </c>
      <c r="DM155">
        <v>541.4</v>
      </c>
      <c r="DN155">
        <v>45</v>
      </c>
      <c r="DO155">
        <v>0</v>
      </c>
      <c r="DP155">
        <v>7.8000302880208303E-2</v>
      </c>
      <c r="DQ155">
        <v>8.0097085215697805E-2</v>
      </c>
      <c r="DR155">
        <v>205.20013551504201</v>
      </c>
      <c r="DS155">
        <v>5.2419558387236798E-7</v>
      </c>
      <c r="DT155">
        <v>7.8171840760377406E-2</v>
      </c>
      <c r="DU155">
        <v>8.2474072987094305E-2</v>
      </c>
      <c r="DV155">
        <v>8.3172467754498505E-2</v>
      </c>
      <c r="DW155" s="58">
        <v>205.199953794837</v>
      </c>
      <c r="DX155">
        <v>4.6824194632780602E-7</v>
      </c>
      <c r="DY155">
        <v>8.0889292156689399E-2</v>
      </c>
      <c r="DZ155">
        <v>2.6377875433883E-3</v>
      </c>
      <c r="EA155">
        <v>0</v>
      </c>
      <c r="EB155">
        <v>2425979</v>
      </c>
      <c r="EC155">
        <v>1034069</v>
      </c>
      <c r="ED155">
        <v>0</v>
      </c>
      <c r="EE155">
        <v>34207</v>
      </c>
      <c r="EF155">
        <v>1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1</v>
      </c>
      <c r="EO155">
        <v>0</v>
      </c>
      <c r="EP155">
        <v>0</v>
      </c>
      <c r="EQ155">
        <v>1</v>
      </c>
      <c r="ER155">
        <v>1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 t="s">
        <v>1936</v>
      </c>
      <c r="FA155">
        <v>51</v>
      </c>
      <c r="FB155" t="s">
        <v>1824</v>
      </c>
      <c r="FC155">
        <v>6</v>
      </c>
      <c r="FD155" t="s">
        <v>1849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53</v>
      </c>
      <c r="FM155">
        <v>19</v>
      </c>
      <c r="FN155">
        <v>72</v>
      </c>
      <c r="FO155">
        <v>17</v>
      </c>
      <c r="FP155">
        <v>0</v>
      </c>
      <c r="FQ155">
        <v>0</v>
      </c>
      <c r="FR155">
        <v>0</v>
      </c>
      <c r="FS155" t="s">
        <v>2144</v>
      </c>
      <c r="FT155">
        <v>1</v>
      </c>
      <c r="FU155">
        <v>1</v>
      </c>
      <c r="FV155">
        <v>1</v>
      </c>
      <c r="FW155">
        <v>1</v>
      </c>
      <c r="FX155" t="s">
        <v>1827</v>
      </c>
      <c r="FY155">
        <v>0</v>
      </c>
      <c r="FZ155">
        <v>0</v>
      </c>
      <c r="GA155">
        <v>1</v>
      </c>
      <c r="GB155" t="s">
        <v>1828</v>
      </c>
      <c r="GC155">
        <v>0</v>
      </c>
      <c r="GD155">
        <v>1</v>
      </c>
      <c r="GE155">
        <v>1</v>
      </c>
      <c r="GF155">
        <v>1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1</v>
      </c>
      <c r="GM155" t="s">
        <v>1804</v>
      </c>
      <c r="GN155" t="s">
        <v>1991</v>
      </c>
      <c r="GO155" t="s">
        <v>1980</v>
      </c>
      <c r="GP155">
        <v>0</v>
      </c>
      <c r="GQ155" t="s">
        <v>1852</v>
      </c>
      <c r="GR155">
        <v>132.01120259999999</v>
      </c>
      <c r="GS155">
        <v>7.8720591853770401</v>
      </c>
      <c r="GT155">
        <v>7.9387201946450503</v>
      </c>
      <c r="GU155">
        <v>0</v>
      </c>
      <c r="GV155">
        <v>26608220</v>
      </c>
      <c r="GW155">
        <v>2642622</v>
      </c>
      <c r="GX155">
        <v>0.43</v>
      </c>
      <c r="GY155">
        <v>2730003</v>
      </c>
      <c r="GZ155">
        <v>205.19997203871586</v>
      </c>
      <c r="HA155" t="s">
        <v>1806</v>
      </c>
      <c r="HB155" s="57">
        <v>0.40799999999999997</v>
      </c>
      <c r="HC155" t="s">
        <v>1806</v>
      </c>
      <c r="HD155" s="58">
        <v>205.199953794837</v>
      </c>
      <c r="HE155" s="18">
        <v>2752041.5999999996</v>
      </c>
      <c r="HF155" s="18">
        <v>28202922.316799995</v>
      </c>
      <c r="HG155" s="18">
        <v>2893619.1781433681</v>
      </c>
      <c r="HH155" s="57">
        <v>0.49358974358974361</v>
      </c>
      <c r="HI155">
        <v>14</v>
      </c>
      <c r="HJ155" s="11">
        <v>9.7315859163492604</v>
      </c>
      <c r="HK155">
        <v>0</v>
      </c>
      <c r="HL155" s="11">
        <v>9.7315859163492604</v>
      </c>
      <c r="HM155" s="59">
        <v>2260.9510449273598</v>
      </c>
      <c r="HN155" s="59">
        <v>10.58</v>
      </c>
      <c r="HO155" s="59">
        <v>3.22</v>
      </c>
      <c r="HP155" s="59">
        <v>26.999071458507299</v>
      </c>
      <c r="HQ155" s="59">
        <v>0.31054507564423101</v>
      </c>
      <c r="HR155" s="59">
        <v>0.45046710015600033</v>
      </c>
      <c r="HS155" s="59">
        <v>4.82</v>
      </c>
      <c r="HT155" s="59">
        <v>17.97</v>
      </c>
      <c r="HU155" t="s">
        <v>44</v>
      </c>
      <c r="HV155" s="19" t="s">
        <v>44</v>
      </c>
      <c r="HW155" s="18">
        <v>729.36143279999999</v>
      </c>
      <c r="HX155" s="58">
        <v>240.25165596431998</v>
      </c>
      <c r="HY155" s="58">
        <v>529.74834403568002</v>
      </c>
      <c r="HZ155" s="57">
        <v>0.59303630400558727</v>
      </c>
      <c r="IA155" s="18">
        <v>2752041.5999999996</v>
      </c>
      <c r="IB155" s="18">
        <v>4000148.4777784869</v>
      </c>
      <c r="IC155" s="18">
        <v>40993521.600273937</v>
      </c>
      <c r="ID155" s="58">
        <v>20.519995379483703</v>
      </c>
      <c r="IE155" s="18">
        <v>420593.43691319326</v>
      </c>
      <c r="IF155" s="18">
        <v>2473025.7412301749</v>
      </c>
      <c r="IG155" s="18">
        <v>1156073245.0174909</v>
      </c>
      <c r="IH155" s="18">
        <v>0</v>
      </c>
      <c r="II155" s="18">
        <v>0</v>
      </c>
      <c r="IJ155" s="18">
        <v>2182.3064819993588</v>
      </c>
      <c r="IK155" s="58">
        <v>20.646961714285716</v>
      </c>
      <c r="IL155" s="58">
        <v>6.9715148656222778</v>
      </c>
      <c r="IM155" s="58">
        <v>12.67573336848</v>
      </c>
      <c r="IN155" s="58">
        <v>18.232791765198506</v>
      </c>
      <c r="IO155" s="58">
        <v>0</v>
      </c>
      <c r="IP155" s="58">
        <v>76.382271258023465</v>
      </c>
      <c r="IQ155" s="58">
        <v>9.3867068779660912</v>
      </c>
      <c r="IR155" s="58">
        <v>10.445749667902245</v>
      </c>
      <c r="IS155" s="58">
        <f t="shared" si="10"/>
        <v>2182.3064819993588</v>
      </c>
      <c r="IT155" s="60"/>
      <c r="IU155" s="18">
        <f t="shared" si="11"/>
        <v>12.67573336848</v>
      </c>
      <c r="IV155" s="18">
        <f t="shared" si="12"/>
        <v>20.646961714285716</v>
      </c>
      <c r="IW155" s="57">
        <f t="shared" si="13"/>
        <v>0.31201513761599997</v>
      </c>
      <c r="IX155" s="57">
        <f t="shared" si="14"/>
        <v>0.45352035295487081</v>
      </c>
      <c r="JA155" s="18">
        <v>205.4</v>
      </c>
    </row>
    <row r="156" spans="1:261" x14ac:dyDescent="0.2">
      <c r="A156" t="s">
        <v>1494</v>
      </c>
      <c r="B156" t="s">
        <v>1335</v>
      </c>
      <c r="C156" t="s">
        <v>1224</v>
      </c>
      <c r="D156" t="s">
        <v>1492</v>
      </c>
      <c r="E156" t="s">
        <v>110</v>
      </c>
      <c r="F156">
        <v>6146</v>
      </c>
      <c r="G156">
        <v>3</v>
      </c>
      <c r="H156">
        <v>2847.5734152467198</v>
      </c>
      <c r="I156">
        <v>12.66</v>
      </c>
      <c r="J156">
        <v>3.22</v>
      </c>
      <c r="K156">
        <v>32.955366078902401</v>
      </c>
      <c r="L156">
        <v>0.36196412357500002</v>
      </c>
      <c r="M156">
        <v>0.56733137282084733</v>
      </c>
      <c r="N156">
        <v>4.82</v>
      </c>
      <c r="O156">
        <v>18.850000000000001</v>
      </c>
      <c r="R156" t="s">
        <v>417</v>
      </c>
      <c r="S156">
        <v>2876</v>
      </c>
      <c r="T156" t="s">
        <v>41</v>
      </c>
      <c r="U156">
        <v>4</v>
      </c>
      <c r="V156">
        <v>1974</v>
      </c>
      <c r="W156" t="s">
        <v>42</v>
      </c>
      <c r="X156" t="s">
        <v>134</v>
      </c>
      <c r="Y156">
        <v>39053</v>
      </c>
      <c r="Z156">
        <v>192</v>
      </c>
      <c r="AA156">
        <v>962</v>
      </c>
      <c r="AB156" t="b">
        <v>0</v>
      </c>
      <c r="AC156">
        <v>10472</v>
      </c>
      <c r="AD156">
        <v>1955</v>
      </c>
      <c r="AE156" s="10">
        <v>9999</v>
      </c>
      <c r="AF156" s="11">
        <v>999</v>
      </c>
      <c r="AG156" s="11">
        <v>22.679043518262745</v>
      </c>
      <c r="AH156" s="11">
        <v>0</v>
      </c>
      <c r="AI156" s="11">
        <v>22.679043518262745</v>
      </c>
      <c r="AJ156" s="11" t="s">
        <v>134</v>
      </c>
      <c r="AK156" s="11">
        <v>4.82</v>
      </c>
      <c r="AL156" s="11" t="s">
        <v>86</v>
      </c>
      <c r="AM156" s="11"/>
      <c r="AQ156" t="s">
        <v>89</v>
      </c>
      <c r="AR156" t="s">
        <v>91</v>
      </c>
      <c r="AS156">
        <v>3948</v>
      </c>
      <c r="AT156" t="s">
        <v>41</v>
      </c>
      <c r="AU156">
        <v>2</v>
      </c>
      <c r="AV156">
        <v>2564</v>
      </c>
      <c r="AW156" t="s">
        <v>42</v>
      </c>
      <c r="AX156">
        <v>0</v>
      </c>
      <c r="AY156" t="s">
        <v>191</v>
      </c>
      <c r="AZ156" t="s">
        <v>86</v>
      </c>
      <c r="BA156">
        <v>54</v>
      </c>
      <c r="BB156" t="s">
        <v>478</v>
      </c>
      <c r="BC156">
        <v>51</v>
      </c>
      <c r="BD156">
        <v>54051</v>
      </c>
      <c r="BE156">
        <v>790</v>
      </c>
      <c r="BF156">
        <v>9996</v>
      </c>
      <c r="BG156">
        <v>1971</v>
      </c>
      <c r="BH156">
        <v>2040</v>
      </c>
      <c r="BI156" t="s">
        <v>1807</v>
      </c>
      <c r="BJ156" t="s">
        <v>1788</v>
      </c>
      <c r="BK156" t="s">
        <v>1808</v>
      </c>
      <c r="BL156" t="s">
        <v>1809</v>
      </c>
      <c r="BM156" t="s">
        <v>1810</v>
      </c>
      <c r="BN156">
        <v>2007</v>
      </c>
      <c r="BO156">
        <v>0.98</v>
      </c>
      <c r="BP156" t="s">
        <v>1811</v>
      </c>
      <c r="BQ156" t="s">
        <v>1701</v>
      </c>
      <c r="BR156">
        <v>2007</v>
      </c>
      <c r="BS156">
        <v>0</v>
      </c>
      <c r="BT156" t="s">
        <v>1909</v>
      </c>
      <c r="BU156" t="s">
        <v>1863</v>
      </c>
      <c r="BV156">
        <v>0</v>
      </c>
      <c r="BW156">
        <v>0</v>
      </c>
      <c r="BX156">
        <v>0</v>
      </c>
      <c r="BY156">
        <v>1.2</v>
      </c>
      <c r="BZ156">
        <v>0.50060000000000004</v>
      </c>
      <c r="CA156">
        <v>8.0799999999999997E-2</v>
      </c>
      <c r="CB156">
        <v>0.50060000000000004</v>
      </c>
      <c r="CC156">
        <v>8.0799999999999997E-2</v>
      </c>
      <c r="CD156">
        <v>0.05</v>
      </c>
      <c r="CE156">
        <v>0.1</v>
      </c>
      <c r="CF156">
        <v>0.56000000000000005</v>
      </c>
      <c r="CG156">
        <v>0.99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 t="s">
        <v>2140</v>
      </c>
      <c r="CP156">
        <v>50</v>
      </c>
      <c r="CQ156" t="s">
        <v>2141</v>
      </c>
      <c r="CR156">
        <v>100</v>
      </c>
      <c r="CS156" t="s">
        <v>1795</v>
      </c>
      <c r="CT156" t="s">
        <v>2216</v>
      </c>
      <c r="CU156">
        <v>1</v>
      </c>
      <c r="CV156">
        <v>0</v>
      </c>
      <c r="CW156" t="s">
        <v>1845</v>
      </c>
      <c r="CX156">
        <v>39.829700000000003</v>
      </c>
      <c r="CY156">
        <v>-80.815299999999993</v>
      </c>
      <c r="CZ156" t="s">
        <v>1817</v>
      </c>
      <c r="DA156" t="s">
        <v>1818</v>
      </c>
      <c r="DB156">
        <v>0</v>
      </c>
      <c r="DC156">
        <v>0</v>
      </c>
      <c r="DD156" s="18">
        <v>31247369.199999999</v>
      </c>
      <c r="DE156" s="18">
        <v>3280773.2</v>
      </c>
      <c r="DF156" s="57">
        <v>0.50800000000000001</v>
      </c>
      <c r="DG156" t="s">
        <v>1820</v>
      </c>
      <c r="DH156">
        <v>15765554.199999999</v>
      </c>
      <c r="DI156">
        <v>1057.2</v>
      </c>
      <c r="DJ156">
        <v>1249.4000000000001</v>
      </c>
      <c r="DK156">
        <v>3205980.8</v>
      </c>
      <c r="DL156">
        <v>13.2</v>
      </c>
      <c r="DM156">
        <v>615.79999999999995</v>
      </c>
      <c r="DN156">
        <v>33</v>
      </c>
      <c r="DO156">
        <v>0</v>
      </c>
      <c r="DP156">
        <v>7.7149395227198395E-2</v>
      </c>
      <c r="DQ156">
        <v>7.5122589081399099E-2</v>
      </c>
      <c r="DR156">
        <v>205.2</v>
      </c>
      <c r="DS156">
        <v>4.2497548218372002E-7</v>
      </c>
      <c r="DT156">
        <v>6.6539722015477504E-2</v>
      </c>
      <c r="DU156">
        <v>6.7666496544611501E-2</v>
      </c>
      <c r="DV156">
        <v>7.9968332182025703E-2</v>
      </c>
      <c r="DW156" s="58">
        <v>205.20004608900001</v>
      </c>
      <c r="DX156">
        <v>4.22435562991331E-7</v>
      </c>
      <c r="DY156">
        <v>7.8119676883924502E-2</v>
      </c>
      <c r="DZ156">
        <v>1.4296461077852199E-3</v>
      </c>
      <c r="EA156">
        <v>0</v>
      </c>
      <c r="EB156">
        <v>2614728</v>
      </c>
      <c r="EC156">
        <v>1129183</v>
      </c>
      <c r="ED156">
        <v>0</v>
      </c>
      <c r="EE156">
        <v>26200</v>
      </c>
      <c r="EF156">
        <v>1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1</v>
      </c>
      <c r="EO156">
        <v>0</v>
      </c>
      <c r="EP156">
        <v>0</v>
      </c>
      <c r="EQ156">
        <v>1</v>
      </c>
      <c r="ER156">
        <v>1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 t="s">
        <v>1936</v>
      </c>
      <c r="FA156">
        <v>51</v>
      </c>
      <c r="FB156" t="s">
        <v>1824</v>
      </c>
      <c r="FC156">
        <v>6</v>
      </c>
      <c r="FD156" t="s">
        <v>1849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53</v>
      </c>
      <c r="FM156">
        <v>19</v>
      </c>
      <c r="FN156">
        <v>72</v>
      </c>
      <c r="FO156">
        <v>17</v>
      </c>
      <c r="FP156">
        <v>0</v>
      </c>
      <c r="FQ156">
        <v>0</v>
      </c>
      <c r="FR156">
        <v>0</v>
      </c>
      <c r="FS156" t="s">
        <v>2144</v>
      </c>
      <c r="FT156">
        <v>1</v>
      </c>
      <c r="FU156">
        <v>1</v>
      </c>
      <c r="FV156">
        <v>1</v>
      </c>
      <c r="FW156">
        <v>1</v>
      </c>
      <c r="FX156" t="s">
        <v>1827</v>
      </c>
      <c r="FY156">
        <v>0</v>
      </c>
      <c r="FZ156">
        <v>0</v>
      </c>
      <c r="GA156">
        <v>1</v>
      </c>
      <c r="GB156" t="s">
        <v>1828</v>
      </c>
      <c r="GC156">
        <v>0</v>
      </c>
      <c r="GD156">
        <v>1</v>
      </c>
      <c r="GE156">
        <v>1</v>
      </c>
      <c r="GF156">
        <v>1</v>
      </c>
      <c r="GG156">
        <v>0</v>
      </c>
      <c r="GH156">
        <v>0</v>
      </c>
      <c r="GI156">
        <v>0</v>
      </c>
      <c r="GJ156">
        <v>0</v>
      </c>
      <c r="GK156">
        <v>0</v>
      </c>
      <c r="GL156">
        <v>1</v>
      </c>
      <c r="GM156" t="s">
        <v>1804</v>
      </c>
      <c r="GN156" t="s">
        <v>1991</v>
      </c>
      <c r="GO156" t="s">
        <v>1980</v>
      </c>
      <c r="GP156">
        <v>0</v>
      </c>
      <c r="GQ156" t="s">
        <v>1852</v>
      </c>
      <c r="GR156">
        <v>132.01120259999999</v>
      </c>
      <c r="GS156">
        <v>8.00841124978888</v>
      </c>
      <c r="GT156">
        <v>9.4643482931197802</v>
      </c>
      <c r="GU156">
        <v>0</v>
      </c>
      <c r="GV156">
        <v>27551395</v>
      </c>
      <c r="GW156">
        <v>2836773</v>
      </c>
      <c r="GX156">
        <v>0.45</v>
      </c>
      <c r="GY156">
        <v>2826772</v>
      </c>
      <c r="GZ156">
        <v>205.19991818926047</v>
      </c>
      <c r="HA156" t="s">
        <v>1806</v>
      </c>
      <c r="HB156" s="57">
        <v>0.50800000000000001</v>
      </c>
      <c r="HC156" t="s">
        <v>1806</v>
      </c>
      <c r="HD156" s="58">
        <v>205.20004608900001</v>
      </c>
      <c r="HE156" s="18">
        <v>3515563.1999999997</v>
      </c>
      <c r="HF156" s="18">
        <v>35141569.747199997</v>
      </c>
      <c r="HG156" s="18">
        <v>3605525.8658826239</v>
      </c>
      <c r="HH156" s="57">
        <v>0.50641025641025639</v>
      </c>
      <c r="HI156">
        <v>14</v>
      </c>
      <c r="HJ156" s="11">
        <v>9.7273641206221679</v>
      </c>
      <c r="HK156">
        <v>0</v>
      </c>
      <c r="HL156" s="11">
        <v>9.7273641206221679</v>
      </c>
      <c r="HM156" s="59">
        <v>2260.9510449273598</v>
      </c>
      <c r="HN156" s="59">
        <v>10.58</v>
      </c>
      <c r="HO156" s="59">
        <v>3.22</v>
      </c>
      <c r="HP156" s="59">
        <v>26.999071458507299</v>
      </c>
      <c r="HQ156" s="59">
        <v>0.31054507564423101</v>
      </c>
      <c r="HR156" s="59">
        <v>0.45046710015600033</v>
      </c>
      <c r="HS156" s="59">
        <v>4.82</v>
      </c>
      <c r="HT156" s="59">
        <v>17.97</v>
      </c>
      <c r="HU156" t="s">
        <v>44</v>
      </c>
      <c r="HV156" s="19" t="s">
        <v>44</v>
      </c>
      <c r="HW156" s="18">
        <v>729.90492119999999</v>
      </c>
      <c r="HX156" s="58">
        <v>240.43068104328</v>
      </c>
      <c r="HY156" s="58">
        <v>549.56931895672005</v>
      </c>
      <c r="HZ156" s="57">
        <v>0.73024454997205712</v>
      </c>
      <c r="IA156" s="18">
        <v>3515563.1999999993</v>
      </c>
      <c r="IB156" s="18">
        <v>5053584.383626624</v>
      </c>
      <c r="IC156" s="18">
        <v>50515629.498731732</v>
      </c>
      <c r="ID156" s="58">
        <v>20.520004608900003</v>
      </c>
      <c r="IE156" s="18">
        <v>518290.47506773</v>
      </c>
      <c r="IF156" s="18">
        <v>3087235.3908148939</v>
      </c>
      <c r="IG156" s="18">
        <v>1156934700.4906783</v>
      </c>
      <c r="IH156" s="18">
        <v>0</v>
      </c>
      <c r="II156" s="18">
        <v>0</v>
      </c>
      <c r="IJ156" s="18">
        <v>2105.16610113344</v>
      </c>
      <c r="IK156" s="58">
        <v>20.553982329113925</v>
      </c>
      <c r="IL156" s="58">
        <v>6.5597141383484754</v>
      </c>
      <c r="IM156" s="58">
        <v>12.36403500696</v>
      </c>
      <c r="IN156" s="58">
        <v>17.797998893774501</v>
      </c>
      <c r="IO156" s="58">
        <v>3.1367504911274631E-15</v>
      </c>
      <c r="IP156" s="58">
        <v>74.643803365351545</v>
      </c>
      <c r="IQ156" s="58">
        <v>-0.40585995366443228</v>
      </c>
      <c r="IR156" s="58">
        <v>-0.46216959085836468</v>
      </c>
      <c r="IS156" s="58">
        <f t="shared" si="10"/>
        <v>2105.16610113344</v>
      </c>
      <c r="IT156" s="60"/>
      <c r="IU156" s="18">
        <f t="shared" si="11"/>
        <v>12.36403500696</v>
      </c>
      <c r="IV156" s="18">
        <f t="shared" si="12"/>
        <v>20.553982329113925</v>
      </c>
      <c r="IW156" s="57">
        <f t="shared" si="13"/>
        <v>0.30434263423199992</v>
      </c>
      <c r="IX156" s="57">
        <f t="shared" si="14"/>
        <v>0.43748927159853768</v>
      </c>
      <c r="JA156" s="18">
        <v>205.4</v>
      </c>
    </row>
    <row r="157" spans="1:261" x14ac:dyDescent="0.2">
      <c r="A157" t="s">
        <v>1495</v>
      </c>
      <c r="B157" t="s">
        <v>1287</v>
      </c>
      <c r="C157" t="s">
        <v>1224</v>
      </c>
      <c r="D157" t="s">
        <v>1496</v>
      </c>
      <c r="E157" t="s">
        <v>1062</v>
      </c>
      <c r="F157">
        <v>6155</v>
      </c>
      <c r="G157">
        <v>1</v>
      </c>
      <c r="H157">
        <v>2611</v>
      </c>
      <c r="I157">
        <v>10.58</v>
      </c>
      <c r="J157">
        <v>3.22</v>
      </c>
      <c r="K157">
        <v>33.520000000000003</v>
      </c>
      <c r="L157">
        <v>0.27</v>
      </c>
      <c r="M157">
        <v>0.38</v>
      </c>
      <c r="N157">
        <v>4.82</v>
      </c>
      <c r="O157">
        <v>10.69</v>
      </c>
      <c r="R157" t="s">
        <v>418</v>
      </c>
      <c r="S157">
        <v>2876</v>
      </c>
      <c r="T157" t="s">
        <v>41</v>
      </c>
      <c r="U157">
        <v>5</v>
      </c>
      <c r="V157">
        <v>1975</v>
      </c>
      <c r="W157" t="s">
        <v>42</v>
      </c>
      <c r="X157" t="s">
        <v>134</v>
      </c>
      <c r="Y157">
        <v>39053</v>
      </c>
      <c r="Z157">
        <v>192</v>
      </c>
      <c r="AA157">
        <v>962</v>
      </c>
      <c r="AB157" t="b">
        <v>0</v>
      </c>
      <c r="AC157">
        <v>10506</v>
      </c>
      <c r="AD157">
        <v>1955</v>
      </c>
      <c r="AE157" s="10">
        <v>9999</v>
      </c>
      <c r="AF157" s="11">
        <v>999</v>
      </c>
      <c r="AG157" s="11">
        <v>22.679043518262745</v>
      </c>
      <c r="AH157" s="11">
        <v>0</v>
      </c>
      <c r="AI157" s="11">
        <v>22.679043518262745</v>
      </c>
      <c r="AJ157" s="11" t="s">
        <v>134</v>
      </c>
      <c r="AK157" s="11">
        <v>4.82</v>
      </c>
      <c r="AL157" s="11" t="s">
        <v>86</v>
      </c>
      <c r="AM157" s="11"/>
      <c r="AQ157" t="s">
        <v>479</v>
      </c>
      <c r="AR157" t="s">
        <v>480</v>
      </c>
      <c r="AS157">
        <v>3954</v>
      </c>
      <c r="AT157" t="s">
        <v>41</v>
      </c>
      <c r="AU157">
        <v>1</v>
      </c>
      <c r="AV157">
        <v>2565</v>
      </c>
      <c r="AW157" t="s">
        <v>42</v>
      </c>
      <c r="AX157">
        <v>0</v>
      </c>
      <c r="AY157" t="s">
        <v>177</v>
      </c>
      <c r="AZ157" t="s">
        <v>86</v>
      </c>
      <c r="BA157">
        <v>54</v>
      </c>
      <c r="BB157" t="s">
        <v>481</v>
      </c>
      <c r="BC157">
        <v>23</v>
      </c>
      <c r="BD157">
        <v>54023</v>
      </c>
      <c r="BE157">
        <v>554</v>
      </c>
      <c r="BF157">
        <v>10094</v>
      </c>
      <c r="BG157">
        <v>1965</v>
      </c>
      <c r="BH157">
        <v>0</v>
      </c>
      <c r="BI157" t="s">
        <v>1881</v>
      </c>
      <c r="BJ157" t="s">
        <v>1788</v>
      </c>
      <c r="BK157" t="s">
        <v>1808</v>
      </c>
      <c r="BL157" t="s">
        <v>1809</v>
      </c>
      <c r="BM157" t="s">
        <v>1810</v>
      </c>
      <c r="BN157">
        <v>2002</v>
      </c>
      <c r="BO157">
        <v>0.95</v>
      </c>
      <c r="BP157" t="s">
        <v>1966</v>
      </c>
      <c r="BQ157" t="s">
        <v>1701</v>
      </c>
      <c r="BR157">
        <v>2003</v>
      </c>
      <c r="BS157">
        <v>0</v>
      </c>
      <c r="BT157" t="s">
        <v>1958</v>
      </c>
      <c r="BU157" t="s">
        <v>1863</v>
      </c>
      <c r="BV157">
        <v>0</v>
      </c>
      <c r="BW157">
        <v>0</v>
      </c>
      <c r="BX157">
        <v>0</v>
      </c>
      <c r="BY157">
        <v>0.15</v>
      </c>
      <c r="BZ157">
        <v>0.56969999999999998</v>
      </c>
      <c r="CA157">
        <v>7.4010000000000006E-2</v>
      </c>
      <c r="CB157">
        <v>0.56969999999999998</v>
      </c>
      <c r="CC157">
        <v>7.4010000000000006E-2</v>
      </c>
      <c r="CD157">
        <v>0.05</v>
      </c>
      <c r="CE157">
        <v>0.1</v>
      </c>
      <c r="CF157">
        <v>0.56000000000000005</v>
      </c>
      <c r="CG157">
        <v>0.99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 t="s">
        <v>2217</v>
      </c>
      <c r="CP157">
        <v>100</v>
      </c>
      <c r="CQ157" t="s">
        <v>2218</v>
      </c>
      <c r="CR157">
        <v>100</v>
      </c>
      <c r="CS157" t="s">
        <v>1795</v>
      </c>
      <c r="CT157" t="s">
        <v>2219</v>
      </c>
      <c r="CU157">
        <v>1</v>
      </c>
      <c r="CV157">
        <v>0</v>
      </c>
      <c r="CW157" t="s">
        <v>1845</v>
      </c>
      <c r="CX157">
        <v>39.200800000000001</v>
      </c>
      <c r="CY157">
        <v>-79.263599999999997</v>
      </c>
      <c r="CZ157" t="s">
        <v>1817</v>
      </c>
      <c r="DA157" t="s">
        <v>1818</v>
      </c>
      <c r="DB157">
        <v>0</v>
      </c>
      <c r="DC157">
        <v>0</v>
      </c>
      <c r="DD157" s="18">
        <v>21338808.199999999</v>
      </c>
      <c r="DE157" s="18">
        <v>2171246.7999999998</v>
      </c>
      <c r="DF157" s="57">
        <v>0.28599999999999998</v>
      </c>
      <c r="DG157" t="s">
        <v>1891</v>
      </c>
      <c r="DH157">
        <v>10410841.4</v>
      </c>
      <c r="DI157">
        <v>940.2</v>
      </c>
      <c r="DJ157">
        <v>819</v>
      </c>
      <c r="DK157">
        <v>2189360.2000000002</v>
      </c>
      <c r="DL157">
        <v>8.4</v>
      </c>
      <c r="DM157">
        <v>403.8</v>
      </c>
      <c r="DN157">
        <v>91</v>
      </c>
      <c r="DO157">
        <v>0</v>
      </c>
      <c r="DP157">
        <v>0.114331336964192</v>
      </c>
      <c r="DQ157">
        <v>7.6786328188611599E-2</v>
      </c>
      <c r="DR157">
        <v>205.19987062804199</v>
      </c>
      <c r="DS157">
        <v>2.8271843957515298E-7</v>
      </c>
      <c r="DT157">
        <v>7.6789785000197702E-2</v>
      </c>
      <c r="DU157">
        <v>8.8121135087572494E-2</v>
      </c>
      <c r="DV157">
        <v>7.6761550347502497E-2</v>
      </c>
      <c r="DW157" s="58">
        <v>205.19985741284199</v>
      </c>
      <c r="DX157">
        <v>3.93648976141038E-7</v>
      </c>
      <c r="DY157">
        <v>7.7572980796729807E-2</v>
      </c>
      <c r="DZ157">
        <v>7.2500211624930899E-3</v>
      </c>
      <c r="EA157">
        <v>0</v>
      </c>
      <c r="EB157">
        <v>1767893</v>
      </c>
      <c r="EC157">
        <v>750992</v>
      </c>
      <c r="ED157">
        <v>0</v>
      </c>
      <c r="EE157">
        <v>15491</v>
      </c>
      <c r="EF157">
        <v>1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1</v>
      </c>
      <c r="EO157">
        <v>0</v>
      </c>
      <c r="EP157">
        <v>0</v>
      </c>
      <c r="EQ157">
        <v>1</v>
      </c>
      <c r="ER157">
        <v>1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 t="s">
        <v>1950</v>
      </c>
      <c r="FA157">
        <v>57</v>
      </c>
      <c r="FB157" t="s">
        <v>1824</v>
      </c>
      <c r="FC157">
        <v>2</v>
      </c>
      <c r="FD157" t="s">
        <v>1803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11</v>
      </c>
      <c r="FM157">
        <v>25</v>
      </c>
      <c r="FN157">
        <v>19</v>
      </c>
      <c r="FO157">
        <v>7</v>
      </c>
      <c r="FP157">
        <v>0</v>
      </c>
      <c r="FQ157">
        <v>0</v>
      </c>
      <c r="FR157">
        <v>0</v>
      </c>
      <c r="FS157" t="s">
        <v>2220</v>
      </c>
      <c r="FT157">
        <v>0</v>
      </c>
      <c r="FU157">
        <v>0</v>
      </c>
      <c r="FV157">
        <v>1</v>
      </c>
      <c r="FW157">
        <v>1</v>
      </c>
      <c r="FX157" t="s">
        <v>1827</v>
      </c>
      <c r="FY157">
        <v>0</v>
      </c>
      <c r="FZ157">
        <v>0</v>
      </c>
      <c r="GA157">
        <v>1</v>
      </c>
      <c r="GB157">
        <v>0</v>
      </c>
      <c r="GC157">
        <v>0</v>
      </c>
      <c r="GD157">
        <v>0</v>
      </c>
      <c r="GE157">
        <v>1</v>
      </c>
      <c r="GF157">
        <v>1</v>
      </c>
      <c r="GG157">
        <v>0</v>
      </c>
      <c r="GH157">
        <v>0</v>
      </c>
      <c r="GI157">
        <v>0</v>
      </c>
      <c r="GJ157">
        <v>0</v>
      </c>
      <c r="GK157">
        <v>0</v>
      </c>
      <c r="GL157">
        <v>1</v>
      </c>
      <c r="GM157" t="s">
        <v>1804</v>
      </c>
      <c r="GN157">
        <v>0</v>
      </c>
      <c r="GO157">
        <v>0</v>
      </c>
      <c r="GP157">
        <v>0</v>
      </c>
      <c r="GQ157" t="s">
        <v>1839</v>
      </c>
      <c r="GR157">
        <v>20.256949079999998</v>
      </c>
      <c r="GS157">
        <v>46.413702097334699</v>
      </c>
      <c r="GT157">
        <v>40.430570110313901</v>
      </c>
      <c r="GU157">
        <v>1</v>
      </c>
      <c r="GV157">
        <v>18112594</v>
      </c>
      <c r="GW157">
        <v>1875269</v>
      </c>
      <c r="GX157">
        <v>0.24</v>
      </c>
      <c r="GY157">
        <v>1858351</v>
      </c>
      <c r="GZ157">
        <v>205.1998736348863</v>
      </c>
      <c r="HA157" t="s">
        <v>1806</v>
      </c>
      <c r="HB157" s="57">
        <v>0.28599999999999998</v>
      </c>
      <c r="HC157" t="s">
        <v>1806</v>
      </c>
      <c r="HD157" s="58">
        <v>205.19985741284199</v>
      </c>
      <c r="HE157" s="18">
        <v>1387969.44</v>
      </c>
      <c r="HF157" s="18">
        <v>14010163.527359998</v>
      </c>
      <c r="HG157" s="18">
        <v>1437441.7790724353</v>
      </c>
      <c r="HH157" s="57">
        <v>0.34008594229588707</v>
      </c>
      <c r="HI157">
        <v>63</v>
      </c>
      <c r="HJ157" s="11">
        <v>11.936991089484215</v>
      </c>
      <c r="HK157">
        <v>0</v>
      </c>
      <c r="HL157" s="11">
        <v>11.936991089484215</v>
      </c>
      <c r="HM157" s="59">
        <v>2251.9811036368601</v>
      </c>
      <c r="HN157" s="59">
        <v>10.58</v>
      </c>
      <c r="HO157" s="59">
        <v>4.59</v>
      </c>
      <c r="HP157" s="59">
        <v>28.936443814818901</v>
      </c>
      <c r="HQ157" s="59">
        <v>0.30967441395685902</v>
      </c>
      <c r="HR157" s="59">
        <v>0.44859182423162269</v>
      </c>
      <c r="HS157" s="59">
        <v>4.82</v>
      </c>
      <c r="HT157" s="59">
        <v>39.369999999999997</v>
      </c>
      <c r="HU157" t="s">
        <v>44</v>
      </c>
      <c r="HV157" s="19" t="s">
        <v>44</v>
      </c>
      <c r="HW157" s="18">
        <v>516.87558467999997</v>
      </c>
      <c r="HX157" s="58">
        <v>170.25881759359197</v>
      </c>
      <c r="HY157" s="58">
        <v>383.74118240640803</v>
      </c>
      <c r="HZ157" s="57">
        <v>0.41289287484447529</v>
      </c>
      <c r="IA157" s="18">
        <v>1387969.44</v>
      </c>
      <c r="IB157" s="18">
        <v>2003785.6373352325</v>
      </c>
      <c r="IC157" s="18">
        <v>20226212.223261837</v>
      </c>
      <c r="ID157" s="58">
        <v>20.519985741284202</v>
      </c>
      <c r="IE157" s="18">
        <v>207520.79321076057</v>
      </c>
      <c r="IF157" s="18">
        <v>1229920.9858616749</v>
      </c>
      <c r="IG157" s="18">
        <v>819272870.18365705</v>
      </c>
      <c r="IH157" s="18">
        <v>0</v>
      </c>
      <c r="II157" s="18">
        <v>0</v>
      </c>
      <c r="IJ157" s="18">
        <v>2134.9620727336774</v>
      </c>
      <c r="IK157" s="58">
        <v>22.078911379061374</v>
      </c>
      <c r="IL157" s="58">
        <v>6.7177797832874173</v>
      </c>
      <c r="IM157" s="58">
        <v>12.485251036439998</v>
      </c>
      <c r="IN157" s="58">
        <v>20.123944929040483</v>
      </c>
      <c r="IO157" s="58">
        <v>0</v>
      </c>
      <c r="IP157" s="58">
        <v>75.321027095699137</v>
      </c>
      <c r="IQ157" s="58">
        <v>31.296412340033598</v>
      </c>
      <c r="IR157" s="58">
        <v>35.318093120569699</v>
      </c>
      <c r="IS157" s="58">
        <f t="shared" si="10"/>
        <v>2134.9620727336774</v>
      </c>
      <c r="IT157" s="60"/>
      <c r="IU157" s="18">
        <f t="shared" si="11"/>
        <v>12.485251036439998</v>
      </c>
      <c r="IV157" s="18">
        <f t="shared" si="12"/>
        <v>22.078911379061374</v>
      </c>
      <c r="IW157" s="57">
        <f t="shared" si="13"/>
        <v>0.30732638554799996</v>
      </c>
      <c r="IX157" s="57">
        <f t="shared" si="14"/>
        <v>0.44368138057508855</v>
      </c>
      <c r="JA157" s="18">
        <v>205.4</v>
      </c>
    </row>
    <row r="158" spans="1:261" x14ac:dyDescent="0.2">
      <c r="A158" t="s">
        <v>1497</v>
      </c>
      <c r="B158" t="s">
        <v>1287</v>
      </c>
      <c r="C158" t="s">
        <v>1224</v>
      </c>
      <c r="D158" t="s">
        <v>1496</v>
      </c>
      <c r="E158" t="s">
        <v>1062</v>
      </c>
      <c r="F158">
        <v>6155</v>
      </c>
      <c r="G158">
        <v>2</v>
      </c>
      <c r="H158">
        <v>2611</v>
      </c>
      <c r="I158">
        <v>10.58</v>
      </c>
      <c r="J158">
        <v>3.22</v>
      </c>
      <c r="K158">
        <v>33.520000000000003</v>
      </c>
      <c r="L158">
        <v>0.27</v>
      </c>
      <c r="M158">
        <v>0.38</v>
      </c>
      <c r="N158">
        <v>4.82</v>
      </c>
      <c r="O158">
        <v>10.69</v>
      </c>
      <c r="R158" t="s">
        <v>420</v>
      </c>
      <c r="S158">
        <v>2878</v>
      </c>
      <c r="T158" t="s">
        <v>41</v>
      </c>
      <c r="U158">
        <v>1</v>
      </c>
      <c r="V158">
        <v>1984</v>
      </c>
      <c r="W158" t="s">
        <v>42</v>
      </c>
      <c r="X158" t="s">
        <v>134</v>
      </c>
      <c r="Y158">
        <v>39095</v>
      </c>
      <c r="Z158">
        <v>136</v>
      </c>
      <c r="AA158">
        <v>136</v>
      </c>
      <c r="AB158" t="b">
        <v>0</v>
      </c>
      <c r="AC158">
        <v>12574</v>
      </c>
      <c r="AD158">
        <v>2000</v>
      </c>
      <c r="AE158" s="10">
        <v>9999</v>
      </c>
      <c r="AF158" s="11">
        <v>999</v>
      </c>
      <c r="AG158" s="11">
        <v>25.659292887532271</v>
      </c>
      <c r="AH158" s="11">
        <v>0</v>
      </c>
      <c r="AI158" s="11">
        <v>25.659292887532271</v>
      </c>
      <c r="AJ158" s="11" t="s">
        <v>134</v>
      </c>
      <c r="AK158" s="11">
        <v>4.82</v>
      </c>
      <c r="AL158" s="11" t="s">
        <v>134</v>
      </c>
      <c r="AM158" s="11"/>
      <c r="AQ158" t="s">
        <v>479</v>
      </c>
      <c r="AR158" t="s">
        <v>482</v>
      </c>
      <c r="AS158">
        <v>3954</v>
      </c>
      <c r="AT158" t="s">
        <v>41</v>
      </c>
      <c r="AU158">
        <v>2</v>
      </c>
      <c r="AV158">
        <v>2566</v>
      </c>
      <c r="AW158" t="s">
        <v>42</v>
      </c>
      <c r="AX158">
        <v>0</v>
      </c>
      <c r="AY158" t="s">
        <v>177</v>
      </c>
      <c r="AZ158" t="s">
        <v>86</v>
      </c>
      <c r="BA158">
        <v>54</v>
      </c>
      <c r="BB158" t="s">
        <v>481</v>
      </c>
      <c r="BC158">
        <v>23</v>
      </c>
      <c r="BD158">
        <v>54023</v>
      </c>
      <c r="BE158">
        <v>555</v>
      </c>
      <c r="BF158">
        <v>10069</v>
      </c>
      <c r="BG158">
        <v>1966</v>
      </c>
      <c r="BH158">
        <v>0</v>
      </c>
      <c r="BI158" t="s">
        <v>1881</v>
      </c>
      <c r="BJ158" t="s">
        <v>1788</v>
      </c>
      <c r="BK158" t="s">
        <v>1808</v>
      </c>
      <c r="BL158" t="s">
        <v>1809</v>
      </c>
      <c r="BM158" t="s">
        <v>1810</v>
      </c>
      <c r="BN158">
        <v>2002</v>
      </c>
      <c r="BO158">
        <v>0.95</v>
      </c>
      <c r="BP158" t="s">
        <v>1966</v>
      </c>
      <c r="BQ158" t="s">
        <v>1701</v>
      </c>
      <c r="BR158">
        <v>2003</v>
      </c>
      <c r="BS158">
        <v>0</v>
      </c>
      <c r="BT158" t="s">
        <v>1958</v>
      </c>
      <c r="BU158" t="s">
        <v>1863</v>
      </c>
      <c r="BV158">
        <v>0</v>
      </c>
      <c r="BW158">
        <v>0</v>
      </c>
      <c r="BX158">
        <v>0</v>
      </c>
      <c r="BY158">
        <v>0.15</v>
      </c>
      <c r="BZ158">
        <v>0.56979999999999997</v>
      </c>
      <c r="CA158">
        <v>7.8219999999999998E-2</v>
      </c>
      <c r="CB158">
        <v>0.56979999999999997</v>
      </c>
      <c r="CC158">
        <v>7.8219999999999998E-2</v>
      </c>
      <c r="CD158">
        <v>0.05</v>
      </c>
      <c r="CE158">
        <v>0.1</v>
      </c>
      <c r="CF158">
        <v>0.56000000000000005</v>
      </c>
      <c r="CG158">
        <v>0.99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 t="s">
        <v>2217</v>
      </c>
      <c r="CP158">
        <v>100</v>
      </c>
      <c r="CQ158" t="s">
        <v>2218</v>
      </c>
      <c r="CR158">
        <v>100</v>
      </c>
      <c r="CS158" t="s">
        <v>1795</v>
      </c>
      <c r="CT158" t="s">
        <v>2221</v>
      </c>
      <c r="CU158">
        <v>1</v>
      </c>
      <c r="CV158">
        <v>0</v>
      </c>
      <c r="CW158" t="s">
        <v>1845</v>
      </c>
      <c r="CX158">
        <v>39.200800000000001</v>
      </c>
      <c r="CY158">
        <v>-79.263599999999997</v>
      </c>
      <c r="CZ158" t="s">
        <v>1817</v>
      </c>
      <c r="DA158" t="s">
        <v>1818</v>
      </c>
      <c r="DB158">
        <v>0</v>
      </c>
      <c r="DC158">
        <v>0</v>
      </c>
      <c r="DD158" s="18">
        <v>19496660.199999999</v>
      </c>
      <c r="DE158" s="18">
        <v>1975171.4</v>
      </c>
      <c r="DF158" s="57">
        <v>0.34799999999999998</v>
      </c>
      <c r="DG158" t="s">
        <v>1891</v>
      </c>
      <c r="DH158">
        <v>10269812.199999999</v>
      </c>
      <c r="DI158">
        <v>854.8</v>
      </c>
      <c r="DJ158">
        <v>783.6</v>
      </c>
      <c r="DK158">
        <v>2000355.8</v>
      </c>
      <c r="DL158">
        <v>8.8000000000000007</v>
      </c>
      <c r="DM158">
        <v>419</v>
      </c>
      <c r="DN158">
        <v>89</v>
      </c>
      <c r="DO158">
        <v>0</v>
      </c>
      <c r="DP158">
        <v>0.118513448719142</v>
      </c>
      <c r="DQ158">
        <v>6.9330884124276196E-2</v>
      </c>
      <c r="DR158">
        <v>205.199785311906</v>
      </c>
      <c r="DS158">
        <v>4.1329886214173601E-7</v>
      </c>
      <c r="DT158">
        <v>6.6910863360748099E-2</v>
      </c>
      <c r="DU158">
        <v>8.7686813149669598E-2</v>
      </c>
      <c r="DV158">
        <v>8.0382998109594095E-2</v>
      </c>
      <c r="DW158" s="58">
        <v>205.19984238120901</v>
      </c>
      <c r="DX158">
        <v>4.5135935640915501E-7</v>
      </c>
      <c r="DY158">
        <v>8.1598376258525895E-2</v>
      </c>
      <c r="DZ158">
        <v>6.0701566884771704E-3</v>
      </c>
      <c r="EA158">
        <v>0</v>
      </c>
      <c r="EB158">
        <v>1677908</v>
      </c>
      <c r="EC158">
        <v>707328</v>
      </c>
      <c r="ED158">
        <v>0</v>
      </c>
      <c r="EE158">
        <v>12846</v>
      </c>
      <c r="EF158">
        <v>1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1</v>
      </c>
      <c r="EO158">
        <v>0</v>
      </c>
      <c r="EP158">
        <v>0</v>
      </c>
      <c r="EQ158">
        <v>1</v>
      </c>
      <c r="ER158">
        <v>1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 t="s">
        <v>1950</v>
      </c>
      <c r="FA158">
        <v>56</v>
      </c>
      <c r="FB158" t="s">
        <v>1824</v>
      </c>
      <c r="FC158">
        <v>2</v>
      </c>
      <c r="FD158" t="s">
        <v>1803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11</v>
      </c>
      <c r="FM158">
        <v>25</v>
      </c>
      <c r="FN158">
        <v>19</v>
      </c>
      <c r="FO158">
        <v>7</v>
      </c>
      <c r="FP158">
        <v>0</v>
      </c>
      <c r="FQ158">
        <v>0</v>
      </c>
      <c r="FR158">
        <v>0</v>
      </c>
      <c r="FS158" t="s">
        <v>2220</v>
      </c>
      <c r="FT158">
        <v>0</v>
      </c>
      <c r="FU158">
        <v>0</v>
      </c>
      <c r="FV158">
        <v>1</v>
      </c>
      <c r="FW158">
        <v>1</v>
      </c>
      <c r="FX158" t="s">
        <v>1827</v>
      </c>
      <c r="FY158">
        <v>0</v>
      </c>
      <c r="FZ158">
        <v>0</v>
      </c>
      <c r="GA158">
        <v>1</v>
      </c>
      <c r="GB158">
        <v>0</v>
      </c>
      <c r="GC158">
        <v>0</v>
      </c>
      <c r="GD158">
        <v>0</v>
      </c>
      <c r="GE158">
        <v>1</v>
      </c>
      <c r="GF158">
        <v>1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1</v>
      </c>
      <c r="GM158" t="s">
        <v>1804</v>
      </c>
      <c r="GN158">
        <v>0</v>
      </c>
      <c r="GO158">
        <v>0</v>
      </c>
      <c r="GP158">
        <v>0</v>
      </c>
      <c r="GQ158" t="s">
        <v>1839</v>
      </c>
      <c r="GR158">
        <v>20.256949079999998</v>
      </c>
      <c r="GS158">
        <v>42.1978648721567</v>
      </c>
      <c r="GT158">
        <v>38.6830216586593</v>
      </c>
      <c r="GU158">
        <v>1</v>
      </c>
      <c r="GV158">
        <v>17720350</v>
      </c>
      <c r="GW158">
        <v>1780705</v>
      </c>
      <c r="GX158">
        <v>0.32</v>
      </c>
      <c r="GY158">
        <v>1818106</v>
      </c>
      <c r="GZ158">
        <v>205.19978442863714</v>
      </c>
      <c r="HA158" t="s">
        <v>1806</v>
      </c>
      <c r="HB158" s="57">
        <v>0.34799999999999998</v>
      </c>
      <c r="HC158" t="s">
        <v>1806</v>
      </c>
      <c r="HD158" s="58">
        <v>205.19984238120901</v>
      </c>
      <c r="HE158" s="18">
        <v>1691906.4</v>
      </c>
      <c r="HF158" s="18">
        <v>17035805.5416</v>
      </c>
      <c r="HG158" s="18">
        <v>1747872.3059866235</v>
      </c>
      <c r="HH158" s="57">
        <v>0.3406998158379374</v>
      </c>
      <c r="HI158">
        <v>63</v>
      </c>
      <c r="HJ158" s="11">
        <v>11.941868997136798</v>
      </c>
      <c r="HK158">
        <v>0</v>
      </c>
      <c r="HL158" s="11">
        <v>11.941868997136798</v>
      </c>
      <c r="HM158" s="59">
        <v>2243.8369677605301</v>
      </c>
      <c r="HN158" s="59">
        <v>10.58</v>
      </c>
      <c r="HO158" s="59">
        <v>4.59</v>
      </c>
      <c r="HP158" s="59">
        <v>28.836109886324401</v>
      </c>
      <c r="HQ158" s="59">
        <v>0.30888383425247701</v>
      </c>
      <c r="HR158" s="59">
        <v>0.44693475505436475</v>
      </c>
      <c r="HS158" s="59">
        <v>4.82</v>
      </c>
      <c r="HT158" s="59">
        <v>39.369999999999997</v>
      </c>
      <c r="HU158" t="s">
        <v>44</v>
      </c>
      <c r="HV158" s="19" t="s">
        <v>44</v>
      </c>
      <c r="HW158" s="18">
        <v>516.52610685000002</v>
      </c>
      <c r="HX158" s="58">
        <v>170.14369959638998</v>
      </c>
      <c r="HY158" s="58">
        <v>384.85630040361002</v>
      </c>
      <c r="HZ158" s="57">
        <v>0.5018496508890421</v>
      </c>
      <c r="IA158" s="18">
        <v>1691906.4000000001</v>
      </c>
      <c r="IB158" s="18">
        <v>2439892.632692345</v>
      </c>
      <c r="IC158" s="18">
        <v>24567278.918579221</v>
      </c>
      <c r="ID158" s="58">
        <v>20.519984238120902</v>
      </c>
      <c r="IE158" s="18">
        <v>252060.08809138279</v>
      </c>
      <c r="IF158" s="18">
        <v>1495812.2178952408</v>
      </c>
      <c r="IG158" s="18">
        <v>818718930.87343228</v>
      </c>
      <c r="IH158" s="18">
        <v>0</v>
      </c>
      <c r="II158" s="18">
        <v>0</v>
      </c>
      <c r="IJ158" s="18">
        <v>2127.3366968783357</v>
      </c>
      <c r="IK158" s="58">
        <v>22.069713837837838</v>
      </c>
      <c r="IL158" s="58">
        <v>6.6772074775938135</v>
      </c>
      <c r="IM158" s="58">
        <v>12.454328579939999</v>
      </c>
      <c r="IN158" s="58">
        <v>20.081010634074058</v>
      </c>
      <c r="IO158" s="58">
        <v>-3.2484694377315471E-15</v>
      </c>
      <c r="IP158" s="58">
        <v>75.148387949295227</v>
      </c>
      <c r="IQ158" s="58">
        <v>19.229124203505577</v>
      </c>
      <c r="IR158" s="58">
        <v>21.749974974856439</v>
      </c>
      <c r="IS158" s="58">
        <f t="shared" si="10"/>
        <v>2127.3366968783357</v>
      </c>
      <c r="IT158" s="60"/>
      <c r="IU158" s="18">
        <f t="shared" si="11"/>
        <v>12.454328579939999</v>
      </c>
      <c r="IV158" s="18">
        <f t="shared" si="12"/>
        <v>22.069713837837838</v>
      </c>
      <c r="IW158" s="57">
        <f t="shared" si="13"/>
        <v>0.30656522449799994</v>
      </c>
      <c r="IX158" s="57">
        <f t="shared" si="14"/>
        <v>0.44209669795701756</v>
      </c>
      <c r="JA158" s="18">
        <v>205.4</v>
      </c>
    </row>
    <row r="159" spans="1:261" x14ac:dyDescent="0.2">
      <c r="A159" t="s">
        <v>1498</v>
      </c>
      <c r="B159" t="s">
        <v>1499</v>
      </c>
      <c r="C159" t="s">
        <v>1224</v>
      </c>
      <c r="D159" t="s">
        <v>1500</v>
      </c>
      <c r="E159" t="s">
        <v>697</v>
      </c>
      <c r="F159">
        <v>6165</v>
      </c>
      <c r="G159">
        <v>1</v>
      </c>
      <c r="H159">
        <v>2312.2517909395701</v>
      </c>
      <c r="I159">
        <v>10.58</v>
      </c>
      <c r="J159">
        <v>4.59</v>
      </c>
      <c r="K159">
        <v>30.8271524507905</v>
      </c>
      <c r="L159">
        <v>0.31534642650376898</v>
      </c>
      <c r="M159">
        <v>0.46059268323603453</v>
      </c>
      <c r="N159">
        <v>4.82</v>
      </c>
      <c r="O159">
        <v>10.69</v>
      </c>
      <c r="R159" t="s">
        <v>424</v>
      </c>
      <c r="S159">
        <v>2914</v>
      </c>
      <c r="T159" t="s">
        <v>41</v>
      </c>
      <c r="U159">
        <v>4</v>
      </c>
      <c r="W159" t="s">
        <v>42</v>
      </c>
      <c r="X159" t="s">
        <v>134</v>
      </c>
      <c r="Y159">
        <v>39157</v>
      </c>
      <c r="Z159">
        <v>23.2</v>
      </c>
      <c r="AA159">
        <v>23.2</v>
      </c>
      <c r="AB159" t="b">
        <v>0</v>
      </c>
      <c r="AC159">
        <v>14500</v>
      </c>
      <c r="AD159">
        <v>1962</v>
      </c>
      <c r="AE159" s="10">
        <v>9999</v>
      </c>
      <c r="AF159" s="11">
        <v>999</v>
      </c>
      <c r="AG159" s="11">
        <v>65.755506982352259</v>
      </c>
      <c r="AH159" s="11">
        <v>0</v>
      </c>
      <c r="AI159" s="11">
        <v>65.755506982352259</v>
      </c>
      <c r="AJ159" s="11" t="s">
        <v>134</v>
      </c>
      <c r="AK159" s="11">
        <v>4.82</v>
      </c>
      <c r="AL159" s="11" t="s">
        <v>134</v>
      </c>
      <c r="AM159" s="11"/>
      <c r="AQ159" t="s">
        <v>479</v>
      </c>
      <c r="AR159" t="s">
        <v>483</v>
      </c>
      <c r="AS159">
        <v>3954</v>
      </c>
      <c r="AT159" t="s">
        <v>41</v>
      </c>
      <c r="AU159">
        <v>3</v>
      </c>
      <c r="AV159">
        <v>2567</v>
      </c>
      <c r="AW159" t="s">
        <v>42</v>
      </c>
      <c r="AX159">
        <v>0</v>
      </c>
      <c r="AY159" t="s">
        <v>177</v>
      </c>
      <c r="AZ159" t="s">
        <v>86</v>
      </c>
      <c r="BA159">
        <v>54</v>
      </c>
      <c r="BB159" t="s">
        <v>481</v>
      </c>
      <c r="BC159">
        <v>23</v>
      </c>
      <c r="BD159">
        <v>54023</v>
      </c>
      <c r="BE159">
        <v>520</v>
      </c>
      <c r="BF159">
        <v>10433</v>
      </c>
      <c r="BG159">
        <v>1973</v>
      </c>
      <c r="BH159">
        <v>0</v>
      </c>
      <c r="BI159" t="s">
        <v>1881</v>
      </c>
      <c r="BJ159" t="s">
        <v>1788</v>
      </c>
      <c r="BK159" t="s">
        <v>1808</v>
      </c>
      <c r="BL159" t="s">
        <v>1809</v>
      </c>
      <c r="BM159" t="s">
        <v>1810</v>
      </c>
      <c r="BN159">
        <v>1994</v>
      </c>
      <c r="BO159">
        <v>0.93500000000000005</v>
      </c>
      <c r="BP159" t="s">
        <v>1966</v>
      </c>
      <c r="BQ159" t="s">
        <v>1701</v>
      </c>
      <c r="BR159">
        <v>2004</v>
      </c>
      <c r="BS159">
        <v>0</v>
      </c>
      <c r="BT159" t="s">
        <v>1958</v>
      </c>
      <c r="BU159" t="s">
        <v>1863</v>
      </c>
      <c r="BV159">
        <v>0</v>
      </c>
      <c r="BW159">
        <v>0</v>
      </c>
      <c r="BX159">
        <v>0</v>
      </c>
      <c r="BY159">
        <v>0.15</v>
      </c>
      <c r="BZ159">
        <v>0.6351</v>
      </c>
      <c r="CA159">
        <v>7.0970000000000005E-2</v>
      </c>
      <c r="CB159">
        <v>0.6351</v>
      </c>
      <c r="CC159">
        <v>7.0970000000000005E-2</v>
      </c>
      <c r="CD159">
        <v>0.05</v>
      </c>
      <c r="CE159">
        <v>0.1</v>
      </c>
      <c r="CF159">
        <v>0.56000000000000005</v>
      </c>
      <c r="CG159">
        <v>0.98499999999999999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 t="s">
        <v>2217</v>
      </c>
      <c r="CP159">
        <v>100</v>
      </c>
      <c r="CQ159" t="s">
        <v>2218</v>
      </c>
      <c r="CR159">
        <v>100</v>
      </c>
      <c r="CS159" t="s">
        <v>1795</v>
      </c>
      <c r="CT159" t="s">
        <v>2222</v>
      </c>
      <c r="CU159">
        <v>1</v>
      </c>
      <c r="CV159">
        <v>0</v>
      </c>
      <c r="CW159" t="s">
        <v>1845</v>
      </c>
      <c r="CX159">
        <v>39.200800000000001</v>
      </c>
      <c r="CY159">
        <v>-79.263599999999997</v>
      </c>
      <c r="CZ159" t="s">
        <v>1817</v>
      </c>
      <c r="DA159" t="s">
        <v>1818</v>
      </c>
      <c r="DB159">
        <v>0</v>
      </c>
      <c r="DC159">
        <v>0</v>
      </c>
      <c r="DD159" s="18">
        <v>16289259.4</v>
      </c>
      <c r="DE159" s="18">
        <v>1721887.4</v>
      </c>
      <c r="DF159" s="57">
        <v>0.309999999999999</v>
      </c>
      <c r="DG159" t="s">
        <v>1891</v>
      </c>
      <c r="DH159">
        <v>8375541.5999999996</v>
      </c>
      <c r="DI159">
        <v>567.6</v>
      </c>
      <c r="DJ159">
        <v>617</v>
      </c>
      <c r="DK159">
        <v>1671277.4</v>
      </c>
      <c r="DL159">
        <v>6.8</v>
      </c>
      <c r="DM159">
        <v>305</v>
      </c>
      <c r="DN159">
        <v>72</v>
      </c>
      <c r="DO159">
        <v>0</v>
      </c>
      <c r="DP159">
        <v>8.2554851253672595E-2</v>
      </c>
      <c r="DQ159">
        <v>7.2223195256490694E-2</v>
      </c>
      <c r="DR159">
        <v>205.200168455191</v>
      </c>
      <c r="DS159">
        <v>2.9519017134805401E-7</v>
      </c>
      <c r="DT159">
        <v>7.5023103705800301E-2</v>
      </c>
      <c r="DU159">
        <v>6.9690092847315005E-2</v>
      </c>
      <c r="DV159">
        <v>7.57554391944915E-2</v>
      </c>
      <c r="DW159" s="58">
        <v>205.199924558878</v>
      </c>
      <c r="DX159">
        <v>4.1745298745748901E-7</v>
      </c>
      <c r="DY159">
        <v>7.2831111005406499E-2</v>
      </c>
      <c r="DZ159">
        <v>7.6928168482946003E-3</v>
      </c>
      <c r="EA159">
        <v>0</v>
      </c>
      <c r="EB159">
        <v>1087086</v>
      </c>
      <c r="EC159">
        <v>491524</v>
      </c>
      <c r="ED159">
        <v>0</v>
      </c>
      <c r="EE159">
        <v>12269</v>
      </c>
      <c r="EF159">
        <v>1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1</v>
      </c>
      <c r="EO159">
        <v>0</v>
      </c>
      <c r="EP159">
        <v>0</v>
      </c>
      <c r="EQ159">
        <v>1</v>
      </c>
      <c r="ER159">
        <v>1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 t="s">
        <v>1950</v>
      </c>
      <c r="FA159">
        <v>49</v>
      </c>
      <c r="FB159" t="s">
        <v>1824</v>
      </c>
      <c r="FC159">
        <v>2</v>
      </c>
      <c r="FD159" t="s">
        <v>1803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11</v>
      </c>
      <c r="FM159">
        <v>25</v>
      </c>
      <c r="FN159">
        <v>19</v>
      </c>
      <c r="FO159">
        <v>7</v>
      </c>
      <c r="FP159">
        <v>0</v>
      </c>
      <c r="FQ159">
        <v>0</v>
      </c>
      <c r="FR159">
        <v>0</v>
      </c>
      <c r="FS159" t="s">
        <v>2220</v>
      </c>
      <c r="FT159">
        <v>0</v>
      </c>
      <c r="FU159">
        <v>0</v>
      </c>
      <c r="FV159">
        <v>1</v>
      </c>
      <c r="FW159">
        <v>1</v>
      </c>
      <c r="FX159" t="s">
        <v>1827</v>
      </c>
      <c r="FY159">
        <v>0</v>
      </c>
      <c r="FZ159">
        <v>0</v>
      </c>
      <c r="GA159">
        <v>1</v>
      </c>
      <c r="GB159">
        <v>0</v>
      </c>
      <c r="GC159">
        <v>0</v>
      </c>
      <c r="GD159">
        <v>0</v>
      </c>
      <c r="GE159">
        <v>1</v>
      </c>
      <c r="GF159">
        <v>1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1</v>
      </c>
      <c r="GM159" t="s">
        <v>1804</v>
      </c>
      <c r="GN159">
        <v>0</v>
      </c>
      <c r="GO159">
        <v>0</v>
      </c>
      <c r="GP159">
        <v>0</v>
      </c>
      <c r="GQ159" t="s">
        <v>1839</v>
      </c>
      <c r="GR159">
        <v>20.256949079999998</v>
      </c>
      <c r="GS159">
        <v>28.020014157038101</v>
      </c>
      <c r="GT159">
        <v>30.458683465279201</v>
      </c>
      <c r="GU159">
        <v>1</v>
      </c>
      <c r="GV159">
        <v>12006628</v>
      </c>
      <c r="GW159">
        <v>1247791</v>
      </c>
      <c r="GX159">
        <v>0.23</v>
      </c>
      <c r="GY159">
        <v>1231880</v>
      </c>
      <c r="GZ159">
        <v>205.19999453635108</v>
      </c>
      <c r="HA159" t="s">
        <v>1806</v>
      </c>
      <c r="HB159" s="57">
        <v>0.309999999999999</v>
      </c>
      <c r="HC159" t="s">
        <v>1806</v>
      </c>
      <c r="HD159" s="58">
        <v>205.199924558878</v>
      </c>
      <c r="HE159" s="18">
        <v>1412111.9999999953</v>
      </c>
      <c r="HF159" s="18">
        <v>14732564.495999953</v>
      </c>
      <c r="HG159" s="18">
        <v>1511560.5615689973</v>
      </c>
      <c r="HH159" s="57">
        <v>0.31921424186617559</v>
      </c>
      <c r="HI159">
        <v>63</v>
      </c>
      <c r="HJ159" s="11">
        <v>12.157857375380175</v>
      </c>
      <c r="HK159">
        <v>0</v>
      </c>
      <c r="HL159" s="11">
        <v>12.157857375380175</v>
      </c>
      <c r="HM159" s="59">
        <v>2363.57306378564</v>
      </c>
      <c r="HN159" s="59">
        <v>10.58</v>
      </c>
      <c r="HO159" s="59">
        <v>4.59</v>
      </c>
      <c r="HP159" s="59">
        <v>30.597022544133001</v>
      </c>
      <c r="HQ159" s="59">
        <v>0.32017655829038505</v>
      </c>
      <c r="HR159" s="59">
        <v>0.47097016467276909</v>
      </c>
      <c r="HS159" s="59">
        <v>4.82</v>
      </c>
      <c r="HT159" s="59">
        <v>39.369999999999997</v>
      </c>
      <c r="HU159" t="s">
        <v>44</v>
      </c>
      <c r="HV159" s="19" t="s">
        <v>44</v>
      </c>
      <c r="HW159" s="18">
        <v>501.44753880000002</v>
      </c>
      <c r="HX159" s="58">
        <v>165.17681928072</v>
      </c>
      <c r="HY159" s="58">
        <v>354.82318071928</v>
      </c>
      <c r="HZ159" s="57">
        <v>0.45431079128827712</v>
      </c>
      <c r="IA159" s="18">
        <v>1412111.9999999951</v>
      </c>
      <c r="IB159" s="18">
        <v>2069476.5164763601</v>
      </c>
      <c r="IC159" s="18">
        <v>21590848.496397864</v>
      </c>
      <c r="ID159" s="58">
        <v>20.519992455887802</v>
      </c>
      <c r="IE159" s="18">
        <v>221522.02413115033</v>
      </c>
      <c r="IF159" s="18">
        <v>1290038.5374378469</v>
      </c>
      <c r="IG159" s="18">
        <v>794818669.20363188</v>
      </c>
      <c r="IH159" s="18">
        <v>0</v>
      </c>
      <c r="II159" s="18">
        <v>0</v>
      </c>
      <c r="IJ159" s="18">
        <v>2240.0415541972616</v>
      </c>
      <c r="IK159" s="58">
        <v>22.412676000000001</v>
      </c>
      <c r="IL159" s="58">
        <v>7.2851346073094074</v>
      </c>
      <c r="IM159" s="58">
        <v>12.90455954658</v>
      </c>
      <c r="IN159" s="58">
        <v>20.991456271583516</v>
      </c>
      <c r="IO159" s="58">
        <v>3.8299137900548314E-15</v>
      </c>
      <c r="IP159" s="58">
        <v>77.651967890802837</v>
      </c>
      <c r="IQ159" s="58">
        <v>27.695005280468109</v>
      </c>
      <c r="IR159" s="58">
        <v>30.315721710365157</v>
      </c>
      <c r="IS159" s="58">
        <f t="shared" si="10"/>
        <v>2240.0415541972616</v>
      </c>
      <c r="IT159" s="60"/>
      <c r="IU159" s="18">
        <f t="shared" si="11"/>
        <v>12.90455954658</v>
      </c>
      <c r="IV159" s="18">
        <f t="shared" si="12"/>
        <v>22.412676000000001</v>
      </c>
      <c r="IW159" s="57">
        <f t="shared" si="13"/>
        <v>0.31764772938599994</v>
      </c>
      <c r="IX159" s="57">
        <f t="shared" si="14"/>
        <v>0.46551868157509246</v>
      </c>
      <c r="JA159" s="18">
        <v>205.4</v>
      </c>
    </row>
    <row r="160" spans="1:261" x14ac:dyDescent="0.2">
      <c r="A160" t="s">
        <v>1501</v>
      </c>
      <c r="B160" t="s">
        <v>1499</v>
      </c>
      <c r="C160" t="s">
        <v>1224</v>
      </c>
      <c r="D160" t="s">
        <v>1500</v>
      </c>
      <c r="E160" t="s">
        <v>697</v>
      </c>
      <c r="F160">
        <v>6165</v>
      </c>
      <c r="G160">
        <v>2</v>
      </c>
      <c r="H160">
        <v>2300.7299606025199</v>
      </c>
      <c r="I160">
        <v>10.58</v>
      </c>
      <c r="J160">
        <v>4.59</v>
      </c>
      <c r="K160">
        <v>31.493233082906599</v>
      </c>
      <c r="L160">
        <v>0.31425960617907001</v>
      </c>
      <c r="M160">
        <v>0.45827781039414295</v>
      </c>
      <c r="N160">
        <v>4.82</v>
      </c>
      <c r="O160">
        <v>10.69</v>
      </c>
      <c r="R160" t="s">
        <v>427</v>
      </c>
      <c r="S160">
        <v>2935</v>
      </c>
      <c r="T160" t="s">
        <v>41</v>
      </c>
      <c r="U160">
        <v>10</v>
      </c>
      <c r="W160" t="s">
        <v>42</v>
      </c>
      <c r="X160" t="s">
        <v>134</v>
      </c>
      <c r="Y160">
        <v>39169</v>
      </c>
      <c r="Z160">
        <v>11.5</v>
      </c>
      <c r="AA160">
        <v>66</v>
      </c>
      <c r="AB160" t="b">
        <v>0</v>
      </c>
      <c r="AC160">
        <v>14500</v>
      </c>
      <c r="AD160">
        <v>1951</v>
      </c>
      <c r="AE160" s="10">
        <v>9999</v>
      </c>
      <c r="AF160" s="11">
        <v>999</v>
      </c>
      <c r="AG160" s="11">
        <v>65.755506982352259</v>
      </c>
      <c r="AH160" s="11">
        <v>0</v>
      </c>
      <c r="AI160" s="11">
        <v>65.755506982352259</v>
      </c>
      <c r="AJ160" s="11" t="s">
        <v>134</v>
      </c>
      <c r="AK160" s="11">
        <v>4.82</v>
      </c>
      <c r="AL160" s="11" t="s">
        <v>134</v>
      </c>
      <c r="AM160" s="11"/>
      <c r="AQ160" t="s">
        <v>484</v>
      </c>
      <c r="AR160" t="s">
        <v>485</v>
      </c>
      <c r="AS160">
        <v>4078</v>
      </c>
      <c r="AT160" t="s">
        <v>41</v>
      </c>
      <c r="AU160">
        <v>3</v>
      </c>
      <c r="AV160">
        <v>2615</v>
      </c>
      <c r="AW160" t="s">
        <v>42</v>
      </c>
      <c r="AX160">
        <v>0</v>
      </c>
      <c r="AY160" t="s">
        <v>486</v>
      </c>
      <c r="AZ160" t="s">
        <v>487</v>
      </c>
      <c r="BA160">
        <v>55</v>
      </c>
      <c r="BB160" t="s">
        <v>488</v>
      </c>
      <c r="BC160">
        <v>73</v>
      </c>
      <c r="BD160">
        <v>55073</v>
      </c>
      <c r="BE160">
        <v>327</v>
      </c>
      <c r="BF160">
        <v>9994</v>
      </c>
      <c r="BG160">
        <v>1981</v>
      </c>
      <c r="BH160">
        <v>0</v>
      </c>
      <c r="BI160" t="s">
        <v>1881</v>
      </c>
      <c r="BJ160" t="s">
        <v>1788</v>
      </c>
      <c r="BK160" t="s">
        <v>1808</v>
      </c>
      <c r="BL160" t="s">
        <v>1910</v>
      </c>
      <c r="BM160">
        <v>0</v>
      </c>
      <c r="BN160">
        <v>0</v>
      </c>
      <c r="BO160">
        <v>0.99160000000000004</v>
      </c>
      <c r="BP160" t="s">
        <v>2223</v>
      </c>
      <c r="BQ160">
        <v>0</v>
      </c>
      <c r="BR160">
        <v>0</v>
      </c>
      <c r="BS160">
        <v>0</v>
      </c>
      <c r="BT160" t="s">
        <v>41</v>
      </c>
      <c r="BU160">
        <v>0</v>
      </c>
      <c r="BV160" t="s">
        <v>1812</v>
      </c>
      <c r="BW160">
        <v>2009</v>
      </c>
      <c r="BX160">
        <v>0</v>
      </c>
      <c r="BY160">
        <v>0.08</v>
      </c>
      <c r="BZ160">
        <v>5.6529999999999997E-2</v>
      </c>
      <c r="CA160">
        <v>5.6529999999999997E-2</v>
      </c>
      <c r="CB160">
        <v>5.6529999999999997E-2</v>
      </c>
      <c r="CC160">
        <v>5.6529999999999997E-2</v>
      </c>
      <c r="CD160">
        <v>0.1</v>
      </c>
      <c r="CE160">
        <v>0.1</v>
      </c>
      <c r="CF160">
        <v>0.1</v>
      </c>
      <c r="CG160">
        <v>0.98</v>
      </c>
      <c r="CH160" t="s">
        <v>1793</v>
      </c>
      <c r="CI160">
        <v>2016</v>
      </c>
      <c r="CJ160">
        <v>0</v>
      </c>
      <c r="CK160">
        <v>0</v>
      </c>
      <c r="CL160">
        <v>0</v>
      </c>
      <c r="CM160">
        <v>0</v>
      </c>
      <c r="CN160">
        <v>0</v>
      </c>
      <c r="CO160" t="s">
        <v>2224</v>
      </c>
      <c r="CP160">
        <v>100</v>
      </c>
      <c r="CQ160" t="s">
        <v>2225</v>
      </c>
      <c r="CR160">
        <v>100</v>
      </c>
      <c r="CS160" t="s">
        <v>1795</v>
      </c>
      <c r="CT160" t="s">
        <v>2226</v>
      </c>
      <c r="CU160">
        <v>1</v>
      </c>
      <c r="CV160">
        <v>0</v>
      </c>
      <c r="CW160" t="s">
        <v>2227</v>
      </c>
      <c r="CX160">
        <v>44.860599999999998</v>
      </c>
      <c r="CY160">
        <v>-89.655299999999997</v>
      </c>
      <c r="CZ160" t="s">
        <v>1817</v>
      </c>
      <c r="DA160" t="s">
        <v>1818</v>
      </c>
      <c r="DB160">
        <v>0</v>
      </c>
      <c r="DC160" t="s">
        <v>2228</v>
      </c>
      <c r="DD160" s="18">
        <v>11108717</v>
      </c>
      <c r="DE160" s="18">
        <v>1238057.8</v>
      </c>
      <c r="DF160" s="57">
        <v>0.28199999999999997</v>
      </c>
      <c r="DG160" t="s">
        <v>1891</v>
      </c>
      <c r="DH160">
        <v>5819804.4000000004</v>
      </c>
      <c r="DI160">
        <v>49.2</v>
      </c>
      <c r="DJ160">
        <v>301.39999999999998</v>
      </c>
      <c r="DK160">
        <v>1160743.2</v>
      </c>
      <c r="DL160">
        <v>0</v>
      </c>
      <c r="DM160">
        <v>151.4</v>
      </c>
      <c r="DN160">
        <v>16</v>
      </c>
      <c r="DO160">
        <v>0</v>
      </c>
      <c r="DP160">
        <v>1.7625704819780701E-2</v>
      </c>
      <c r="DQ160">
        <v>5.85935592657576E-2</v>
      </c>
      <c r="DR160">
        <v>209.05864365755201</v>
      </c>
      <c r="DS160">
        <v>0</v>
      </c>
      <c r="DT160">
        <v>5.6670379857233798E-2</v>
      </c>
      <c r="DU160">
        <v>8.8579086135689607E-3</v>
      </c>
      <c r="DV160">
        <v>5.4263692197757799E-2</v>
      </c>
      <c r="DW160" s="58">
        <v>208.97880466303999</v>
      </c>
      <c r="DX160">
        <v>0</v>
      </c>
      <c r="DY160">
        <v>5.2029240020506497E-2</v>
      </c>
      <c r="DZ160">
        <v>3.3514275510385699E-3</v>
      </c>
      <c r="EA160">
        <v>0</v>
      </c>
      <c r="EB160">
        <v>1075031</v>
      </c>
      <c r="EC160">
        <v>653881</v>
      </c>
      <c r="ED160">
        <v>103582</v>
      </c>
      <c r="EE160">
        <v>0</v>
      </c>
      <c r="EF160">
        <v>1</v>
      </c>
      <c r="EG160">
        <v>1</v>
      </c>
      <c r="EH160" t="s">
        <v>1821</v>
      </c>
      <c r="EI160">
        <v>0.45</v>
      </c>
      <c r="EJ160">
        <v>0.21</v>
      </c>
      <c r="EK160" t="s">
        <v>1822</v>
      </c>
      <c r="EL160" t="s">
        <v>1822</v>
      </c>
      <c r="EM160">
        <v>0</v>
      </c>
      <c r="EN160">
        <v>0</v>
      </c>
      <c r="EO160">
        <v>0</v>
      </c>
      <c r="EP160">
        <v>1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 t="s">
        <v>1823</v>
      </c>
      <c r="FA160">
        <v>41</v>
      </c>
      <c r="FB160" t="s">
        <v>1824</v>
      </c>
      <c r="FC160">
        <v>4</v>
      </c>
      <c r="FD160" t="s">
        <v>1825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57</v>
      </c>
      <c r="FM160">
        <v>5</v>
      </c>
      <c r="FN160">
        <v>17</v>
      </c>
      <c r="FO160">
        <v>37</v>
      </c>
      <c r="FP160">
        <v>0</v>
      </c>
      <c r="FQ160">
        <v>0</v>
      </c>
      <c r="FR160">
        <v>0</v>
      </c>
      <c r="FS160" t="s">
        <v>1917</v>
      </c>
      <c r="FT160">
        <v>1</v>
      </c>
      <c r="FU160">
        <v>1</v>
      </c>
      <c r="FV160">
        <v>1</v>
      </c>
      <c r="FW160">
        <v>1</v>
      </c>
      <c r="FX160" t="s">
        <v>1827</v>
      </c>
      <c r="FY160">
        <v>0</v>
      </c>
      <c r="FZ160">
        <v>0</v>
      </c>
      <c r="GA160">
        <v>1</v>
      </c>
      <c r="GB160">
        <v>0</v>
      </c>
      <c r="GC160">
        <v>0</v>
      </c>
      <c r="GD160">
        <v>0</v>
      </c>
      <c r="GE160">
        <v>1</v>
      </c>
      <c r="GF160">
        <v>1</v>
      </c>
      <c r="GG160">
        <v>1</v>
      </c>
      <c r="GH160">
        <v>0</v>
      </c>
      <c r="GI160">
        <v>0</v>
      </c>
      <c r="GJ160">
        <v>0</v>
      </c>
      <c r="GK160">
        <v>0</v>
      </c>
      <c r="GL160">
        <v>1</v>
      </c>
      <c r="GM160" t="s">
        <v>1804</v>
      </c>
      <c r="GN160">
        <v>0</v>
      </c>
      <c r="GO160" t="s">
        <v>1893</v>
      </c>
      <c r="GP160">
        <v>0</v>
      </c>
      <c r="GQ160" t="s">
        <v>2229</v>
      </c>
      <c r="GR160">
        <v>324.3894244</v>
      </c>
      <c r="GS160">
        <v>0.15166955609296301</v>
      </c>
      <c r="GT160">
        <v>0.929130166797139</v>
      </c>
      <c r="GU160">
        <v>0</v>
      </c>
      <c r="GV160">
        <v>10906887</v>
      </c>
      <c r="GW160">
        <v>1228736</v>
      </c>
      <c r="GX160">
        <v>0.28000000000000003</v>
      </c>
      <c r="GY160">
        <v>1139869</v>
      </c>
      <c r="GZ160">
        <v>209.01821023725651</v>
      </c>
      <c r="HA160" t="s">
        <v>1806</v>
      </c>
      <c r="HB160" s="57">
        <v>0.28199999999999997</v>
      </c>
      <c r="HC160" t="s">
        <v>1806</v>
      </c>
      <c r="HD160" s="58">
        <v>208.97880466303999</v>
      </c>
      <c r="HE160" s="18">
        <v>807794.6399999999</v>
      </c>
      <c r="HF160" s="18">
        <v>8073099.6321599986</v>
      </c>
      <c r="HG160" s="18">
        <v>843553.35552721214</v>
      </c>
      <c r="HH160" s="57">
        <v>0.37286202964652221</v>
      </c>
      <c r="HI160">
        <v>272</v>
      </c>
      <c r="HJ160" s="11">
        <v>45.350877825393333</v>
      </c>
      <c r="HK160">
        <v>160</v>
      </c>
      <c r="HL160" s="11">
        <v>26.676986956113726</v>
      </c>
      <c r="HM160" s="59" t="s">
        <v>44</v>
      </c>
      <c r="HN160" s="59" t="s">
        <v>44</v>
      </c>
      <c r="HO160" s="59" t="s">
        <v>44</v>
      </c>
      <c r="HP160" s="59" t="s">
        <v>44</v>
      </c>
      <c r="HQ160" s="59" t="s">
        <v>44</v>
      </c>
      <c r="HR160" s="59" t="s">
        <v>44</v>
      </c>
      <c r="HS160" s="59" t="s">
        <v>44</v>
      </c>
      <c r="HT160" s="59" t="s">
        <v>44</v>
      </c>
      <c r="HU160" t="s">
        <v>44</v>
      </c>
      <c r="HV160" s="19" t="s">
        <v>44</v>
      </c>
      <c r="HW160" s="18">
        <v>314.90323962299993</v>
      </c>
      <c r="HX160" s="58">
        <v>103.72912713181617</v>
      </c>
      <c r="HY160" s="58">
        <v>223.27087286818383</v>
      </c>
      <c r="HZ160" s="57">
        <v>0.41301401663100906</v>
      </c>
      <c r="IA160" s="18">
        <v>807794.6399999999</v>
      </c>
      <c r="IB160" s="18">
        <v>1183086.9109198581</v>
      </c>
      <c r="IC160" s="18">
        <v>11823770.587733062</v>
      </c>
      <c r="ID160" s="58">
        <v>20.897880466304002</v>
      </c>
      <c r="IE160" s="18">
        <v>123545.87220172328</v>
      </c>
      <c r="IF160" s="18">
        <v>720007.48332548887</v>
      </c>
      <c r="IG160" s="18">
        <v>499136907.60957664</v>
      </c>
      <c r="IH160" s="18">
        <v>1</v>
      </c>
      <c r="II160" s="18">
        <v>0</v>
      </c>
      <c r="IJ160" s="18">
        <v>2235.5666065956598</v>
      </c>
      <c r="IK160" s="58">
        <v>25.622496183486241</v>
      </c>
      <c r="IL160" s="58">
        <v>6.9646493734590713</v>
      </c>
      <c r="IM160" s="58">
        <v>12.886957653317996</v>
      </c>
      <c r="IN160" s="58">
        <v>34.946916931210239</v>
      </c>
      <c r="IO160" s="58">
        <v>0</v>
      </c>
      <c r="IP160" s="58">
        <v>75.762617195215057</v>
      </c>
      <c r="IQ160" s="58">
        <v>49.476591374756993</v>
      </c>
      <c r="IR160" s="58">
        <v>55.509041563574065</v>
      </c>
      <c r="IS160" s="58">
        <f t="shared" si="10"/>
        <v>2235.5666065956598</v>
      </c>
      <c r="IT160" s="60"/>
      <c r="IU160" s="18">
        <f t="shared" si="11"/>
        <v>12.886957653317996</v>
      </c>
      <c r="IV160" s="18">
        <f t="shared" si="12"/>
        <v>25.622496183486241</v>
      </c>
      <c r="IW160" s="57">
        <f t="shared" si="13"/>
        <v>0.31721445606059995</v>
      </c>
      <c r="IX160" s="57">
        <f t="shared" si="14"/>
        <v>0.46458871145747915</v>
      </c>
      <c r="JA160" s="18">
        <v>214.13</v>
      </c>
    </row>
    <row r="161" spans="1:261" x14ac:dyDescent="0.2">
      <c r="A161" t="s">
        <v>1502</v>
      </c>
      <c r="B161" t="s">
        <v>1499</v>
      </c>
      <c r="C161" t="s">
        <v>1224</v>
      </c>
      <c r="D161" t="s">
        <v>1500</v>
      </c>
      <c r="E161" t="s">
        <v>697</v>
      </c>
      <c r="F161">
        <v>6165</v>
      </c>
      <c r="G161">
        <v>3</v>
      </c>
      <c r="H161">
        <v>2272.2192991909001</v>
      </c>
      <c r="I161">
        <v>10.58</v>
      </c>
      <c r="J161">
        <v>4.59</v>
      </c>
      <c r="K161">
        <v>30.5900539873399</v>
      </c>
      <c r="L161">
        <v>0.311620774013043</v>
      </c>
      <c r="M161">
        <v>0.45268764984338317</v>
      </c>
      <c r="N161">
        <v>4.82</v>
      </c>
      <c r="O161">
        <v>10.69</v>
      </c>
      <c r="R161" t="s">
        <v>428</v>
      </c>
      <c r="S161">
        <v>2935</v>
      </c>
      <c r="T161" t="s">
        <v>41</v>
      </c>
      <c r="U161">
        <v>11</v>
      </c>
      <c r="W161" t="s">
        <v>42</v>
      </c>
      <c r="X161" t="s">
        <v>134</v>
      </c>
      <c r="Y161">
        <v>39169</v>
      </c>
      <c r="Z161">
        <v>11.5</v>
      </c>
      <c r="AA161">
        <v>66</v>
      </c>
      <c r="AB161" t="b">
        <v>0</v>
      </c>
      <c r="AC161">
        <v>14500</v>
      </c>
      <c r="AD161">
        <v>1956</v>
      </c>
      <c r="AE161" s="10">
        <v>9999</v>
      </c>
      <c r="AF161" s="11">
        <v>999</v>
      </c>
      <c r="AG161" s="11">
        <v>65.755506982352259</v>
      </c>
      <c r="AH161" s="11">
        <v>0</v>
      </c>
      <c r="AI161" s="11">
        <v>65.755506982352259</v>
      </c>
      <c r="AJ161" s="11" t="s">
        <v>134</v>
      </c>
      <c r="AK161" s="11">
        <v>4.82</v>
      </c>
      <c r="AL161" s="11" t="s">
        <v>134</v>
      </c>
      <c r="AM161" s="11"/>
      <c r="AQ161" t="s">
        <v>484</v>
      </c>
      <c r="AR161" t="s">
        <v>489</v>
      </c>
      <c r="AS161">
        <v>4078</v>
      </c>
      <c r="AT161" t="s">
        <v>41</v>
      </c>
      <c r="AU161">
        <v>4</v>
      </c>
      <c r="AV161">
        <v>89565</v>
      </c>
      <c r="AW161" t="s">
        <v>42</v>
      </c>
      <c r="AX161">
        <v>0</v>
      </c>
      <c r="AY161" t="s">
        <v>486</v>
      </c>
      <c r="AZ161" t="s">
        <v>487</v>
      </c>
      <c r="BA161">
        <v>55</v>
      </c>
      <c r="BB161" t="s">
        <v>488</v>
      </c>
      <c r="BC161">
        <v>73</v>
      </c>
      <c r="BD161">
        <v>55073</v>
      </c>
      <c r="BE161">
        <v>550</v>
      </c>
      <c r="BF161">
        <v>9679</v>
      </c>
      <c r="BG161">
        <v>2008</v>
      </c>
      <c r="BH161">
        <v>0</v>
      </c>
      <c r="BI161" t="s">
        <v>1807</v>
      </c>
      <c r="BJ161" t="s">
        <v>1788</v>
      </c>
      <c r="BK161" t="s">
        <v>1808</v>
      </c>
      <c r="BL161" t="s">
        <v>1910</v>
      </c>
      <c r="BM161" t="s">
        <v>1865</v>
      </c>
      <c r="BN161">
        <v>2008</v>
      </c>
      <c r="BO161">
        <v>0.9</v>
      </c>
      <c r="BP161" t="s">
        <v>1908</v>
      </c>
      <c r="BQ161" t="s">
        <v>1701</v>
      </c>
      <c r="BR161">
        <v>2008</v>
      </c>
      <c r="BS161">
        <v>0</v>
      </c>
      <c r="BT161" t="s">
        <v>41</v>
      </c>
      <c r="BU161">
        <v>0</v>
      </c>
      <c r="BV161" t="s">
        <v>1812</v>
      </c>
      <c r="BW161">
        <v>2008</v>
      </c>
      <c r="BX161">
        <v>0</v>
      </c>
      <c r="BY161">
        <v>0.08</v>
      </c>
      <c r="BZ161">
        <v>5.3769999999999998E-2</v>
      </c>
      <c r="CA161">
        <v>5.3769999999999998E-2</v>
      </c>
      <c r="CB161">
        <v>5.3769999999999998E-2</v>
      </c>
      <c r="CC161">
        <v>5.3769999999999998E-2</v>
      </c>
      <c r="CD161">
        <v>0.1</v>
      </c>
      <c r="CE161">
        <v>0.1</v>
      </c>
      <c r="CF161">
        <v>0.1</v>
      </c>
      <c r="CG161">
        <v>0.95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 t="s">
        <v>2224</v>
      </c>
      <c r="CP161">
        <v>70</v>
      </c>
      <c r="CQ161" t="s">
        <v>2225</v>
      </c>
      <c r="CR161">
        <v>70</v>
      </c>
      <c r="CS161" t="s">
        <v>1795</v>
      </c>
      <c r="CT161" t="s">
        <v>2230</v>
      </c>
      <c r="CU161">
        <v>1</v>
      </c>
      <c r="CV161">
        <v>0</v>
      </c>
      <c r="CW161" t="s">
        <v>2227</v>
      </c>
      <c r="CX161">
        <v>44.860599999999998</v>
      </c>
      <c r="CY161">
        <v>-89.655299999999997</v>
      </c>
      <c r="CZ161" t="s">
        <v>1817</v>
      </c>
      <c r="DA161" t="s">
        <v>1818</v>
      </c>
      <c r="DB161">
        <v>0</v>
      </c>
      <c r="DC161" t="s">
        <v>2228</v>
      </c>
      <c r="DD161" s="18">
        <v>30325729</v>
      </c>
      <c r="DE161" s="18">
        <v>3682992.8</v>
      </c>
      <c r="DF161" s="57">
        <v>0.66</v>
      </c>
      <c r="DG161" t="s">
        <v>1835</v>
      </c>
      <c r="DH161">
        <v>13391594.6</v>
      </c>
      <c r="DI161">
        <v>600.79999999999995</v>
      </c>
      <c r="DJ161">
        <v>815.8</v>
      </c>
      <c r="DK161">
        <v>3179111.2</v>
      </c>
      <c r="DL161">
        <v>9.1999999999999993</v>
      </c>
      <c r="DM161">
        <v>360.8</v>
      </c>
      <c r="DN161">
        <v>15</v>
      </c>
      <c r="DO161">
        <v>0</v>
      </c>
      <c r="DP161">
        <v>3.8606901646324999E-2</v>
      </c>
      <c r="DQ161">
        <v>5.4164906787381402E-2</v>
      </c>
      <c r="DR161">
        <v>209.63099420966901</v>
      </c>
      <c r="DS161">
        <v>3.2012356257317601E-7</v>
      </c>
      <c r="DT161">
        <v>5.4777084960489698E-2</v>
      </c>
      <c r="DU161">
        <v>3.9623120024583701E-2</v>
      </c>
      <c r="DV161">
        <v>5.3802498861610197E-2</v>
      </c>
      <c r="DW161" s="58">
        <v>209.664288696901</v>
      </c>
      <c r="DX161">
        <v>3.0337275651312402E-7</v>
      </c>
      <c r="DY161">
        <v>5.3884546355667001E-2</v>
      </c>
      <c r="DZ161">
        <v>9.7416776604204996E-4</v>
      </c>
      <c r="EA161">
        <v>0</v>
      </c>
      <c r="EB161">
        <v>3330924</v>
      </c>
      <c r="EC161">
        <v>1744765</v>
      </c>
      <c r="ED161">
        <v>96535</v>
      </c>
      <c r="EE161">
        <v>0</v>
      </c>
      <c r="EF161">
        <v>1</v>
      </c>
      <c r="EG161">
        <v>1</v>
      </c>
      <c r="EH161" t="s">
        <v>1821</v>
      </c>
      <c r="EI161">
        <v>8.3088989999999998E-3</v>
      </c>
      <c r="EJ161">
        <v>0.21</v>
      </c>
      <c r="EK161" t="s">
        <v>1848</v>
      </c>
      <c r="EL161" t="s">
        <v>1822</v>
      </c>
      <c r="EM161">
        <v>0</v>
      </c>
      <c r="EN161">
        <v>0</v>
      </c>
      <c r="EO161">
        <v>0</v>
      </c>
      <c r="EP161">
        <v>1</v>
      </c>
      <c r="EQ161">
        <v>1</v>
      </c>
      <c r="ER161">
        <v>1</v>
      </c>
      <c r="ES161">
        <v>0</v>
      </c>
      <c r="ET161">
        <v>1</v>
      </c>
      <c r="EU161">
        <v>0</v>
      </c>
      <c r="EV161">
        <v>0</v>
      </c>
      <c r="EW161">
        <v>0</v>
      </c>
      <c r="EX161">
        <v>0</v>
      </c>
      <c r="EY161">
        <v>0</v>
      </c>
      <c r="EZ161" t="s">
        <v>1950</v>
      </c>
      <c r="FA161">
        <v>14</v>
      </c>
      <c r="FB161" t="s">
        <v>1940</v>
      </c>
      <c r="FC161">
        <v>5</v>
      </c>
      <c r="FD161" t="s">
        <v>1849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57</v>
      </c>
      <c r="FM161">
        <v>5</v>
      </c>
      <c r="FN161">
        <v>17</v>
      </c>
      <c r="FO161">
        <v>37</v>
      </c>
      <c r="FP161">
        <v>0</v>
      </c>
      <c r="FQ161">
        <v>0</v>
      </c>
      <c r="FR161">
        <v>0</v>
      </c>
      <c r="FS161" t="s">
        <v>1917</v>
      </c>
      <c r="FT161">
        <v>1</v>
      </c>
      <c r="FU161">
        <v>1</v>
      </c>
      <c r="FV161">
        <v>1</v>
      </c>
      <c r="FW161">
        <v>1</v>
      </c>
      <c r="FX161" t="s">
        <v>1827</v>
      </c>
      <c r="FY161">
        <v>0</v>
      </c>
      <c r="FZ161">
        <v>0</v>
      </c>
      <c r="GA161">
        <v>1</v>
      </c>
      <c r="GB161">
        <v>0</v>
      </c>
      <c r="GC161">
        <v>0</v>
      </c>
      <c r="GD161">
        <v>0</v>
      </c>
      <c r="GE161">
        <v>1</v>
      </c>
      <c r="GF161">
        <v>1</v>
      </c>
      <c r="GG161">
        <v>0</v>
      </c>
      <c r="GH161">
        <v>0</v>
      </c>
      <c r="GI161">
        <v>0</v>
      </c>
      <c r="GJ161">
        <v>0</v>
      </c>
      <c r="GK161">
        <v>0</v>
      </c>
      <c r="GL161">
        <v>1</v>
      </c>
      <c r="GM161" t="s">
        <v>1804</v>
      </c>
      <c r="GN161">
        <v>0</v>
      </c>
      <c r="GO161" t="s">
        <v>1893</v>
      </c>
      <c r="GP161">
        <v>0</v>
      </c>
      <c r="GQ161" t="s">
        <v>2229</v>
      </c>
      <c r="GR161">
        <v>324.3894244</v>
      </c>
      <c r="GS161">
        <v>1.8520949044848001</v>
      </c>
      <c r="GT161">
        <v>2.5148785337528401</v>
      </c>
      <c r="GU161">
        <v>0</v>
      </c>
      <c r="GV161">
        <v>30309235</v>
      </c>
      <c r="GW161">
        <v>3688289</v>
      </c>
      <c r="GX161">
        <v>0.66</v>
      </c>
      <c r="GY161">
        <v>3177804</v>
      </c>
      <c r="GZ161">
        <v>209.69212848823139</v>
      </c>
      <c r="HA161" t="s">
        <v>1806</v>
      </c>
      <c r="HB161" s="57">
        <v>0.66</v>
      </c>
      <c r="HC161" t="s">
        <v>1806</v>
      </c>
      <c r="HD161" s="58">
        <v>209.664288696901</v>
      </c>
      <c r="HE161" s="18">
        <v>3179880</v>
      </c>
      <c r="HF161" s="18">
        <v>30778058.52</v>
      </c>
      <c r="HG161" s="18">
        <v>3226529.8735336969</v>
      </c>
      <c r="HH161" s="57">
        <v>0.62713797035347774</v>
      </c>
      <c r="HI161">
        <v>272</v>
      </c>
      <c r="HJ161" s="11">
        <v>33.451212059977635</v>
      </c>
      <c r="HK161">
        <v>160</v>
      </c>
      <c r="HL161" s="11">
        <v>19.677183564692729</v>
      </c>
      <c r="HM161" s="59">
        <v>2223.9636590096902</v>
      </c>
      <c r="HN161" s="59">
        <v>10.58</v>
      </c>
      <c r="HO161" s="59">
        <v>4.59</v>
      </c>
      <c r="HP161" s="59">
        <v>28.687303649400398</v>
      </c>
      <c r="HQ161" s="59">
        <v>0.30705084804999999</v>
      </c>
      <c r="HR161" s="59">
        <v>0.44310732928374841</v>
      </c>
      <c r="HS161" s="59">
        <v>4.82</v>
      </c>
      <c r="HT161" s="59">
        <v>32.72</v>
      </c>
      <c r="HU161" t="s">
        <v>44</v>
      </c>
      <c r="HV161" s="19" t="s">
        <v>44</v>
      </c>
      <c r="HW161" s="18">
        <v>512.95965682500002</v>
      </c>
      <c r="HX161" s="58">
        <v>168.96891095815499</v>
      </c>
      <c r="HY161" s="58">
        <v>381.03108904184501</v>
      </c>
      <c r="HZ161" s="57">
        <v>0.95267816836892061</v>
      </c>
      <c r="IA161" s="18">
        <v>3179880</v>
      </c>
      <c r="IB161" s="18">
        <v>4590003.4152014591</v>
      </c>
      <c r="IC161" s="18">
        <v>44426643.055734925</v>
      </c>
      <c r="ID161" s="58">
        <v>20.966428869690102</v>
      </c>
      <c r="IE161" s="18">
        <v>465734.02577358903</v>
      </c>
      <c r="IF161" s="18">
        <v>2760795.8477601078</v>
      </c>
      <c r="IG161" s="18">
        <v>813065934.61098123</v>
      </c>
      <c r="IH161" s="18">
        <v>0</v>
      </c>
      <c r="II161" s="18">
        <v>0</v>
      </c>
      <c r="IJ161" s="18">
        <v>2133.8572048164028</v>
      </c>
      <c r="IK161" s="58">
        <v>22.116036000000001</v>
      </c>
      <c r="IL161" s="58">
        <v>6.4382545264608693</v>
      </c>
      <c r="IM161" s="58">
        <v>12.480774777512998</v>
      </c>
      <c r="IN161" s="58">
        <v>27.292712061465917</v>
      </c>
      <c r="IO161" s="58">
        <v>0</v>
      </c>
      <c r="IP161" s="58">
        <v>73.797642382608515</v>
      </c>
      <c r="IQ161" s="58">
        <v>1.5628456480047532</v>
      </c>
      <c r="IR161" s="58">
        <v>1.8000829808583443</v>
      </c>
      <c r="IS161" s="58">
        <f t="shared" si="10"/>
        <v>2133.8572048164028</v>
      </c>
      <c r="IT161" s="60"/>
      <c r="IU161" s="18">
        <f t="shared" si="11"/>
        <v>12.480774777512998</v>
      </c>
      <c r="IV161" s="18">
        <f t="shared" si="12"/>
        <v>22.116036000000001</v>
      </c>
      <c r="IW161" s="57">
        <f t="shared" si="13"/>
        <v>0.30721620174209996</v>
      </c>
      <c r="IX161" s="57">
        <f t="shared" si="14"/>
        <v>0.44345177025594018</v>
      </c>
      <c r="JA161" s="18">
        <v>214.13</v>
      </c>
    </row>
    <row r="162" spans="1:261" x14ac:dyDescent="0.2">
      <c r="A162" t="s">
        <v>1503</v>
      </c>
      <c r="B162" t="s">
        <v>1320</v>
      </c>
      <c r="C162" t="s">
        <v>1224</v>
      </c>
      <c r="D162" t="s">
        <v>1504</v>
      </c>
      <c r="E162" t="s">
        <v>702</v>
      </c>
      <c r="F162">
        <v>6166</v>
      </c>
      <c r="G162" t="s">
        <v>346</v>
      </c>
      <c r="H162">
        <v>2382.4010749972099</v>
      </c>
      <c r="I162">
        <v>10.58</v>
      </c>
      <c r="J162">
        <v>3.22</v>
      </c>
      <c r="K162">
        <v>26.277604745013502</v>
      </c>
      <c r="L162">
        <v>0.32188745277033298</v>
      </c>
      <c r="M162">
        <v>0.4952436238047766</v>
      </c>
      <c r="N162">
        <v>4.82</v>
      </c>
      <c r="O162">
        <v>17.97</v>
      </c>
      <c r="R162" t="s">
        <v>429</v>
      </c>
      <c r="S162">
        <v>2935</v>
      </c>
      <c r="T162" t="s">
        <v>41</v>
      </c>
      <c r="U162">
        <v>12</v>
      </c>
      <c r="W162" t="s">
        <v>42</v>
      </c>
      <c r="X162" t="s">
        <v>134</v>
      </c>
      <c r="Y162">
        <v>39169</v>
      </c>
      <c r="Z162">
        <v>23</v>
      </c>
      <c r="AA162">
        <v>66</v>
      </c>
      <c r="AB162" t="b">
        <v>0</v>
      </c>
      <c r="AC162">
        <v>14500</v>
      </c>
      <c r="AD162">
        <v>1963</v>
      </c>
      <c r="AE162" s="10">
        <v>9999</v>
      </c>
      <c r="AF162" s="11">
        <v>999</v>
      </c>
      <c r="AG162" s="11">
        <v>65.755506982352259</v>
      </c>
      <c r="AH162" s="11">
        <v>0</v>
      </c>
      <c r="AI162" s="11">
        <v>65.755506982352259</v>
      </c>
      <c r="AJ162" s="11" t="s">
        <v>134</v>
      </c>
      <c r="AK162" s="11">
        <v>4.82</v>
      </c>
      <c r="AL162" s="11" t="s">
        <v>134</v>
      </c>
      <c r="AM162" s="11"/>
      <c r="AQ162" t="s">
        <v>490</v>
      </c>
      <c r="AR162" t="s">
        <v>491</v>
      </c>
      <c r="AS162">
        <v>4125</v>
      </c>
      <c r="AT162" t="s">
        <v>41</v>
      </c>
      <c r="AU162">
        <v>9</v>
      </c>
      <c r="AV162">
        <v>2622</v>
      </c>
      <c r="AW162" t="s">
        <v>42</v>
      </c>
      <c r="AX162">
        <v>0</v>
      </c>
      <c r="AY162" t="s">
        <v>486</v>
      </c>
      <c r="AZ162" t="s">
        <v>487</v>
      </c>
      <c r="BA162">
        <v>55</v>
      </c>
      <c r="BB162" t="s">
        <v>490</v>
      </c>
      <c r="BC162">
        <v>71</v>
      </c>
      <c r="BD162">
        <v>55071</v>
      </c>
      <c r="BE162">
        <v>58</v>
      </c>
      <c r="BF162">
        <v>12066</v>
      </c>
      <c r="BG162">
        <v>2005</v>
      </c>
      <c r="BH162">
        <v>0</v>
      </c>
      <c r="BI162" t="s">
        <v>1787</v>
      </c>
      <c r="BJ162" t="s">
        <v>1788</v>
      </c>
      <c r="BK162" t="s">
        <v>1789</v>
      </c>
      <c r="BL162" t="s">
        <v>2041</v>
      </c>
      <c r="BM162" t="s">
        <v>1791</v>
      </c>
      <c r="BN162">
        <v>2007</v>
      </c>
      <c r="BO162">
        <v>0.89300000000000002</v>
      </c>
      <c r="BP162" t="s">
        <v>1866</v>
      </c>
      <c r="BQ162" t="s">
        <v>1699</v>
      </c>
      <c r="BR162">
        <v>0</v>
      </c>
      <c r="BS162">
        <v>2005</v>
      </c>
      <c r="BT162" t="s">
        <v>1993</v>
      </c>
      <c r="BU162">
        <v>0</v>
      </c>
      <c r="BV162">
        <v>0</v>
      </c>
      <c r="BW162">
        <v>0</v>
      </c>
      <c r="BX162">
        <v>0</v>
      </c>
      <c r="BY162">
        <v>0.3</v>
      </c>
      <c r="BZ162">
        <v>4.6439999999999898E-2</v>
      </c>
      <c r="CA162">
        <v>4.6439999999999898E-2</v>
      </c>
      <c r="CB162">
        <v>4.6439999999999898E-2</v>
      </c>
      <c r="CC162">
        <v>4.6439999999999898E-2</v>
      </c>
      <c r="CD162">
        <v>0.05</v>
      </c>
      <c r="CE162">
        <v>0.1</v>
      </c>
      <c r="CF162">
        <v>0.43</v>
      </c>
      <c r="CG162">
        <v>0.98</v>
      </c>
      <c r="CH162" t="s">
        <v>1793</v>
      </c>
      <c r="CI162">
        <v>2016</v>
      </c>
      <c r="CJ162">
        <v>0</v>
      </c>
      <c r="CK162">
        <v>0</v>
      </c>
      <c r="CL162">
        <v>0</v>
      </c>
      <c r="CM162">
        <v>0</v>
      </c>
      <c r="CN162">
        <v>0</v>
      </c>
      <c r="CO162" t="s">
        <v>2231</v>
      </c>
      <c r="CP162">
        <v>100</v>
      </c>
      <c r="CQ162" t="s">
        <v>2231</v>
      </c>
      <c r="CR162">
        <v>100</v>
      </c>
      <c r="CS162" t="s">
        <v>1795</v>
      </c>
      <c r="CT162" t="s">
        <v>2232</v>
      </c>
      <c r="CU162">
        <v>1</v>
      </c>
      <c r="CV162">
        <v>0</v>
      </c>
      <c r="CW162" t="s">
        <v>2227</v>
      </c>
      <c r="CX162">
        <v>44.082000000000001</v>
      </c>
      <c r="CY162">
        <v>-87.655799999999999</v>
      </c>
      <c r="CZ162" t="s">
        <v>1876</v>
      </c>
      <c r="DA162" t="s">
        <v>1818</v>
      </c>
      <c r="DB162">
        <v>0</v>
      </c>
      <c r="DC162" t="s">
        <v>2228</v>
      </c>
      <c r="DD162" s="18">
        <v>2137714.2000000002</v>
      </c>
      <c r="DE162" s="18">
        <v>0</v>
      </c>
      <c r="DF162" s="57">
        <v>0.318</v>
      </c>
      <c r="DG162" t="s">
        <v>1891</v>
      </c>
      <c r="DH162">
        <v>998573.6</v>
      </c>
      <c r="DI162">
        <v>258.2</v>
      </c>
      <c r="DJ162">
        <v>68.2</v>
      </c>
      <c r="DK162">
        <v>223152.2</v>
      </c>
      <c r="DL162">
        <v>0</v>
      </c>
      <c r="DM162">
        <v>28</v>
      </c>
      <c r="DN162">
        <v>1</v>
      </c>
      <c r="DO162">
        <v>0</v>
      </c>
      <c r="DP162">
        <v>0.23376940132235299</v>
      </c>
      <c r="DQ162">
        <v>9.1191778844013902E-2</v>
      </c>
      <c r="DR162">
        <v>207.626310565182</v>
      </c>
      <c r="DS162">
        <v>0</v>
      </c>
      <c r="DT162">
        <v>8.2408752908342195E-2</v>
      </c>
      <c r="DU162">
        <v>0.241566435775184</v>
      </c>
      <c r="DV162">
        <v>6.3806471416992902E-2</v>
      </c>
      <c r="DW162" s="58">
        <v>208.776458518168</v>
      </c>
      <c r="DX162">
        <v>0</v>
      </c>
      <c r="DY162">
        <v>5.6079992501303799E-2</v>
      </c>
      <c r="DZ162">
        <v>9.4022916205366703E-4</v>
      </c>
      <c r="EA162">
        <v>0</v>
      </c>
      <c r="EB162">
        <v>128672</v>
      </c>
      <c r="EC162">
        <v>10343</v>
      </c>
      <c r="ED162">
        <v>5530</v>
      </c>
      <c r="EE162">
        <v>0</v>
      </c>
      <c r="EF162">
        <v>1</v>
      </c>
      <c r="EG162">
        <v>1</v>
      </c>
      <c r="EH162" t="s">
        <v>1859</v>
      </c>
      <c r="EI162">
        <v>4.2222600000000002E-3</v>
      </c>
      <c r="EJ162">
        <v>4.2222600000000002E-3</v>
      </c>
      <c r="EK162" t="s">
        <v>1848</v>
      </c>
      <c r="EL162" t="s">
        <v>1848</v>
      </c>
      <c r="EM162">
        <v>0</v>
      </c>
      <c r="EN162">
        <v>0</v>
      </c>
      <c r="EO162">
        <v>1</v>
      </c>
      <c r="EP162">
        <v>1</v>
      </c>
      <c r="EQ162">
        <v>0</v>
      </c>
      <c r="ER162">
        <v>1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 t="s">
        <v>1801</v>
      </c>
      <c r="FA162">
        <v>17</v>
      </c>
      <c r="FB162" t="s">
        <v>1940</v>
      </c>
      <c r="FC162">
        <v>4</v>
      </c>
      <c r="FD162" t="s">
        <v>1825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89</v>
      </c>
      <c r="FM162">
        <v>57</v>
      </c>
      <c r="FN162">
        <v>34</v>
      </c>
      <c r="FO162">
        <v>26</v>
      </c>
      <c r="FP162">
        <v>1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E162">
        <v>1</v>
      </c>
      <c r="GF162">
        <v>1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 t="s">
        <v>2233</v>
      </c>
      <c r="GR162">
        <v>263.5810295</v>
      </c>
      <c r="GS162">
        <v>0.97958491356450195</v>
      </c>
      <c r="GT162">
        <v>0.25874396245197101</v>
      </c>
      <c r="GU162">
        <v>0</v>
      </c>
      <c r="GV162">
        <v>1896367</v>
      </c>
      <c r="GW162" t="s">
        <v>44</v>
      </c>
      <c r="GX162">
        <v>0.28000000000000003</v>
      </c>
      <c r="GY162">
        <v>198169</v>
      </c>
      <c r="GZ162">
        <v>208.99857464298842</v>
      </c>
      <c r="HA162" t="s">
        <v>1806</v>
      </c>
      <c r="HB162" s="57">
        <v>0.318</v>
      </c>
      <c r="HC162" t="s">
        <v>1806</v>
      </c>
      <c r="HD162" s="58">
        <v>208.776458518168</v>
      </c>
      <c r="HE162" s="18">
        <v>161569.44</v>
      </c>
      <c r="HF162" s="18">
        <v>1949496.86304</v>
      </c>
      <c r="HG162" s="18">
        <v>203504.52547888461</v>
      </c>
      <c r="HH162" s="57">
        <v>1</v>
      </c>
      <c r="HI162">
        <v>172</v>
      </c>
      <c r="HJ162" s="11">
        <v>84.924958378708112</v>
      </c>
      <c r="HK162">
        <v>53</v>
      </c>
      <c r="HL162" s="11">
        <v>49.374975801574486</v>
      </c>
      <c r="HM162" s="59" t="s">
        <v>44</v>
      </c>
      <c r="HN162" s="59" t="s">
        <v>44</v>
      </c>
      <c r="HO162" s="59" t="s">
        <v>44</v>
      </c>
      <c r="HP162" s="59" t="s">
        <v>44</v>
      </c>
      <c r="HQ162" s="59" t="s">
        <v>44</v>
      </c>
      <c r="HR162" s="59" t="s">
        <v>44</v>
      </c>
      <c r="HS162" s="59" t="s">
        <v>44</v>
      </c>
      <c r="HT162" s="59" t="s">
        <v>44</v>
      </c>
      <c r="HU162" t="s">
        <v>44</v>
      </c>
      <c r="HV162" s="19" t="s">
        <v>44</v>
      </c>
      <c r="HW162" s="18">
        <v>64.685102040000018</v>
      </c>
      <c r="HX162" s="58">
        <v>21.307272611976003</v>
      </c>
      <c r="HY162" s="58">
        <v>36.692727388023997</v>
      </c>
      <c r="HZ162" s="57">
        <v>0.50266091710642014</v>
      </c>
      <c r="IA162" s="18">
        <v>161569.44000000003</v>
      </c>
      <c r="IB162" s="18">
        <v>255391.95876342992</v>
      </c>
      <c r="IC162" s="18">
        <v>3081559.3744395454</v>
      </c>
      <c r="ID162" s="58">
        <v>20.877645851816801</v>
      </c>
      <c r="IE162" s="18">
        <v>32167.852645447478</v>
      </c>
      <c r="IF162" s="18">
        <v>171336.67283343713</v>
      </c>
      <c r="IG162" s="18">
        <v>102529023.96084899</v>
      </c>
      <c r="IH162" s="18">
        <v>1</v>
      </c>
      <c r="II162" s="18">
        <v>25632255.990212247</v>
      </c>
      <c r="IJ162" s="18">
        <v>2794.2600961931507</v>
      </c>
      <c r="IK162" s="58">
        <v>65.732344965517242</v>
      </c>
      <c r="IL162" s="58">
        <v>10.509993517953134</v>
      </c>
      <c r="IM162" s="58">
        <v>14.924414405160002</v>
      </c>
      <c r="IN162" s="58">
        <v>67.834310417374724</v>
      </c>
      <c r="IO162" s="58">
        <v>-3.8792904282419271E-15</v>
      </c>
      <c r="IP162" s="58">
        <v>90.138439489807922</v>
      </c>
      <c r="IQ162" s="58">
        <v>75.472602569427636</v>
      </c>
      <c r="IR162" s="58">
        <v>71.1702050169919</v>
      </c>
      <c r="IS162" s="58">
        <f t="shared" si="10"/>
        <v>2794.2600961931507</v>
      </c>
      <c r="IT162" s="60"/>
      <c r="IU162" s="18">
        <f t="shared" si="11"/>
        <v>14.924414405160002</v>
      </c>
      <c r="IV162" s="18">
        <f t="shared" si="12"/>
        <v>65.732344965517242</v>
      </c>
      <c r="IW162" s="57">
        <f t="shared" si="13"/>
        <v>0.36736676917200006</v>
      </c>
      <c r="IX162" s="57">
        <f t="shared" si="14"/>
        <v>0.58069470788182409</v>
      </c>
      <c r="JA162" s="18">
        <v>205.4</v>
      </c>
    </row>
    <row r="163" spans="1:261" x14ac:dyDescent="0.2">
      <c r="A163" t="s">
        <v>1505</v>
      </c>
      <c r="B163" t="s">
        <v>1335</v>
      </c>
      <c r="C163" t="s">
        <v>1224</v>
      </c>
      <c r="D163" t="s">
        <v>1506</v>
      </c>
      <c r="E163" t="s">
        <v>1065</v>
      </c>
      <c r="F163">
        <v>6178</v>
      </c>
      <c r="G163">
        <v>1</v>
      </c>
      <c r="H163">
        <v>2437</v>
      </c>
      <c r="I163">
        <v>12.66</v>
      </c>
      <c r="J163">
        <v>4.59</v>
      </c>
      <c r="K163">
        <v>30.87</v>
      </c>
      <c r="L163">
        <v>0.25</v>
      </c>
      <c r="M163">
        <v>0.33</v>
      </c>
      <c r="N163">
        <v>4.82</v>
      </c>
      <c r="O163">
        <v>18.850000000000001</v>
      </c>
      <c r="R163" t="s">
        <v>430</v>
      </c>
      <c r="S163">
        <v>2935</v>
      </c>
      <c r="T163" t="s">
        <v>41</v>
      </c>
      <c r="U163">
        <v>13</v>
      </c>
      <c r="W163" t="s">
        <v>42</v>
      </c>
      <c r="X163" t="s">
        <v>134</v>
      </c>
      <c r="Y163">
        <v>39169</v>
      </c>
      <c r="Z163">
        <v>20</v>
      </c>
      <c r="AA163">
        <v>66</v>
      </c>
      <c r="AB163" t="b">
        <v>0</v>
      </c>
      <c r="AC163">
        <v>14500</v>
      </c>
      <c r="AD163">
        <v>1969</v>
      </c>
      <c r="AE163" s="10">
        <v>9999</v>
      </c>
      <c r="AF163" s="11">
        <v>999</v>
      </c>
      <c r="AG163" s="11">
        <v>65.755506982352259</v>
      </c>
      <c r="AH163" s="11">
        <v>0</v>
      </c>
      <c r="AI163" s="11">
        <v>65.755506982352259</v>
      </c>
      <c r="AJ163" s="11" t="s">
        <v>134</v>
      </c>
      <c r="AK163" s="11">
        <v>4.82</v>
      </c>
      <c r="AL163" s="11" t="s">
        <v>134</v>
      </c>
      <c r="AM163" s="11"/>
      <c r="AQ163" t="s">
        <v>492</v>
      </c>
      <c r="AR163" t="s">
        <v>493</v>
      </c>
      <c r="AS163">
        <v>4271</v>
      </c>
      <c r="AT163" t="s">
        <v>41</v>
      </c>
      <c r="AU163" t="s">
        <v>403</v>
      </c>
      <c r="AV163">
        <v>2653</v>
      </c>
      <c r="AW163" t="s">
        <v>42</v>
      </c>
      <c r="AX163">
        <v>0</v>
      </c>
      <c r="AY163" t="s">
        <v>245</v>
      </c>
      <c r="AZ163" t="s">
        <v>487</v>
      </c>
      <c r="BA163">
        <v>55</v>
      </c>
      <c r="BB163" t="s">
        <v>494</v>
      </c>
      <c r="BC163">
        <v>11</v>
      </c>
      <c r="BD163">
        <v>55011</v>
      </c>
      <c r="BE163">
        <v>390</v>
      </c>
      <c r="BF163">
        <v>11241</v>
      </c>
      <c r="BG163">
        <v>1979</v>
      </c>
      <c r="BH163">
        <v>0</v>
      </c>
      <c r="BI163" t="s">
        <v>1807</v>
      </c>
      <c r="BJ163" t="s">
        <v>1788</v>
      </c>
      <c r="BK163" t="s">
        <v>1808</v>
      </c>
      <c r="BL163" t="s">
        <v>1910</v>
      </c>
      <c r="BM163">
        <v>0</v>
      </c>
      <c r="BN163">
        <v>0</v>
      </c>
      <c r="BO163">
        <v>0.83850000000000002</v>
      </c>
      <c r="BP163" t="s">
        <v>1811</v>
      </c>
      <c r="BQ163" t="s">
        <v>1701</v>
      </c>
      <c r="BR163">
        <v>2016</v>
      </c>
      <c r="BS163">
        <v>0</v>
      </c>
      <c r="BT163" t="s">
        <v>1977</v>
      </c>
      <c r="BU163" t="s">
        <v>1863</v>
      </c>
      <c r="BV163" t="s">
        <v>1812</v>
      </c>
      <c r="BW163">
        <v>2015</v>
      </c>
      <c r="BX163">
        <v>0</v>
      </c>
      <c r="BY163">
        <v>0.09</v>
      </c>
      <c r="BZ163">
        <v>0.22684000000000001</v>
      </c>
      <c r="CA163">
        <v>7.5979999999999895E-2</v>
      </c>
      <c r="CB163">
        <v>0.22684000000000001</v>
      </c>
      <c r="CC163">
        <v>7.5979999999999895E-2</v>
      </c>
      <c r="CD163">
        <v>0.1</v>
      </c>
      <c r="CE163">
        <v>0.1</v>
      </c>
      <c r="CF163">
        <v>0.1</v>
      </c>
      <c r="CG163">
        <v>0.98</v>
      </c>
      <c r="CH163" t="s">
        <v>1793</v>
      </c>
      <c r="CI163">
        <v>2015</v>
      </c>
      <c r="CJ163">
        <v>0</v>
      </c>
      <c r="CK163">
        <v>0</v>
      </c>
      <c r="CL163">
        <v>0</v>
      </c>
      <c r="CM163">
        <v>0</v>
      </c>
      <c r="CN163">
        <v>0</v>
      </c>
      <c r="CO163" t="s">
        <v>2234</v>
      </c>
      <c r="CP163">
        <v>100</v>
      </c>
      <c r="CQ163" t="s">
        <v>2234</v>
      </c>
      <c r="CR163">
        <v>100</v>
      </c>
      <c r="CS163" t="s">
        <v>1795</v>
      </c>
      <c r="CT163" t="s">
        <v>2235</v>
      </c>
      <c r="CU163">
        <v>1</v>
      </c>
      <c r="CV163">
        <v>0</v>
      </c>
      <c r="CW163" t="s">
        <v>2227</v>
      </c>
      <c r="CX163">
        <v>44.303583000000003</v>
      </c>
      <c r="CY163">
        <v>-91.912647000000007</v>
      </c>
      <c r="CZ163" t="s">
        <v>1928</v>
      </c>
      <c r="DA163" t="s">
        <v>1818</v>
      </c>
      <c r="DB163">
        <v>0</v>
      </c>
      <c r="DC163">
        <v>0</v>
      </c>
      <c r="DD163" s="18">
        <v>19453899</v>
      </c>
      <c r="DE163" s="18">
        <v>1772325.8</v>
      </c>
      <c r="DF163" s="57">
        <v>0.431999999999999</v>
      </c>
      <c r="DG163" t="s">
        <v>1820</v>
      </c>
      <c r="DH163">
        <v>8188914.2000000002</v>
      </c>
      <c r="DI163">
        <v>790.4</v>
      </c>
      <c r="DJ163">
        <v>726</v>
      </c>
      <c r="DK163">
        <v>2040325.2</v>
      </c>
      <c r="DL163">
        <v>0</v>
      </c>
      <c r="DM163">
        <v>305.8</v>
      </c>
      <c r="DN163">
        <v>0</v>
      </c>
      <c r="DO163">
        <v>0</v>
      </c>
      <c r="DP163">
        <v>8.3015189921936294E-2</v>
      </c>
      <c r="DQ163">
        <v>7.4606112968713098E-2</v>
      </c>
      <c r="DR163">
        <v>209.76022005967701</v>
      </c>
      <c r="DS163">
        <v>0</v>
      </c>
      <c r="DT163">
        <v>7.4707622548460403E-2</v>
      </c>
      <c r="DU163">
        <v>8.1258774911908402E-2</v>
      </c>
      <c r="DV163">
        <v>7.4637994162506896E-2</v>
      </c>
      <c r="DW163" s="58">
        <v>209.760028054016</v>
      </c>
      <c r="DX163">
        <v>0</v>
      </c>
      <c r="DY163">
        <v>7.4686336315503199E-2</v>
      </c>
      <c r="DZ163">
        <v>0</v>
      </c>
      <c r="EA163">
        <v>0</v>
      </c>
      <c r="EB163">
        <v>1534882</v>
      </c>
      <c r="EC163">
        <v>1008036</v>
      </c>
      <c r="ED163">
        <v>0</v>
      </c>
      <c r="EE163">
        <v>7555</v>
      </c>
      <c r="EF163">
        <v>1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1</v>
      </c>
      <c r="EO163">
        <v>0</v>
      </c>
      <c r="EP163">
        <v>1</v>
      </c>
      <c r="EQ163">
        <v>1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 t="s">
        <v>1823</v>
      </c>
      <c r="FA163">
        <v>43</v>
      </c>
      <c r="FB163" t="s">
        <v>1824</v>
      </c>
      <c r="FC163">
        <v>5</v>
      </c>
      <c r="FD163" t="s">
        <v>1849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19</v>
      </c>
      <c r="FM163">
        <v>7</v>
      </c>
      <c r="FN163">
        <v>18</v>
      </c>
      <c r="FO163">
        <v>11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0</v>
      </c>
      <c r="GA163">
        <v>0</v>
      </c>
      <c r="GB163">
        <v>0</v>
      </c>
      <c r="GC163">
        <v>0</v>
      </c>
      <c r="GD163">
        <v>0</v>
      </c>
      <c r="GE163">
        <v>1</v>
      </c>
      <c r="GF163">
        <v>1</v>
      </c>
      <c r="GG163">
        <v>0</v>
      </c>
      <c r="GH163">
        <v>0</v>
      </c>
      <c r="GI163">
        <v>0</v>
      </c>
      <c r="GJ163">
        <v>0</v>
      </c>
      <c r="GK163">
        <v>0</v>
      </c>
      <c r="GL163">
        <v>0</v>
      </c>
      <c r="GM163">
        <v>0</v>
      </c>
      <c r="GN163">
        <v>0</v>
      </c>
      <c r="GO163" t="s">
        <v>1838</v>
      </c>
      <c r="GP163">
        <v>0</v>
      </c>
      <c r="GQ163" t="s">
        <v>1945</v>
      </c>
      <c r="GR163">
        <v>386.87190120000002</v>
      </c>
      <c r="GS163">
        <v>2.0430535212000001</v>
      </c>
      <c r="GT163">
        <v>1.8765901523168</v>
      </c>
      <c r="GU163">
        <v>0</v>
      </c>
      <c r="GV163">
        <v>18418673</v>
      </c>
      <c r="GW163">
        <v>1681125</v>
      </c>
      <c r="GX163">
        <v>0.41</v>
      </c>
      <c r="GY163">
        <v>1931749</v>
      </c>
      <c r="GZ163">
        <v>209.75984534825065</v>
      </c>
      <c r="HA163" t="s">
        <v>1806</v>
      </c>
      <c r="HB163" s="57">
        <v>0.431999999999999</v>
      </c>
      <c r="HC163" t="s">
        <v>1806</v>
      </c>
      <c r="HD163" s="58">
        <v>209.760028054016</v>
      </c>
      <c r="HE163" s="18">
        <v>1475884.7999999968</v>
      </c>
      <c r="HF163" s="18">
        <v>16590421.036799964</v>
      </c>
      <c r="HG163" s="18">
        <v>1740003.5910535487</v>
      </c>
      <c r="HH163" s="57">
        <v>1</v>
      </c>
      <c r="HI163">
        <v>382</v>
      </c>
      <c r="HJ163" s="11">
        <v>52.923889016313126</v>
      </c>
      <c r="HK163">
        <v>144</v>
      </c>
      <c r="HL163" s="11">
        <v>19.950366540180866</v>
      </c>
      <c r="HM163" s="59" t="s">
        <v>44</v>
      </c>
      <c r="HN163" s="59" t="s">
        <v>44</v>
      </c>
      <c r="HO163" s="59" t="s">
        <v>44</v>
      </c>
      <c r="HP163" s="59" t="s">
        <v>44</v>
      </c>
      <c r="HQ163" s="59" t="s">
        <v>44</v>
      </c>
      <c r="HR163" s="59" t="s">
        <v>44</v>
      </c>
      <c r="HS163" s="59" t="s">
        <v>44</v>
      </c>
      <c r="HT163" s="59" t="s">
        <v>44</v>
      </c>
      <c r="HU163" t="s">
        <v>44</v>
      </c>
      <c r="HV163" s="19" t="s">
        <v>44</v>
      </c>
      <c r="HW163" s="18">
        <v>422.43470041499995</v>
      </c>
      <c r="HX163" s="58">
        <v>139.14999031670098</v>
      </c>
      <c r="HY163" s="58">
        <v>250.85000968329902</v>
      </c>
      <c r="HZ163" s="57">
        <v>0.6716364101907254</v>
      </c>
      <c r="IA163" s="18">
        <v>1475884.799999997</v>
      </c>
      <c r="IB163" s="18">
        <v>2294578.6317755939</v>
      </c>
      <c r="IC163" s="18">
        <v>25793358.399789453</v>
      </c>
      <c r="ID163" s="58">
        <v>20.976002805401603</v>
      </c>
      <c r="IE163" s="18">
        <v>270520.77907735627</v>
      </c>
      <c r="IF163" s="18">
        <v>1469482.8119761925</v>
      </c>
      <c r="IG163" s="18">
        <v>669579488.24074507</v>
      </c>
      <c r="IH163" s="18">
        <v>1</v>
      </c>
      <c r="II163" s="18">
        <v>0</v>
      </c>
      <c r="IJ163" s="18">
        <v>2669.2424253285726</v>
      </c>
      <c r="IK163" s="58">
        <v>24.225476</v>
      </c>
      <c r="IL163" s="58">
        <v>9.3533086352568038</v>
      </c>
      <c r="IM163" s="58">
        <v>14.494926053726999</v>
      </c>
      <c r="IN163" s="58">
        <v>31.722511997288997</v>
      </c>
      <c r="IO163" s="58">
        <v>-3.4541926517088685E-15</v>
      </c>
      <c r="IP163" s="58">
        <v>84.631293050769685</v>
      </c>
      <c r="IQ163" s="58">
        <v>22.658979210564993</v>
      </c>
      <c r="IR163" s="58">
        <v>22.757695923925247</v>
      </c>
      <c r="IS163" s="58">
        <f t="shared" si="10"/>
        <v>2669.2424253285726</v>
      </c>
      <c r="IT163" s="60"/>
      <c r="IU163" s="18">
        <f t="shared" si="11"/>
        <v>14.494926053726999</v>
      </c>
      <c r="IV163" s="18">
        <f t="shared" si="12"/>
        <v>24.225476</v>
      </c>
      <c r="IW163" s="57">
        <f t="shared" si="13"/>
        <v>0.35679484696589991</v>
      </c>
      <c r="IX163" s="57">
        <f t="shared" si="14"/>
        <v>0.55471391247853408</v>
      </c>
      <c r="JA163" s="18">
        <v>214.13</v>
      </c>
    </row>
    <row r="164" spans="1:261" x14ac:dyDescent="0.2">
      <c r="A164" t="s">
        <v>1507</v>
      </c>
      <c r="B164" t="s">
        <v>1335</v>
      </c>
      <c r="C164" t="s">
        <v>1224</v>
      </c>
      <c r="D164" t="s">
        <v>1508</v>
      </c>
      <c r="E164" t="s">
        <v>712</v>
      </c>
      <c r="F164">
        <v>6179</v>
      </c>
      <c r="G164">
        <v>1</v>
      </c>
      <c r="H164">
        <v>2538.8106612174502</v>
      </c>
      <c r="I164">
        <v>10.58</v>
      </c>
      <c r="J164">
        <v>4.59</v>
      </c>
      <c r="K164">
        <v>31.562027485390299</v>
      </c>
      <c r="L164">
        <v>0.33591450627881403</v>
      </c>
      <c r="M164">
        <v>0.50583021230674285</v>
      </c>
      <c r="N164">
        <v>4.82</v>
      </c>
      <c r="O164">
        <v>18.850000000000001</v>
      </c>
      <c r="R164" t="s">
        <v>432</v>
      </c>
      <c r="S164">
        <v>2936</v>
      </c>
      <c r="T164" t="s">
        <v>41</v>
      </c>
      <c r="U164">
        <v>3</v>
      </c>
      <c r="W164" t="s">
        <v>42</v>
      </c>
      <c r="X164" t="s">
        <v>134</v>
      </c>
      <c r="Y164">
        <v>39085</v>
      </c>
      <c r="Z164">
        <v>9.8000000000000007</v>
      </c>
      <c r="AA164">
        <v>47</v>
      </c>
      <c r="AB164" t="b">
        <v>0</v>
      </c>
      <c r="AC164">
        <v>14500</v>
      </c>
      <c r="AD164">
        <v>1954</v>
      </c>
      <c r="AE164" s="10">
        <v>9999</v>
      </c>
      <c r="AF164" s="11">
        <v>999</v>
      </c>
      <c r="AG164" s="11">
        <v>65.755506982352259</v>
      </c>
      <c r="AH164" s="11">
        <v>0</v>
      </c>
      <c r="AI164" s="11">
        <v>65.755506982352259</v>
      </c>
      <c r="AJ164" s="11" t="s">
        <v>134</v>
      </c>
      <c r="AK164" s="11">
        <v>4.82</v>
      </c>
      <c r="AL164" s="11" t="s">
        <v>134</v>
      </c>
      <c r="AM164" s="11"/>
      <c r="AQ164" t="s">
        <v>495</v>
      </c>
      <c r="AR164" t="s">
        <v>496</v>
      </c>
      <c r="AS164">
        <v>470</v>
      </c>
      <c r="AT164" t="s">
        <v>41</v>
      </c>
      <c r="AU164">
        <v>3</v>
      </c>
      <c r="AV164">
        <v>89734</v>
      </c>
      <c r="AW164" t="s">
        <v>42</v>
      </c>
      <c r="AX164">
        <v>0</v>
      </c>
      <c r="AY164" t="s">
        <v>497</v>
      </c>
      <c r="AZ164" t="s">
        <v>136</v>
      </c>
      <c r="BA164">
        <v>8</v>
      </c>
      <c r="BB164" t="s">
        <v>498</v>
      </c>
      <c r="BC164">
        <v>101</v>
      </c>
      <c r="BD164">
        <v>8101</v>
      </c>
      <c r="BE164">
        <v>750</v>
      </c>
      <c r="BF164">
        <v>10459</v>
      </c>
      <c r="BG164">
        <v>2010</v>
      </c>
      <c r="BH164">
        <v>2040</v>
      </c>
      <c r="BI164" t="s">
        <v>1881</v>
      </c>
      <c r="BJ164" t="s">
        <v>1788</v>
      </c>
      <c r="BK164" t="s">
        <v>1808</v>
      </c>
      <c r="BL164" t="s">
        <v>1910</v>
      </c>
      <c r="BM164" t="s">
        <v>1865</v>
      </c>
      <c r="BN164">
        <v>2010</v>
      </c>
      <c r="BO164">
        <v>0.94</v>
      </c>
      <c r="BP164" t="s">
        <v>1968</v>
      </c>
      <c r="BQ164" t="s">
        <v>1701</v>
      </c>
      <c r="BR164">
        <v>2010</v>
      </c>
      <c r="BS164">
        <v>0</v>
      </c>
      <c r="BT164" t="s">
        <v>41</v>
      </c>
      <c r="BU164">
        <v>0</v>
      </c>
      <c r="BV164" t="s">
        <v>1812</v>
      </c>
      <c r="BW164">
        <v>2010</v>
      </c>
      <c r="BX164">
        <v>0</v>
      </c>
      <c r="BY164">
        <v>0.1</v>
      </c>
      <c r="BZ164">
        <v>6.5970000000000001E-2</v>
      </c>
      <c r="CA164">
        <v>6.5970000000000001E-2</v>
      </c>
      <c r="CB164">
        <v>6.5970000000000001E-2</v>
      </c>
      <c r="CC164">
        <v>6.5970000000000001E-2</v>
      </c>
      <c r="CD164">
        <v>0.1</v>
      </c>
      <c r="CE164">
        <v>0.1</v>
      </c>
      <c r="CF164">
        <v>0.1</v>
      </c>
      <c r="CG164">
        <v>0.99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 t="s">
        <v>2236</v>
      </c>
      <c r="CP164">
        <v>67</v>
      </c>
      <c r="CQ164" t="s">
        <v>2237</v>
      </c>
      <c r="CR164">
        <v>67</v>
      </c>
      <c r="CS164" t="s">
        <v>1795</v>
      </c>
      <c r="CT164" t="s">
        <v>2238</v>
      </c>
      <c r="CU164">
        <v>1</v>
      </c>
      <c r="CV164">
        <v>0</v>
      </c>
      <c r="CW164" t="s">
        <v>1804</v>
      </c>
      <c r="CX164">
        <v>38.208100000000002</v>
      </c>
      <c r="CY164">
        <v>-104.57470000000001</v>
      </c>
      <c r="CZ164" t="s">
        <v>1817</v>
      </c>
      <c r="DA164" t="s">
        <v>1818</v>
      </c>
      <c r="DB164" t="s">
        <v>2239</v>
      </c>
      <c r="DC164">
        <v>0</v>
      </c>
      <c r="DD164" s="18">
        <v>36691347.200000003</v>
      </c>
      <c r="DE164" s="18">
        <v>4105216.8</v>
      </c>
      <c r="DF164" s="57">
        <v>0.46200000000000002</v>
      </c>
      <c r="DG164" t="s">
        <v>1820</v>
      </c>
      <c r="DH164">
        <v>16160075.6</v>
      </c>
      <c r="DI164">
        <v>1536.4</v>
      </c>
      <c r="DJ164">
        <v>1207.8</v>
      </c>
      <c r="DK164">
        <v>3840675.4</v>
      </c>
      <c r="DL164">
        <v>47.2</v>
      </c>
      <c r="DM164">
        <v>528.4</v>
      </c>
      <c r="DN164">
        <v>80</v>
      </c>
      <c r="DO164">
        <v>0</v>
      </c>
      <c r="DP164">
        <v>8.7936631556134501E-2</v>
      </c>
      <c r="DQ164">
        <v>6.5259279499428599E-2</v>
      </c>
      <c r="DR164">
        <v>209.27467553994799</v>
      </c>
      <c r="DS164">
        <v>1.23784672798612E-6</v>
      </c>
      <c r="DT164">
        <v>6.4903123179324299E-2</v>
      </c>
      <c r="DU164">
        <v>8.3747265622342595E-2</v>
      </c>
      <c r="DV164">
        <v>6.5835685640891303E-2</v>
      </c>
      <c r="DW164" s="58">
        <v>209.35047051093201</v>
      </c>
      <c r="DX164">
        <v>1.2864068398120799E-6</v>
      </c>
      <c r="DY164">
        <v>6.5395733668473593E-2</v>
      </c>
      <c r="DZ164">
        <v>3.43518521520329E-3</v>
      </c>
      <c r="EA164">
        <v>0</v>
      </c>
      <c r="EB164">
        <v>4673496</v>
      </c>
      <c r="EC164">
        <v>2611823</v>
      </c>
      <c r="ED164">
        <v>228098</v>
      </c>
      <c r="EE164">
        <v>0</v>
      </c>
      <c r="EF164">
        <v>1</v>
      </c>
      <c r="EG164">
        <v>1</v>
      </c>
      <c r="EH164" t="s">
        <v>1821</v>
      </c>
      <c r="EI164">
        <v>0.22</v>
      </c>
      <c r="EJ164">
        <v>0.12</v>
      </c>
      <c r="EK164" t="s">
        <v>1822</v>
      </c>
      <c r="EL164" t="s">
        <v>1822</v>
      </c>
      <c r="EM164">
        <v>0</v>
      </c>
      <c r="EN164">
        <v>0</v>
      </c>
      <c r="EO164">
        <v>0</v>
      </c>
      <c r="EP164">
        <v>1</v>
      </c>
      <c r="EQ164">
        <v>1</v>
      </c>
      <c r="ER164">
        <v>1</v>
      </c>
      <c r="ES164">
        <v>0</v>
      </c>
      <c r="ET164">
        <v>1</v>
      </c>
      <c r="EU164">
        <v>0</v>
      </c>
      <c r="EV164">
        <v>0</v>
      </c>
      <c r="EW164">
        <v>0</v>
      </c>
      <c r="EX164">
        <v>0</v>
      </c>
      <c r="EY164">
        <v>0</v>
      </c>
      <c r="EZ164" t="s">
        <v>1936</v>
      </c>
      <c r="FA164">
        <v>12</v>
      </c>
      <c r="FB164" t="s">
        <v>1940</v>
      </c>
      <c r="FC164">
        <v>6</v>
      </c>
      <c r="FD164" t="s">
        <v>1849</v>
      </c>
      <c r="FE164">
        <v>1</v>
      </c>
      <c r="FF164">
        <v>0</v>
      </c>
      <c r="FG164">
        <v>0</v>
      </c>
      <c r="FH164">
        <v>0</v>
      </c>
      <c r="FI164">
        <v>0</v>
      </c>
      <c r="FJ164" t="s">
        <v>2132</v>
      </c>
      <c r="FK164">
        <v>1</v>
      </c>
      <c r="FL164">
        <v>76</v>
      </c>
      <c r="FM164">
        <v>91</v>
      </c>
      <c r="FN164">
        <v>33</v>
      </c>
      <c r="FO164">
        <v>96</v>
      </c>
      <c r="FP164">
        <v>1</v>
      </c>
      <c r="FQ164">
        <v>1</v>
      </c>
      <c r="FR164">
        <v>0</v>
      </c>
      <c r="FS164" t="s">
        <v>2240</v>
      </c>
      <c r="FT164">
        <v>1</v>
      </c>
      <c r="FU164">
        <v>1</v>
      </c>
      <c r="FV164">
        <v>1</v>
      </c>
      <c r="FW164">
        <v>1</v>
      </c>
      <c r="FX164">
        <v>0</v>
      </c>
      <c r="FY164">
        <v>0</v>
      </c>
      <c r="FZ164">
        <v>0</v>
      </c>
      <c r="GA164">
        <v>0</v>
      </c>
      <c r="GB164">
        <v>0</v>
      </c>
      <c r="GC164">
        <v>0</v>
      </c>
      <c r="GD164">
        <v>0</v>
      </c>
      <c r="GE164">
        <v>0</v>
      </c>
      <c r="GF164">
        <v>0</v>
      </c>
      <c r="GG164">
        <v>0</v>
      </c>
      <c r="GH164">
        <v>0</v>
      </c>
      <c r="GI164">
        <v>0</v>
      </c>
      <c r="GJ164">
        <v>0</v>
      </c>
      <c r="GK164">
        <v>0</v>
      </c>
      <c r="GL164">
        <v>0</v>
      </c>
      <c r="GM164">
        <v>0</v>
      </c>
      <c r="GN164">
        <v>0</v>
      </c>
      <c r="GO164" t="s">
        <v>1838</v>
      </c>
      <c r="GP164">
        <v>0</v>
      </c>
      <c r="GQ164" t="s">
        <v>2241</v>
      </c>
      <c r="GR164">
        <v>91.632340189999994</v>
      </c>
      <c r="GS164">
        <v>16.767006024448001</v>
      </c>
      <c r="GT164">
        <v>13.180935873684099</v>
      </c>
      <c r="GU164">
        <v>1</v>
      </c>
      <c r="GV164">
        <v>44429245</v>
      </c>
      <c r="GW164">
        <v>4991661</v>
      </c>
      <c r="GX164">
        <v>0.56000000000000005</v>
      </c>
      <c r="GY164">
        <v>4651845</v>
      </c>
      <c r="GZ164">
        <v>209.40463876890098</v>
      </c>
      <c r="HA164" t="s">
        <v>1806</v>
      </c>
      <c r="HB164" s="57">
        <v>0.46200000000000002</v>
      </c>
      <c r="HC164" t="s">
        <v>1806</v>
      </c>
      <c r="HD164" s="58">
        <v>209.35047051093201</v>
      </c>
      <c r="HE164" s="18">
        <v>3035340</v>
      </c>
      <c r="HF164" s="18">
        <v>31746621.059999999</v>
      </c>
      <c r="HG164" s="18">
        <v>3323085.0280216313</v>
      </c>
      <c r="HH164" s="57">
        <v>0.69124423963133641</v>
      </c>
      <c r="HI164">
        <v>127</v>
      </c>
      <c r="HJ164" s="11">
        <v>12.401947191570112</v>
      </c>
      <c r="HK164">
        <v>6</v>
      </c>
      <c r="HL164" s="11">
        <v>9.7653127492678049</v>
      </c>
      <c r="HM164" s="59">
        <v>2492.19445121647</v>
      </c>
      <c r="HN164" s="59">
        <v>10.58</v>
      </c>
      <c r="HO164" s="59">
        <v>3.52</v>
      </c>
      <c r="HP164" s="59">
        <v>29.614947631637499</v>
      </c>
      <c r="HQ164" s="59">
        <v>0.33179838238333303</v>
      </c>
      <c r="HR164" s="59">
        <v>0.49655429384739458</v>
      </c>
      <c r="HS164" s="59">
        <v>9.64</v>
      </c>
      <c r="HT164" s="59">
        <v>12.43</v>
      </c>
      <c r="HU164" t="s">
        <v>44</v>
      </c>
      <c r="HV164" s="19" t="s">
        <v>44</v>
      </c>
      <c r="HW164" s="18">
        <v>755.86016362500004</v>
      </c>
      <c r="HX164" s="58">
        <v>248.98033789807499</v>
      </c>
      <c r="HY164" s="58">
        <v>501.01966210192501</v>
      </c>
      <c r="HZ164" s="57">
        <v>0.69158962453954498</v>
      </c>
      <c r="IA164" s="18">
        <v>3035340</v>
      </c>
      <c r="IB164" s="18">
        <v>4543743.8332248107</v>
      </c>
      <c r="IC164" s="18">
        <v>47523016.751698293</v>
      </c>
      <c r="ID164" s="58">
        <v>20.935047051093203</v>
      </c>
      <c r="IE164" s="18">
        <v>497448.29585334711</v>
      </c>
      <c r="IF164" s="18">
        <v>2825636.7321682842</v>
      </c>
      <c r="IG164" s="18">
        <v>1198075018.5635612</v>
      </c>
      <c r="IH164" s="18">
        <v>0</v>
      </c>
      <c r="II164" s="18">
        <v>0</v>
      </c>
      <c r="IJ164" s="18">
        <v>2391.2734552917218</v>
      </c>
      <c r="IK164" s="58">
        <v>20.744900000000001</v>
      </c>
      <c r="IL164" s="58">
        <v>7.796356763178899</v>
      </c>
      <c r="IM164" s="58">
        <v>13.486560946173</v>
      </c>
      <c r="IN164" s="58">
        <v>19.163543624717732</v>
      </c>
      <c r="IO164" s="58">
        <v>0</v>
      </c>
      <c r="IP164" s="58">
        <v>79.127584466420288</v>
      </c>
      <c r="IQ164" s="58">
        <v>6.3156654041052178</v>
      </c>
      <c r="IR164" s="58">
        <v>6.7843794672736539</v>
      </c>
      <c r="IS164" s="58">
        <f t="shared" si="10"/>
        <v>2391.2734552917218</v>
      </c>
      <c r="IT164" s="60"/>
      <c r="IU164" s="18">
        <f t="shared" si="11"/>
        <v>13.486560946173</v>
      </c>
      <c r="IV164" s="18">
        <f t="shared" si="12"/>
        <v>20.744900000000001</v>
      </c>
      <c r="IW164" s="57">
        <f t="shared" si="13"/>
        <v>0.33197378386410004</v>
      </c>
      <c r="IX164" s="57">
        <f t="shared" si="14"/>
        <v>0.49694723926308448</v>
      </c>
      <c r="JA164" s="18">
        <v>214.13</v>
      </c>
    </row>
    <row r="165" spans="1:261" x14ac:dyDescent="0.2">
      <c r="A165" t="s">
        <v>1509</v>
      </c>
      <c r="B165" t="s">
        <v>1335</v>
      </c>
      <c r="C165" t="s">
        <v>1224</v>
      </c>
      <c r="D165" t="s">
        <v>1508</v>
      </c>
      <c r="E165" t="s">
        <v>712</v>
      </c>
      <c r="F165">
        <v>6179</v>
      </c>
      <c r="G165">
        <v>3</v>
      </c>
      <c r="H165">
        <v>2545.7965608545001</v>
      </c>
      <c r="I165">
        <v>10.58</v>
      </c>
      <c r="J165">
        <v>4.59</v>
      </c>
      <c r="K165">
        <v>34.076311790300501</v>
      </c>
      <c r="L165">
        <v>0.33654793819770101</v>
      </c>
      <c r="M165">
        <v>0.50726790611434769</v>
      </c>
      <c r="N165">
        <v>4.82</v>
      </c>
      <c r="O165">
        <v>18.850000000000001</v>
      </c>
      <c r="R165" t="s">
        <v>433</v>
      </c>
      <c r="S165">
        <v>2936</v>
      </c>
      <c r="T165" t="s">
        <v>41</v>
      </c>
      <c r="U165">
        <v>4</v>
      </c>
      <c r="W165" t="s">
        <v>42</v>
      </c>
      <c r="X165" t="s">
        <v>134</v>
      </c>
      <c r="Y165">
        <v>39085</v>
      </c>
      <c r="Z165">
        <v>18.600000000000001</v>
      </c>
      <c r="AA165">
        <v>47</v>
      </c>
      <c r="AB165" t="b">
        <v>0</v>
      </c>
      <c r="AC165">
        <v>14500</v>
      </c>
      <c r="AD165">
        <v>1959</v>
      </c>
      <c r="AE165" s="10">
        <v>9999</v>
      </c>
      <c r="AF165" s="11">
        <v>999</v>
      </c>
      <c r="AG165" s="11">
        <v>65.755506982352259</v>
      </c>
      <c r="AH165" s="11">
        <v>0</v>
      </c>
      <c r="AI165" s="11">
        <v>65.755506982352259</v>
      </c>
      <c r="AJ165" s="11" t="s">
        <v>134</v>
      </c>
      <c r="AK165" s="11">
        <v>4.82</v>
      </c>
      <c r="AL165" s="11" t="s">
        <v>134</v>
      </c>
      <c r="AM165" s="11"/>
      <c r="AQ165" t="s">
        <v>499</v>
      </c>
      <c r="AR165" t="s">
        <v>500</v>
      </c>
      <c r="AS165">
        <v>50366</v>
      </c>
      <c r="AT165" t="s">
        <v>41</v>
      </c>
      <c r="AU165" t="s">
        <v>121</v>
      </c>
      <c r="AV165">
        <v>0</v>
      </c>
      <c r="AW165" t="s">
        <v>42</v>
      </c>
      <c r="AX165">
        <v>0</v>
      </c>
      <c r="AY165" t="s">
        <v>191</v>
      </c>
      <c r="AZ165" t="s">
        <v>43</v>
      </c>
      <c r="BA165">
        <v>18</v>
      </c>
      <c r="BB165" t="s">
        <v>501</v>
      </c>
      <c r="BC165">
        <v>141</v>
      </c>
      <c r="BD165">
        <v>18141</v>
      </c>
      <c r="BE165">
        <v>2.6</v>
      </c>
      <c r="BF165">
        <v>8300</v>
      </c>
      <c r="BG165">
        <v>1952</v>
      </c>
      <c r="BH165">
        <v>0</v>
      </c>
      <c r="BI165">
        <v>0</v>
      </c>
      <c r="BJ165">
        <v>0</v>
      </c>
      <c r="BK165" t="s">
        <v>1789</v>
      </c>
      <c r="BL165" t="s">
        <v>1809</v>
      </c>
      <c r="BM165">
        <v>0</v>
      </c>
      <c r="BN165">
        <v>0</v>
      </c>
      <c r="BO165">
        <v>0</v>
      </c>
      <c r="BP165" t="s">
        <v>1811</v>
      </c>
      <c r="BQ165">
        <v>0</v>
      </c>
      <c r="BR165">
        <v>0</v>
      </c>
      <c r="BS165">
        <v>0</v>
      </c>
      <c r="BT165" t="s">
        <v>41</v>
      </c>
      <c r="BU165">
        <v>0</v>
      </c>
      <c r="BV165" t="s">
        <v>1812</v>
      </c>
      <c r="BW165">
        <v>2008</v>
      </c>
      <c r="BX165">
        <v>0</v>
      </c>
      <c r="BY165">
        <v>3.5350000000000001</v>
      </c>
      <c r="BZ165">
        <v>0.41</v>
      </c>
      <c r="CA165">
        <v>0.41</v>
      </c>
      <c r="CB165">
        <v>0.41</v>
      </c>
      <c r="CC165">
        <v>0.41</v>
      </c>
      <c r="CD165">
        <v>0.1</v>
      </c>
      <c r="CE165">
        <v>0.1</v>
      </c>
      <c r="CF165">
        <v>0.1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 t="s">
        <v>499</v>
      </c>
      <c r="CP165">
        <v>100</v>
      </c>
      <c r="CQ165" t="s">
        <v>499</v>
      </c>
      <c r="CR165">
        <v>100</v>
      </c>
      <c r="CS165" t="s">
        <v>1795</v>
      </c>
      <c r="CT165">
        <v>0</v>
      </c>
      <c r="CU165">
        <v>0</v>
      </c>
      <c r="CV165">
        <v>0</v>
      </c>
      <c r="CW165" t="s">
        <v>1816</v>
      </c>
      <c r="CX165">
        <v>41.709400000000002</v>
      </c>
      <c r="CY165">
        <v>-86.236699999999999</v>
      </c>
      <c r="CZ165" t="s">
        <v>1798</v>
      </c>
      <c r="DA165" t="s">
        <v>1799</v>
      </c>
      <c r="DB165" t="s">
        <v>2242</v>
      </c>
      <c r="DC165" t="s">
        <v>2242</v>
      </c>
      <c r="DD165" s="18">
        <v>0</v>
      </c>
      <c r="DE165" s="18">
        <v>0</v>
      </c>
      <c r="DF165" s="57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 s="58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3726</v>
      </c>
      <c r="ED165">
        <v>1856</v>
      </c>
      <c r="EE165">
        <v>0</v>
      </c>
      <c r="EF165">
        <v>1</v>
      </c>
      <c r="EG165">
        <v>1</v>
      </c>
      <c r="EH165">
        <v>0</v>
      </c>
      <c r="EI165">
        <v>0.204969815</v>
      </c>
      <c r="EJ165">
        <v>0.34226042000000001</v>
      </c>
      <c r="EK165" t="s">
        <v>1848</v>
      </c>
      <c r="EL165" t="s">
        <v>1848</v>
      </c>
      <c r="EM165">
        <v>0</v>
      </c>
      <c r="EN165">
        <v>0</v>
      </c>
      <c r="EO165">
        <v>0</v>
      </c>
      <c r="EP165">
        <v>1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1</v>
      </c>
      <c r="EW165">
        <v>0</v>
      </c>
      <c r="EX165">
        <v>0</v>
      </c>
      <c r="EY165">
        <v>1</v>
      </c>
      <c r="EZ165" t="s">
        <v>1801</v>
      </c>
      <c r="FA165">
        <v>70</v>
      </c>
      <c r="FB165" t="s">
        <v>1860</v>
      </c>
      <c r="FC165">
        <v>0</v>
      </c>
      <c r="FD165" t="s">
        <v>1803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91</v>
      </c>
      <c r="FM165">
        <v>87</v>
      </c>
      <c r="FN165">
        <v>0</v>
      </c>
      <c r="FO165">
        <v>0</v>
      </c>
      <c r="FP165">
        <v>1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1</v>
      </c>
      <c r="GF165">
        <v>1</v>
      </c>
      <c r="GG165">
        <v>0</v>
      </c>
      <c r="GH165">
        <v>0</v>
      </c>
      <c r="GI165">
        <v>0</v>
      </c>
      <c r="GJ165">
        <v>0</v>
      </c>
      <c r="GK165">
        <v>0</v>
      </c>
      <c r="GL165">
        <v>0</v>
      </c>
      <c r="GM165">
        <v>0</v>
      </c>
      <c r="GN165" t="s">
        <v>1991</v>
      </c>
      <c r="GO165">
        <v>0</v>
      </c>
      <c r="GP165">
        <v>0</v>
      </c>
      <c r="GQ165" t="s">
        <v>1830</v>
      </c>
      <c r="GR165">
        <v>492.71059709999997</v>
      </c>
      <c r="GS165">
        <v>0</v>
      </c>
      <c r="GT165">
        <v>0</v>
      </c>
      <c r="GU165">
        <v>0</v>
      </c>
      <c r="GV165" t="s">
        <v>44</v>
      </c>
      <c r="GW165" t="s">
        <v>44</v>
      </c>
      <c r="GX165" t="s">
        <v>44</v>
      </c>
      <c r="GY165" t="s">
        <v>44</v>
      </c>
      <c r="GZ165" t="s">
        <v>44</v>
      </c>
      <c r="HA165" t="s">
        <v>1861</v>
      </c>
      <c r="HB165" s="57">
        <v>0.4343726315789469</v>
      </c>
      <c r="HC165" t="s">
        <v>1861</v>
      </c>
      <c r="HD165" s="58">
        <v>206.26768040250087</v>
      </c>
      <c r="HE165" s="18">
        <v>9893.2710568420935</v>
      </c>
      <c r="HF165" s="18">
        <v>82114.149771789365</v>
      </c>
      <c r="HG165" s="18">
        <v>8468.7476008252688</v>
      </c>
      <c r="HH165" s="57">
        <v>0.5</v>
      </c>
      <c r="HI165">
        <v>202</v>
      </c>
      <c r="HJ165" s="11">
        <v>132.82612410435158</v>
      </c>
      <c r="HK165">
        <v>0</v>
      </c>
      <c r="HL165" s="11">
        <v>65.755506982352259</v>
      </c>
      <c r="HM165" s="59" t="s">
        <v>44</v>
      </c>
      <c r="HN165" s="59" t="s">
        <v>44</v>
      </c>
      <c r="HO165" s="59" t="s">
        <v>44</v>
      </c>
      <c r="HP165" s="59" t="s">
        <v>44</v>
      </c>
      <c r="HQ165" s="59" t="s">
        <v>44</v>
      </c>
      <c r="HR165" s="59" t="s">
        <v>44</v>
      </c>
      <c r="HS165" s="59" t="s">
        <v>44</v>
      </c>
      <c r="HT165" s="59" t="s">
        <v>44</v>
      </c>
      <c r="HU165" t="s">
        <v>44</v>
      </c>
      <c r="HV165" s="19">
        <v>1</v>
      </c>
      <c r="HW165" s="18">
        <v>1.9946394000000005</v>
      </c>
      <c r="HX165" s="58">
        <v>0.6570342183600002</v>
      </c>
      <c r="HY165" s="58">
        <v>1.9429657816399999</v>
      </c>
      <c r="HZ165" s="57">
        <v>0.58126028403443886</v>
      </c>
      <c r="IA165" s="18">
        <v>9893.2710568420935</v>
      </c>
      <c r="IB165" s="18">
        <v>13238.784229168381</v>
      </c>
      <c r="IC165" s="18">
        <v>109881.90910209756</v>
      </c>
      <c r="ID165" s="58">
        <v>20.626768040250088</v>
      </c>
      <c r="IE165" s="18">
        <v>1133.2543254344057</v>
      </c>
      <c r="IF165" s="18">
        <v>7335.4932753908633</v>
      </c>
      <c r="IG165" s="18">
        <v>3161600.1890109009</v>
      </c>
      <c r="IH165" s="18">
        <v>1</v>
      </c>
      <c r="II165" s="18">
        <v>0</v>
      </c>
      <c r="IJ165" s="18">
        <v>1627.2032265757598</v>
      </c>
      <c r="IK165" s="58">
        <v>1104.654276</v>
      </c>
      <c r="IL165" s="58">
        <v>4.2100978287314197</v>
      </c>
      <c r="IM165" s="58">
        <v>10.266255558000003</v>
      </c>
      <c r="IN165" s="58">
        <v>60.703130704602799</v>
      </c>
      <c r="IO165" s="58">
        <v>0</v>
      </c>
      <c r="IP165" s="58">
        <v>63.024345014483856</v>
      </c>
      <c r="IQ165" s="58">
        <v>48.586206160368505</v>
      </c>
      <c r="IR165" s="58">
        <v>65.527496123636553</v>
      </c>
      <c r="IS165" s="58">
        <f t="shared" si="10"/>
        <v>1627.2032265757598</v>
      </c>
      <c r="IT165" s="60"/>
      <c r="IU165" s="18">
        <f t="shared" si="11"/>
        <v>10.266255558000003</v>
      </c>
      <c r="IV165" s="18">
        <f t="shared" si="12"/>
        <v>1104.654276</v>
      </c>
      <c r="IW165" s="57">
        <f t="shared" si="13"/>
        <v>0.25270546860000009</v>
      </c>
      <c r="IX165" s="57">
        <f t="shared" si="14"/>
        <v>0.33816046817119805</v>
      </c>
      <c r="JA165" s="18">
        <v>205.4</v>
      </c>
    </row>
    <row r="166" spans="1:261" x14ac:dyDescent="0.2">
      <c r="A166" t="s">
        <v>1510</v>
      </c>
      <c r="B166" t="s">
        <v>1335</v>
      </c>
      <c r="C166" t="s">
        <v>1224</v>
      </c>
      <c r="D166" t="s">
        <v>1511</v>
      </c>
      <c r="E166" t="s">
        <v>114</v>
      </c>
      <c r="F166">
        <v>6180</v>
      </c>
      <c r="G166">
        <v>1</v>
      </c>
      <c r="H166">
        <v>2473.2364321889199</v>
      </c>
      <c r="I166">
        <v>12.66</v>
      </c>
      <c r="J166">
        <v>3.52</v>
      </c>
      <c r="K166">
        <v>28.759379127011702</v>
      </c>
      <c r="L166">
        <v>0.33008802945438603</v>
      </c>
      <c r="M166">
        <v>0.49273343956750915</v>
      </c>
      <c r="N166">
        <v>4.82</v>
      </c>
      <c r="O166">
        <v>18.850000000000001</v>
      </c>
      <c r="R166" t="s">
        <v>434</v>
      </c>
      <c r="S166">
        <v>2936</v>
      </c>
      <c r="T166" t="s">
        <v>41</v>
      </c>
      <c r="U166">
        <v>5</v>
      </c>
      <c r="W166" t="s">
        <v>42</v>
      </c>
      <c r="X166" t="s">
        <v>134</v>
      </c>
      <c r="Y166">
        <v>39085</v>
      </c>
      <c r="Z166">
        <v>18.600000000000001</v>
      </c>
      <c r="AA166">
        <v>47</v>
      </c>
      <c r="AB166" t="b">
        <v>0</v>
      </c>
      <c r="AC166">
        <v>14500</v>
      </c>
      <c r="AD166">
        <v>1975</v>
      </c>
      <c r="AE166" s="10">
        <v>9999</v>
      </c>
      <c r="AF166" s="11">
        <v>999</v>
      </c>
      <c r="AG166" s="11">
        <v>65.755506982352259</v>
      </c>
      <c r="AH166" s="11">
        <v>0</v>
      </c>
      <c r="AI166" s="11">
        <v>65.755506982352259</v>
      </c>
      <c r="AJ166" s="11" t="s">
        <v>134</v>
      </c>
      <c r="AK166" s="11">
        <v>4.82</v>
      </c>
      <c r="AL166" s="11" t="s">
        <v>134</v>
      </c>
      <c r="AM166" s="11"/>
      <c r="AQ166" t="s">
        <v>499</v>
      </c>
      <c r="AR166" t="s">
        <v>502</v>
      </c>
      <c r="AS166">
        <v>50366</v>
      </c>
      <c r="AT166" t="s">
        <v>41</v>
      </c>
      <c r="AU166" t="s">
        <v>503</v>
      </c>
      <c r="AV166">
        <v>0</v>
      </c>
      <c r="AW166" t="s">
        <v>42</v>
      </c>
      <c r="AX166">
        <v>0</v>
      </c>
      <c r="AY166" t="s">
        <v>191</v>
      </c>
      <c r="AZ166" t="s">
        <v>43</v>
      </c>
      <c r="BA166">
        <v>18</v>
      </c>
      <c r="BB166" t="s">
        <v>501</v>
      </c>
      <c r="BC166">
        <v>141</v>
      </c>
      <c r="BD166">
        <v>18141</v>
      </c>
      <c r="BE166">
        <v>2.6</v>
      </c>
      <c r="BF166">
        <v>8300</v>
      </c>
      <c r="BG166">
        <v>2007</v>
      </c>
      <c r="BH166">
        <v>0</v>
      </c>
      <c r="BI166">
        <v>0</v>
      </c>
      <c r="BJ166">
        <v>0</v>
      </c>
      <c r="BK166" t="s">
        <v>1789</v>
      </c>
      <c r="BL166" t="s">
        <v>1809</v>
      </c>
      <c r="BM166">
        <v>0</v>
      </c>
      <c r="BN166">
        <v>0</v>
      </c>
      <c r="BO166">
        <v>0</v>
      </c>
      <c r="BP166" t="s">
        <v>1811</v>
      </c>
      <c r="BQ166">
        <v>0</v>
      </c>
      <c r="BR166">
        <v>0</v>
      </c>
      <c r="BS166">
        <v>0</v>
      </c>
      <c r="BT166" t="s">
        <v>41</v>
      </c>
      <c r="BU166">
        <v>0</v>
      </c>
      <c r="BV166" t="s">
        <v>1812</v>
      </c>
      <c r="BW166">
        <v>2008</v>
      </c>
      <c r="BX166">
        <v>0</v>
      </c>
      <c r="BY166">
        <v>3.5350000000000001</v>
      </c>
      <c r="BZ166">
        <v>0.41</v>
      </c>
      <c r="CA166">
        <v>0.41</v>
      </c>
      <c r="CB166">
        <v>0.41</v>
      </c>
      <c r="CC166">
        <v>0.41</v>
      </c>
      <c r="CD166">
        <v>0.1</v>
      </c>
      <c r="CE166">
        <v>0.1</v>
      </c>
      <c r="CF166">
        <v>0.1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 t="s">
        <v>499</v>
      </c>
      <c r="CP166">
        <v>100</v>
      </c>
      <c r="CQ166" t="s">
        <v>499</v>
      </c>
      <c r="CR166">
        <v>100</v>
      </c>
      <c r="CS166" t="s">
        <v>1795</v>
      </c>
      <c r="CT166">
        <v>0</v>
      </c>
      <c r="CU166">
        <v>0</v>
      </c>
      <c r="CV166">
        <v>0</v>
      </c>
      <c r="CW166" t="s">
        <v>1816</v>
      </c>
      <c r="CX166">
        <v>41.709400000000002</v>
      </c>
      <c r="CY166">
        <v>-86.236699999999999</v>
      </c>
      <c r="CZ166" t="s">
        <v>1798</v>
      </c>
      <c r="DA166" t="s">
        <v>1799</v>
      </c>
      <c r="DB166" t="s">
        <v>2242</v>
      </c>
      <c r="DC166" t="s">
        <v>2242</v>
      </c>
      <c r="DD166" s="18">
        <v>0</v>
      </c>
      <c r="DE166" s="18">
        <v>0</v>
      </c>
      <c r="DF166" s="57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 s="58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5310</v>
      </c>
      <c r="ED166">
        <v>6733</v>
      </c>
      <c r="EE166">
        <v>0</v>
      </c>
      <c r="EF166">
        <v>1</v>
      </c>
      <c r="EG166">
        <v>1</v>
      </c>
      <c r="EH166">
        <v>0</v>
      </c>
      <c r="EI166">
        <v>0.65900068199999995</v>
      </c>
      <c r="EJ166">
        <v>0.34226042000000001</v>
      </c>
      <c r="EK166" t="s">
        <v>1848</v>
      </c>
      <c r="EL166" t="s">
        <v>1848</v>
      </c>
      <c r="EM166">
        <v>0</v>
      </c>
      <c r="EN166">
        <v>0</v>
      </c>
      <c r="EO166">
        <v>0</v>
      </c>
      <c r="EP166">
        <v>1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1</v>
      </c>
      <c r="EW166">
        <v>0</v>
      </c>
      <c r="EX166">
        <v>0</v>
      </c>
      <c r="EY166">
        <v>1</v>
      </c>
      <c r="EZ166" t="s">
        <v>1801</v>
      </c>
      <c r="FA166">
        <v>15</v>
      </c>
      <c r="FB166" t="s">
        <v>1940</v>
      </c>
      <c r="FC166">
        <v>0</v>
      </c>
      <c r="FD166" t="s">
        <v>1803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91</v>
      </c>
      <c r="FM166">
        <v>87</v>
      </c>
      <c r="FN166">
        <v>0</v>
      </c>
      <c r="FO166">
        <v>0</v>
      </c>
      <c r="FP166">
        <v>1</v>
      </c>
      <c r="FQ166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0</v>
      </c>
      <c r="GD166">
        <v>0</v>
      </c>
      <c r="GE166">
        <v>1</v>
      </c>
      <c r="GF166">
        <v>1</v>
      </c>
      <c r="GG166">
        <v>0</v>
      </c>
      <c r="GH166">
        <v>0</v>
      </c>
      <c r="GI166">
        <v>0</v>
      </c>
      <c r="GJ166">
        <v>0</v>
      </c>
      <c r="GK166">
        <v>0</v>
      </c>
      <c r="GL166">
        <v>0</v>
      </c>
      <c r="GM166">
        <v>0</v>
      </c>
      <c r="GN166" t="s">
        <v>1991</v>
      </c>
      <c r="GO166">
        <v>0</v>
      </c>
      <c r="GP166">
        <v>0</v>
      </c>
      <c r="GQ166" t="s">
        <v>1830</v>
      </c>
      <c r="GR166">
        <v>492.71059709999997</v>
      </c>
      <c r="GS166">
        <v>0</v>
      </c>
      <c r="GT166">
        <v>0</v>
      </c>
      <c r="GU166">
        <v>0</v>
      </c>
      <c r="GV166" t="s">
        <v>44</v>
      </c>
      <c r="GW166" t="s">
        <v>44</v>
      </c>
      <c r="GX166" t="s">
        <v>44</v>
      </c>
      <c r="GY166" t="s">
        <v>44</v>
      </c>
      <c r="GZ166" t="s">
        <v>44</v>
      </c>
      <c r="HA166" t="s">
        <v>1861</v>
      </c>
      <c r="HB166" s="57">
        <v>0.4343726315789469</v>
      </c>
      <c r="HC166" t="s">
        <v>1861</v>
      </c>
      <c r="HD166" s="58">
        <v>206.26768040250087</v>
      </c>
      <c r="HE166" s="18">
        <v>9893.2710568420935</v>
      </c>
      <c r="HF166" s="18">
        <v>82114.149771789365</v>
      </c>
      <c r="HG166" s="18">
        <v>8468.7476008252688</v>
      </c>
      <c r="HH166" s="57">
        <v>0.5</v>
      </c>
      <c r="HI166">
        <v>202</v>
      </c>
      <c r="HJ166" s="11">
        <v>132.82612410435158</v>
      </c>
      <c r="HK166">
        <v>0</v>
      </c>
      <c r="HL166" s="11">
        <v>65.755506982352259</v>
      </c>
      <c r="HM166" s="59" t="s">
        <v>44</v>
      </c>
      <c r="HN166" s="59" t="s">
        <v>44</v>
      </c>
      <c r="HO166" s="59" t="s">
        <v>44</v>
      </c>
      <c r="HP166" s="59" t="s">
        <v>44</v>
      </c>
      <c r="HQ166" s="59" t="s">
        <v>44</v>
      </c>
      <c r="HR166" s="59" t="s">
        <v>44</v>
      </c>
      <c r="HS166" s="59" t="s">
        <v>44</v>
      </c>
      <c r="HT166" s="59" t="s">
        <v>44</v>
      </c>
      <c r="HU166" t="s">
        <v>44</v>
      </c>
      <c r="HV166" s="19">
        <v>1</v>
      </c>
      <c r="HW166" s="18">
        <v>1.9946394000000005</v>
      </c>
      <c r="HX166" s="58">
        <v>0.6570342183600002</v>
      </c>
      <c r="HY166" s="58">
        <v>1.9429657816399999</v>
      </c>
      <c r="HZ166" s="57">
        <v>0.58126028403443886</v>
      </c>
      <c r="IA166" s="18">
        <v>9893.2710568420935</v>
      </c>
      <c r="IB166" s="18">
        <v>13238.784229168381</v>
      </c>
      <c r="IC166" s="18">
        <v>109881.90910209756</v>
      </c>
      <c r="ID166" s="58">
        <v>20.626768040250088</v>
      </c>
      <c r="IE166" s="18">
        <v>1133.2543254344057</v>
      </c>
      <c r="IF166" s="18">
        <v>7335.4932753908633</v>
      </c>
      <c r="IG166" s="18">
        <v>3161600.1890109009</v>
      </c>
      <c r="IH166" s="18">
        <v>1</v>
      </c>
      <c r="II166" s="18">
        <v>0</v>
      </c>
      <c r="IJ166" s="18">
        <v>1627.2032265757598</v>
      </c>
      <c r="IK166" s="58">
        <v>1104.654276</v>
      </c>
      <c r="IL166" s="58">
        <v>4.2100978287314197</v>
      </c>
      <c r="IM166" s="58">
        <v>10.266255558000003</v>
      </c>
      <c r="IN166" s="58">
        <v>60.703130704602799</v>
      </c>
      <c r="IO166" s="58">
        <v>0</v>
      </c>
      <c r="IP166" s="58">
        <v>63.024345014483856</v>
      </c>
      <c r="IQ166" s="58">
        <v>48.586206160368505</v>
      </c>
      <c r="IR166" s="58">
        <v>65.527496123636553</v>
      </c>
      <c r="IS166" s="58">
        <f t="shared" si="10"/>
        <v>1627.2032265757598</v>
      </c>
      <c r="IT166" s="60"/>
      <c r="IU166" s="18">
        <f t="shared" si="11"/>
        <v>10.266255558000003</v>
      </c>
      <c r="IV166" s="18">
        <f t="shared" si="12"/>
        <v>1104.654276</v>
      </c>
      <c r="IW166" s="57">
        <f t="shared" si="13"/>
        <v>0.25270546860000009</v>
      </c>
      <c r="IX166" s="57">
        <f t="shared" si="14"/>
        <v>0.33816046817119805</v>
      </c>
      <c r="JA166" s="18">
        <v>205.4</v>
      </c>
    </row>
    <row r="167" spans="1:261" x14ac:dyDescent="0.2">
      <c r="A167" t="s">
        <v>1512</v>
      </c>
      <c r="B167" t="s">
        <v>1335</v>
      </c>
      <c r="C167" t="s">
        <v>1224</v>
      </c>
      <c r="D167" t="s">
        <v>1513</v>
      </c>
      <c r="E167" t="s">
        <v>1068</v>
      </c>
      <c r="F167">
        <v>6181</v>
      </c>
      <c r="G167">
        <v>1</v>
      </c>
      <c r="H167">
        <v>3595</v>
      </c>
      <c r="I167">
        <v>10.58</v>
      </c>
      <c r="J167">
        <v>4.59</v>
      </c>
      <c r="K167">
        <v>48.59</v>
      </c>
      <c r="L167">
        <v>0.41</v>
      </c>
      <c r="M167">
        <v>0.69</v>
      </c>
      <c r="N167">
        <v>4.82</v>
      </c>
      <c r="O167">
        <v>18.850000000000001</v>
      </c>
      <c r="R167" t="s">
        <v>436</v>
      </c>
      <c r="S167">
        <v>2952</v>
      </c>
      <c r="T167" t="s">
        <v>41</v>
      </c>
      <c r="U167">
        <v>4</v>
      </c>
      <c r="V167">
        <v>2005</v>
      </c>
      <c r="W167" t="s">
        <v>42</v>
      </c>
      <c r="X167" t="s">
        <v>200</v>
      </c>
      <c r="Y167">
        <v>40101</v>
      </c>
      <c r="Z167">
        <v>493</v>
      </c>
      <c r="AA167">
        <v>1494</v>
      </c>
      <c r="AB167" t="b">
        <v>1</v>
      </c>
      <c r="AC167">
        <v>11271</v>
      </c>
      <c r="AD167">
        <v>1977</v>
      </c>
      <c r="AE167" s="10">
        <v>9999</v>
      </c>
      <c r="AF167" s="11">
        <v>40</v>
      </c>
      <c r="AG167" s="11">
        <v>11.98297837289781</v>
      </c>
      <c r="AH167" s="11">
        <v>0</v>
      </c>
      <c r="AI167" s="11">
        <v>11.98297837289781</v>
      </c>
      <c r="AJ167" s="11" t="s">
        <v>200</v>
      </c>
      <c r="AK167" s="11">
        <v>4.82</v>
      </c>
      <c r="AL167" s="11" t="s">
        <v>200</v>
      </c>
      <c r="AM167" s="11">
        <v>-28.91</v>
      </c>
      <c r="AQ167" t="s">
        <v>504</v>
      </c>
      <c r="AR167" t="s">
        <v>505</v>
      </c>
      <c r="AS167">
        <v>50388</v>
      </c>
      <c r="AT167" t="s">
        <v>41</v>
      </c>
      <c r="AU167" t="s">
        <v>506</v>
      </c>
      <c r="AV167">
        <v>0</v>
      </c>
      <c r="AW167" t="s">
        <v>42</v>
      </c>
      <c r="AX167">
        <v>0</v>
      </c>
      <c r="AY167" t="s">
        <v>507</v>
      </c>
      <c r="AZ167" t="s">
        <v>217</v>
      </c>
      <c r="BA167">
        <v>6</v>
      </c>
      <c r="BB167" t="s">
        <v>508</v>
      </c>
      <c r="BC167">
        <v>13</v>
      </c>
      <c r="BD167">
        <v>6013</v>
      </c>
      <c r="BE167">
        <v>8.5</v>
      </c>
      <c r="BF167">
        <v>8300</v>
      </c>
      <c r="BG167">
        <v>1983</v>
      </c>
      <c r="BH167">
        <v>0</v>
      </c>
      <c r="BI167">
        <v>0</v>
      </c>
      <c r="BJ167">
        <v>0</v>
      </c>
      <c r="BK167" t="s">
        <v>1789</v>
      </c>
      <c r="BL167" t="s">
        <v>2009</v>
      </c>
      <c r="BM167">
        <v>0</v>
      </c>
      <c r="BN167">
        <v>0</v>
      </c>
      <c r="BO167">
        <v>0.6</v>
      </c>
      <c r="BP167">
        <v>0</v>
      </c>
      <c r="BQ167">
        <v>0</v>
      </c>
      <c r="BR167">
        <v>0</v>
      </c>
      <c r="BS167">
        <v>0</v>
      </c>
      <c r="BT167" t="s">
        <v>41</v>
      </c>
      <c r="BU167">
        <v>0</v>
      </c>
      <c r="BV167">
        <v>0</v>
      </c>
      <c r="BW167">
        <v>0</v>
      </c>
      <c r="BX167">
        <v>0</v>
      </c>
      <c r="BY167">
        <v>0.79</v>
      </c>
      <c r="BZ167">
        <v>1.15829</v>
      </c>
      <c r="CA167">
        <v>1.15829</v>
      </c>
      <c r="CB167">
        <v>1.15829</v>
      </c>
      <c r="CC167">
        <v>1.15829</v>
      </c>
      <c r="CD167">
        <v>0.05</v>
      </c>
      <c r="CE167">
        <v>0.05</v>
      </c>
      <c r="CF167">
        <v>0.05</v>
      </c>
      <c r="CG167">
        <v>0.98</v>
      </c>
      <c r="CH167" t="s">
        <v>1793</v>
      </c>
      <c r="CI167">
        <v>2000</v>
      </c>
      <c r="CJ167">
        <v>0</v>
      </c>
      <c r="CK167">
        <v>0</v>
      </c>
      <c r="CL167">
        <v>0</v>
      </c>
      <c r="CM167">
        <v>0</v>
      </c>
      <c r="CN167">
        <v>0</v>
      </c>
      <c r="CO167" t="s">
        <v>2243</v>
      </c>
      <c r="CP167">
        <v>100</v>
      </c>
      <c r="CQ167" t="s">
        <v>2243</v>
      </c>
      <c r="CR167">
        <v>100</v>
      </c>
      <c r="CS167" t="s">
        <v>1795</v>
      </c>
      <c r="CT167" t="s">
        <v>2244</v>
      </c>
      <c r="CU167">
        <v>0.5</v>
      </c>
      <c r="CV167">
        <v>0</v>
      </c>
      <c r="CW167" t="s">
        <v>1903</v>
      </c>
      <c r="CX167">
        <v>38.018056000000001</v>
      </c>
      <c r="CY167">
        <v>-122.23439999999999</v>
      </c>
      <c r="CZ167" t="s">
        <v>1904</v>
      </c>
      <c r="DA167" t="s">
        <v>1799</v>
      </c>
      <c r="DB167" t="s">
        <v>1905</v>
      </c>
      <c r="DC167" t="s">
        <v>1905</v>
      </c>
      <c r="DD167" s="18">
        <v>0</v>
      </c>
      <c r="DE167" s="18">
        <v>0</v>
      </c>
      <c r="DF167" s="5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 s="58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1</v>
      </c>
      <c r="EH167" t="s">
        <v>1859</v>
      </c>
      <c r="EI167">
        <v>0.27146649499999997</v>
      </c>
      <c r="EJ167">
        <v>0.35563825700000001</v>
      </c>
      <c r="EK167" t="s">
        <v>1848</v>
      </c>
      <c r="EL167" t="s">
        <v>1848</v>
      </c>
      <c r="EM167">
        <v>0</v>
      </c>
      <c r="EN167">
        <v>0</v>
      </c>
      <c r="EO167">
        <v>0</v>
      </c>
      <c r="EP167">
        <v>1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1</v>
      </c>
      <c r="EW167">
        <v>0</v>
      </c>
      <c r="EX167">
        <v>0</v>
      </c>
      <c r="EY167">
        <v>1</v>
      </c>
      <c r="EZ167" t="s">
        <v>1801</v>
      </c>
      <c r="FA167">
        <v>39</v>
      </c>
      <c r="FB167" t="s">
        <v>1802</v>
      </c>
      <c r="FC167">
        <v>4</v>
      </c>
      <c r="FD167" t="s">
        <v>1825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98</v>
      </c>
      <c r="FM167">
        <v>91</v>
      </c>
      <c r="FN167">
        <v>0</v>
      </c>
      <c r="FO167">
        <v>0</v>
      </c>
      <c r="FP167">
        <v>1</v>
      </c>
      <c r="FQ167">
        <v>0</v>
      </c>
      <c r="FR167">
        <v>1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E167">
        <v>1</v>
      </c>
      <c r="GF167">
        <v>1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M167">
        <v>0</v>
      </c>
      <c r="GN167" t="s">
        <v>1837</v>
      </c>
      <c r="GO167">
        <v>0</v>
      </c>
      <c r="GP167">
        <v>0</v>
      </c>
      <c r="GQ167" t="s">
        <v>2245</v>
      </c>
      <c r="GR167">
        <v>42.820939959999997</v>
      </c>
      <c r="GS167">
        <v>0</v>
      </c>
      <c r="GT167">
        <v>0</v>
      </c>
      <c r="GU167">
        <v>0</v>
      </c>
      <c r="GV167" t="s">
        <v>44</v>
      </c>
      <c r="GW167" t="s">
        <v>44</v>
      </c>
      <c r="GX167" t="s">
        <v>44</v>
      </c>
      <c r="GY167" t="s">
        <v>44</v>
      </c>
      <c r="GZ167" t="s">
        <v>44</v>
      </c>
      <c r="HA167" t="s">
        <v>1861</v>
      </c>
      <c r="HB167" s="57">
        <v>0.4343726315789469</v>
      </c>
      <c r="HC167" t="s">
        <v>1861</v>
      </c>
      <c r="HD167" s="58">
        <v>206.26768040250087</v>
      </c>
      <c r="HE167" s="18">
        <v>32343.386147368386</v>
      </c>
      <c r="HF167" s="18">
        <v>268450.10502315761</v>
      </c>
      <c r="HG167" s="18">
        <v>27686.290233467233</v>
      </c>
      <c r="HH167" s="57">
        <v>0.5</v>
      </c>
      <c r="HI167">
        <v>156</v>
      </c>
      <c r="HJ167" s="11">
        <v>102.57859089246953</v>
      </c>
      <c r="HK167">
        <v>0</v>
      </c>
      <c r="HL167" s="11">
        <v>65.755506982352259</v>
      </c>
      <c r="HM167" s="59" t="s">
        <v>44</v>
      </c>
      <c r="HN167" s="59" t="s">
        <v>44</v>
      </c>
      <c r="HO167" s="59" t="s">
        <v>44</v>
      </c>
      <c r="HP167" s="59" t="s">
        <v>44</v>
      </c>
      <c r="HQ167" s="59" t="s">
        <v>44</v>
      </c>
      <c r="HR167" s="59" t="s">
        <v>44</v>
      </c>
      <c r="HS167" s="59" t="s">
        <v>44</v>
      </c>
      <c r="HT167" s="59" t="s">
        <v>44</v>
      </c>
      <c r="HU167" t="s">
        <v>44</v>
      </c>
      <c r="HV167" s="19">
        <v>1</v>
      </c>
      <c r="HW167" s="18">
        <v>7.9556060249999998</v>
      </c>
      <c r="HX167" s="58">
        <v>2.6205766246349995</v>
      </c>
      <c r="HY167" s="58">
        <v>5.8794233753650005</v>
      </c>
      <c r="HZ167" s="57">
        <v>0.62798120371656951</v>
      </c>
      <c r="IA167" s="18">
        <v>32343.38614736839</v>
      </c>
      <c r="IB167" s="18">
        <v>46759.480428735762</v>
      </c>
      <c r="IC167" s="18">
        <v>388103.68755850685</v>
      </c>
      <c r="ID167" s="58">
        <v>20.626768040250088</v>
      </c>
      <c r="IE167" s="18">
        <v>4002.6623694175073</v>
      </c>
      <c r="IF167" s="18">
        <v>23683.627864049726</v>
      </c>
      <c r="IG167" s="18">
        <v>12610021.396517213</v>
      </c>
      <c r="IH167" s="18">
        <v>1</v>
      </c>
      <c r="II167" s="18">
        <v>0</v>
      </c>
      <c r="IJ167" s="18">
        <v>2144.7717899264862</v>
      </c>
      <c r="IK167" s="58">
        <v>349.67639364705877</v>
      </c>
      <c r="IL167" s="58">
        <v>5.5492140799743455</v>
      </c>
      <c r="IM167" s="58">
        <v>12.524931744299996</v>
      </c>
      <c r="IN167" s="58">
        <v>61.56696898721971</v>
      </c>
      <c r="IO167" s="58">
        <v>-2.6484992241062136E-15</v>
      </c>
      <c r="IP167" s="58">
        <v>62.241731872839871</v>
      </c>
      <c r="IQ167" s="58">
        <v>61.845639513429283</v>
      </c>
      <c r="IR167" s="58">
        <v>84.459079149361017</v>
      </c>
      <c r="IS167" s="58">
        <f t="shared" si="10"/>
        <v>2144.7717899264862</v>
      </c>
      <c r="IT167" s="60"/>
      <c r="IU167" s="18">
        <f t="shared" si="11"/>
        <v>12.524931744299996</v>
      </c>
      <c r="IV167" s="18">
        <f t="shared" si="12"/>
        <v>349.67639364705877</v>
      </c>
      <c r="IW167" s="57">
        <f t="shared" si="13"/>
        <v>0.30830313230999995</v>
      </c>
      <c r="IX167" s="57">
        <f t="shared" si="14"/>
        <v>0.44572000642364218</v>
      </c>
      <c r="JA167" s="18">
        <v>250.59</v>
      </c>
    </row>
    <row r="168" spans="1:261" x14ac:dyDescent="0.2">
      <c r="A168" t="s">
        <v>1514</v>
      </c>
      <c r="B168" t="s">
        <v>1335</v>
      </c>
      <c r="C168" t="s">
        <v>1224</v>
      </c>
      <c r="D168" t="s">
        <v>1513</v>
      </c>
      <c r="E168" t="s">
        <v>1068</v>
      </c>
      <c r="F168">
        <v>6181</v>
      </c>
      <c r="G168">
        <v>2</v>
      </c>
      <c r="H168">
        <v>3573</v>
      </c>
      <c r="I168">
        <v>10.58</v>
      </c>
      <c r="J168">
        <v>4.59</v>
      </c>
      <c r="K168">
        <v>48.33</v>
      </c>
      <c r="L168">
        <v>0.4</v>
      </c>
      <c r="M168">
        <v>0.68</v>
      </c>
      <c r="N168">
        <v>4.82</v>
      </c>
      <c r="O168">
        <v>18.850000000000001</v>
      </c>
      <c r="R168" t="s">
        <v>437</v>
      </c>
      <c r="S168">
        <v>2952</v>
      </c>
      <c r="T168" t="s">
        <v>41</v>
      </c>
      <c r="U168">
        <v>5</v>
      </c>
      <c r="V168">
        <v>2006</v>
      </c>
      <c r="W168" t="s">
        <v>42</v>
      </c>
      <c r="X168" t="s">
        <v>200</v>
      </c>
      <c r="Y168">
        <v>40101</v>
      </c>
      <c r="Z168">
        <v>498</v>
      </c>
      <c r="AA168">
        <v>1494</v>
      </c>
      <c r="AB168" t="b">
        <v>1</v>
      </c>
      <c r="AC168">
        <v>11261</v>
      </c>
      <c r="AD168">
        <v>1978</v>
      </c>
      <c r="AE168" s="10">
        <v>9999</v>
      </c>
      <c r="AF168" s="11">
        <v>40</v>
      </c>
      <c r="AG168" s="11">
        <v>11.98297837289781</v>
      </c>
      <c r="AH168" s="11">
        <v>0</v>
      </c>
      <c r="AI168" s="11">
        <v>11.98297837289781</v>
      </c>
      <c r="AJ168" s="11" t="s">
        <v>200</v>
      </c>
      <c r="AK168" s="11">
        <v>4.82</v>
      </c>
      <c r="AL168" s="11" t="s">
        <v>200</v>
      </c>
      <c r="AM168" s="11">
        <v>-28.91</v>
      </c>
      <c r="AQ168" t="s">
        <v>504</v>
      </c>
      <c r="AR168" t="s">
        <v>509</v>
      </c>
      <c r="AS168">
        <v>50388</v>
      </c>
      <c r="AT168" t="s">
        <v>41</v>
      </c>
      <c r="AU168" t="s">
        <v>510</v>
      </c>
      <c r="AV168">
        <v>0</v>
      </c>
      <c r="AW168" t="s">
        <v>42</v>
      </c>
      <c r="AX168">
        <v>0</v>
      </c>
      <c r="AY168" t="s">
        <v>507</v>
      </c>
      <c r="AZ168" t="s">
        <v>217</v>
      </c>
      <c r="BA168">
        <v>6</v>
      </c>
      <c r="BB168" t="s">
        <v>508</v>
      </c>
      <c r="BC168">
        <v>13</v>
      </c>
      <c r="BD168">
        <v>6013</v>
      </c>
      <c r="BE168">
        <v>8.5</v>
      </c>
      <c r="BF168">
        <v>8300</v>
      </c>
      <c r="BG168">
        <v>1983</v>
      </c>
      <c r="BH168">
        <v>0</v>
      </c>
      <c r="BI168">
        <v>0</v>
      </c>
      <c r="BJ168">
        <v>0</v>
      </c>
      <c r="BK168" t="s">
        <v>1789</v>
      </c>
      <c r="BL168" t="s">
        <v>2009</v>
      </c>
      <c r="BM168">
        <v>0</v>
      </c>
      <c r="BN168">
        <v>0</v>
      </c>
      <c r="BO168">
        <v>0.6</v>
      </c>
      <c r="BP168">
        <v>0</v>
      </c>
      <c r="BQ168">
        <v>0</v>
      </c>
      <c r="BR168">
        <v>0</v>
      </c>
      <c r="BS168">
        <v>0</v>
      </c>
      <c r="BT168" t="s">
        <v>41</v>
      </c>
      <c r="BU168">
        <v>0</v>
      </c>
      <c r="BV168">
        <v>0</v>
      </c>
      <c r="BW168">
        <v>0</v>
      </c>
      <c r="BX168">
        <v>0</v>
      </c>
      <c r="BY168">
        <v>0.79</v>
      </c>
      <c r="BZ168">
        <v>0.59414999999999996</v>
      </c>
      <c r="CA168">
        <v>0.59414999999999996</v>
      </c>
      <c r="CB168">
        <v>0.59414999999999996</v>
      </c>
      <c r="CC168">
        <v>0.59414999999999996</v>
      </c>
      <c r="CD168">
        <v>0.05</v>
      </c>
      <c r="CE168">
        <v>0.05</v>
      </c>
      <c r="CF168">
        <v>0.05</v>
      </c>
      <c r="CG168">
        <v>0.98</v>
      </c>
      <c r="CH168" t="s">
        <v>1793</v>
      </c>
      <c r="CI168">
        <v>2000</v>
      </c>
      <c r="CJ168">
        <v>0</v>
      </c>
      <c r="CK168">
        <v>0</v>
      </c>
      <c r="CL168">
        <v>0</v>
      </c>
      <c r="CM168">
        <v>0</v>
      </c>
      <c r="CN168">
        <v>0</v>
      </c>
      <c r="CO168" t="s">
        <v>2243</v>
      </c>
      <c r="CP168">
        <v>100</v>
      </c>
      <c r="CQ168" t="s">
        <v>2243</v>
      </c>
      <c r="CR168">
        <v>100</v>
      </c>
      <c r="CS168" t="s">
        <v>1795</v>
      </c>
      <c r="CT168" t="s">
        <v>2244</v>
      </c>
      <c r="CU168">
        <v>0.5</v>
      </c>
      <c r="CV168">
        <v>0</v>
      </c>
      <c r="CW168" t="s">
        <v>1903</v>
      </c>
      <c r="CX168">
        <v>38.018056000000001</v>
      </c>
      <c r="CY168">
        <v>-122.23439999999999</v>
      </c>
      <c r="CZ168" t="s">
        <v>1904</v>
      </c>
      <c r="DA168" t="s">
        <v>1799</v>
      </c>
      <c r="DB168" t="s">
        <v>1905</v>
      </c>
      <c r="DC168" t="s">
        <v>1905</v>
      </c>
      <c r="DD168" s="18">
        <v>0</v>
      </c>
      <c r="DE168" s="18">
        <v>0</v>
      </c>
      <c r="DF168" s="57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 s="5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1</v>
      </c>
      <c r="EH168" t="s">
        <v>1859</v>
      </c>
      <c r="EI168">
        <v>0.41528324299999902</v>
      </c>
      <c r="EJ168">
        <v>0.35563825700000001</v>
      </c>
      <c r="EK168" t="s">
        <v>1848</v>
      </c>
      <c r="EL168" t="s">
        <v>1848</v>
      </c>
      <c r="EM168">
        <v>0</v>
      </c>
      <c r="EN168">
        <v>0</v>
      </c>
      <c r="EO168">
        <v>0</v>
      </c>
      <c r="EP168">
        <v>1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1</v>
      </c>
      <c r="EW168">
        <v>0</v>
      </c>
      <c r="EX168">
        <v>0</v>
      </c>
      <c r="EY168">
        <v>1</v>
      </c>
      <c r="EZ168" t="s">
        <v>1801</v>
      </c>
      <c r="FA168">
        <v>39</v>
      </c>
      <c r="FB168" t="s">
        <v>1802</v>
      </c>
      <c r="FC168">
        <v>4</v>
      </c>
      <c r="FD168" t="s">
        <v>1825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98</v>
      </c>
      <c r="FM168">
        <v>91</v>
      </c>
      <c r="FN168">
        <v>0</v>
      </c>
      <c r="FO168">
        <v>0</v>
      </c>
      <c r="FP168">
        <v>1</v>
      </c>
      <c r="FQ168">
        <v>0</v>
      </c>
      <c r="FR168">
        <v>1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1</v>
      </c>
      <c r="GF168">
        <v>1</v>
      </c>
      <c r="GG168">
        <v>0</v>
      </c>
      <c r="GH168">
        <v>0</v>
      </c>
      <c r="GI168">
        <v>0</v>
      </c>
      <c r="GJ168">
        <v>0</v>
      </c>
      <c r="GK168">
        <v>0</v>
      </c>
      <c r="GL168">
        <v>0</v>
      </c>
      <c r="GM168">
        <v>0</v>
      </c>
      <c r="GN168" t="s">
        <v>1837</v>
      </c>
      <c r="GO168">
        <v>0</v>
      </c>
      <c r="GP168">
        <v>0</v>
      </c>
      <c r="GQ168" t="s">
        <v>2245</v>
      </c>
      <c r="GR168">
        <v>42.820939959999997</v>
      </c>
      <c r="GS168">
        <v>0</v>
      </c>
      <c r="GT168">
        <v>0</v>
      </c>
      <c r="GU168">
        <v>0</v>
      </c>
      <c r="GV168" t="s">
        <v>44</v>
      </c>
      <c r="GW168" t="s">
        <v>44</v>
      </c>
      <c r="GX168" t="s">
        <v>44</v>
      </c>
      <c r="GY168" t="s">
        <v>44</v>
      </c>
      <c r="GZ168" t="s">
        <v>44</v>
      </c>
      <c r="HA168" t="s">
        <v>1861</v>
      </c>
      <c r="HB168" s="57">
        <v>0.4343726315789469</v>
      </c>
      <c r="HC168" t="s">
        <v>1861</v>
      </c>
      <c r="HD168" s="58">
        <v>206.26768040250087</v>
      </c>
      <c r="HE168" s="18">
        <v>32343.386147368386</v>
      </c>
      <c r="HF168" s="18">
        <v>268450.10502315761</v>
      </c>
      <c r="HG168" s="18">
        <v>27686.290233467233</v>
      </c>
      <c r="HH168" s="57">
        <v>0.5</v>
      </c>
      <c r="HI168">
        <v>156</v>
      </c>
      <c r="HJ168" s="11">
        <v>102.57859089246953</v>
      </c>
      <c r="HK168">
        <v>0</v>
      </c>
      <c r="HL168" s="11">
        <v>65.755506982352259</v>
      </c>
      <c r="HM168" s="59" t="s">
        <v>44</v>
      </c>
      <c r="HN168" s="59" t="s">
        <v>44</v>
      </c>
      <c r="HO168" s="59" t="s">
        <v>44</v>
      </c>
      <c r="HP168" s="59" t="s">
        <v>44</v>
      </c>
      <c r="HQ168" s="59" t="s">
        <v>44</v>
      </c>
      <c r="HR168" s="59" t="s">
        <v>44</v>
      </c>
      <c r="HS168" s="59" t="s">
        <v>44</v>
      </c>
      <c r="HT168" s="59" t="s">
        <v>44</v>
      </c>
      <c r="HU168" t="s">
        <v>44</v>
      </c>
      <c r="HV168" s="19">
        <v>1</v>
      </c>
      <c r="HW168" s="18">
        <v>7.9556060249999998</v>
      </c>
      <c r="HX168" s="58">
        <v>2.6205766246349995</v>
      </c>
      <c r="HY168" s="58">
        <v>5.8794233753650005</v>
      </c>
      <c r="HZ168" s="57">
        <v>0.62798120371656951</v>
      </c>
      <c r="IA168" s="18">
        <v>32343.38614736839</v>
      </c>
      <c r="IB168" s="18">
        <v>46759.480428735762</v>
      </c>
      <c r="IC168" s="18">
        <v>388103.68755850685</v>
      </c>
      <c r="ID168" s="58">
        <v>20.626768040250088</v>
      </c>
      <c r="IE168" s="18">
        <v>4002.6623694175073</v>
      </c>
      <c r="IF168" s="18">
        <v>23683.627864049726</v>
      </c>
      <c r="IG168" s="18">
        <v>12610021.396517213</v>
      </c>
      <c r="IH168" s="18">
        <v>1</v>
      </c>
      <c r="II168" s="18">
        <v>0</v>
      </c>
      <c r="IJ168" s="18">
        <v>2144.7717899264862</v>
      </c>
      <c r="IK168" s="58">
        <v>349.67639364705877</v>
      </c>
      <c r="IL168" s="58">
        <v>5.5492140799743455</v>
      </c>
      <c r="IM168" s="58">
        <v>12.524931744299996</v>
      </c>
      <c r="IN168" s="58">
        <v>61.56696898721971</v>
      </c>
      <c r="IO168" s="58">
        <v>-2.6484992241062136E-15</v>
      </c>
      <c r="IP168" s="58">
        <v>62.241731872839871</v>
      </c>
      <c r="IQ168" s="58">
        <v>61.845639513429283</v>
      </c>
      <c r="IR168" s="58">
        <v>84.459079149361017</v>
      </c>
      <c r="IS168" s="58">
        <f t="shared" si="10"/>
        <v>2144.7717899264862</v>
      </c>
      <c r="IT168" s="60"/>
      <c r="IU168" s="18">
        <f t="shared" si="11"/>
        <v>12.524931744299996</v>
      </c>
      <c r="IV168" s="18">
        <f t="shared" si="12"/>
        <v>349.67639364705877</v>
      </c>
      <c r="IW168" s="57">
        <f t="shared" si="13"/>
        <v>0.30830313230999995</v>
      </c>
      <c r="IX168" s="57">
        <f t="shared" si="14"/>
        <v>0.44572000642364218</v>
      </c>
      <c r="JA168" s="18">
        <v>250.59</v>
      </c>
    </row>
    <row r="169" spans="1:261" x14ac:dyDescent="0.2">
      <c r="A169" t="s">
        <v>1515</v>
      </c>
      <c r="B169" t="s">
        <v>1397</v>
      </c>
      <c r="C169" t="s">
        <v>1224</v>
      </c>
      <c r="D169" t="s">
        <v>1516</v>
      </c>
      <c r="E169" t="s">
        <v>1071</v>
      </c>
      <c r="F169">
        <v>6190</v>
      </c>
      <c r="G169">
        <v>2</v>
      </c>
      <c r="H169">
        <v>3117</v>
      </c>
      <c r="I169">
        <v>10.58</v>
      </c>
      <c r="J169">
        <v>4.59</v>
      </c>
      <c r="K169">
        <v>40.94</v>
      </c>
      <c r="L169">
        <v>0.34</v>
      </c>
      <c r="M169">
        <v>0.52</v>
      </c>
      <c r="N169">
        <v>4.82</v>
      </c>
      <c r="O169">
        <v>12.33</v>
      </c>
      <c r="R169" t="s">
        <v>438</v>
      </c>
      <c r="S169">
        <v>2952</v>
      </c>
      <c r="T169" t="s">
        <v>41</v>
      </c>
      <c r="U169">
        <v>6</v>
      </c>
      <c r="V169">
        <v>2007</v>
      </c>
      <c r="W169" t="s">
        <v>42</v>
      </c>
      <c r="X169" t="s">
        <v>200</v>
      </c>
      <c r="Y169">
        <v>40101</v>
      </c>
      <c r="Z169">
        <v>503</v>
      </c>
      <c r="AA169">
        <v>1494</v>
      </c>
      <c r="AB169" t="b">
        <v>1</v>
      </c>
      <c r="AC169">
        <v>11137</v>
      </c>
      <c r="AD169">
        <v>1984</v>
      </c>
      <c r="AE169" s="10">
        <v>2049</v>
      </c>
      <c r="AF169" s="11">
        <v>40</v>
      </c>
      <c r="AG169" s="11">
        <v>11.98297837289781</v>
      </c>
      <c r="AH169" s="11">
        <v>0</v>
      </c>
      <c r="AI169" s="11">
        <v>11.98297837289781</v>
      </c>
      <c r="AJ169" s="11" t="s">
        <v>200</v>
      </c>
      <c r="AK169" s="11">
        <v>4.82</v>
      </c>
      <c r="AL169" s="11" t="s">
        <v>200</v>
      </c>
      <c r="AM169" s="11">
        <v>-28.91</v>
      </c>
      <c r="AQ169" t="s">
        <v>511</v>
      </c>
      <c r="AR169" t="s">
        <v>512</v>
      </c>
      <c r="AS169">
        <v>50397</v>
      </c>
      <c r="AT169" t="s">
        <v>41</v>
      </c>
      <c r="AU169" t="s">
        <v>513</v>
      </c>
      <c r="AV169">
        <v>3656</v>
      </c>
      <c r="AW169" t="s">
        <v>42</v>
      </c>
      <c r="AX169">
        <v>0</v>
      </c>
      <c r="AY169" t="s">
        <v>161</v>
      </c>
      <c r="AZ169" t="s">
        <v>72</v>
      </c>
      <c r="BA169">
        <v>42</v>
      </c>
      <c r="BB169" t="s">
        <v>457</v>
      </c>
      <c r="BC169">
        <v>133</v>
      </c>
      <c r="BD169">
        <v>42133</v>
      </c>
      <c r="BE169">
        <v>53</v>
      </c>
      <c r="BF169">
        <v>8300</v>
      </c>
      <c r="BG169">
        <v>1989</v>
      </c>
      <c r="BH169">
        <v>0</v>
      </c>
      <c r="BI169" t="s">
        <v>1787</v>
      </c>
      <c r="BJ169" t="s">
        <v>1788</v>
      </c>
      <c r="BK169" t="s">
        <v>1789</v>
      </c>
      <c r="BL169" t="s">
        <v>1809</v>
      </c>
      <c r="BM169" t="s">
        <v>1791</v>
      </c>
      <c r="BN169">
        <v>1989</v>
      </c>
      <c r="BO169">
        <v>0.89300000000000002</v>
      </c>
      <c r="BP169" t="s">
        <v>1866</v>
      </c>
      <c r="BQ169" t="s">
        <v>1699</v>
      </c>
      <c r="BR169">
        <v>0</v>
      </c>
      <c r="BS169">
        <v>2006</v>
      </c>
      <c r="BT169" t="s">
        <v>2021</v>
      </c>
      <c r="BU169" t="s">
        <v>1793</v>
      </c>
      <c r="BV169">
        <v>0</v>
      </c>
      <c r="BW169">
        <v>0</v>
      </c>
      <c r="BX169">
        <v>0</v>
      </c>
      <c r="BY169">
        <v>1</v>
      </c>
      <c r="BZ169">
        <v>0.16722999999999999</v>
      </c>
      <c r="CA169">
        <v>0.16722999999999999</v>
      </c>
      <c r="CB169">
        <v>0.16722999999999999</v>
      </c>
      <c r="CC169">
        <v>0.16722999999999999</v>
      </c>
      <c r="CD169">
        <v>1</v>
      </c>
      <c r="CE169">
        <v>0.1</v>
      </c>
      <c r="CF169">
        <v>1</v>
      </c>
      <c r="CG169">
        <v>0.89300000000000002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 t="s">
        <v>2246</v>
      </c>
      <c r="CP169">
        <v>100</v>
      </c>
      <c r="CQ169" t="s">
        <v>2246</v>
      </c>
      <c r="CR169">
        <v>100</v>
      </c>
      <c r="CS169" t="s">
        <v>1795</v>
      </c>
      <c r="CT169">
        <v>0</v>
      </c>
      <c r="CU169">
        <v>0</v>
      </c>
      <c r="CV169">
        <v>0</v>
      </c>
      <c r="CW169" t="s">
        <v>1797</v>
      </c>
      <c r="CX169">
        <v>39.870935000000003</v>
      </c>
      <c r="CY169">
        <v>-76.868116999999998</v>
      </c>
      <c r="CZ169" t="s">
        <v>1904</v>
      </c>
      <c r="DA169" t="s">
        <v>1799</v>
      </c>
      <c r="DB169">
        <v>0</v>
      </c>
      <c r="DC169" t="s">
        <v>2247</v>
      </c>
      <c r="DD169" s="18">
        <v>3342752.6</v>
      </c>
      <c r="DE169" s="18">
        <v>0</v>
      </c>
      <c r="DF169" s="57">
        <v>0.55000000000000004</v>
      </c>
      <c r="DG169" t="s">
        <v>1820</v>
      </c>
      <c r="DH169">
        <v>1379554.4</v>
      </c>
      <c r="DI169">
        <v>0</v>
      </c>
      <c r="DJ169">
        <v>316.8</v>
      </c>
      <c r="DK169">
        <v>0</v>
      </c>
      <c r="DL169">
        <v>0</v>
      </c>
      <c r="DM169">
        <v>128.4</v>
      </c>
      <c r="DN169">
        <v>0</v>
      </c>
      <c r="DO169">
        <v>0</v>
      </c>
      <c r="DP169">
        <v>0</v>
      </c>
      <c r="DQ169">
        <v>0.238815197895132</v>
      </c>
      <c r="DR169">
        <v>0</v>
      </c>
      <c r="DS169">
        <v>0</v>
      </c>
      <c r="DT169">
        <v>0.23032514495891601</v>
      </c>
      <c r="DU169">
        <v>0</v>
      </c>
      <c r="DV169">
        <v>0.189544389255728</v>
      </c>
      <c r="DW169" s="58">
        <v>0</v>
      </c>
      <c r="DX169">
        <v>0</v>
      </c>
      <c r="DY169">
        <v>0.18614706313864801</v>
      </c>
      <c r="DZ169">
        <v>0</v>
      </c>
      <c r="EA169">
        <v>0</v>
      </c>
      <c r="EB169">
        <v>0</v>
      </c>
      <c r="EC169">
        <v>83890</v>
      </c>
      <c r="ED169">
        <v>0</v>
      </c>
      <c r="EE169">
        <v>1562</v>
      </c>
      <c r="EF169">
        <v>1</v>
      </c>
      <c r="EG169">
        <v>1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1</v>
      </c>
      <c r="EO169">
        <v>1</v>
      </c>
      <c r="EP169">
        <v>0</v>
      </c>
      <c r="EQ169">
        <v>0</v>
      </c>
      <c r="ER169">
        <v>1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 t="s">
        <v>1801</v>
      </c>
      <c r="FA169">
        <v>33</v>
      </c>
      <c r="FB169" t="s">
        <v>1802</v>
      </c>
      <c r="FC169">
        <v>0</v>
      </c>
      <c r="FD169" t="s">
        <v>1803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75</v>
      </c>
      <c r="FM169">
        <v>13</v>
      </c>
      <c r="FN169">
        <v>91</v>
      </c>
      <c r="FO169">
        <v>15</v>
      </c>
      <c r="FP169">
        <v>1</v>
      </c>
      <c r="FQ169">
        <v>0</v>
      </c>
      <c r="FR169">
        <v>0</v>
      </c>
      <c r="FS169">
        <v>0</v>
      </c>
      <c r="FT169">
        <v>0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0</v>
      </c>
      <c r="GD169">
        <v>0</v>
      </c>
      <c r="GE169">
        <v>1</v>
      </c>
      <c r="GF169">
        <v>1</v>
      </c>
      <c r="GG169">
        <v>0</v>
      </c>
      <c r="GH169">
        <v>1</v>
      </c>
      <c r="GI169">
        <v>0</v>
      </c>
      <c r="GJ169" t="s">
        <v>1836</v>
      </c>
      <c r="GK169">
        <v>0</v>
      </c>
      <c r="GL169">
        <v>1</v>
      </c>
      <c r="GM169" t="s">
        <v>1836</v>
      </c>
      <c r="GN169" t="s">
        <v>1991</v>
      </c>
      <c r="GO169">
        <v>0</v>
      </c>
      <c r="GP169">
        <v>0</v>
      </c>
      <c r="GQ169" t="s">
        <v>2186</v>
      </c>
      <c r="GR169">
        <v>156.527891199999</v>
      </c>
      <c r="GS169">
        <v>0</v>
      </c>
      <c r="GT169">
        <v>2.0239204500315902</v>
      </c>
      <c r="GU169">
        <v>0</v>
      </c>
      <c r="GV169">
        <v>3242209</v>
      </c>
      <c r="GW169" t="s">
        <v>44</v>
      </c>
      <c r="GX169">
        <v>0.53</v>
      </c>
      <c r="GY169" t="s">
        <v>44</v>
      </c>
      <c r="GZ169" t="s">
        <v>44</v>
      </c>
      <c r="HA169" t="s">
        <v>1806</v>
      </c>
      <c r="HB169" s="57">
        <v>0.55000000000000004</v>
      </c>
      <c r="HC169" t="s">
        <v>1861</v>
      </c>
      <c r="HD169" s="58">
        <v>206.26768040250087</v>
      </c>
      <c r="HE169" s="18">
        <v>255354.00000000003</v>
      </c>
      <c r="HF169" s="18">
        <v>2119438.2000000002</v>
      </c>
      <c r="HG169" s="18">
        <v>218585.8006352259</v>
      </c>
      <c r="HH169" s="57">
        <v>1</v>
      </c>
      <c r="HI169">
        <v>149</v>
      </c>
      <c r="HJ169" s="11">
        <v>97.975705403704879</v>
      </c>
      <c r="HK169">
        <v>47</v>
      </c>
      <c r="HL169" s="11">
        <v>65.755506982352259</v>
      </c>
      <c r="HM169" s="59" t="s">
        <v>44</v>
      </c>
      <c r="HN169" s="59" t="s">
        <v>44</v>
      </c>
      <c r="HO169" s="59" t="s">
        <v>44</v>
      </c>
      <c r="HP169" s="59" t="s">
        <v>44</v>
      </c>
      <c r="HQ169" s="59" t="s">
        <v>44</v>
      </c>
      <c r="HR169" s="59" t="s">
        <v>44</v>
      </c>
      <c r="HS169" s="59" t="s">
        <v>44</v>
      </c>
      <c r="HT169" s="59" t="s">
        <v>44</v>
      </c>
      <c r="HU169" t="s">
        <v>44</v>
      </c>
      <c r="HV169" s="19" t="s">
        <v>44</v>
      </c>
      <c r="HW169" s="18">
        <v>40.659956999999999</v>
      </c>
      <c r="HX169" s="58">
        <v>13.393389835799997</v>
      </c>
      <c r="HY169" s="58">
        <v>39.606610164200006</v>
      </c>
      <c r="HZ169" s="57">
        <v>0.73598825749415886</v>
      </c>
      <c r="IA169" s="18">
        <v>255354.00000000003</v>
      </c>
      <c r="IB169" s="18">
        <v>341704.62818938802</v>
      </c>
      <c r="IC169" s="18">
        <v>2836148.4139719205</v>
      </c>
      <c r="ID169" s="58">
        <v>20.626768040250088</v>
      </c>
      <c r="IE169" s="18">
        <v>29250.287731360993</v>
      </c>
      <c r="IF169" s="18">
        <v>189335.5129038649</v>
      </c>
      <c r="IG169" s="18">
        <v>64448003.852914497</v>
      </c>
      <c r="IH169" s="18">
        <v>1</v>
      </c>
      <c r="II169" s="18">
        <v>0</v>
      </c>
      <c r="IJ169" s="18">
        <v>1627.2032265757587</v>
      </c>
      <c r="IK169" s="58">
        <v>70.332162792452834</v>
      </c>
      <c r="IL169" s="58">
        <v>4.2100978287314099</v>
      </c>
      <c r="IM169" s="58">
        <v>10.266255557999997</v>
      </c>
      <c r="IN169" s="58">
        <v>60.70313070460282</v>
      </c>
      <c r="IO169" s="58">
        <v>0</v>
      </c>
      <c r="IP169" s="58">
        <v>63.02434501448387</v>
      </c>
      <c r="IQ169" s="58">
        <v>40.927245404662941</v>
      </c>
      <c r="IR169" s="58">
        <v>55.197969270396541</v>
      </c>
      <c r="IS169" s="58">
        <f t="shared" si="10"/>
        <v>1627.2032265757587</v>
      </c>
      <c r="IT169" s="60"/>
      <c r="IU169" s="18">
        <f t="shared" si="11"/>
        <v>10.266255557999997</v>
      </c>
      <c r="IV169" s="18">
        <f t="shared" si="12"/>
        <v>70.332162792452834</v>
      </c>
      <c r="IW169" s="57">
        <f t="shared" si="13"/>
        <v>0.25270546859999987</v>
      </c>
      <c r="IX169" s="57">
        <f t="shared" si="14"/>
        <v>0.33816046817119783</v>
      </c>
      <c r="JA169" s="18">
        <v>205.4</v>
      </c>
    </row>
    <row r="170" spans="1:261" x14ac:dyDescent="0.2">
      <c r="A170" t="s">
        <v>1517</v>
      </c>
      <c r="B170" t="s">
        <v>1518</v>
      </c>
      <c r="C170" t="s">
        <v>1224</v>
      </c>
      <c r="D170" t="s">
        <v>1519</v>
      </c>
      <c r="E170" t="s">
        <v>731</v>
      </c>
      <c r="F170">
        <v>6194</v>
      </c>
      <c r="G170" t="s">
        <v>1520</v>
      </c>
      <c r="H170">
        <v>2813</v>
      </c>
      <c r="I170">
        <v>10.58</v>
      </c>
      <c r="J170">
        <v>3.22</v>
      </c>
      <c r="K170">
        <v>36.68</v>
      </c>
      <c r="L170">
        <v>0.31</v>
      </c>
      <c r="M170">
        <v>0.44</v>
      </c>
      <c r="N170">
        <v>4.82</v>
      </c>
      <c r="O170">
        <v>17.48</v>
      </c>
      <c r="R170" t="s">
        <v>965</v>
      </c>
      <c r="S170">
        <v>2963</v>
      </c>
      <c r="T170" t="s">
        <v>41</v>
      </c>
      <c r="U170">
        <v>3313</v>
      </c>
      <c r="V170">
        <v>2019</v>
      </c>
      <c r="W170" t="s">
        <v>42</v>
      </c>
      <c r="X170" t="s">
        <v>200</v>
      </c>
      <c r="Y170">
        <v>40131</v>
      </c>
      <c r="Z170">
        <v>313</v>
      </c>
      <c r="AA170">
        <v>313</v>
      </c>
      <c r="AB170" t="b">
        <v>1</v>
      </c>
      <c r="AC170">
        <v>10353</v>
      </c>
      <c r="AD170">
        <v>1979</v>
      </c>
      <c r="AE170" s="10">
        <v>2021</v>
      </c>
      <c r="AF170" s="11">
        <v>23</v>
      </c>
      <c r="AG170" s="11">
        <v>16.763861763155749</v>
      </c>
      <c r="AH170" s="11">
        <v>0</v>
      </c>
      <c r="AI170" s="11">
        <v>16.763861763155749</v>
      </c>
      <c r="AJ170" s="11" t="s">
        <v>200</v>
      </c>
      <c r="AK170" s="11">
        <v>4.82</v>
      </c>
      <c r="AL170" s="11" t="s">
        <v>200</v>
      </c>
      <c r="AM170" s="11">
        <v>-28.91</v>
      </c>
      <c r="AQ170" t="s">
        <v>514</v>
      </c>
      <c r="AR170" t="s">
        <v>515</v>
      </c>
      <c r="AS170">
        <v>50611</v>
      </c>
      <c r="AT170" t="s">
        <v>41</v>
      </c>
      <c r="AU170">
        <v>31</v>
      </c>
      <c r="AV170">
        <v>3677</v>
      </c>
      <c r="AW170" t="s">
        <v>42</v>
      </c>
      <c r="AX170">
        <v>0</v>
      </c>
      <c r="AY170" t="s">
        <v>161</v>
      </c>
      <c r="AZ170" t="s">
        <v>72</v>
      </c>
      <c r="BA170">
        <v>42</v>
      </c>
      <c r="BB170" t="s">
        <v>162</v>
      </c>
      <c r="BC170">
        <v>107</v>
      </c>
      <c r="BD170">
        <v>42107</v>
      </c>
      <c r="BE170">
        <v>30</v>
      </c>
      <c r="BF170">
        <v>14500</v>
      </c>
      <c r="BG170">
        <v>1987</v>
      </c>
      <c r="BH170">
        <v>0</v>
      </c>
      <c r="BI170" t="s">
        <v>1787</v>
      </c>
      <c r="BJ170" t="s">
        <v>1788</v>
      </c>
      <c r="BK170" t="s">
        <v>1808</v>
      </c>
      <c r="BL170" t="s">
        <v>1790</v>
      </c>
      <c r="BM170" t="s">
        <v>1791</v>
      </c>
      <c r="BN170">
        <v>1987</v>
      </c>
      <c r="BO170">
        <v>0.89300000000000002</v>
      </c>
      <c r="BP170" t="s">
        <v>1866</v>
      </c>
      <c r="BQ170">
        <v>0</v>
      </c>
      <c r="BR170">
        <v>0</v>
      </c>
      <c r="BS170">
        <v>0</v>
      </c>
      <c r="BT170" t="s">
        <v>41</v>
      </c>
      <c r="BU170">
        <v>0</v>
      </c>
      <c r="BV170">
        <v>0</v>
      </c>
      <c r="BW170">
        <v>0</v>
      </c>
      <c r="BX170">
        <v>0</v>
      </c>
      <c r="BY170">
        <v>0.2</v>
      </c>
      <c r="BZ170">
        <v>0.13525000000000001</v>
      </c>
      <c r="CA170">
        <v>0.13525000000000001</v>
      </c>
      <c r="CB170">
        <v>0.13525000000000001</v>
      </c>
      <c r="CC170">
        <v>0.13525000000000001</v>
      </c>
      <c r="CD170">
        <v>0.01</v>
      </c>
      <c r="CE170">
        <v>0.01</v>
      </c>
      <c r="CF170">
        <v>0.01</v>
      </c>
      <c r="CG170">
        <v>0.98</v>
      </c>
      <c r="CH170" t="s">
        <v>1793</v>
      </c>
      <c r="CI170">
        <v>1988</v>
      </c>
      <c r="CJ170">
        <v>0</v>
      </c>
      <c r="CK170">
        <v>0</v>
      </c>
      <c r="CL170">
        <v>0</v>
      </c>
      <c r="CM170">
        <v>0</v>
      </c>
      <c r="CN170">
        <v>0</v>
      </c>
      <c r="CO170" t="s">
        <v>2248</v>
      </c>
      <c r="CP170">
        <v>100</v>
      </c>
      <c r="CQ170" t="s">
        <v>2249</v>
      </c>
      <c r="CR170">
        <v>100</v>
      </c>
      <c r="CS170" t="s">
        <v>1795</v>
      </c>
      <c r="CT170">
        <v>0</v>
      </c>
      <c r="CU170">
        <v>0</v>
      </c>
      <c r="CV170">
        <v>0</v>
      </c>
      <c r="CW170" t="s">
        <v>1797</v>
      </c>
      <c r="CX170">
        <v>40.619100000000003</v>
      </c>
      <c r="CY170">
        <v>-76.45</v>
      </c>
      <c r="CZ170" t="s">
        <v>1798</v>
      </c>
      <c r="DA170" t="s">
        <v>1799</v>
      </c>
      <c r="DB170">
        <v>0</v>
      </c>
      <c r="DC170">
        <v>0</v>
      </c>
      <c r="DD170" s="18">
        <v>2640627</v>
      </c>
      <c r="DE170" s="18">
        <v>153002.20000000001</v>
      </c>
      <c r="DF170" s="57">
        <v>0.48799999999999999</v>
      </c>
      <c r="DG170" t="s">
        <v>1820</v>
      </c>
      <c r="DH170">
        <v>1040572.8</v>
      </c>
      <c r="DI170">
        <v>226.2</v>
      </c>
      <c r="DJ170">
        <v>179.2</v>
      </c>
      <c r="DK170">
        <v>311857.40000000002</v>
      </c>
      <c r="DL170">
        <v>0</v>
      </c>
      <c r="DM170">
        <v>67.400000000000006</v>
      </c>
      <c r="DN170">
        <v>16</v>
      </c>
      <c r="DO170">
        <v>0</v>
      </c>
      <c r="DP170">
        <v>0.17611026033690599</v>
      </c>
      <c r="DQ170">
        <v>0.14965891688709401</v>
      </c>
      <c r="DR170">
        <v>236.32465543644699</v>
      </c>
      <c r="DS170">
        <v>0</v>
      </c>
      <c r="DT170">
        <v>0.14480587768491199</v>
      </c>
      <c r="DU170">
        <v>0.17132294716368399</v>
      </c>
      <c r="DV170">
        <v>0.13572534098909</v>
      </c>
      <c r="DW170" s="58">
        <v>236.199508677295</v>
      </c>
      <c r="DX170">
        <v>0</v>
      </c>
      <c r="DY170">
        <v>0.129544035746465</v>
      </c>
      <c r="DZ170">
        <v>8.1131788448861597E-2</v>
      </c>
      <c r="EA170">
        <v>0</v>
      </c>
      <c r="EB170">
        <v>0</v>
      </c>
      <c r="EC170">
        <v>250156</v>
      </c>
      <c r="ED170">
        <v>0</v>
      </c>
      <c r="EE170">
        <v>3912</v>
      </c>
      <c r="EF170">
        <v>1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1</v>
      </c>
      <c r="EQ170">
        <v>0</v>
      </c>
      <c r="ER170">
        <v>1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 t="s">
        <v>1801</v>
      </c>
      <c r="FA170">
        <v>35</v>
      </c>
      <c r="FB170" t="s">
        <v>1802</v>
      </c>
      <c r="FC170">
        <v>0</v>
      </c>
      <c r="FD170" t="s">
        <v>1803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42</v>
      </c>
      <c r="FM170">
        <v>36</v>
      </c>
      <c r="FN170">
        <v>52</v>
      </c>
      <c r="FO170">
        <v>1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1</v>
      </c>
      <c r="GF170">
        <v>1</v>
      </c>
      <c r="GG170">
        <v>0</v>
      </c>
      <c r="GH170">
        <v>1</v>
      </c>
      <c r="GI170">
        <v>1</v>
      </c>
      <c r="GJ170" t="s">
        <v>1836</v>
      </c>
      <c r="GK170" t="s">
        <v>1804</v>
      </c>
      <c r="GL170">
        <v>1</v>
      </c>
      <c r="GM170" t="s">
        <v>1836</v>
      </c>
      <c r="GN170">
        <v>0</v>
      </c>
      <c r="GO170">
        <v>0</v>
      </c>
      <c r="GP170">
        <v>0</v>
      </c>
      <c r="GQ170" t="s">
        <v>1805</v>
      </c>
      <c r="GR170">
        <v>208.6128779</v>
      </c>
      <c r="GS170">
        <v>1.0843050643711001</v>
      </c>
      <c r="GT170">
        <v>0.85900737195093302</v>
      </c>
      <c r="GU170">
        <v>0</v>
      </c>
      <c r="GV170">
        <v>2602120</v>
      </c>
      <c r="GW170">
        <v>145081</v>
      </c>
      <c r="GX170">
        <v>0.48</v>
      </c>
      <c r="GY170">
        <v>306973</v>
      </c>
      <c r="GZ170">
        <v>235.94069451062978</v>
      </c>
      <c r="HA170" t="s">
        <v>1806</v>
      </c>
      <c r="HB170" s="57">
        <v>0.48799999999999999</v>
      </c>
      <c r="HC170" t="s">
        <v>1806</v>
      </c>
      <c r="HD170" s="58">
        <v>236.199508677295</v>
      </c>
      <c r="HE170" s="18">
        <v>128246.40000000001</v>
      </c>
      <c r="HF170" s="18">
        <v>1859572.8000000003</v>
      </c>
      <c r="HG170" s="18">
        <v>219615.09085483092</v>
      </c>
      <c r="HH170" s="57">
        <v>1</v>
      </c>
      <c r="HI170">
        <v>123</v>
      </c>
      <c r="HJ170" s="11">
        <v>80.879273588293287</v>
      </c>
      <c r="HK170">
        <v>22</v>
      </c>
      <c r="HL170" s="11">
        <v>65.755506982352259</v>
      </c>
      <c r="HM170" s="59" t="s">
        <v>44</v>
      </c>
      <c r="HN170" s="59" t="s">
        <v>44</v>
      </c>
      <c r="HO170" s="59" t="s">
        <v>44</v>
      </c>
      <c r="HP170" s="59" t="s">
        <v>44</v>
      </c>
      <c r="HQ170" s="59" t="s">
        <v>44</v>
      </c>
      <c r="HR170" s="59" t="s">
        <v>44</v>
      </c>
      <c r="HS170" s="59" t="s">
        <v>44</v>
      </c>
      <c r="HT170" s="59" t="s">
        <v>44</v>
      </c>
      <c r="HU170" t="s">
        <v>44</v>
      </c>
      <c r="HV170" s="19" t="s">
        <v>44</v>
      </c>
      <c r="HW170" s="18">
        <v>44.748449999999998</v>
      </c>
      <c r="HX170" s="58">
        <v>14.740139429999999</v>
      </c>
      <c r="HY170" s="58">
        <v>15.259860570000001</v>
      </c>
      <c r="HZ170" s="57">
        <v>0.9593796701381001</v>
      </c>
      <c r="IA170" s="18">
        <v>128246.40000000001</v>
      </c>
      <c r="IB170" s="18">
        <v>252124.9773122927</v>
      </c>
      <c r="IC170" s="18">
        <v>3655812.1710282438</v>
      </c>
      <c r="ID170" s="58">
        <v>23.6199508677295</v>
      </c>
      <c r="IE170" s="18">
        <v>43175.051930667316</v>
      </c>
      <c r="IF170" s="18">
        <v>176440.03892416361</v>
      </c>
      <c r="IG170" s="18">
        <v>70928463.549825013</v>
      </c>
      <c r="IH170" s="18">
        <v>1</v>
      </c>
      <c r="II170" s="18">
        <v>0</v>
      </c>
      <c r="IJ170" s="18">
        <v>4648.0413909722247</v>
      </c>
      <c r="IK170" s="58">
        <v>111.239876</v>
      </c>
      <c r="IL170" s="58">
        <v>21.009237347343593</v>
      </c>
      <c r="IM170" s="58">
        <v>19.960791929999999</v>
      </c>
      <c r="IN170" s="58">
        <v>113.25312148126132</v>
      </c>
      <c r="IO170" s="58">
        <v>0</v>
      </c>
      <c r="IP170" s="58">
        <v>116.94209980595095</v>
      </c>
      <c r="IQ170" s="58">
        <v>100.33034391276864</v>
      </c>
      <c r="IR170" s="58">
        <v>72.925655061235346</v>
      </c>
      <c r="IS170" s="58">
        <f t="shared" si="10"/>
        <v>4648.0413909722247</v>
      </c>
      <c r="IT170" s="60"/>
      <c r="IU170" s="18">
        <f t="shared" si="11"/>
        <v>19.960791929999999</v>
      </c>
      <c r="IV170" s="18">
        <f t="shared" si="12"/>
        <v>111.239876</v>
      </c>
      <c r="IW170" s="57">
        <f t="shared" si="13"/>
        <v>0.49133798099999992</v>
      </c>
      <c r="IX170" s="57">
        <f t="shared" si="14"/>
        <v>0.96594194700430314</v>
      </c>
      <c r="JA170" s="18">
        <v>228.6</v>
      </c>
    </row>
    <row r="171" spans="1:261" x14ac:dyDescent="0.2">
      <c r="A171" t="s">
        <v>1521</v>
      </c>
      <c r="B171" t="s">
        <v>1518</v>
      </c>
      <c r="C171" t="s">
        <v>1224</v>
      </c>
      <c r="D171" t="s">
        <v>1519</v>
      </c>
      <c r="E171" t="s">
        <v>731</v>
      </c>
      <c r="F171">
        <v>6194</v>
      </c>
      <c r="G171" t="s">
        <v>733</v>
      </c>
      <c r="H171">
        <v>2487.4735751985299</v>
      </c>
      <c r="I171">
        <v>10.58</v>
      </c>
      <c r="J171">
        <v>3.22</v>
      </c>
      <c r="K171">
        <v>31.842648345363799</v>
      </c>
      <c r="L171">
        <v>0.33134306808719799</v>
      </c>
      <c r="M171">
        <v>0.51700515707756356</v>
      </c>
      <c r="N171">
        <v>4.82</v>
      </c>
      <c r="O171">
        <v>17.48</v>
      </c>
      <c r="R171" t="s">
        <v>440</v>
      </c>
      <c r="S171">
        <v>298</v>
      </c>
      <c r="T171" t="s">
        <v>41</v>
      </c>
      <c r="U171" t="s">
        <v>441</v>
      </c>
      <c r="V171">
        <v>176</v>
      </c>
      <c r="W171" t="s">
        <v>42</v>
      </c>
      <c r="X171" t="s">
        <v>77</v>
      </c>
      <c r="Y171">
        <v>48293</v>
      </c>
      <c r="Z171">
        <v>831</v>
      </c>
      <c r="AA171">
        <v>1689</v>
      </c>
      <c r="AB171" t="b">
        <v>1</v>
      </c>
      <c r="AC171">
        <v>10605</v>
      </c>
      <c r="AD171">
        <v>1985</v>
      </c>
      <c r="AE171" s="10">
        <v>2021</v>
      </c>
      <c r="AF171" s="11">
        <v>39</v>
      </c>
      <c r="AG171" s="11">
        <v>9.1282932272705626</v>
      </c>
      <c r="AH171" s="11">
        <v>0</v>
      </c>
      <c r="AI171" s="11">
        <v>9.1282932272705626</v>
      </c>
      <c r="AJ171" s="11" t="s">
        <v>138</v>
      </c>
      <c r="AK171" s="11">
        <v>4.82</v>
      </c>
      <c r="AL171" s="11" t="s">
        <v>138</v>
      </c>
      <c r="AM171" s="11">
        <v>-28.91</v>
      </c>
      <c r="AQ171" t="s">
        <v>516</v>
      </c>
      <c r="AR171" t="s">
        <v>517</v>
      </c>
      <c r="AS171">
        <v>50776</v>
      </c>
      <c r="AT171" t="s">
        <v>41</v>
      </c>
      <c r="AU171" t="s">
        <v>210</v>
      </c>
      <c r="AV171">
        <v>3693</v>
      </c>
      <c r="AW171" t="s">
        <v>42</v>
      </c>
      <c r="AX171">
        <v>0</v>
      </c>
      <c r="AY171" t="s">
        <v>161</v>
      </c>
      <c r="AZ171" t="s">
        <v>72</v>
      </c>
      <c r="BA171">
        <v>42</v>
      </c>
      <c r="BB171" t="s">
        <v>518</v>
      </c>
      <c r="BC171">
        <v>25</v>
      </c>
      <c r="BD171">
        <v>42025</v>
      </c>
      <c r="BE171">
        <v>42</v>
      </c>
      <c r="BF171">
        <v>14141</v>
      </c>
      <c r="BG171">
        <v>1992</v>
      </c>
      <c r="BH171">
        <v>0</v>
      </c>
      <c r="BI171" t="s">
        <v>1787</v>
      </c>
      <c r="BJ171" t="s">
        <v>1788</v>
      </c>
      <c r="BK171" t="s">
        <v>1808</v>
      </c>
      <c r="BL171" t="s">
        <v>1790</v>
      </c>
      <c r="BM171" t="s">
        <v>1791</v>
      </c>
      <c r="BN171">
        <v>1992</v>
      </c>
      <c r="BO171">
        <v>0.875</v>
      </c>
      <c r="BP171" t="s">
        <v>2179</v>
      </c>
      <c r="BQ171" t="s">
        <v>1699</v>
      </c>
      <c r="BR171">
        <v>0</v>
      </c>
      <c r="BS171">
        <v>1992</v>
      </c>
      <c r="BT171" t="s">
        <v>41</v>
      </c>
      <c r="BU171">
        <v>0</v>
      </c>
      <c r="BV171">
        <v>0</v>
      </c>
      <c r="BW171">
        <v>0</v>
      </c>
      <c r="BX171">
        <v>0</v>
      </c>
      <c r="BY171">
        <v>0.156</v>
      </c>
      <c r="BZ171">
        <v>0.13466</v>
      </c>
      <c r="CA171">
        <v>0.13466</v>
      </c>
      <c r="CB171">
        <v>0.13466</v>
      </c>
      <c r="CC171">
        <v>0.13466</v>
      </c>
      <c r="CD171">
        <v>0.01</v>
      </c>
      <c r="CE171">
        <v>0.01</v>
      </c>
      <c r="CF171">
        <v>0.01</v>
      </c>
      <c r="CG171">
        <v>0.98</v>
      </c>
      <c r="CH171" t="s">
        <v>1793</v>
      </c>
      <c r="CI171">
        <v>1992</v>
      </c>
      <c r="CJ171">
        <v>0</v>
      </c>
      <c r="CK171">
        <v>0</v>
      </c>
      <c r="CL171">
        <v>0</v>
      </c>
      <c r="CM171">
        <v>0</v>
      </c>
      <c r="CN171">
        <v>0</v>
      </c>
      <c r="CO171" t="s">
        <v>2250</v>
      </c>
      <c r="CP171">
        <v>100</v>
      </c>
      <c r="CQ171" t="s">
        <v>2155</v>
      </c>
      <c r="CR171">
        <v>100</v>
      </c>
      <c r="CS171" t="s">
        <v>1795</v>
      </c>
      <c r="CT171" t="s">
        <v>2251</v>
      </c>
      <c r="CU171">
        <v>0.5</v>
      </c>
      <c r="CV171">
        <v>0</v>
      </c>
      <c r="CW171" t="s">
        <v>1797</v>
      </c>
      <c r="CX171">
        <v>40.855600000000003</v>
      </c>
      <c r="CY171">
        <v>-75.878100000000003</v>
      </c>
      <c r="CZ171" t="s">
        <v>1798</v>
      </c>
      <c r="DA171" t="s">
        <v>1799</v>
      </c>
      <c r="DB171">
        <v>0</v>
      </c>
      <c r="DC171">
        <v>0</v>
      </c>
      <c r="DD171" s="18">
        <v>627264.4</v>
      </c>
      <c r="DE171" s="18">
        <v>0</v>
      </c>
      <c r="DF171" s="57">
        <v>0.11799999999999999</v>
      </c>
      <c r="DG171" t="s">
        <v>1877</v>
      </c>
      <c r="DH171">
        <v>105470.8</v>
      </c>
      <c r="DI171">
        <v>41</v>
      </c>
      <c r="DJ171">
        <v>39.6</v>
      </c>
      <c r="DK171">
        <v>0</v>
      </c>
      <c r="DL171">
        <v>0</v>
      </c>
      <c r="DM171">
        <v>6</v>
      </c>
      <c r="DN171">
        <v>1</v>
      </c>
      <c r="DO171">
        <v>0</v>
      </c>
      <c r="DP171">
        <v>0.12759170653907401</v>
      </c>
      <c r="DQ171">
        <v>0.129954515919428</v>
      </c>
      <c r="DR171">
        <v>0</v>
      </c>
      <c r="DS171">
        <v>0</v>
      </c>
      <c r="DT171">
        <v>0.126491012813539</v>
      </c>
      <c r="DU171">
        <v>0.130726373121127</v>
      </c>
      <c r="DV171">
        <v>0.126262545746259</v>
      </c>
      <c r="DW171" s="58">
        <v>0</v>
      </c>
      <c r="DX171">
        <v>0</v>
      </c>
      <c r="DY171">
        <v>0.11377556631788099</v>
      </c>
      <c r="DZ171">
        <v>3.3384801569085599E-3</v>
      </c>
      <c r="EA171">
        <v>0</v>
      </c>
      <c r="EB171">
        <v>52691.5</v>
      </c>
      <c r="EC171">
        <v>59195</v>
      </c>
      <c r="ED171">
        <v>0</v>
      </c>
      <c r="EE171">
        <v>1024</v>
      </c>
      <c r="EF171">
        <v>1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1</v>
      </c>
      <c r="EP171">
        <v>1</v>
      </c>
      <c r="EQ171">
        <v>0</v>
      </c>
      <c r="ER171">
        <v>1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 t="s">
        <v>1801</v>
      </c>
      <c r="FA171">
        <v>30</v>
      </c>
      <c r="FB171" t="s">
        <v>1802</v>
      </c>
      <c r="FC171">
        <v>0</v>
      </c>
      <c r="FD171" t="s">
        <v>1803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73</v>
      </c>
      <c r="FM171">
        <v>54</v>
      </c>
      <c r="FN171">
        <v>53</v>
      </c>
      <c r="FO171">
        <v>12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1</v>
      </c>
      <c r="GF171">
        <v>1</v>
      </c>
      <c r="GG171">
        <v>0</v>
      </c>
      <c r="GH171">
        <v>1</v>
      </c>
      <c r="GI171">
        <v>0</v>
      </c>
      <c r="GJ171" t="s">
        <v>1836</v>
      </c>
      <c r="GK171">
        <v>0</v>
      </c>
      <c r="GL171">
        <v>1</v>
      </c>
      <c r="GM171" t="s">
        <v>1836</v>
      </c>
      <c r="GN171">
        <v>0</v>
      </c>
      <c r="GO171">
        <v>0</v>
      </c>
      <c r="GP171">
        <v>0</v>
      </c>
      <c r="GQ171" t="s">
        <v>1805</v>
      </c>
      <c r="GR171">
        <v>189.7008366</v>
      </c>
      <c r="GS171">
        <v>0.21612977957736601</v>
      </c>
      <c r="GT171">
        <v>0.20874973832350499</v>
      </c>
      <c r="GU171">
        <v>0</v>
      </c>
      <c r="GV171">
        <v>590685</v>
      </c>
      <c r="GW171" t="s">
        <v>44</v>
      </c>
      <c r="GX171">
        <v>0.11</v>
      </c>
      <c r="GY171" t="s">
        <v>44</v>
      </c>
      <c r="GZ171" t="s">
        <v>44</v>
      </c>
      <c r="HA171" t="s">
        <v>1840</v>
      </c>
      <c r="HB171" s="57">
        <v>0.2</v>
      </c>
      <c r="HC171" t="s">
        <v>1861</v>
      </c>
      <c r="HD171" s="58">
        <v>206.26768040250087</v>
      </c>
      <c r="HE171" s="18">
        <v>73584</v>
      </c>
      <c r="HF171" s="18">
        <v>1040551.344</v>
      </c>
      <c r="HG171" s="18">
        <v>107316.05603329238</v>
      </c>
      <c r="HH171" s="57">
        <v>0.5</v>
      </c>
      <c r="HI171">
        <v>131</v>
      </c>
      <c r="HJ171" s="11">
        <v>73.581028836571861</v>
      </c>
      <c r="HK171">
        <v>8</v>
      </c>
      <c r="HL171" s="11">
        <v>56.168724302726616</v>
      </c>
      <c r="HM171" s="59" t="s">
        <v>44</v>
      </c>
      <c r="HN171" s="59" t="s">
        <v>44</v>
      </c>
      <c r="HO171" s="59" t="s">
        <v>44</v>
      </c>
      <c r="HP171" s="59" t="s">
        <v>44</v>
      </c>
      <c r="HQ171" s="59" t="s">
        <v>44</v>
      </c>
      <c r="HR171" s="59" t="s">
        <v>44</v>
      </c>
      <c r="HS171" s="59" t="s">
        <v>44</v>
      </c>
      <c r="HT171" s="59" t="s">
        <v>44</v>
      </c>
      <c r="HU171" t="s">
        <v>44</v>
      </c>
      <c r="HV171" s="19" t="s">
        <v>44</v>
      </c>
      <c r="HW171" s="18">
        <v>61.096756139999989</v>
      </c>
      <c r="HX171" s="58">
        <v>20.125271472515998</v>
      </c>
      <c r="HY171" s="58">
        <v>21.874728527484002</v>
      </c>
      <c r="HZ171" s="57">
        <v>0.38400476556525087</v>
      </c>
      <c r="IA171" s="18">
        <v>73584</v>
      </c>
      <c r="IB171" s="18">
        <v>141283.0333467671</v>
      </c>
      <c r="IC171" s="18">
        <v>1997883.3745566334</v>
      </c>
      <c r="ID171" s="58">
        <v>20.626768040250088</v>
      </c>
      <c r="IE171" s="18">
        <v>20604.938469225879</v>
      </c>
      <c r="IF171" s="18">
        <v>86711.117564066502</v>
      </c>
      <c r="IG171" s="18">
        <v>96841321.674572781</v>
      </c>
      <c r="IH171" s="18">
        <v>1</v>
      </c>
      <c r="II171" s="18">
        <v>0</v>
      </c>
      <c r="IJ171" s="18">
        <v>4427.0867888896864</v>
      </c>
      <c r="IK171" s="58">
        <v>84.30684742857143</v>
      </c>
      <c r="IL171" s="58">
        <v>19.515085423936593</v>
      </c>
      <c r="IM171" s="58">
        <v>19.466590253939998</v>
      </c>
      <c r="IN171" s="58">
        <v>86.157631522536249</v>
      </c>
      <c r="IO171" s="58">
        <v>0</v>
      </c>
      <c r="IP171" s="58">
        <v>100.16369038032252</v>
      </c>
      <c r="IQ171" s="58">
        <v>175.00701863164306</v>
      </c>
      <c r="IR171" s="58">
        <v>148.51286456406382</v>
      </c>
      <c r="IS171" s="58">
        <f t="shared" si="10"/>
        <v>4427.0867888896864</v>
      </c>
      <c r="IT171" s="60"/>
      <c r="IU171" s="18">
        <f t="shared" si="11"/>
        <v>19.466590253939998</v>
      </c>
      <c r="IV171" s="18">
        <f t="shared" si="12"/>
        <v>84.30684742857143</v>
      </c>
      <c r="IW171" s="57">
        <f t="shared" si="13"/>
        <v>0.47917313029799991</v>
      </c>
      <c r="IX171" s="57">
        <f t="shared" si="14"/>
        <v>0.92002382782625425</v>
      </c>
      <c r="JA171" s="18">
        <v>228.6</v>
      </c>
    </row>
    <row r="172" spans="1:261" x14ac:dyDescent="0.2">
      <c r="A172" t="s">
        <v>1522</v>
      </c>
      <c r="B172" t="s">
        <v>1523</v>
      </c>
      <c r="C172" t="s">
        <v>1224</v>
      </c>
      <c r="D172" t="s">
        <v>1524</v>
      </c>
      <c r="E172" t="s">
        <v>741</v>
      </c>
      <c r="F172">
        <v>6204</v>
      </c>
      <c r="G172">
        <v>1</v>
      </c>
      <c r="H172">
        <v>2407.29521808036</v>
      </c>
      <c r="I172">
        <v>10.58</v>
      </c>
      <c r="J172">
        <v>4.59</v>
      </c>
      <c r="K172">
        <v>30.399087458233399</v>
      </c>
      <c r="L172">
        <v>0.32417257695964902</v>
      </c>
      <c r="M172">
        <v>0.47966768720524566</v>
      </c>
      <c r="N172">
        <v>4.82</v>
      </c>
      <c r="O172">
        <v>11.28</v>
      </c>
      <c r="R172" t="s">
        <v>443</v>
      </c>
      <c r="S172">
        <v>298</v>
      </c>
      <c r="T172" t="s">
        <v>41</v>
      </c>
      <c r="U172" t="s">
        <v>444</v>
      </c>
      <c r="V172">
        <v>177</v>
      </c>
      <c r="W172" t="s">
        <v>42</v>
      </c>
      <c r="X172" t="s">
        <v>77</v>
      </c>
      <c r="Y172">
        <v>48293</v>
      </c>
      <c r="Z172">
        <v>858</v>
      </c>
      <c r="AA172">
        <v>1689</v>
      </c>
      <c r="AB172" t="b">
        <v>1</v>
      </c>
      <c r="AC172">
        <v>10567</v>
      </c>
      <c r="AD172">
        <v>1986</v>
      </c>
      <c r="AE172" s="10">
        <v>2021</v>
      </c>
      <c r="AF172" s="11">
        <v>39</v>
      </c>
      <c r="AG172" s="11">
        <v>9.1282932272705626</v>
      </c>
      <c r="AH172" s="11">
        <v>0</v>
      </c>
      <c r="AI172" s="11">
        <v>9.1282932272705626</v>
      </c>
      <c r="AJ172" s="11" t="s">
        <v>138</v>
      </c>
      <c r="AK172" s="11">
        <v>4.82</v>
      </c>
      <c r="AL172" s="11" t="s">
        <v>138</v>
      </c>
      <c r="AM172" s="11">
        <v>-28.91</v>
      </c>
      <c r="AQ172" t="s">
        <v>516</v>
      </c>
      <c r="AR172" t="s">
        <v>519</v>
      </c>
      <c r="AS172">
        <v>50776</v>
      </c>
      <c r="AT172" t="s">
        <v>41</v>
      </c>
      <c r="AU172" t="s">
        <v>121</v>
      </c>
      <c r="AV172">
        <v>3694</v>
      </c>
      <c r="AW172" t="s">
        <v>42</v>
      </c>
      <c r="AX172">
        <v>0</v>
      </c>
      <c r="AY172" t="s">
        <v>161</v>
      </c>
      <c r="AZ172" t="s">
        <v>72</v>
      </c>
      <c r="BA172">
        <v>42</v>
      </c>
      <c r="BB172" t="s">
        <v>518</v>
      </c>
      <c r="BC172">
        <v>25</v>
      </c>
      <c r="BD172">
        <v>42025</v>
      </c>
      <c r="BE172">
        <v>42</v>
      </c>
      <c r="BF172">
        <v>14141</v>
      </c>
      <c r="BG172">
        <v>1992</v>
      </c>
      <c r="BH172">
        <v>0</v>
      </c>
      <c r="BI172" t="s">
        <v>1787</v>
      </c>
      <c r="BJ172" t="s">
        <v>1788</v>
      </c>
      <c r="BK172" t="s">
        <v>1808</v>
      </c>
      <c r="BL172" t="s">
        <v>1790</v>
      </c>
      <c r="BM172" t="s">
        <v>1791</v>
      </c>
      <c r="BN172">
        <v>1992</v>
      </c>
      <c r="BO172">
        <v>0.875</v>
      </c>
      <c r="BP172" t="s">
        <v>2179</v>
      </c>
      <c r="BQ172" t="s">
        <v>1699</v>
      </c>
      <c r="BR172">
        <v>0</v>
      </c>
      <c r="BS172">
        <v>1992</v>
      </c>
      <c r="BT172" t="s">
        <v>41</v>
      </c>
      <c r="BU172">
        <v>0</v>
      </c>
      <c r="BV172">
        <v>0</v>
      </c>
      <c r="BW172">
        <v>0</v>
      </c>
      <c r="BX172">
        <v>0</v>
      </c>
      <c r="BY172">
        <v>0.156</v>
      </c>
      <c r="BZ172">
        <v>0.13028999999999999</v>
      </c>
      <c r="CA172">
        <v>0.13028999999999999</v>
      </c>
      <c r="CB172">
        <v>0.13028999999999999</v>
      </c>
      <c r="CC172">
        <v>0.13028999999999999</v>
      </c>
      <c r="CD172">
        <v>0.01</v>
      </c>
      <c r="CE172">
        <v>0.01</v>
      </c>
      <c r="CF172">
        <v>0.01</v>
      </c>
      <c r="CG172">
        <v>0.98</v>
      </c>
      <c r="CH172" t="s">
        <v>1793</v>
      </c>
      <c r="CI172">
        <v>1992</v>
      </c>
      <c r="CJ172">
        <v>0</v>
      </c>
      <c r="CK172">
        <v>0</v>
      </c>
      <c r="CL172">
        <v>0</v>
      </c>
      <c r="CM172">
        <v>0</v>
      </c>
      <c r="CN172">
        <v>0</v>
      </c>
      <c r="CO172" t="s">
        <v>2250</v>
      </c>
      <c r="CP172">
        <v>100</v>
      </c>
      <c r="CQ172" t="s">
        <v>2155</v>
      </c>
      <c r="CR172">
        <v>100</v>
      </c>
      <c r="CS172" t="s">
        <v>1795</v>
      </c>
      <c r="CT172" t="s">
        <v>2251</v>
      </c>
      <c r="CU172">
        <v>0.5</v>
      </c>
      <c r="CV172">
        <v>0</v>
      </c>
      <c r="CW172" t="s">
        <v>1797</v>
      </c>
      <c r="CX172">
        <v>40.855600000000003</v>
      </c>
      <c r="CY172">
        <v>-75.878100000000003</v>
      </c>
      <c r="CZ172" t="s">
        <v>1798</v>
      </c>
      <c r="DA172" t="s">
        <v>1799</v>
      </c>
      <c r="DB172">
        <v>0</v>
      </c>
      <c r="DC172">
        <v>0</v>
      </c>
      <c r="DD172" s="18">
        <v>682929.6</v>
      </c>
      <c r="DE172" s="18">
        <v>0</v>
      </c>
      <c r="DF172" s="57">
        <v>0.124</v>
      </c>
      <c r="DG172" t="s">
        <v>1877</v>
      </c>
      <c r="DH172">
        <v>112267.6</v>
      </c>
      <c r="DI172">
        <v>41.2</v>
      </c>
      <c r="DJ172">
        <v>41.6</v>
      </c>
      <c r="DK172">
        <v>0</v>
      </c>
      <c r="DL172">
        <v>0</v>
      </c>
      <c r="DM172">
        <v>7</v>
      </c>
      <c r="DN172">
        <v>1</v>
      </c>
      <c r="DO172">
        <v>0</v>
      </c>
      <c r="DP172">
        <v>0.110410820260385</v>
      </c>
      <c r="DQ172">
        <v>0.11961172194875</v>
      </c>
      <c r="DR172">
        <v>0</v>
      </c>
      <c r="DS172">
        <v>0</v>
      </c>
      <c r="DT172">
        <v>0.12616439220303999</v>
      </c>
      <c r="DU172">
        <v>0.12065665333586301</v>
      </c>
      <c r="DV172">
        <v>0.121828077154658</v>
      </c>
      <c r="DW172" s="58">
        <v>0</v>
      </c>
      <c r="DX172">
        <v>0</v>
      </c>
      <c r="DY172">
        <v>0.124702051170595</v>
      </c>
      <c r="DZ172">
        <v>3.51346271074188E-3</v>
      </c>
      <c r="EA172">
        <v>0</v>
      </c>
      <c r="EB172">
        <v>52691.5</v>
      </c>
      <c r="EC172">
        <v>55781</v>
      </c>
      <c r="ED172">
        <v>0</v>
      </c>
      <c r="EE172">
        <v>810</v>
      </c>
      <c r="EF172">
        <v>1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1</v>
      </c>
      <c r="EP172">
        <v>1</v>
      </c>
      <c r="EQ172">
        <v>0</v>
      </c>
      <c r="ER172">
        <v>1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 t="s">
        <v>1801</v>
      </c>
      <c r="FA172">
        <v>30</v>
      </c>
      <c r="FB172" t="s">
        <v>1802</v>
      </c>
      <c r="FC172">
        <v>0</v>
      </c>
      <c r="FD172" t="s">
        <v>1803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73</v>
      </c>
      <c r="FM172">
        <v>54</v>
      </c>
      <c r="FN172">
        <v>53</v>
      </c>
      <c r="FO172">
        <v>12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0</v>
      </c>
      <c r="GE172">
        <v>1</v>
      </c>
      <c r="GF172">
        <v>1</v>
      </c>
      <c r="GG172">
        <v>0</v>
      </c>
      <c r="GH172">
        <v>1</v>
      </c>
      <c r="GI172">
        <v>0</v>
      </c>
      <c r="GJ172" t="s">
        <v>1836</v>
      </c>
      <c r="GK172">
        <v>0</v>
      </c>
      <c r="GL172">
        <v>1</v>
      </c>
      <c r="GM172" t="s">
        <v>1836</v>
      </c>
      <c r="GN172">
        <v>0</v>
      </c>
      <c r="GO172">
        <v>0</v>
      </c>
      <c r="GP172">
        <v>0</v>
      </c>
      <c r="GQ172" t="s">
        <v>1805</v>
      </c>
      <c r="GR172">
        <v>189.7008366</v>
      </c>
      <c r="GS172">
        <v>0.21718407118506</v>
      </c>
      <c r="GT172">
        <v>0.21929265440044901</v>
      </c>
      <c r="GU172">
        <v>0</v>
      </c>
      <c r="GV172">
        <v>614963</v>
      </c>
      <c r="GW172" t="s">
        <v>44</v>
      </c>
      <c r="GX172">
        <v>0.11</v>
      </c>
      <c r="GY172" t="s">
        <v>44</v>
      </c>
      <c r="GZ172" t="s">
        <v>44</v>
      </c>
      <c r="HA172" t="s">
        <v>1840</v>
      </c>
      <c r="HB172" s="57">
        <v>0.2</v>
      </c>
      <c r="HC172" t="s">
        <v>1861</v>
      </c>
      <c r="HD172" s="58">
        <v>206.26768040250087</v>
      </c>
      <c r="HE172" s="18">
        <v>73584</v>
      </c>
      <c r="HF172" s="18">
        <v>1040551.344</v>
      </c>
      <c r="HG172" s="18">
        <v>107316.05603329238</v>
      </c>
      <c r="HH172" s="57">
        <v>0.5</v>
      </c>
      <c r="HI172">
        <v>131</v>
      </c>
      <c r="HJ172" s="11">
        <v>73.581028836571861</v>
      </c>
      <c r="HK172">
        <v>8</v>
      </c>
      <c r="HL172" s="11">
        <v>56.168724302726616</v>
      </c>
      <c r="HM172" s="59" t="s">
        <v>44</v>
      </c>
      <c r="HN172" s="59" t="s">
        <v>44</v>
      </c>
      <c r="HO172" s="59" t="s">
        <v>44</v>
      </c>
      <c r="HP172" s="59" t="s">
        <v>44</v>
      </c>
      <c r="HQ172" s="59" t="s">
        <v>44</v>
      </c>
      <c r="HR172" s="59" t="s">
        <v>44</v>
      </c>
      <c r="HS172" s="59" t="s">
        <v>44</v>
      </c>
      <c r="HT172" s="59" t="s">
        <v>44</v>
      </c>
      <c r="HU172" t="s">
        <v>44</v>
      </c>
      <c r="HV172" s="19" t="s">
        <v>44</v>
      </c>
      <c r="HW172" s="18">
        <v>61.096756139999989</v>
      </c>
      <c r="HX172" s="58">
        <v>20.125271472515998</v>
      </c>
      <c r="HY172" s="58">
        <v>21.874728527484002</v>
      </c>
      <c r="HZ172" s="57">
        <v>0.38400476556525087</v>
      </c>
      <c r="IA172" s="18">
        <v>73584</v>
      </c>
      <c r="IB172" s="18">
        <v>141283.0333467671</v>
      </c>
      <c r="IC172" s="18">
        <v>1997883.3745566334</v>
      </c>
      <c r="ID172" s="58">
        <v>20.626768040250088</v>
      </c>
      <c r="IE172" s="18">
        <v>20604.938469225879</v>
      </c>
      <c r="IF172" s="18">
        <v>86711.117564066502</v>
      </c>
      <c r="IG172" s="18">
        <v>96841321.674572781</v>
      </c>
      <c r="IH172" s="18">
        <v>1</v>
      </c>
      <c r="II172" s="18">
        <v>0</v>
      </c>
      <c r="IJ172" s="18">
        <v>4427.0867888896864</v>
      </c>
      <c r="IK172" s="58">
        <v>84.30684742857143</v>
      </c>
      <c r="IL172" s="58">
        <v>19.515085423936593</v>
      </c>
      <c r="IM172" s="58">
        <v>19.466590253939998</v>
      </c>
      <c r="IN172" s="58">
        <v>86.157631522536249</v>
      </c>
      <c r="IO172" s="58">
        <v>0</v>
      </c>
      <c r="IP172" s="58">
        <v>100.16369038032252</v>
      </c>
      <c r="IQ172" s="58">
        <v>175.00701863164306</v>
      </c>
      <c r="IR172" s="58">
        <v>148.51286456406382</v>
      </c>
      <c r="IS172" s="58">
        <f t="shared" si="10"/>
        <v>4427.0867888896864</v>
      </c>
      <c r="IT172" s="60"/>
      <c r="IU172" s="18">
        <f t="shared" si="11"/>
        <v>19.466590253939998</v>
      </c>
      <c r="IV172" s="18">
        <f t="shared" si="12"/>
        <v>84.30684742857143</v>
      </c>
      <c r="IW172" s="57">
        <f t="shared" si="13"/>
        <v>0.47917313029799991</v>
      </c>
      <c r="IX172" s="57">
        <f t="shared" si="14"/>
        <v>0.92002382782625425</v>
      </c>
      <c r="JA172" s="18">
        <v>228.6</v>
      </c>
    </row>
    <row r="173" spans="1:261" x14ac:dyDescent="0.2">
      <c r="A173" t="s">
        <v>1525</v>
      </c>
      <c r="B173" t="s">
        <v>1394</v>
      </c>
      <c r="C173" t="s">
        <v>1224</v>
      </c>
      <c r="D173" t="s">
        <v>1526</v>
      </c>
      <c r="E173" t="s">
        <v>745</v>
      </c>
      <c r="F173">
        <v>6248</v>
      </c>
      <c r="G173">
        <v>1</v>
      </c>
      <c r="H173">
        <v>2604.3102275352999</v>
      </c>
      <c r="I173">
        <v>10.58</v>
      </c>
      <c r="J173">
        <v>4.59</v>
      </c>
      <c r="K173">
        <v>33.420920235071598</v>
      </c>
      <c r="L173">
        <v>0.341611681866832</v>
      </c>
      <c r="M173">
        <v>0.51886048469914581</v>
      </c>
      <c r="N173">
        <v>9.64</v>
      </c>
      <c r="O173">
        <v>12.43</v>
      </c>
      <c r="R173" t="s">
        <v>446</v>
      </c>
      <c r="S173">
        <v>3</v>
      </c>
      <c r="T173" t="s">
        <v>41</v>
      </c>
      <c r="U173">
        <v>4</v>
      </c>
      <c r="V173">
        <v>4</v>
      </c>
      <c r="W173" t="s">
        <v>42</v>
      </c>
      <c r="X173" t="s">
        <v>381</v>
      </c>
      <c r="Y173">
        <v>1097</v>
      </c>
      <c r="Z173">
        <v>362</v>
      </c>
      <c r="AA173">
        <v>1118</v>
      </c>
      <c r="AB173" t="b">
        <v>1</v>
      </c>
      <c r="AC173">
        <v>10088</v>
      </c>
      <c r="AD173">
        <v>1969</v>
      </c>
      <c r="AE173" s="10">
        <v>9999</v>
      </c>
      <c r="AF173" s="11">
        <v>80</v>
      </c>
      <c r="AG173" s="11">
        <v>15.534726603327039</v>
      </c>
      <c r="AH173" s="11">
        <v>0</v>
      </c>
      <c r="AI173" s="11">
        <v>15.534726603327039</v>
      </c>
      <c r="AJ173" s="11" t="s">
        <v>381</v>
      </c>
      <c r="AK173" s="11">
        <v>4.82</v>
      </c>
      <c r="AL173" s="11" t="s">
        <v>563</v>
      </c>
      <c r="AM173" s="11">
        <v>-28.91</v>
      </c>
      <c r="AQ173" t="s">
        <v>520</v>
      </c>
      <c r="AR173" t="s">
        <v>521</v>
      </c>
      <c r="AS173">
        <v>50835</v>
      </c>
      <c r="AT173" t="s">
        <v>41</v>
      </c>
      <c r="AU173">
        <v>1</v>
      </c>
      <c r="AV173">
        <v>90183</v>
      </c>
      <c r="AW173" t="s">
        <v>42</v>
      </c>
      <c r="AX173">
        <v>0</v>
      </c>
      <c r="AY173" t="s">
        <v>312</v>
      </c>
      <c r="AZ173" t="s">
        <v>62</v>
      </c>
      <c r="BA173">
        <v>26</v>
      </c>
      <c r="BB173" t="s">
        <v>522</v>
      </c>
      <c r="BC173">
        <v>101</v>
      </c>
      <c r="BD173">
        <v>26101</v>
      </c>
      <c r="BE173">
        <v>30</v>
      </c>
      <c r="BF173">
        <v>10883</v>
      </c>
      <c r="BG173">
        <v>1990</v>
      </c>
      <c r="BH173">
        <v>0</v>
      </c>
      <c r="BI173" t="s">
        <v>1853</v>
      </c>
      <c r="BJ173" t="s">
        <v>1788</v>
      </c>
      <c r="BK173" t="s">
        <v>1789</v>
      </c>
      <c r="BL173" t="s">
        <v>1809</v>
      </c>
      <c r="BM173" t="s">
        <v>1865</v>
      </c>
      <c r="BN173">
        <v>1990</v>
      </c>
      <c r="BO173">
        <v>0.9</v>
      </c>
      <c r="BP173" t="s">
        <v>1792</v>
      </c>
      <c r="BQ173">
        <v>0</v>
      </c>
      <c r="BR173">
        <v>0</v>
      </c>
      <c r="BS173">
        <v>0</v>
      </c>
      <c r="BT173" t="s">
        <v>41</v>
      </c>
      <c r="BU173">
        <v>0</v>
      </c>
      <c r="BV173">
        <v>0</v>
      </c>
      <c r="BW173">
        <v>0</v>
      </c>
      <c r="BX173">
        <v>0</v>
      </c>
      <c r="BY173">
        <v>0.5</v>
      </c>
      <c r="BZ173">
        <v>0.39618999999999999</v>
      </c>
      <c r="CA173">
        <v>0.39618999999999999</v>
      </c>
      <c r="CB173">
        <v>0.39618999999999999</v>
      </c>
      <c r="CC173">
        <v>0.39618999999999999</v>
      </c>
      <c r="CD173">
        <v>0.05</v>
      </c>
      <c r="CE173">
        <v>0.1</v>
      </c>
      <c r="CF173">
        <v>1</v>
      </c>
      <c r="CG173">
        <v>0.95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 t="s">
        <v>2252</v>
      </c>
      <c r="CP173">
        <v>100</v>
      </c>
      <c r="CQ173" t="s">
        <v>2253</v>
      </c>
      <c r="CR173">
        <v>100</v>
      </c>
      <c r="CS173" t="s">
        <v>1795</v>
      </c>
      <c r="CT173" t="s">
        <v>2254</v>
      </c>
      <c r="CU173">
        <v>0.5</v>
      </c>
      <c r="CV173">
        <v>0</v>
      </c>
      <c r="CW173" t="s">
        <v>2038</v>
      </c>
      <c r="CX173">
        <v>44.217298999999997</v>
      </c>
      <c r="CY173">
        <v>-86.289050000000003</v>
      </c>
      <c r="CZ173" t="s">
        <v>1798</v>
      </c>
      <c r="DA173" t="s">
        <v>1799</v>
      </c>
      <c r="DB173" t="s">
        <v>2255</v>
      </c>
      <c r="DC173">
        <v>0</v>
      </c>
      <c r="DD173" s="18">
        <v>3223748</v>
      </c>
      <c r="DE173" s="18">
        <v>0</v>
      </c>
      <c r="DF173" s="57">
        <v>0.81799999999999995</v>
      </c>
      <c r="DG173" t="s">
        <v>1800</v>
      </c>
      <c r="DH173">
        <v>1356778.2</v>
      </c>
      <c r="DI173">
        <v>115.8</v>
      </c>
      <c r="DJ173">
        <v>645.4</v>
      </c>
      <c r="DK173">
        <v>0</v>
      </c>
      <c r="DL173">
        <v>0</v>
      </c>
      <c r="DM173">
        <v>267.2</v>
      </c>
      <c r="DN173">
        <v>3</v>
      </c>
      <c r="DO173">
        <v>0</v>
      </c>
      <c r="DP173">
        <v>6.3277862904080495E-2</v>
      </c>
      <c r="DQ173">
        <v>0.39232275000529898</v>
      </c>
      <c r="DR173">
        <v>0</v>
      </c>
      <c r="DS173">
        <v>0</v>
      </c>
      <c r="DT173">
        <v>0.37274426445515202</v>
      </c>
      <c r="DU173">
        <v>7.1841843717312795E-2</v>
      </c>
      <c r="DV173">
        <v>0.40040350548491999</v>
      </c>
      <c r="DW173" s="58">
        <v>0</v>
      </c>
      <c r="DX173">
        <v>0</v>
      </c>
      <c r="DY173">
        <v>0.39387425299138801</v>
      </c>
      <c r="DZ173">
        <v>1.77142583837156E-3</v>
      </c>
      <c r="EA173">
        <v>0</v>
      </c>
      <c r="EB173">
        <v>226492.5</v>
      </c>
      <c r="EC173">
        <v>113550</v>
      </c>
      <c r="ED173">
        <v>273307</v>
      </c>
      <c r="EE173">
        <v>0</v>
      </c>
      <c r="EF173">
        <v>1</v>
      </c>
      <c r="EG173">
        <v>1</v>
      </c>
      <c r="EH173" t="s">
        <v>1847</v>
      </c>
      <c r="EI173">
        <v>0.21900103100000001</v>
      </c>
      <c r="EJ173">
        <v>0.216455491</v>
      </c>
      <c r="EK173" t="s">
        <v>1848</v>
      </c>
      <c r="EL173" t="s">
        <v>1848</v>
      </c>
      <c r="EM173">
        <v>0</v>
      </c>
      <c r="EN173">
        <v>0</v>
      </c>
      <c r="EO173">
        <v>0</v>
      </c>
      <c r="EP173">
        <v>1</v>
      </c>
      <c r="EQ173">
        <v>0</v>
      </c>
      <c r="ER173">
        <v>1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 t="s">
        <v>1801</v>
      </c>
      <c r="FA173">
        <v>32</v>
      </c>
      <c r="FB173" t="s">
        <v>1802</v>
      </c>
      <c r="FC173">
        <v>0</v>
      </c>
      <c r="FD173" t="s">
        <v>1803</v>
      </c>
      <c r="FE173">
        <v>0</v>
      </c>
      <c r="FF173">
        <v>0</v>
      </c>
      <c r="FG173">
        <v>1</v>
      </c>
      <c r="FH173">
        <v>0</v>
      </c>
      <c r="FI173">
        <v>0</v>
      </c>
      <c r="FJ173" t="s">
        <v>1850</v>
      </c>
      <c r="FK173">
        <v>1</v>
      </c>
      <c r="FL173">
        <v>60</v>
      </c>
      <c r="FM173">
        <v>46</v>
      </c>
      <c r="FN173">
        <v>16</v>
      </c>
      <c r="FO173">
        <v>36</v>
      </c>
      <c r="FP173">
        <v>0</v>
      </c>
      <c r="FQ173">
        <v>0</v>
      </c>
      <c r="FR173">
        <v>0</v>
      </c>
      <c r="FS173" t="s">
        <v>2256</v>
      </c>
      <c r="FT173">
        <v>0</v>
      </c>
      <c r="FU173">
        <v>1</v>
      </c>
      <c r="FV173">
        <v>1</v>
      </c>
      <c r="FW173">
        <v>1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1</v>
      </c>
      <c r="GF173">
        <v>1</v>
      </c>
      <c r="GG173">
        <v>0</v>
      </c>
      <c r="GH173">
        <v>1</v>
      </c>
      <c r="GI173">
        <v>0</v>
      </c>
      <c r="GJ173" t="s">
        <v>1836</v>
      </c>
      <c r="GK173">
        <v>0</v>
      </c>
      <c r="GL173">
        <v>1</v>
      </c>
      <c r="GM173" t="s">
        <v>1836</v>
      </c>
      <c r="GN173">
        <v>0</v>
      </c>
      <c r="GO173" t="s">
        <v>1838</v>
      </c>
      <c r="GP173">
        <v>0</v>
      </c>
      <c r="GQ173" t="s">
        <v>2233</v>
      </c>
      <c r="GR173">
        <v>223.78744520000001</v>
      </c>
      <c r="GS173">
        <v>0.51745530182226596</v>
      </c>
      <c r="GT173">
        <v>2.8839866303634798</v>
      </c>
      <c r="GU173">
        <v>0</v>
      </c>
      <c r="GV173">
        <v>2875034</v>
      </c>
      <c r="GW173" t="s">
        <v>44</v>
      </c>
      <c r="GX173">
        <v>0.73</v>
      </c>
      <c r="GY173" t="s">
        <v>44</v>
      </c>
      <c r="GZ173" t="s">
        <v>44</v>
      </c>
      <c r="HA173" t="s">
        <v>1806</v>
      </c>
      <c r="HB173" s="57">
        <v>0.81799999999999995</v>
      </c>
      <c r="HC173" t="s">
        <v>1861</v>
      </c>
      <c r="HD173" s="58">
        <v>206.26768040250087</v>
      </c>
      <c r="HE173" s="18">
        <v>214970.4</v>
      </c>
      <c r="HF173" s="18">
        <v>2339522.8632</v>
      </c>
      <c r="HG173" s="18">
        <v>241283.97712044069</v>
      </c>
      <c r="HH173" s="57">
        <v>0.5</v>
      </c>
      <c r="HI173">
        <v>103</v>
      </c>
      <c r="HJ173" s="11">
        <v>67.728172191822836</v>
      </c>
      <c r="HK173">
        <v>0</v>
      </c>
      <c r="HL173" s="11">
        <v>65.755506982352259</v>
      </c>
      <c r="HM173" s="59" t="s">
        <v>44</v>
      </c>
      <c r="HN173" s="59" t="s">
        <v>44</v>
      </c>
      <c r="HO173" s="59" t="s">
        <v>44</v>
      </c>
      <c r="HP173" s="59" t="s">
        <v>44</v>
      </c>
      <c r="HQ173" s="59" t="s">
        <v>44</v>
      </c>
      <c r="HR173" s="59" t="s">
        <v>44</v>
      </c>
      <c r="HS173" s="59" t="s">
        <v>44</v>
      </c>
      <c r="HT173" s="59" t="s">
        <v>44</v>
      </c>
      <c r="HU173" t="s">
        <v>44</v>
      </c>
      <c r="HV173" s="19" t="s">
        <v>44</v>
      </c>
      <c r="HW173" s="18">
        <v>30.177470700000001</v>
      </c>
      <c r="HX173" s="58">
        <v>9.9404588485800005</v>
      </c>
      <c r="HY173" s="58">
        <v>20.059541151419999</v>
      </c>
      <c r="HZ173" s="57">
        <v>1</v>
      </c>
      <c r="IA173" s="18">
        <v>175721.5804864392</v>
      </c>
      <c r="IB173" s="18">
        <v>262800</v>
      </c>
      <c r="IC173" s="18">
        <v>2860052.4</v>
      </c>
      <c r="ID173" s="58">
        <v>20.626768040250088</v>
      </c>
      <c r="IE173" s="18">
        <v>29496.81871888028</v>
      </c>
      <c r="IF173" s="18">
        <v>211787.15840156042</v>
      </c>
      <c r="IG173" s="18">
        <v>47832754.666828953</v>
      </c>
      <c r="IH173" s="18">
        <v>0</v>
      </c>
      <c r="II173" s="18">
        <v>0</v>
      </c>
      <c r="IJ173" s="18">
        <v>2384.5388239821682</v>
      </c>
      <c r="IK173" s="58">
        <v>111.239876</v>
      </c>
      <c r="IL173" s="58">
        <v>4.443360360398394</v>
      </c>
      <c r="IM173" s="58">
        <v>13.46116376358</v>
      </c>
      <c r="IN173" s="58">
        <v>96.48515972858003</v>
      </c>
      <c r="IO173" s="58">
        <v>5.0840592149219566</v>
      </c>
      <c r="IP173" s="58">
        <v>102.44563254154137</v>
      </c>
      <c r="IQ173" s="58">
        <v>42.975720938182249</v>
      </c>
      <c r="IR173" s="58">
        <v>35.65731587692855</v>
      </c>
      <c r="IS173" s="58">
        <f t="shared" si="10"/>
        <v>2384.5388239821682</v>
      </c>
      <c r="IT173" s="60"/>
      <c r="IU173" s="18">
        <f t="shared" si="11"/>
        <v>13.46116376358</v>
      </c>
      <c r="IV173" s="18">
        <f t="shared" si="12"/>
        <v>111.239876</v>
      </c>
      <c r="IW173" s="57">
        <f t="shared" si="13"/>
        <v>0.33134862828599998</v>
      </c>
      <c r="IX173" s="57">
        <f t="shared" si="14"/>
        <v>0.49554766849072829</v>
      </c>
      <c r="JA173" s="18">
        <v>205.4</v>
      </c>
    </row>
    <row r="174" spans="1:261" x14ac:dyDescent="0.2">
      <c r="A174" t="s">
        <v>1527</v>
      </c>
      <c r="B174" t="s">
        <v>1528</v>
      </c>
      <c r="C174" t="s">
        <v>1224</v>
      </c>
      <c r="D174" t="s">
        <v>1529</v>
      </c>
      <c r="E174" t="s">
        <v>754</v>
      </c>
      <c r="F174">
        <v>6254</v>
      </c>
      <c r="G174">
        <v>1</v>
      </c>
      <c r="H174">
        <v>2459.9503786107798</v>
      </c>
      <c r="I174">
        <v>10.58</v>
      </c>
      <c r="J174">
        <v>3.52</v>
      </c>
      <c r="K174">
        <v>29.4600584682033</v>
      </c>
      <c r="L174">
        <v>0.32886464389482806</v>
      </c>
      <c r="M174">
        <v>0.49001239601403235</v>
      </c>
      <c r="N174">
        <v>4.82</v>
      </c>
      <c r="O174">
        <v>24.7</v>
      </c>
      <c r="R174" t="s">
        <v>967</v>
      </c>
      <c r="S174">
        <v>3</v>
      </c>
      <c r="T174" t="s">
        <v>41</v>
      </c>
      <c r="U174">
        <v>5</v>
      </c>
      <c r="V174">
        <v>5</v>
      </c>
      <c r="W174" t="s">
        <v>42</v>
      </c>
      <c r="X174" t="s">
        <v>381</v>
      </c>
      <c r="Y174">
        <v>1097</v>
      </c>
      <c r="Z174">
        <v>756</v>
      </c>
      <c r="AA174">
        <v>1118</v>
      </c>
      <c r="AB174" t="b">
        <v>1</v>
      </c>
      <c r="AC174">
        <v>10141</v>
      </c>
      <c r="AD174">
        <v>1971</v>
      </c>
      <c r="AE174" s="10">
        <v>2021</v>
      </c>
      <c r="AF174" s="11">
        <v>80</v>
      </c>
      <c r="AG174" s="11">
        <v>15.534726603327039</v>
      </c>
      <c r="AH174" s="11">
        <v>0</v>
      </c>
      <c r="AI174" s="11">
        <v>15.534726603327039</v>
      </c>
      <c r="AJ174" s="11" t="s">
        <v>381</v>
      </c>
      <c r="AK174" s="11">
        <v>4.82</v>
      </c>
      <c r="AL174" s="11" t="s">
        <v>563</v>
      </c>
      <c r="AM174" s="11">
        <v>-28.91</v>
      </c>
      <c r="AQ174" t="s">
        <v>520</v>
      </c>
      <c r="AR174" t="s">
        <v>523</v>
      </c>
      <c r="AS174">
        <v>50835</v>
      </c>
      <c r="AT174" t="s">
        <v>41</v>
      </c>
      <c r="AU174">
        <v>2</v>
      </c>
      <c r="AV174">
        <v>90184</v>
      </c>
      <c r="AW174" t="s">
        <v>42</v>
      </c>
      <c r="AX174">
        <v>0</v>
      </c>
      <c r="AY174" t="s">
        <v>312</v>
      </c>
      <c r="AZ174" t="s">
        <v>62</v>
      </c>
      <c r="BA174">
        <v>26</v>
      </c>
      <c r="BB174" t="s">
        <v>522</v>
      </c>
      <c r="BC174">
        <v>101</v>
      </c>
      <c r="BD174">
        <v>26101</v>
      </c>
      <c r="BE174">
        <v>30</v>
      </c>
      <c r="BF174">
        <v>10883</v>
      </c>
      <c r="BG174">
        <v>1990</v>
      </c>
      <c r="BH174">
        <v>0</v>
      </c>
      <c r="BI174" t="s">
        <v>1853</v>
      </c>
      <c r="BJ174" t="s">
        <v>1788</v>
      </c>
      <c r="BK174" t="s">
        <v>1789</v>
      </c>
      <c r="BL174" t="s">
        <v>1809</v>
      </c>
      <c r="BM174" t="s">
        <v>1865</v>
      </c>
      <c r="BN174">
        <v>1990</v>
      </c>
      <c r="BO174">
        <v>0.9</v>
      </c>
      <c r="BP174" t="s">
        <v>1792</v>
      </c>
      <c r="BQ174">
        <v>0</v>
      </c>
      <c r="BR174">
        <v>0</v>
      </c>
      <c r="BS174">
        <v>0</v>
      </c>
      <c r="BT174" t="s">
        <v>41</v>
      </c>
      <c r="BU174">
        <v>0</v>
      </c>
      <c r="BV174">
        <v>0</v>
      </c>
      <c r="BW174">
        <v>0</v>
      </c>
      <c r="BX174">
        <v>0</v>
      </c>
      <c r="BY174">
        <v>0.5</v>
      </c>
      <c r="BZ174">
        <v>0.38673999999999997</v>
      </c>
      <c r="CA174">
        <v>0.38673999999999997</v>
      </c>
      <c r="CB174">
        <v>0.38673999999999997</v>
      </c>
      <c r="CC174">
        <v>0.38673999999999997</v>
      </c>
      <c r="CD174">
        <v>0.05</v>
      </c>
      <c r="CE174">
        <v>0.1</v>
      </c>
      <c r="CF174">
        <v>1</v>
      </c>
      <c r="CG174">
        <v>0.95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 t="s">
        <v>2252</v>
      </c>
      <c r="CP174">
        <v>100</v>
      </c>
      <c r="CQ174" t="s">
        <v>2253</v>
      </c>
      <c r="CR174">
        <v>100</v>
      </c>
      <c r="CS174" t="s">
        <v>1795</v>
      </c>
      <c r="CT174" t="s">
        <v>2254</v>
      </c>
      <c r="CU174">
        <v>0.5</v>
      </c>
      <c r="CV174">
        <v>0</v>
      </c>
      <c r="CW174" t="s">
        <v>2038</v>
      </c>
      <c r="CX174">
        <v>44.217298999999997</v>
      </c>
      <c r="CY174">
        <v>-86.289050000000003</v>
      </c>
      <c r="CZ174" t="s">
        <v>1798</v>
      </c>
      <c r="DA174" t="s">
        <v>1799</v>
      </c>
      <c r="DB174" t="s">
        <v>2255</v>
      </c>
      <c r="DC174">
        <v>0</v>
      </c>
      <c r="DD174" s="18">
        <v>3277958.4</v>
      </c>
      <c r="DE174" s="18">
        <v>0</v>
      </c>
      <c r="DF174" s="57">
        <v>0.83</v>
      </c>
      <c r="DG174" t="s">
        <v>1800</v>
      </c>
      <c r="DH174">
        <v>1364112.6</v>
      </c>
      <c r="DI174">
        <v>106.8</v>
      </c>
      <c r="DJ174">
        <v>607.4</v>
      </c>
      <c r="DK174">
        <v>0</v>
      </c>
      <c r="DL174">
        <v>0</v>
      </c>
      <c r="DM174">
        <v>252.4</v>
      </c>
      <c r="DN174">
        <v>1</v>
      </c>
      <c r="DO174">
        <v>0</v>
      </c>
      <c r="DP174">
        <v>6.3744356946927094E-2</v>
      </c>
      <c r="DQ174">
        <v>0.372401243216258</v>
      </c>
      <c r="DR174">
        <v>0</v>
      </c>
      <c r="DS174">
        <v>0</v>
      </c>
      <c r="DT174">
        <v>0.36177979061579701</v>
      </c>
      <c r="DU174">
        <v>6.5162510909229296E-2</v>
      </c>
      <c r="DV174">
        <v>0.370596527399493</v>
      </c>
      <c r="DW174" s="58">
        <v>0</v>
      </c>
      <c r="DX174">
        <v>0</v>
      </c>
      <c r="DY174">
        <v>0.37005742781057799</v>
      </c>
      <c r="DZ174">
        <v>5.8822422166170899E-4</v>
      </c>
      <c r="EA174">
        <v>0</v>
      </c>
      <c r="EB174">
        <v>226492.5</v>
      </c>
      <c r="EC174">
        <v>108830</v>
      </c>
      <c r="ED174">
        <v>260110</v>
      </c>
      <c r="EE174">
        <v>0</v>
      </c>
      <c r="EF174">
        <v>1</v>
      </c>
      <c r="EG174">
        <v>1</v>
      </c>
      <c r="EH174" t="s">
        <v>1847</v>
      </c>
      <c r="EI174">
        <v>0.21390995099999999</v>
      </c>
      <c r="EJ174">
        <v>0.216455491</v>
      </c>
      <c r="EK174" t="s">
        <v>1848</v>
      </c>
      <c r="EL174" t="s">
        <v>1848</v>
      </c>
      <c r="EM174">
        <v>0</v>
      </c>
      <c r="EN174">
        <v>0</v>
      </c>
      <c r="EO174">
        <v>0</v>
      </c>
      <c r="EP174">
        <v>1</v>
      </c>
      <c r="EQ174">
        <v>0</v>
      </c>
      <c r="ER174">
        <v>1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 t="s">
        <v>1801</v>
      </c>
      <c r="FA174">
        <v>32</v>
      </c>
      <c r="FB174" t="s">
        <v>1802</v>
      </c>
      <c r="FC174">
        <v>0</v>
      </c>
      <c r="FD174" t="s">
        <v>1803</v>
      </c>
      <c r="FE174">
        <v>0</v>
      </c>
      <c r="FF174">
        <v>0</v>
      </c>
      <c r="FG174">
        <v>1</v>
      </c>
      <c r="FH174">
        <v>0</v>
      </c>
      <c r="FI174">
        <v>0</v>
      </c>
      <c r="FJ174" t="s">
        <v>1850</v>
      </c>
      <c r="FK174">
        <v>1</v>
      </c>
      <c r="FL174">
        <v>60</v>
      </c>
      <c r="FM174">
        <v>46</v>
      </c>
      <c r="FN174">
        <v>16</v>
      </c>
      <c r="FO174">
        <v>36</v>
      </c>
      <c r="FP174">
        <v>0</v>
      </c>
      <c r="FQ174">
        <v>0</v>
      </c>
      <c r="FR174">
        <v>0</v>
      </c>
      <c r="FS174" t="s">
        <v>2256</v>
      </c>
      <c r="FT174">
        <v>0</v>
      </c>
      <c r="FU174">
        <v>1</v>
      </c>
      <c r="FV174">
        <v>1</v>
      </c>
      <c r="FW174">
        <v>1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0</v>
      </c>
      <c r="GD174">
        <v>0</v>
      </c>
      <c r="GE174">
        <v>1</v>
      </c>
      <c r="GF174">
        <v>1</v>
      </c>
      <c r="GG174">
        <v>0</v>
      </c>
      <c r="GH174">
        <v>1</v>
      </c>
      <c r="GI174">
        <v>0</v>
      </c>
      <c r="GJ174" t="s">
        <v>1836</v>
      </c>
      <c r="GK174">
        <v>0</v>
      </c>
      <c r="GL174">
        <v>1</v>
      </c>
      <c r="GM174" t="s">
        <v>1836</v>
      </c>
      <c r="GN174">
        <v>0</v>
      </c>
      <c r="GO174" t="s">
        <v>1838</v>
      </c>
      <c r="GP174">
        <v>0</v>
      </c>
      <c r="GQ174" t="s">
        <v>2233</v>
      </c>
      <c r="GR174">
        <v>223.78744520000001</v>
      </c>
      <c r="GS174">
        <v>0.477238568520018</v>
      </c>
      <c r="GT174">
        <v>2.7141826453095401</v>
      </c>
      <c r="GU174">
        <v>0</v>
      </c>
      <c r="GV174">
        <v>3132777</v>
      </c>
      <c r="GW174" t="s">
        <v>44</v>
      </c>
      <c r="GX174">
        <v>0.79</v>
      </c>
      <c r="GY174" t="s">
        <v>44</v>
      </c>
      <c r="GZ174" t="s">
        <v>44</v>
      </c>
      <c r="HA174" t="s">
        <v>1806</v>
      </c>
      <c r="HB174" s="57">
        <v>0.83</v>
      </c>
      <c r="HC174" t="s">
        <v>1861</v>
      </c>
      <c r="HD174" s="58">
        <v>206.26768040250087</v>
      </c>
      <c r="HE174" s="18">
        <v>218124</v>
      </c>
      <c r="HF174" s="18">
        <v>2373843.4920000001</v>
      </c>
      <c r="HG174" s="18">
        <v>244823.59536670634</v>
      </c>
      <c r="HH174" s="57">
        <v>0.5</v>
      </c>
      <c r="HI174">
        <v>103</v>
      </c>
      <c r="HJ174" s="11">
        <v>67.728172191822836</v>
      </c>
      <c r="HK174">
        <v>0</v>
      </c>
      <c r="HL174" s="11">
        <v>65.755506982352259</v>
      </c>
      <c r="HM174" s="59" t="s">
        <v>44</v>
      </c>
      <c r="HN174" s="59" t="s">
        <v>44</v>
      </c>
      <c r="HO174" s="59" t="s">
        <v>44</v>
      </c>
      <c r="HP174" s="59" t="s">
        <v>44</v>
      </c>
      <c r="HQ174" s="59" t="s">
        <v>44</v>
      </c>
      <c r="HR174" s="59" t="s">
        <v>44</v>
      </c>
      <c r="HS174" s="59" t="s">
        <v>44</v>
      </c>
      <c r="HT174" s="59" t="s">
        <v>44</v>
      </c>
      <c r="HU174" t="s">
        <v>44</v>
      </c>
      <c r="HV174" s="19" t="s">
        <v>44</v>
      </c>
      <c r="HW174" s="18">
        <v>30.177470700000001</v>
      </c>
      <c r="HX174" s="58">
        <v>9.9404588485800005</v>
      </c>
      <c r="HY174" s="58">
        <v>20.059541151419999</v>
      </c>
      <c r="HZ174" s="57">
        <v>1</v>
      </c>
      <c r="IA174" s="18">
        <v>175721.5804864392</v>
      </c>
      <c r="IB174" s="18">
        <v>262800</v>
      </c>
      <c r="IC174" s="18">
        <v>2860052.4</v>
      </c>
      <c r="ID174" s="58">
        <v>20.626768040250088</v>
      </c>
      <c r="IE174" s="18">
        <v>29496.81871888028</v>
      </c>
      <c r="IF174" s="18">
        <v>215326.77664782607</v>
      </c>
      <c r="IG174" s="18">
        <v>47832754.666828953</v>
      </c>
      <c r="IH174" s="18">
        <v>0</v>
      </c>
      <c r="II174" s="18">
        <v>0</v>
      </c>
      <c r="IJ174" s="18">
        <v>2384.5388239821682</v>
      </c>
      <c r="IK174" s="58">
        <v>111.239876</v>
      </c>
      <c r="IL174" s="58">
        <v>4.1503915454270706</v>
      </c>
      <c r="IM174" s="58">
        <v>13.46116376358</v>
      </c>
      <c r="IN174" s="58">
        <v>97.945207958990352</v>
      </c>
      <c r="IO174" s="58">
        <v>5.4925578484831092</v>
      </c>
      <c r="IP174" s="58">
        <v>104.15781581521615</v>
      </c>
      <c r="IQ174" s="58">
        <v>42.430617079946458</v>
      </c>
      <c r="IR174" s="58">
        <v>34.62632567289846</v>
      </c>
      <c r="IS174" s="58">
        <f t="shared" si="10"/>
        <v>2384.5388239821682</v>
      </c>
      <c r="IT174" s="60"/>
      <c r="IU174" s="18">
        <f t="shared" si="11"/>
        <v>13.46116376358</v>
      </c>
      <c r="IV174" s="18">
        <f t="shared" si="12"/>
        <v>111.239876</v>
      </c>
      <c r="IW174" s="57">
        <f t="shared" si="13"/>
        <v>0.33134862828599998</v>
      </c>
      <c r="IX174" s="57">
        <f t="shared" si="14"/>
        <v>0.49554766849072829</v>
      </c>
      <c r="JA174" s="18">
        <v>205.4</v>
      </c>
    </row>
    <row r="175" spans="1:261" x14ac:dyDescent="0.2">
      <c r="A175" t="s">
        <v>1530</v>
      </c>
      <c r="B175" t="s">
        <v>1223</v>
      </c>
      <c r="C175" t="s">
        <v>1224</v>
      </c>
      <c r="D175" t="s">
        <v>1225</v>
      </c>
      <c r="E175" t="s">
        <v>757</v>
      </c>
      <c r="F175">
        <v>6257</v>
      </c>
      <c r="G175">
        <v>3</v>
      </c>
      <c r="H175">
        <v>2276</v>
      </c>
      <c r="I175">
        <v>10.58</v>
      </c>
      <c r="J175">
        <v>3.22</v>
      </c>
      <c r="K175">
        <v>27.34</v>
      </c>
      <c r="L175">
        <v>0.19</v>
      </c>
      <c r="M175">
        <v>0.24</v>
      </c>
      <c r="N175">
        <v>4.82</v>
      </c>
      <c r="O175">
        <v>15.85</v>
      </c>
      <c r="R175" t="s">
        <v>969</v>
      </c>
      <c r="S175">
        <v>3118</v>
      </c>
      <c r="T175" t="s">
        <v>41</v>
      </c>
      <c r="U175">
        <v>1</v>
      </c>
      <c r="V175">
        <v>2065</v>
      </c>
      <c r="W175" t="s">
        <v>42</v>
      </c>
      <c r="X175" t="s">
        <v>72</v>
      </c>
      <c r="Y175">
        <v>42063</v>
      </c>
      <c r="Z175">
        <v>850</v>
      </c>
      <c r="AA175">
        <v>1700</v>
      </c>
      <c r="AB175" t="b">
        <v>1</v>
      </c>
      <c r="AC175">
        <v>9782</v>
      </c>
      <c r="AD175">
        <v>1970</v>
      </c>
      <c r="AE175" s="10">
        <v>2021</v>
      </c>
      <c r="AF175" s="11">
        <v>999</v>
      </c>
      <c r="AG175" s="11">
        <v>9.440291471118698</v>
      </c>
      <c r="AH175" s="11">
        <v>0</v>
      </c>
      <c r="AI175" s="11">
        <v>9.440291471118698</v>
      </c>
      <c r="AJ175" s="11" t="s">
        <v>72</v>
      </c>
      <c r="AK175" s="11">
        <v>9.64</v>
      </c>
      <c r="AL175" s="11" t="s">
        <v>72</v>
      </c>
      <c r="AM175" s="11"/>
      <c r="AQ175" t="s">
        <v>524</v>
      </c>
      <c r="AR175" t="s">
        <v>525</v>
      </c>
      <c r="AS175">
        <v>50888</v>
      </c>
      <c r="AT175" t="s">
        <v>41</v>
      </c>
      <c r="AU175" t="s">
        <v>210</v>
      </c>
      <c r="AV175">
        <v>3702</v>
      </c>
      <c r="AW175" t="s">
        <v>42</v>
      </c>
      <c r="AX175">
        <v>0</v>
      </c>
      <c r="AY175" t="s">
        <v>161</v>
      </c>
      <c r="AZ175" t="s">
        <v>72</v>
      </c>
      <c r="BA175">
        <v>42</v>
      </c>
      <c r="BB175" t="s">
        <v>526</v>
      </c>
      <c r="BC175">
        <v>95</v>
      </c>
      <c r="BD175">
        <v>42095</v>
      </c>
      <c r="BE175">
        <v>112</v>
      </c>
      <c r="BF175">
        <v>10316</v>
      </c>
      <c r="BG175">
        <v>1995</v>
      </c>
      <c r="BH175">
        <v>0</v>
      </c>
      <c r="BI175" t="s">
        <v>1787</v>
      </c>
      <c r="BJ175" t="s">
        <v>1788</v>
      </c>
      <c r="BK175" t="s">
        <v>1789</v>
      </c>
      <c r="BL175" t="s">
        <v>1790</v>
      </c>
      <c r="BM175" t="s">
        <v>1791</v>
      </c>
      <c r="BN175">
        <v>1995</v>
      </c>
      <c r="BO175">
        <v>0.89300000000000002</v>
      </c>
      <c r="BP175" t="s">
        <v>2179</v>
      </c>
      <c r="BQ175" t="s">
        <v>1699</v>
      </c>
      <c r="BR175">
        <v>0</v>
      </c>
      <c r="BS175">
        <v>1995</v>
      </c>
      <c r="BT175" t="s">
        <v>41</v>
      </c>
      <c r="BU175">
        <v>0</v>
      </c>
      <c r="BV175">
        <v>0</v>
      </c>
      <c r="BW175">
        <v>0</v>
      </c>
      <c r="BX175">
        <v>0</v>
      </c>
      <c r="BY175">
        <v>0.129</v>
      </c>
      <c r="BZ175">
        <v>8.3540000000000003E-2</v>
      </c>
      <c r="CA175">
        <v>8.3540000000000003E-2</v>
      </c>
      <c r="CB175">
        <v>8.3540000000000003E-2</v>
      </c>
      <c r="CC175">
        <v>8.3540000000000003E-2</v>
      </c>
      <c r="CD175">
        <v>0.01</v>
      </c>
      <c r="CE175">
        <v>0.01</v>
      </c>
      <c r="CF175">
        <v>0.01</v>
      </c>
      <c r="CG175">
        <v>0.98</v>
      </c>
      <c r="CH175" t="s">
        <v>1793</v>
      </c>
      <c r="CI175">
        <v>1995</v>
      </c>
      <c r="CJ175">
        <v>0</v>
      </c>
      <c r="CK175">
        <v>0</v>
      </c>
      <c r="CL175">
        <v>0</v>
      </c>
      <c r="CM175">
        <v>0</v>
      </c>
      <c r="CN175">
        <v>0</v>
      </c>
      <c r="CO175" t="s">
        <v>2257</v>
      </c>
      <c r="CP175">
        <v>100</v>
      </c>
      <c r="CQ175" t="s">
        <v>2258</v>
      </c>
      <c r="CR175">
        <v>100</v>
      </c>
      <c r="CS175" t="s">
        <v>1795</v>
      </c>
      <c r="CT175" t="s">
        <v>2259</v>
      </c>
      <c r="CU175">
        <v>1</v>
      </c>
      <c r="CV175">
        <v>0</v>
      </c>
      <c r="CW175" t="s">
        <v>1797</v>
      </c>
      <c r="CX175">
        <v>40.691699999999997</v>
      </c>
      <c r="CY175">
        <v>-75.479200000000006</v>
      </c>
      <c r="CZ175" t="s">
        <v>1798</v>
      </c>
      <c r="DA175" t="s">
        <v>1799</v>
      </c>
      <c r="DB175">
        <v>0</v>
      </c>
      <c r="DC175">
        <v>0</v>
      </c>
      <c r="DD175" s="18">
        <v>1663689.2</v>
      </c>
      <c r="DE175" s="18">
        <v>159831.6</v>
      </c>
      <c r="DF175" s="57">
        <v>0.126</v>
      </c>
      <c r="DG175" t="s">
        <v>1877</v>
      </c>
      <c r="DH175">
        <v>386954.2</v>
      </c>
      <c r="DI175">
        <v>81.400000000000006</v>
      </c>
      <c r="DJ175">
        <v>71.2</v>
      </c>
      <c r="DK175">
        <v>196694</v>
      </c>
      <c r="DL175">
        <v>0</v>
      </c>
      <c r="DM175">
        <v>15.8</v>
      </c>
      <c r="DN175">
        <v>3</v>
      </c>
      <c r="DO175">
        <v>0</v>
      </c>
      <c r="DP175">
        <v>6.9489021168961607E-2</v>
      </c>
      <c r="DQ175">
        <v>8.1649599873529904E-2</v>
      </c>
      <c r="DR175">
        <v>230.203229328536</v>
      </c>
      <c r="DS175">
        <v>0</v>
      </c>
      <c r="DT175">
        <v>7.7972329569544002E-2</v>
      </c>
      <c r="DU175">
        <v>9.7854815671100104E-2</v>
      </c>
      <c r="DV175">
        <v>8.5592910021895896E-2</v>
      </c>
      <c r="DW175" s="58">
        <v>236.45522252593801</v>
      </c>
      <c r="DX175">
        <v>0</v>
      </c>
      <c r="DY175">
        <v>8.1663411328782506E-2</v>
      </c>
      <c r="DZ175">
        <v>2.2511587839840501E-3</v>
      </c>
      <c r="EA175">
        <v>0</v>
      </c>
      <c r="EB175">
        <v>154377</v>
      </c>
      <c r="EC175">
        <v>124979</v>
      </c>
      <c r="ED175">
        <v>0</v>
      </c>
      <c r="EE175">
        <v>7038</v>
      </c>
      <c r="EF175">
        <v>1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1</v>
      </c>
      <c r="EP175">
        <v>1</v>
      </c>
      <c r="EQ175">
        <v>0</v>
      </c>
      <c r="ER175">
        <v>1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 t="s">
        <v>1801</v>
      </c>
      <c r="FA175">
        <v>27</v>
      </c>
      <c r="FB175" t="s">
        <v>1802</v>
      </c>
      <c r="FC175">
        <v>1</v>
      </c>
      <c r="FD175" t="s">
        <v>1803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97</v>
      </c>
      <c r="FM175">
        <v>34</v>
      </c>
      <c r="FN175">
        <v>92</v>
      </c>
      <c r="FO175">
        <v>28</v>
      </c>
      <c r="FP175">
        <v>1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1</v>
      </c>
      <c r="GF175">
        <v>1</v>
      </c>
      <c r="GG175">
        <v>0</v>
      </c>
      <c r="GH175">
        <v>0</v>
      </c>
      <c r="GI175">
        <v>0</v>
      </c>
      <c r="GJ175">
        <v>0</v>
      </c>
      <c r="GK175">
        <v>0</v>
      </c>
      <c r="GL175">
        <v>0</v>
      </c>
      <c r="GM175">
        <v>0</v>
      </c>
      <c r="GN175" t="s">
        <v>1991</v>
      </c>
      <c r="GO175">
        <v>0</v>
      </c>
      <c r="GP175">
        <v>0</v>
      </c>
      <c r="GQ175" t="s">
        <v>1805</v>
      </c>
      <c r="GR175">
        <v>154.56579069999901</v>
      </c>
      <c r="GS175">
        <v>0.52663658388673396</v>
      </c>
      <c r="GT175">
        <v>0.46064526747832302</v>
      </c>
      <c r="GU175">
        <v>0</v>
      </c>
      <c r="GV175">
        <v>1875877</v>
      </c>
      <c r="GW175">
        <v>174836</v>
      </c>
      <c r="GX175">
        <v>0.14000000000000001</v>
      </c>
      <c r="GY175">
        <v>222720</v>
      </c>
      <c r="GZ175">
        <v>237.4569334769817</v>
      </c>
      <c r="HA175" t="s">
        <v>1840</v>
      </c>
      <c r="HB175" s="57">
        <v>0.2</v>
      </c>
      <c r="HC175" t="s">
        <v>1806</v>
      </c>
      <c r="HD175" s="58">
        <v>236.45522252593801</v>
      </c>
      <c r="HE175" s="18">
        <v>196224.00000000003</v>
      </c>
      <c r="HF175" s="18">
        <v>2024246.7840000002</v>
      </c>
      <c r="HG175" s="18">
        <v>239321.8618790672</v>
      </c>
      <c r="HH175" s="57">
        <v>1</v>
      </c>
      <c r="HI175">
        <v>155</v>
      </c>
      <c r="HJ175" s="11">
        <v>52.51553066623142</v>
      </c>
      <c r="HK175">
        <v>17</v>
      </c>
      <c r="HL175" s="11">
        <v>33.880987526600912</v>
      </c>
      <c r="HM175" s="59" t="s">
        <v>44</v>
      </c>
      <c r="HN175" s="59" t="s">
        <v>44</v>
      </c>
      <c r="HO175" s="59" t="s">
        <v>44</v>
      </c>
      <c r="HP175" s="59" t="s">
        <v>44</v>
      </c>
      <c r="HQ175" s="59" t="s">
        <v>44</v>
      </c>
      <c r="HR175" s="59" t="s">
        <v>44</v>
      </c>
      <c r="HS175" s="59" t="s">
        <v>44</v>
      </c>
      <c r="HT175" s="59" t="s">
        <v>44</v>
      </c>
      <c r="HU175" t="s">
        <v>44</v>
      </c>
      <c r="HV175" s="19" t="s">
        <v>44</v>
      </c>
      <c r="HW175" s="18">
        <v>118.85517504000002</v>
      </c>
      <c r="HX175" s="58">
        <v>39.150894658176</v>
      </c>
      <c r="HY175" s="58">
        <v>72.849105341824</v>
      </c>
      <c r="HZ175" s="57">
        <v>0.3074849017691334</v>
      </c>
      <c r="IA175" s="18">
        <v>196224.00000000006</v>
      </c>
      <c r="IB175" s="18">
        <v>301679.58682373218</v>
      </c>
      <c r="IC175" s="18">
        <v>3112126.617673621</v>
      </c>
      <c r="ID175" s="58">
        <v>23.645522252593803</v>
      </c>
      <c r="IE175" s="18">
        <v>36793.929595545545</v>
      </c>
      <c r="IF175" s="18">
        <v>202527.93228352166</v>
      </c>
      <c r="IG175" s="18">
        <v>188391216.91438949</v>
      </c>
      <c r="IH175" s="18">
        <v>1</v>
      </c>
      <c r="II175" s="18">
        <v>0</v>
      </c>
      <c r="IJ175" s="18">
        <v>2586.0470904950243</v>
      </c>
      <c r="IK175" s="58">
        <v>42.223990285714287</v>
      </c>
      <c r="IL175" s="58">
        <v>8.3161068498778477</v>
      </c>
      <c r="IM175" s="58">
        <v>14.201071003439999</v>
      </c>
      <c r="IN175" s="58">
        <v>48.17438601855806</v>
      </c>
      <c r="IO175" s="58">
        <v>-3.2840789511549157E-15</v>
      </c>
      <c r="IP175" s="58">
        <v>87.730727352919814</v>
      </c>
      <c r="IQ175" s="58">
        <v>92.410234799698486</v>
      </c>
      <c r="IR175" s="58">
        <v>89.533851992085985</v>
      </c>
      <c r="IS175" s="58">
        <f t="shared" si="10"/>
        <v>2586.0470904950243</v>
      </c>
      <c r="IT175" s="60"/>
      <c r="IU175" s="18">
        <f t="shared" si="11"/>
        <v>14.201071003439999</v>
      </c>
      <c r="IV175" s="18">
        <f t="shared" si="12"/>
        <v>42.223990285714287</v>
      </c>
      <c r="IW175" s="57">
        <f t="shared" si="13"/>
        <v>0.34956155944800005</v>
      </c>
      <c r="IX175" s="57">
        <f t="shared" si="14"/>
        <v>0.53742450884566684</v>
      </c>
      <c r="JA175" s="18">
        <v>228.6</v>
      </c>
    </row>
    <row r="176" spans="1:261" x14ac:dyDescent="0.2">
      <c r="A176" t="s">
        <v>1531</v>
      </c>
      <c r="B176" t="s">
        <v>1320</v>
      </c>
      <c r="C176" t="s">
        <v>1224</v>
      </c>
      <c r="D176" t="s">
        <v>1532</v>
      </c>
      <c r="E176" t="s">
        <v>117</v>
      </c>
      <c r="F176">
        <v>6264</v>
      </c>
      <c r="G176">
        <v>1</v>
      </c>
      <c r="H176">
        <v>2197.8702786890699</v>
      </c>
      <c r="I176">
        <v>10.58</v>
      </c>
      <c r="J176">
        <v>3.22</v>
      </c>
      <c r="K176">
        <v>24.3670357793468</v>
      </c>
      <c r="L176">
        <v>0.30452132596083503</v>
      </c>
      <c r="M176">
        <v>0.4378586106634359</v>
      </c>
      <c r="N176">
        <v>4.82</v>
      </c>
      <c r="O176">
        <v>17.97</v>
      </c>
      <c r="R176" t="s">
        <v>970</v>
      </c>
      <c r="S176">
        <v>3118</v>
      </c>
      <c r="T176" t="s">
        <v>41</v>
      </c>
      <c r="U176">
        <v>2</v>
      </c>
      <c r="V176">
        <v>2066</v>
      </c>
      <c r="W176" t="s">
        <v>42</v>
      </c>
      <c r="X176" t="s">
        <v>72</v>
      </c>
      <c r="Y176">
        <v>42063</v>
      </c>
      <c r="Z176">
        <v>850</v>
      </c>
      <c r="AA176">
        <v>1700</v>
      </c>
      <c r="AB176" t="b">
        <v>1</v>
      </c>
      <c r="AC176">
        <v>9704</v>
      </c>
      <c r="AD176">
        <v>1971</v>
      </c>
      <c r="AE176" s="10">
        <v>2021</v>
      </c>
      <c r="AF176" s="11">
        <v>999</v>
      </c>
      <c r="AG176" s="11">
        <v>9.440291471118698</v>
      </c>
      <c r="AH176" s="11">
        <v>0</v>
      </c>
      <c r="AI176" s="11">
        <v>9.440291471118698</v>
      </c>
      <c r="AJ176" s="11" t="s">
        <v>72</v>
      </c>
      <c r="AK176" s="11">
        <v>9.64</v>
      </c>
      <c r="AL176" s="11" t="s">
        <v>72</v>
      </c>
      <c r="AM176" s="11"/>
      <c r="AQ176" t="s">
        <v>527</v>
      </c>
      <c r="AR176" t="s">
        <v>528</v>
      </c>
      <c r="AS176">
        <v>50900</v>
      </c>
      <c r="AT176" t="s">
        <v>41</v>
      </c>
      <c r="AU176" t="s">
        <v>529</v>
      </c>
      <c r="AV176">
        <v>10097</v>
      </c>
      <c r="AW176" t="s">
        <v>42</v>
      </c>
      <c r="AX176">
        <v>0</v>
      </c>
      <c r="AY176" t="s">
        <v>530</v>
      </c>
      <c r="AZ176" t="s">
        <v>531</v>
      </c>
      <c r="BA176">
        <v>51</v>
      </c>
      <c r="BB176" t="s">
        <v>532</v>
      </c>
      <c r="BC176">
        <v>580</v>
      </c>
      <c r="BD176">
        <v>51580</v>
      </c>
      <c r="BE176">
        <v>14.7</v>
      </c>
      <c r="BF176">
        <v>10986</v>
      </c>
      <c r="BG176">
        <v>1962</v>
      </c>
      <c r="BH176">
        <v>0</v>
      </c>
      <c r="BI176" t="s">
        <v>1881</v>
      </c>
      <c r="BJ176" t="s">
        <v>1948</v>
      </c>
      <c r="BK176" t="s">
        <v>1789</v>
      </c>
      <c r="BL176" t="s">
        <v>1809</v>
      </c>
      <c r="BM176" t="s">
        <v>1810</v>
      </c>
      <c r="BN176">
        <v>1989</v>
      </c>
      <c r="BO176">
        <v>0.95</v>
      </c>
      <c r="BP176" t="s">
        <v>1908</v>
      </c>
      <c r="BQ176" t="s">
        <v>1699</v>
      </c>
      <c r="BR176">
        <v>0</v>
      </c>
      <c r="BS176">
        <v>2015</v>
      </c>
      <c r="BT176" t="s">
        <v>1909</v>
      </c>
      <c r="BU176" t="s">
        <v>1863</v>
      </c>
      <c r="BV176">
        <v>0</v>
      </c>
      <c r="BW176">
        <v>0</v>
      </c>
      <c r="BX176">
        <v>0</v>
      </c>
      <c r="BY176">
        <v>0.13</v>
      </c>
      <c r="BZ176">
        <v>0.31363999999999997</v>
      </c>
      <c r="CA176">
        <v>0.31280999999999998</v>
      </c>
      <c r="CB176">
        <v>0.1469</v>
      </c>
      <c r="CC176">
        <v>0.146511251753602</v>
      </c>
      <c r="CD176">
        <v>0.05</v>
      </c>
      <c r="CE176">
        <v>0.1</v>
      </c>
      <c r="CF176">
        <v>0.56000000000000005</v>
      </c>
      <c r="CG176">
        <v>0.99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 t="s">
        <v>2260</v>
      </c>
      <c r="CP176">
        <v>100</v>
      </c>
      <c r="CQ176" t="s">
        <v>2261</v>
      </c>
      <c r="CR176">
        <v>100</v>
      </c>
      <c r="CS176" t="s">
        <v>1795</v>
      </c>
      <c r="CT176">
        <v>0</v>
      </c>
      <c r="CU176">
        <v>0</v>
      </c>
      <c r="CV176">
        <v>0</v>
      </c>
      <c r="CW176" t="s">
        <v>2262</v>
      </c>
      <c r="CX176">
        <v>37.799722000000003</v>
      </c>
      <c r="CY176">
        <v>-79.994699999999995</v>
      </c>
      <c r="CZ176" t="s">
        <v>1904</v>
      </c>
      <c r="DA176" t="s">
        <v>1799</v>
      </c>
      <c r="DB176">
        <v>0</v>
      </c>
      <c r="DC176" t="s">
        <v>2263</v>
      </c>
      <c r="DD176" s="18">
        <v>4640739</v>
      </c>
      <c r="DE176" s="18">
        <v>0</v>
      </c>
      <c r="DF176" s="57">
        <v>0.60799999999999998</v>
      </c>
      <c r="DG176" t="s">
        <v>1835</v>
      </c>
      <c r="DH176">
        <v>1688518</v>
      </c>
      <c r="DI176">
        <v>0</v>
      </c>
      <c r="DJ176">
        <v>738.8</v>
      </c>
      <c r="DK176">
        <v>0</v>
      </c>
      <c r="DL176">
        <v>0</v>
      </c>
      <c r="DM176">
        <v>265.2</v>
      </c>
      <c r="DN176">
        <v>0</v>
      </c>
      <c r="DO176">
        <v>0</v>
      </c>
      <c r="DP176">
        <v>0</v>
      </c>
      <c r="DQ176">
        <v>0.34848689239623998</v>
      </c>
      <c r="DR176">
        <v>0</v>
      </c>
      <c r="DS176">
        <v>0</v>
      </c>
      <c r="DT176">
        <v>0.367642865816391</v>
      </c>
      <c r="DU176">
        <v>0</v>
      </c>
      <c r="DV176">
        <v>0.31839756556013998</v>
      </c>
      <c r="DW176" s="58">
        <v>0</v>
      </c>
      <c r="DX176">
        <v>0</v>
      </c>
      <c r="DY176">
        <v>0.31412161433872698</v>
      </c>
      <c r="DZ176">
        <v>0</v>
      </c>
      <c r="EA176">
        <v>0</v>
      </c>
      <c r="EB176">
        <v>0</v>
      </c>
      <c r="EC176">
        <v>193754</v>
      </c>
      <c r="ED176">
        <v>0</v>
      </c>
      <c r="EE176">
        <v>1123</v>
      </c>
      <c r="EF176">
        <v>1</v>
      </c>
      <c r="EG176">
        <v>1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1</v>
      </c>
      <c r="EO176">
        <v>1</v>
      </c>
      <c r="EP176">
        <v>0</v>
      </c>
      <c r="EQ176">
        <v>0</v>
      </c>
      <c r="ER176">
        <v>1</v>
      </c>
      <c r="ES176">
        <v>0</v>
      </c>
      <c r="ET176">
        <v>0</v>
      </c>
      <c r="EU176">
        <v>0</v>
      </c>
      <c r="EV176">
        <v>1</v>
      </c>
      <c r="EW176">
        <v>0</v>
      </c>
      <c r="EX176">
        <v>0</v>
      </c>
      <c r="EY176">
        <v>1</v>
      </c>
      <c r="EZ176" t="s">
        <v>1801</v>
      </c>
      <c r="FA176">
        <v>60</v>
      </c>
      <c r="FB176" t="s">
        <v>1860</v>
      </c>
      <c r="FC176">
        <v>0</v>
      </c>
      <c r="FD176" t="s">
        <v>1803</v>
      </c>
      <c r="FE176">
        <v>0</v>
      </c>
      <c r="FF176">
        <v>0</v>
      </c>
      <c r="FG176">
        <v>1</v>
      </c>
      <c r="FH176">
        <v>0</v>
      </c>
      <c r="FI176">
        <v>0</v>
      </c>
      <c r="FJ176" t="s">
        <v>1850</v>
      </c>
      <c r="FK176">
        <v>1</v>
      </c>
      <c r="FL176">
        <v>72</v>
      </c>
      <c r="FM176">
        <v>66</v>
      </c>
      <c r="FN176">
        <v>0</v>
      </c>
      <c r="FO176">
        <v>0</v>
      </c>
      <c r="FP176">
        <v>0</v>
      </c>
      <c r="FQ176">
        <v>0</v>
      </c>
      <c r="FR176">
        <v>1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1</v>
      </c>
      <c r="GF176">
        <v>1</v>
      </c>
      <c r="GG176">
        <v>0</v>
      </c>
      <c r="GH176">
        <v>1</v>
      </c>
      <c r="GI176">
        <v>0</v>
      </c>
      <c r="GJ176" t="s">
        <v>1836</v>
      </c>
      <c r="GK176">
        <v>0</v>
      </c>
      <c r="GL176">
        <v>1</v>
      </c>
      <c r="GM176" t="s">
        <v>1836</v>
      </c>
      <c r="GN176">
        <v>0</v>
      </c>
      <c r="GO176">
        <v>0</v>
      </c>
      <c r="GP176">
        <v>0</v>
      </c>
      <c r="GQ176" t="s">
        <v>2264</v>
      </c>
      <c r="GR176">
        <v>49.936288740000002</v>
      </c>
      <c r="GS176">
        <v>0</v>
      </c>
      <c r="GT176">
        <v>14.794851973214501</v>
      </c>
      <c r="GU176">
        <v>1</v>
      </c>
      <c r="GV176">
        <v>5129654</v>
      </c>
      <c r="GW176" t="s">
        <v>44</v>
      </c>
      <c r="GX176">
        <v>0.67</v>
      </c>
      <c r="GY176" t="s">
        <v>44</v>
      </c>
      <c r="GZ176" t="s">
        <v>44</v>
      </c>
      <c r="HA176" t="s">
        <v>1806</v>
      </c>
      <c r="HB176" s="57">
        <v>0.60799999999999998</v>
      </c>
      <c r="HC176" t="s">
        <v>1861</v>
      </c>
      <c r="HD176" s="58">
        <v>206.26768040250087</v>
      </c>
      <c r="HE176" s="18">
        <v>78293.376000000004</v>
      </c>
      <c r="HF176" s="18">
        <v>860131.02873600007</v>
      </c>
      <c r="HG176" s="18">
        <v>88708.616069795768</v>
      </c>
      <c r="HH176" s="57">
        <v>1</v>
      </c>
      <c r="HI176">
        <v>83</v>
      </c>
      <c r="HJ176" s="11">
        <v>65.755506982352259</v>
      </c>
      <c r="HK176">
        <v>4</v>
      </c>
      <c r="HL176" s="11">
        <v>65.755506982352259</v>
      </c>
      <c r="HM176" s="59" t="s">
        <v>44</v>
      </c>
      <c r="HN176" s="59" t="s">
        <v>44</v>
      </c>
      <c r="HO176" s="59" t="s">
        <v>44</v>
      </c>
      <c r="HP176" s="59" t="s">
        <v>44</v>
      </c>
      <c r="HQ176" s="59" t="s">
        <v>44</v>
      </c>
      <c r="HR176" s="59" t="s">
        <v>44</v>
      </c>
      <c r="HS176" s="59" t="s">
        <v>44</v>
      </c>
      <c r="HT176" s="59" t="s">
        <v>44</v>
      </c>
      <c r="HU176" t="s">
        <v>44</v>
      </c>
      <c r="HV176" s="19">
        <v>1</v>
      </c>
      <c r="HW176" s="18">
        <v>14.926908906</v>
      </c>
      <c r="HX176" s="58">
        <v>4.9169237936363999</v>
      </c>
      <c r="HY176" s="58">
        <v>9.7830762063635994</v>
      </c>
      <c r="HZ176" s="57">
        <v>0.91357767347108654</v>
      </c>
      <c r="IA176" s="18">
        <v>78293.376000000004</v>
      </c>
      <c r="IB176" s="18">
        <v>117643.22416821875</v>
      </c>
      <c r="IC176" s="18">
        <v>1292428.4607120513</v>
      </c>
      <c r="ID176" s="58">
        <v>20.626768040250088</v>
      </c>
      <c r="IE176" s="18">
        <v>13329.311033862477</v>
      </c>
      <c r="IF176" s="18">
        <v>75379.305035933285</v>
      </c>
      <c r="IG176" s="18">
        <v>23659874.571091942</v>
      </c>
      <c r="IH176" s="18">
        <v>0</v>
      </c>
      <c r="II176" s="18">
        <v>0</v>
      </c>
      <c r="IJ176" s="18">
        <v>2418.449378499362</v>
      </c>
      <c r="IK176" s="58">
        <v>209.3530515102041</v>
      </c>
      <c r="IL176" s="58">
        <v>8.2822606597533461</v>
      </c>
      <c r="IM176" s="58">
        <v>13.58856428436</v>
      </c>
      <c r="IN176" s="58">
        <v>78.997120035252692</v>
      </c>
      <c r="IO176" s="58">
        <v>0</v>
      </c>
      <c r="IP176" s="58">
        <v>81.8363092179641</v>
      </c>
      <c r="IQ176" s="58">
        <v>53.481877134369171</v>
      </c>
      <c r="IR176" s="58">
        <v>55.549420542825317</v>
      </c>
      <c r="IS176" s="58">
        <f t="shared" si="10"/>
        <v>2418.449378499362</v>
      </c>
      <c r="IT176" s="60"/>
      <c r="IU176" s="18">
        <f t="shared" si="11"/>
        <v>13.58856428436</v>
      </c>
      <c r="IV176" s="18">
        <f t="shared" si="12"/>
        <v>209.3530515102041</v>
      </c>
      <c r="IW176" s="57">
        <f t="shared" si="13"/>
        <v>0.33448461181199995</v>
      </c>
      <c r="IX176" s="57">
        <f t="shared" si="14"/>
        <v>0.50259485768270795</v>
      </c>
      <c r="JA176" s="18">
        <v>205.4</v>
      </c>
    </row>
    <row r="177" spans="1:261" x14ac:dyDescent="0.2">
      <c r="A177" t="s">
        <v>1533</v>
      </c>
      <c r="B177" t="s">
        <v>274</v>
      </c>
      <c r="C177" t="s">
        <v>1224</v>
      </c>
      <c r="D177" t="s">
        <v>1534</v>
      </c>
      <c r="E177" t="s">
        <v>760</v>
      </c>
      <c r="F177">
        <v>628</v>
      </c>
      <c r="G177">
        <v>4</v>
      </c>
      <c r="H177">
        <v>2356.1644540949501</v>
      </c>
      <c r="I177">
        <v>10.58</v>
      </c>
      <c r="J177">
        <v>3.22</v>
      </c>
      <c r="K177">
        <v>28.480220191991801</v>
      </c>
      <c r="L177">
        <v>0.319473624121624</v>
      </c>
      <c r="M177">
        <v>0.46945199089526679</v>
      </c>
      <c r="N177">
        <v>4.82</v>
      </c>
      <c r="O177">
        <v>15.85</v>
      </c>
      <c r="R177" t="s">
        <v>449</v>
      </c>
      <c r="S177">
        <v>3122</v>
      </c>
      <c r="T177" t="s">
        <v>41</v>
      </c>
      <c r="U177">
        <v>1</v>
      </c>
      <c r="V177">
        <v>2072</v>
      </c>
      <c r="W177" t="s">
        <v>42</v>
      </c>
      <c r="X177" t="s">
        <v>72</v>
      </c>
      <c r="Y177">
        <v>42063</v>
      </c>
      <c r="Z177">
        <v>620</v>
      </c>
      <c r="AA177">
        <v>1893</v>
      </c>
      <c r="AB177" t="b">
        <v>1</v>
      </c>
      <c r="AC177">
        <v>10439</v>
      </c>
      <c r="AD177">
        <v>1969</v>
      </c>
      <c r="AE177" s="10">
        <v>9999</v>
      </c>
      <c r="AF177" s="11">
        <v>999</v>
      </c>
      <c r="AG177" s="11">
        <v>10.935778228731822</v>
      </c>
      <c r="AH177" s="11">
        <v>0</v>
      </c>
      <c r="AI177" s="11">
        <v>10.935778228731822</v>
      </c>
      <c r="AJ177" s="11" t="s">
        <v>72</v>
      </c>
      <c r="AK177" s="11">
        <v>9.64</v>
      </c>
      <c r="AL177" s="11" t="s">
        <v>72</v>
      </c>
      <c r="AM177" s="11"/>
      <c r="AQ177" t="s">
        <v>533</v>
      </c>
      <c r="AR177" t="s">
        <v>534</v>
      </c>
      <c r="AS177">
        <v>50931</v>
      </c>
      <c r="AT177" t="s">
        <v>41</v>
      </c>
      <c r="AU177" t="s">
        <v>210</v>
      </c>
      <c r="AV177">
        <v>0</v>
      </c>
      <c r="AW177" t="s">
        <v>42</v>
      </c>
      <c r="AX177">
        <v>0</v>
      </c>
      <c r="AY177" t="s">
        <v>230</v>
      </c>
      <c r="AZ177" t="s">
        <v>103</v>
      </c>
      <c r="BA177">
        <v>30</v>
      </c>
      <c r="BB177" t="s">
        <v>535</v>
      </c>
      <c r="BC177">
        <v>111</v>
      </c>
      <c r="BD177">
        <v>30111</v>
      </c>
      <c r="BE177">
        <v>26</v>
      </c>
      <c r="BF177">
        <v>10449</v>
      </c>
      <c r="BG177">
        <v>1995</v>
      </c>
      <c r="BH177">
        <v>0</v>
      </c>
      <c r="BI177" t="s">
        <v>1787</v>
      </c>
      <c r="BJ177" t="s">
        <v>1788</v>
      </c>
      <c r="BK177" t="s">
        <v>1789</v>
      </c>
      <c r="BL177" t="s">
        <v>2009</v>
      </c>
      <c r="BM177" t="s">
        <v>1791</v>
      </c>
      <c r="BN177">
        <v>1995</v>
      </c>
      <c r="BO177">
        <v>0.92700000000000005</v>
      </c>
      <c r="BP177" t="s">
        <v>1919</v>
      </c>
      <c r="BQ177">
        <v>0</v>
      </c>
      <c r="BR177">
        <v>0</v>
      </c>
      <c r="BS177">
        <v>0</v>
      </c>
      <c r="BT177" t="s">
        <v>41</v>
      </c>
      <c r="BU177">
        <v>0</v>
      </c>
      <c r="BV177">
        <v>0</v>
      </c>
      <c r="BW177">
        <v>0</v>
      </c>
      <c r="BX177">
        <v>0</v>
      </c>
      <c r="BY177">
        <v>2</v>
      </c>
      <c r="BZ177">
        <v>0.14000000000000001</v>
      </c>
      <c r="CA177">
        <v>0.14000000000000001</v>
      </c>
      <c r="CB177">
        <v>0.14000000000000001</v>
      </c>
      <c r="CC177">
        <v>0.14000000000000001</v>
      </c>
      <c r="CD177">
        <v>4.3999999999999997E-2</v>
      </c>
      <c r="CE177">
        <v>4.3999999999999997E-2</v>
      </c>
      <c r="CF177">
        <v>4.3999999999999997E-2</v>
      </c>
      <c r="CG177">
        <v>0.98</v>
      </c>
      <c r="CH177" t="s">
        <v>1793</v>
      </c>
      <c r="CI177">
        <v>1995</v>
      </c>
      <c r="CJ177">
        <v>0</v>
      </c>
      <c r="CK177">
        <v>0</v>
      </c>
      <c r="CL177">
        <v>0</v>
      </c>
      <c r="CM177">
        <v>0</v>
      </c>
      <c r="CN177">
        <v>0</v>
      </c>
      <c r="CO177" t="s">
        <v>533</v>
      </c>
      <c r="CP177">
        <v>100</v>
      </c>
      <c r="CQ177" t="s">
        <v>2265</v>
      </c>
      <c r="CR177">
        <v>100</v>
      </c>
      <c r="CS177" t="s">
        <v>1795</v>
      </c>
      <c r="CT177" t="s">
        <v>2266</v>
      </c>
      <c r="CU177">
        <v>0.5</v>
      </c>
      <c r="CV177">
        <v>0</v>
      </c>
      <c r="CW177" t="s">
        <v>1922</v>
      </c>
      <c r="CX177">
        <v>45.811700000000002</v>
      </c>
      <c r="CY177">
        <v>-108.4278</v>
      </c>
      <c r="CZ177" t="s">
        <v>1798</v>
      </c>
      <c r="DA177" t="s">
        <v>1799</v>
      </c>
      <c r="DB177">
        <v>0</v>
      </c>
      <c r="DC177">
        <v>0</v>
      </c>
      <c r="DD177" s="18">
        <v>0</v>
      </c>
      <c r="DE177" s="18">
        <v>0</v>
      </c>
      <c r="DF177" s="5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 s="58">
        <v>0</v>
      </c>
      <c r="DX177">
        <v>0</v>
      </c>
      <c r="DY177">
        <v>0</v>
      </c>
      <c r="DZ177">
        <v>0</v>
      </c>
      <c r="EA177">
        <v>0</v>
      </c>
      <c r="EB177">
        <v>229859.5</v>
      </c>
      <c r="EC177">
        <v>0</v>
      </c>
      <c r="ED177">
        <v>5674343</v>
      </c>
      <c r="EE177">
        <v>924</v>
      </c>
      <c r="EF177">
        <v>1</v>
      </c>
      <c r="EG177">
        <v>1</v>
      </c>
      <c r="EH177">
        <v>0</v>
      </c>
      <c r="EI177">
        <v>0.105167867</v>
      </c>
      <c r="EJ177">
        <v>0.10516779</v>
      </c>
      <c r="EK177" t="s">
        <v>1848</v>
      </c>
      <c r="EL177" t="s">
        <v>1848</v>
      </c>
      <c r="EM177">
        <v>0</v>
      </c>
      <c r="EN177">
        <v>0</v>
      </c>
      <c r="EO177">
        <v>0</v>
      </c>
      <c r="EP177">
        <v>1</v>
      </c>
      <c r="EQ177">
        <v>0</v>
      </c>
      <c r="ER177">
        <v>1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 t="s">
        <v>1801</v>
      </c>
      <c r="FA177">
        <v>27</v>
      </c>
      <c r="FB177" t="s">
        <v>1802</v>
      </c>
      <c r="FC177">
        <v>1</v>
      </c>
      <c r="FD177" t="s">
        <v>1803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86</v>
      </c>
      <c r="FM177">
        <v>39</v>
      </c>
      <c r="FN177">
        <v>26</v>
      </c>
      <c r="FO177">
        <v>86</v>
      </c>
      <c r="FP177">
        <v>1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0</v>
      </c>
      <c r="GM177">
        <v>0</v>
      </c>
      <c r="GN177">
        <v>0</v>
      </c>
      <c r="GO177" t="s">
        <v>1893</v>
      </c>
      <c r="GP177">
        <v>1</v>
      </c>
      <c r="GQ177" t="s">
        <v>2267</v>
      </c>
      <c r="GR177">
        <v>144.07566069999999</v>
      </c>
      <c r="GS177">
        <v>0</v>
      </c>
      <c r="GT177">
        <v>0</v>
      </c>
      <c r="GU177">
        <v>0</v>
      </c>
      <c r="GV177" t="s">
        <v>44</v>
      </c>
      <c r="GW177" t="s">
        <v>44</v>
      </c>
      <c r="GX177" t="s">
        <v>44</v>
      </c>
      <c r="GY177" t="s">
        <v>44</v>
      </c>
      <c r="GZ177" t="s">
        <v>44</v>
      </c>
      <c r="HA177" t="s">
        <v>1861</v>
      </c>
      <c r="HB177" s="57">
        <v>0.4343726315789469</v>
      </c>
      <c r="HC177" t="s">
        <v>1861</v>
      </c>
      <c r="HD177" s="58">
        <v>206.26768040250087</v>
      </c>
      <c r="HE177" s="18">
        <v>98932.710568420953</v>
      </c>
      <c r="HF177" s="18">
        <v>1033747.8927294306</v>
      </c>
      <c r="HG177" s="18">
        <v>106614.38997713648</v>
      </c>
      <c r="HH177" s="57">
        <v>0.5</v>
      </c>
      <c r="HI177">
        <v>59</v>
      </c>
      <c r="HJ177" s="11">
        <v>65.755506982352259</v>
      </c>
      <c r="HK177">
        <v>0</v>
      </c>
      <c r="HL177" s="11">
        <v>65.755506982352259</v>
      </c>
      <c r="HM177" s="59" t="s">
        <v>44</v>
      </c>
      <c r="HN177" s="59" t="s">
        <v>44</v>
      </c>
      <c r="HO177" s="59" t="s">
        <v>44</v>
      </c>
      <c r="HP177" s="59" t="s">
        <v>44</v>
      </c>
      <c r="HQ177" s="59" t="s">
        <v>44</v>
      </c>
      <c r="HR177" s="59" t="s">
        <v>44</v>
      </c>
      <c r="HS177" s="59" t="s">
        <v>44</v>
      </c>
      <c r="HT177" s="59" t="s">
        <v>44</v>
      </c>
      <c r="HU177" t="s">
        <v>44</v>
      </c>
      <c r="HV177" s="19" t="s">
        <v>44</v>
      </c>
      <c r="HW177" s="18">
        <v>30.635454447000001</v>
      </c>
      <c r="HX177" s="58">
        <v>10.091318694841799</v>
      </c>
      <c r="HY177" s="58">
        <v>15.908681305158201</v>
      </c>
      <c r="HZ177" s="57">
        <v>0.70990726411690552</v>
      </c>
      <c r="IA177" s="18">
        <v>98932.710568420953</v>
      </c>
      <c r="IB177" s="18">
        <v>161688.4784752664</v>
      </c>
      <c r="IC177" s="18">
        <v>1689482.9115880588</v>
      </c>
      <c r="ID177" s="58">
        <v>20.626768040250088</v>
      </c>
      <c r="IE177" s="18">
        <v>17424.286062646621</v>
      </c>
      <c r="IF177" s="18">
        <v>89190.103914489853</v>
      </c>
      <c r="IG177" s="18">
        <v>48558681.118035682</v>
      </c>
      <c r="IH177" s="18">
        <v>1</v>
      </c>
      <c r="II177" s="18">
        <v>0</v>
      </c>
      <c r="IJ177" s="18">
        <v>3052.338543125577</v>
      </c>
      <c r="IK177" s="58">
        <v>125.742276</v>
      </c>
      <c r="IL177" s="58">
        <v>9.9421366566894154</v>
      </c>
      <c r="IM177" s="58">
        <v>15.767832746529001</v>
      </c>
      <c r="IN177" s="58">
        <v>76.034388644329283</v>
      </c>
      <c r="IO177" s="58">
        <v>0</v>
      </c>
      <c r="IP177" s="58">
        <v>76.629446309252558</v>
      </c>
      <c r="IQ177" s="58">
        <v>81.06900028646686</v>
      </c>
      <c r="IR177" s="58">
        <v>89.924504955187842</v>
      </c>
      <c r="IS177" s="58">
        <f t="shared" si="10"/>
        <v>3052.338543125577</v>
      </c>
      <c r="IT177" s="60"/>
      <c r="IU177" s="18">
        <f t="shared" si="11"/>
        <v>15.767832746529001</v>
      </c>
      <c r="IV177" s="18">
        <f t="shared" si="12"/>
        <v>125.742276</v>
      </c>
      <c r="IW177" s="57">
        <f t="shared" si="13"/>
        <v>0.38812764210929995</v>
      </c>
      <c r="IX177" s="57">
        <f t="shared" si="14"/>
        <v>0.63432779256001615</v>
      </c>
      <c r="JA177" s="18">
        <v>250.59</v>
      </c>
    </row>
    <row r="178" spans="1:261" x14ac:dyDescent="0.2">
      <c r="A178" t="s">
        <v>1535</v>
      </c>
      <c r="B178" t="s">
        <v>274</v>
      </c>
      <c r="C178" t="s">
        <v>1224</v>
      </c>
      <c r="D178" t="s">
        <v>1534</v>
      </c>
      <c r="E178" t="s">
        <v>760</v>
      </c>
      <c r="F178">
        <v>628</v>
      </c>
      <c r="G178">
        <v>5</v>
      </c>
      <c r="H178">
        <v>2356.1644540949501</v>
      </c>
      <c r="I178">
        <v>10.58</v>
      </c>
      <c r="J178">
        <v>3.22</v>
      </c>
      <c r="K178">
        <v>28.480220191991801</v>
      </c>
      <c r="L178">
        <v>0.319473624121624</v>
      </c>
      <c r="M178">
        <v>0.46945199089526679</v>
      </c>
      <c r="N178">
        <v>4.82</v>
      </c>
      <c r="O178">
        <v>15.85</v>
      </c>
      <c r="R178" t="s">
        <v>450</v>
      </c>
      <c r="S178">
        <v>3122</v>
      </c>
      <c r="T178" t="s">
        <v>41</v>
      </c>
      <c r="U178">
        <v>2</v>
      </c>
      <c r="V178">
        <v>2073</v>
      </c>
      <c r="W178" t="s">
        <v>42</v>
      </c>
      <c r="X178" t="s">
        <v>72</v>
      </c>
      <c r="Y178">
        <v>42063</v>
      </c>
      <c r="Z178">
        <v>616</v>
      </c>
      <c r="AA178">
        <v>1893</v>
      </c>
      <c r="AB178" t="b">
        <v>1</v>
      </c>
      <c r="AC178">
        <v>10362</v>
      </c>
      <c r="AD178">
        <v>1969</v>
      </c>
      <c r="AE178" s="10">
        <v>9999</v>
      </c>
      <c r="AF178" s="11">
        <v>999</v>
      </c>
      <c r="AG178" s="11">
        <v>10.935778228731822</v>
      </c>
      <c r="AH178" s="11">
        <v>0</v>
      </c>
      <c r="AI178" s="11">
        <v>10.935778228731822</v>
      </c>
      <c r="AJ178" s="11" t="s">
        <v>72</v>
      </c>
      <c r="AK178" s="11">
        <v>9.64</v>
      </c>
      <c r="AL178" s="11" t="s">
        <v>72</v>
      </c>
      <c r="AM178" s="11"/>
      <c r="AQ178" t="s">
        <v>533</v>
      </c>
      <c r="AR178" t="s">
        <v>536</v>
      </c>
      <c r="AS178">
        <v>50931</v>
      </c>
      <c r="AT178" t="s">
        <v>41</v>
      </c>
      <c r="AU178" t="s">
        <v>121</v>
      </c>
      <c r="AV178">
        <v>0</v>
      </c>
      <c r="AW178" t="s">
        <v>42</v>
      </c>
      <c r="AX178">
        <v>0</v>
      </c>
      <c r="AY178" t="s">
        <v>230</v>
      </c>
      <c r="AZ178" t="s">
        <v>103</v>
      </c>
      <c r="BA178">
        <v>30</v>
      </c>
      <c r="BB178" t="s">
        <v>535</v>
      </c>
      <c r="BC178">
        <v>111</v>
      </c>
      <c r="BD178">
        <v>30111</v>
      </c>
      <c r="BE178">
        <v>26</v>
      </c>
      <c r="BF178">
        <v>10449</v>
      </c>
      <c r="BG178">
        <v>1995</v>
      </c>
      <c r="BH178">
        <v>0</v>
      </c>
      <c r="BI178" t="s">
        <v>1787</v>
      </c>
      <c r="BJ178" t="s">
        <v>1788</v>
      </c>
      <c r="BK178" t="s">
        <v>1789</v>
      </c>
      <c r="BL178" t="s">
        <v>2009</v>
      </c>
      <c r="BM178" t="s">
        <v>1791</v>
      </c>
      <c r="BN178">
        <v>1995</v>
      </c>
      <c r="BO178">
        <v>0.92700000000000005</v>
      </c>
      <c r="BP178" t="s">
        <v>1919</v>
      </c>
      <c r="BQ178">
        <v>0</v>
      </c>
      <c r="BR178">
        <v>0</v>
      </c>
      <c r="BS178">
        <v>0</v>
      </c>
      <c r="BT178" t="s">
        <v>41</v>
      </c>
      <c r="BU178">
        <v>0</v>
      </c>
      <c r="BV178">
        <v>0</v>
      </c>
      <c r="BW178">
        <v>0</v>
      </c>
      <c r="BX178">
        <v>0</v>
      </c>
      <c r="BY178">
        <v>2</v>
      </c>
      <c r="BZ178">
        <v>0.14000000000000001</v>
      </c>
      <c r="CA178">
        <v>0.14000000000000001</v>
      </c>
      <c r="CB178">
        <v>0.14000000000000001</v>
      </c>
      <c r="CC178">
        <v>0.14000000000000001</v>
      </c>
      <c r="CD178">
        <v>4.3999999999999997E-2</v>
      </c>
      <c r="CE178">
        <v>4.3999999999999997E-2</v>
      </c>
      <c r="CF178">
        <v>4.3999999999999997E-2</v>
      </c>
      <c r="CG178">
        <v>0.98</v>
      </c>
      <c r="CH178" t="s">
        <v>1793</v>
      </c>
      <c r="CI178">
        <v>1995</v>
      </c>
      <c r="CJ178">
        <v>0</v>
      </c>
      <c r="CK178">
        <v>0</v>
      </c>
      <c r="CL178">
        <v>0</v>
      </c>
      <c r="CM178">
        <v>0</v>
      </c>
      <c r="CN178">
        <v>0</v>
      </c>
      <c r="CO178" t="s">
        <v>533</v>
      </c>
      <c r="CP178">
        <v>100</v>
      </c>
      <c r="CQ178" t="s">
        <v>2265</v>
      </c>
      <c r="CR178">
        <v>100</v>
      </c>
      <c r="CS178" t="s">
        <v>1795</v>
      </c>
      <c r="CT178" t="s">
        <v>2266</v>
      </c>
      <c r="CU178">
        <v>0.5</v>
      </c>
      <c r="CV178">
        <v>0</v>
      </c>
      <c r="CW178" t="s">
        <v>1922</v>
      </c>
      <c r="CX178">
        <v>45.811700000000002</v>
      </c>
      <c r="CY178">
        <v>-108.4278</v>
      </c>
      <c r="CZ178" t="s">
        <v>1798</v>
      </c>
      <c r="DA178" t="s">
        <v>1799</v>
      </c>
      <c r="DB178">
        <v>0</v>
      </c>
      <c r="DC178">
        <v>0</v>
      </c>
      <c r="DD178" s="18">
        <v>0</v>
      </c>
      <c r="DE178" s="18">
        <v>0</v>
      </c>
      <c r="DF178" s="57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 s="58">
        <v>0</v>
      </c>
      <c r="DX178">
        <v>0</v>
      </c>
      <c r="DY178">
        <v>0</v>
      </c>
      <c r="DZ178">
        <v>0</v>
      </c>
      <c r="EA178">
        <v>0</v>
      </c>
      <c r="EB178">
        <v>229859.5</v>
      </c>
      <c r="EC178">
        <v>0</v>
      </c>
      <c r="ED178">
        <v>5088443</v>
      </c>
      <c r="EE178">
        <v>924</v>
      </c>
      <c r="EF178">
        <v>1</v>
      </c>
      <c r="EG178">
        <v>1</v>
      </c>
      <c r="EH178">
        <v>0</v>
      </c>
      <c r="EI178">
        <v>0.105167713</v>
      </c>
      <c r="EJ178">
        <v>0.10516779</v>
      </c>
      <c r="EK178" t="s">
        <v>1848</v>
      </c>
      <c r="EL178" t="s">
        <v>1848</v>
      </c>
      <c r="EM178">
        <v>0</v>
      </c>
      <c r="EN178">
        <v>0</v>
      </c>
      <c r="EO178">
        <v>0</v>
      </c>
      <c r="EP178">
        <v>1</v>
      </c>
      <c r="EQ178">
        <v>0</v>
      </c>
      <c r="ER178">
        <v>1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 t="s">
        <v>1801</v>
      </c>
      <c r="FA178">
        <v>27</v>
      </c>
      <c r="FB178" t="s">
        <v>1802</v>
      </c>
      <c r="FC178">
        <v>1</v>
      </c>
      <c r="FD178" t="s">
        <v>1803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86</v>
      </c>
      <c r="FM178">
        <v>39</v>
      </c>
      <c r="FN178">
        <v>26</v>
      </c>
      <c r="FO178">
        <v>86</v>
      </c>
      <c r="FP178">
        <v>1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0</v>
      </c>
      <c r="GD178">
        <v>0</v>
      </c>
      <c r="GE178">
        <v>0</v>
      </c>
      <c r="GF178">
        <v>0</v>
      </c>
      <c r="GG178">
        <v>0</v>
      </c>
      <c r="GH178">
        <v>0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 t="s">
        <v>1893</v>
      </c>
      <c r="GP178">
        <v>1</v>
      </c>
      <c r="GQ178" t="s">
        <v>2267</v>
      </c>
      <c r="GR178">
        <v>144.07566069999999</v>
      </c>
      <c r="GS178">
        <v>0</v>
      </c>
      <c r="GT178">
        <v>0</v>
      </c>
      <c r="GU178">
        <v>0</v>
      </c>
      <c r="GV178" t="s">
        <v>44</v>
      </c>
      <c r="GW178" t="s">
        <v>44</v>
      </c>
      <c r="GX178" t="s">
        <v>44</v>
      </c>
      <c r="GY178" t="s">
        <v>44</v>
      </c>
      <c r="GZ178" t="s">
        <v>44</v>
      </c>
      <c r="HA178" t="s">
        <v>1861</v>
      </c>
      <c r="HB178" s="57">
        <v>0.4343726315789469</v>
      </c>
      <c r="HC178" t="s">
        <v>1861</v>
      </c>
      <c r="HD178" s="58">
        <v>206.26768040250087</v>
      </c>
      <c r="HE178" s="18">
        <v>98932.710568420953</v>
      </c>
      <c r="HF178" s="18">
        <v>1033747.8927294306</v>
      </c>
      <c r="HG178" s="18">
        <v>106614.38997713648</v>
      </c>
      <c r="HH178" s="57">
        <v>0.5</v>
      </c>
      <c r="HI178">
        <v>59</v>
      </c>
      <c r="HJ178" s="11">
        <v>65.755506982352259</v>
      </c>
      <c r="HK178">
        <v>0</v>
      </c>
      <c r="HL178" s="11">
        <v>65.755506982352259</v>
      </c>
      <c r="HM178" s="59" t="s">
        <v>44</v>
      </c>
      <c r="HN178" s="59" t="s">
        <v>44</v>
      </c>
      <c r="HO178" s="59" t="s">
        <v>44</v>
      </c>
      <c r="HP178" s="59" t="s">
        <v>44</v>
      </c>
      <c r="HQ178" s="59" t="s">
        <v>44</v>
      </c>
      <c r="HR178" s="59" t="s">
        <v>44</v>
      </c>
      <c r="HS178" s="59" t="s">
        <v>44</v>
      </c>
      <c r="HT178" s="59" t="s">
        <v>44</v>
      </c>
      <c r="HU178" t="s">
        <v>44</v>
      </c>
      <c r="HV178" s="19" t="s">
        <v>44</v>
      </c>
      <c r="HW178" s="18">
        <v>30.635454447000001</v>
      </c>
      <c r="HX178" s="58">
        <v>10.091318694841799</v>
      </c>
      <c r="HY178" s="58">
        <v>15.908681305158201</v>
      </c>
      <c r="HZ178" s="57">
        <v>0.70990726411690552</v>
      </c>
      <c r="IA178" s="18">
        <v>98932.710568420953</v>
      </c>
      <c r="IB178" s="18">
        <v>161688.4784752664</v>
      </c>
      <c r="IC178" s="18">
        <v>1689482.9115880588</v>
      </c>
      <c r="ID178" s="58">
        <v>20.626768040250088</v>
      </c>
      <c r="IE178" s="18">
        <v>17424.286062646621</v>
      </c>
      <c r="IF178" s="18">
        <v>89190.103914489853</v>
      </c>
      <c r="IG178" s="18">
        <v>48558681.118035682</v>
      </c>
      <c r="IH178" s="18">
        <v>1</v>
      </c>
      <c r="II178" s="18">
        <v>0</v>
      </c>
      <c r="IJ178" s="18">
        <v>3052.338543125577</v>
      </c>
      <c r="IK178" s="58">
        <v>125.742276</v>
      </c>
      <c r="IL178" s="58">
        <v>9.9421366566894154</v>
      </c>
      <c r="IM178" s="58">
        <v>15.767832746529001</v>
      </c>
      <c r="IN178" s="58">
        <v>76.034388644329283</v>
      </c>
      <c r="IO178" s="58">
        <v>0</v>
      </c>
      <c r="IP178" s="58">
        <v>76.629446309252558</v>
      </c>
      <c r="IQ178" s="58">
        <v>81.06900028646686</v>
      </c>
      <c r="IR178" s="58">
        <v>89.924504955187842</v>
      </c>
      <c r="IS178" s="58">
        <f t="shared" si="10"/>
        <v>3052.338543125577</v>
      </c>
      <c r="IT178" s="60"/>
      <c r="IU178" s="18">
        <f t="shared" si="11"/>
        <v>15.767832746529001</v>
      </c>
      <c r="IV178" s="18">
        <f t="shared" si="12"/>
        <v>125.742276</v>
      </c>
      <c r="IW178" s="57">
        <f t="shared" si="13"/>
        <v>0.38812764210929995</v>
      </c>
      <c r="IX178" s="57">
        <f t="shared" si="14"/>
        <v>0.63432779256001615</v>
      </c>
      <c r="JA178" s="18">
        <v>250.59</v>
      </c>
    </row>
    <row r="179" spans="1:261" x14ac:dyDescent="0.2">
      <c r="A179" t="s">
        <v>1536</v>
      </c>
      <c r="B179" t="s">
        <v>1223</v>
      </c>
      <c r="C179" t="s">
        <v>1224</v>
      </c>
      <c r="D179" t="s">
        <v>1537</v>
      </c>
      <c r="E179" t="s">
        <v>764</v>
      </c>
      <c r="F179">
        <v>641</v>
      </c>
      <c r="G179">
        <v>7</v>
      </c>
      <c r="H179">
        <v>2492.9822027454302</v>
      </c>
      <c r="I179">
        <v>10.58</v>
      </c>
      <c r="J179">
        <v>4.59</v>
      </c>
      <c r="K179">
        <v>32.718992146378298</v>
      </c>
      <c r="L179">
        <v>0.33180553675789498</v>
      </c>
      <c r="M179">
        <v>0.49657031749105029</v>
      </c>
      <c r="N179">
        <v>4.82</v>
      </c>
      <c r="O179">
        <v>15.85</v>
      </c>
      <c r="R179" t="s">
        <v>451</v>
      </c>
      <c r="S179">
        <v>3122</v>
      </c>
      <c r="T179" t="s">
        <v>41</v>
      </c>
      <c r="U179">
        <v>3</v>
      </c>
      <c r="V179">
        <v>2074</v>
      </c>
      <c r="W179" t="s">
        <v>42</v>
      </c>
      <c r="X179" t="s">
        <v>72</v>
      </c>
      <c r="Y179">
        <v>42063</v>
      </c>
      <c r="Z179">
        <v>657</v>
      </c>
      <c r="AA179">
        <v>1893</v>
      </c>
      <c r="AB179" t="b">
        <v>1</v>
      </c>
      <c r="AC179">
        <v>10385</v>
      </c>
      <c r="AD179">
        <v>1977</v>
      </c>
      <c r="AE179" s="10">
        <v>9999</v>
      </c>
      <c r="AF179" s="11">
        <v>999</v>
      </c>
      <c r="AG179" s="11">
        <v>10.935778228731822</v>
      </c>
      <c r="AH179" s="11">
        <v>0</v>
      </c>
      <c r="AI179" s="11">
        <v>10.935778228731822</v>
      </c>
      <c r="AJ179" s="11" t="s">
        <v>72</v>
      </c>
      <c r="AK179" s="11">
        <v>9.64</v>
      </c>
      <c r="AL179" s="11" t="s">
        <v>72</v>
      </c>
      <c r="AM179" s="11"/>
      <c r="AQ179" t="s">
        <v>537</v>
      </c>
      <c r="AR179" t="s">
        <v>538</v>
      </c>
      <c r="AS179">
        <v>50951</v>
      </c>
      <c r="AT179" t="s">
        <v>41</v>
      </c>
      <c r="AU179">
        <v>1</v>
      </c>
      <c r="AV179">
        <v>90986</v>
      </c>
      <c r="AW179" t="s">
        <v>42</v>
      </c>
      <c r="AX179">
        <v>0</v>
      </c>
      <c r="AY179" t="s">
        <v>539</v>
      </c>
      <c r="AZ179" t="s">
        <v>540</v>
      </c>
      <c r="BA179">
        <v>49</v>
      </c>
      <c r="BB179" t="s">
        <v>518</v>
      </c>
      <c r="BC179">
        <v>7</v>
      </c>
      <c r="BD179">
        <v>49007</v>
      </c>
      <c r="BE179">
        <v>51</v>
      </c>
      <c r="BF179">
        <v>12284</v>
      </c>
      <c r="BG179">
        <v>1993</v>
      </c>
      <c r="BH179">
        <v>0</v>
      </c>
      <c r="BI179" t="s">
        <v>1787</v>
      </c>
      <c r="BJ179" t="s">
        <v>1788</v>
      </c>
      <c r="BK179" t="s">
        <v>1808</v>
      </c>
      <c r="BL179" t="s">
        <v>1790</v>
      </c>
      <c r="BM179" t="s">
        <v>1810</v>
      </c>
      <c r="BN179">
        <v>1993</v>
      </c>
      <c r="BO179">
        <v>0.8</v>
      </c>
      <c r="BP179" t="s">
        <v>2268</v>
      </c>
      <c r="BQ179">
        <v>0</v>
      </c>
      <c r="BR179">
        <v>0</v>
      </c>
      <c r="BS179">
        <v>0</v>
      </c>
      <c r="BT179" t="s">
        <v>41</v>
      </c>
      <c r="BU179">
        <v>0</v>
      </c>
      <c r="BV179">
        <v>0</v>
      </c>
      <c r="BW179">
        <v>0</v>
      </c>
      <c r="BX179">
        <v>0</v>
      </c>
      <c r="BY179">
        <v>2</v>
      </c>
      <c r="BZ179">
        <v>0.17146</v>
      </c>
      <c r="CA179">
        <v>0.17146</v>
      </c>
      <c r="CB179">
        <v>0.17146</v>
      </c>
      <c r="CC179">
        <v>0.17146</v>
      </c>
      <c r="CD179">
        <v>0.01</v>
      </c>
      <c r="CE179">
        <v>0.01</v>
      </c>
      <c r="CF179">
        <v>0.01</v>
      </c>
      <c r="CG179">
        <v>0.99</v>
      </c>
      <c r="CH179" t="s">
        <v>1793</v>
      </c>
      <c r="CI179">
        <v>1993</v>
      </c>
      <c r="CJ179">
        <v>0</v>
      </c>
      <c r="CK179">
        <v>0</v>
      </c>
      <c r="CL179">
        <v>0</v>
      </c>
      <c r="CM179">
        <v>0</v>
      </c>
      <c r="CN179">
        <v>0</v>
      </c>
      <c r="CO179" t="s">
        <v>2269</v>
      </c>
      <c r="CP179">
        <v>50</v>
      </c>
      <c r="CQ179" t="s">
        <v>2269</v>
      </c>
      <c r="CR179">
        <v>50</v>
      </c>
      <c r="CS179" t="s">
        <v>1795</v>
      </c>
      <c r="CT179" t="s">
        <v>2270</v>
      </c>
      <c r="CU179">
        <v>1</v>
      </c>
      <c r="CV179">
        <v>0</v>
      </c>
      <c r="CW179" t="s">
        <v>2271</v>
      </c>
      <c r="CX179">
        <v>39.547199999999997</v>
      </c>
      <c r="CY179">
        <v>-110.3917</v>
      </c>
      <c r="CZ179" t="s">
        <v>1798</v>
      </c>
      <c r="DA179" t="s">
        <v>1799</v>
      </c>
      <c r="DB179">
        <v>0</v>
      </c>
      <c r="DC179">
        <v>0</v>
      </c>
      <c r="DD179" s="18">
        <v>0</v>
      </c>
      <c r="DE179" s="18">
        <v>444931.8</v>
      </c>
      <c r="DF179" s="57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 s="58">
        <v>0</v>
      </c>
      <c r="DX179">
        <v>0</v>
      </c>
      <c r="DY179">
        <v>0</v>
      </c>
      <c r="DZ179">
        <v>0</v>
      </c>
      <c r="EA179">
        <v>0</v>
      </c>
      <c r="EB179">
        <v>401049</v>
      </c>
      <c r="EC179">
        <v>402096</v>
      </c>
      <c r="ED179">
        <v>0</v>
      </c>
      <c r="EE179">
        <v>3197</v>
      </c>
      <c r="EF179">
        <v>1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1</v>
      </c>
      <c r="EQ179">
        <v>0</v>
      </c>
      <c r="ER179">
        <v>1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 t="s">
        <v>1801</v>
      </c>
      <c r="FA179">
        <v>29</v>
      </c>
      <c r="FB179" t="s">
        <v>1802</v>
      </c>
      <c r="FC179">
        <v>6</v>
      </c>
      <c r="FD179" t="s">
        <v>1849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6</v>
      </c>
      <c r="FM179">
        <v>85</v>
      </c>
      <c r="FN179">
        <v>10</v>
      </c>
      <c r="FO179">
        <v>90</v>
      </c>
      <c r="FP179">
        <v>1</v>
      </c>
      <c r="FQ179">
        <v>0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1</v>
      </c>
      <c r="GF179">
        <v>1</v>
      </c>
      <c r="GG179">
        <v>0</v>
      </c>
      <c r="GH179">
        <v>0</v>
      </c>
      <c r="GI179">
        <v>0</v>
      </c>
      <c r="GJ179">
        <v>0</v>
      </c>
      <c r="GK179">
        <v>0</v>
      </c>
      <c r="GL179">
        <v>0</v>
      </c>
      <c r="GM179">
        <v>0</v>
      </c>
      <c r="GN179">
        <v>0</v>
      </c>
      <c r="GO179" t="s">
        <v>1829</v>
      </c>
      <c r="GP179">
        <v>1</v>
      </c>
      <c r="GQ179" t="s">
        <v>2272</v>
      </c>
      <c r="GR179">
        <v>97.365058079999997</v>
      </c>
      <c r="GS179">
        <v>0</v>
      </c>
      <c r="GT179">
        <v>0</v>
      </c>
      <c r="GU179">
        <v>0</v>
      </c>
      <c r="GV179" t="s">
        <v>44</v>
      </c>
      <c r="GW179">
        <v>457325</v>
      </c>
      <c r="GX179" t="s">
        <v>44</v>
      </c>
      <c r="GY179" t="s">
        <v>44</v>
      </c>
      <c r="GZ179" t="s">
        <v>44</v>
      </c>
      <c r="HA179" t="s">
        <v>1861</v>
      </c>
      <c r="HB179" s="57">
        <v>0.4343726315789469</v>
      </c>
      <c r="HC179" t="s">
        <v>1861</v>
      </c>
      <c r="HD179" s="58">
        <v>206.26768040250087</v>
      </c>
      <c r="HE179" s="18">
        <v>194060.3168842103</v>
      </c>
      <c r="HF179" s="18">
        <v>2383836.9326056396</v>
      </c>
      <c r="HG179" s="18">
        <v>245854.25727318902</v>
      </c>
      <c r="HH179" s="57">
        <v>1</v>
      </c>
      <c r="HI179">
        <v>29</v>
      </c>
      <c r="HJ179" s="11">
        <v>53.844558181248836</v>
      </c>
      <c r="HK179">
        <v>0</v>
      </c>
      <c r="HL179" s="11">
        <v>53.844558181248836</v>
      </c>
      <c r="HM179" s="59" t="s">
        <v>44</v>
      </c>
      <c r="HN179" s="59" t="s">
        <v>44</v>
      </c>
      <c r="HO179" s="59" t="s">
        <v>44</v>
      </c>
      <c r="HP179" s="59" t="s">
        <v>44</v>
      </c>
      <c r="HQ179" s="59" t="s">
        <v>44</v>
      </c>
      <c r="HR179" s="59" t="s">
        <v>44</v>
      </c>
      <c r="HS179" s="59" t="s">
        <v>44</v>
      </c>
      <c r="HT179" s="59" t="s">
        <v>44</v>
      </c>
      <c r="HU179" t="s">
        <v>44</v>
      </c>
      <c r="HV179" s="19" t="s">
        <v>44</v>
      </c>
      <c r="HW179" s="18">
        <v>64.446409079999995</v>
      </c>
      <c r="HX179" s="58">
        <v>21.228647150951996</v>
      </c>
      <c r="HY179" s="58">
        <v>29.771352849048004</v>
      </c>
      <c r="HZ179" s="57">
        <v>0.74410472116770721</v>
      </c>
      <c r="IA179" s="18">
        <v>194060.3168842103</v>
      </c>
      <c r="IB179" s="18">
        <v>332436.2252288849</v>
      </c>
      <c r="IC179" s="18">
        <v>4083646.590711622</v>
      </c>
      <c r="ID179" s="58">
        <v>20.626768040250088</v>
      </c>
      <c r="IE179" s="18">
        <v>42116.215492483352</v>
      </c>
      <c r="IF179" s="18">
        <v>203738.04178070568</v>
      </c>
      <c r="IG179" s="18">
        <v>102150684.04264039</v>
      </c>
      <c r="IH179" s="18">
        <v>0</v>
      </c>
      <c r="II179" s="18">
        <v>0</v>
      </c>
      <c r="IJ179" s="18">
        <v>3431.1737380757572</v>
      </c>
      <c r="IK179" s="58">
        <v>72.424628941176479</v>
      </c>
      <c r="IL179" s="58">
        <v>13.138773181949961</v>
      </c>
      <c r="IM179" s="58">
        <v>16.910232280559999</v>
      </c>
      <c r="IN179" s="58">
        <v>73.777133115933637</v>
      </c>
      <c r="IO179" s="58">
        <v>0</v>
      </c>
      <c r="IP179" s="58">
        <v>89.238922358829953</v>
      </c>
      <c r="IQ179" s="58">
        <v>74.595249638467195</v>
      </c>
      <c r="IR179" s="58">
        <v>71.051913802523927</v>
      </c>
      <c r="IS179" s="58">
        <f t="shared" si="10"/>
        <v>3431.1737380757572</v>
      </c>
      <c r="IT179" s="60"/>
      <c r="IU179" s="18">
        <f t="shared" si="11"/>
        <v>16.910232280559999</v>
      </c>
      <c r="IV179" s="18">
        <f t="shared" si="12"/>
        <v>72.424628941176479</v>
      </c>
      <c r="IW179" s="57">
        <f t="shared" si="13"/>
        <v>0.41624798335199997</v>
      </c>
      <c r="IX179" s="57">
        <f t="shared" si="14"/>
        <v>0.7130561805030915</v>
      </c>
      <c r="JA179" s="18">
        <v>228.6</v>
      </c>
    </row>
    <row r="180" spans="1:261" x14ac:dyDescent="0.2">
      <c r="A180" t="s">
        <v>1538</v>
      </c>
      <c r="B180" t="s">
        <v>274</v>
      </c>
      <c r="C180" t="s">
        <v>1224</v>
      </c>
      <c r="D180" t="s">
        <v>1539</v>
      </c>
      <c r="E180" t="s">
        <v>768</v>
      </c>
      <c r="F180">
        <v>645</v>
      </c>
      <c r="G180" t="s">
        <v>770</v>
      </c>
      <c r="H180">
        <v>2485.1268018620699</v>
      </c>
      <c r="I180">
        <v>10.58</v>
      </c>
      <c r="J180">
        <v>4.59</v>
      </c>
      <c r="K180">
        <v>33.368959686113797</v>
      </c>
      <c r="L180">
        <v>0.33118008085446199</v>
      </c>
      <c r="M180">
        <v>0.49517077971835621</v>
      </c>
      <c r="N180">
        <v>4.82</v>
      </c>
      <c r="O180">
        <v>15.85</v>
      </c>
      <c r="R180" t="s">
        <v>453</v>
      </c>
      <c r="S180">
        <v>3130</v>
      </c>
      <c r="T180" t="s">
        <v>41</v>
      </c>
      <c r="U180">
        <v>1</v>
      </c>
      <c r="V180">
        <v>88264</v>
      </c>
      <c r="W180" t="s">
        <v>42</v>
      </c>
      <c r="X180" t="s">
        <v>72</v>
      </c>
      <c r="Y180">
        <v>42063</v>
      </c>
      <c r="Z180">
        <v>260</v>
      </c>
      <c r="AA180">
        <v>520</v>
      </c>
      <c r="AB180" t="b">
        <v>0</v>
      </c>
      <c r="AC180">
        <v>10969</v>
      </c>
      <c r="AD180">
        <v>2004</v>
      </c>
      <c r="AE180" s="10">
        <v>9999</v>
      </c>
      <c r="AF180" s="11">
        <v>999</v>
      </c>
      <c r="AG180" s="11">
        <v>18.206125120793672</v>
      </c>
      <c r="AH180" s="11">
        <v>0</v>
      </c>
      <c r="AI180" s="11">
        <v>18.206125120793672</v>
      </c>
      <c r="AJ180" s="11" t="s">
        <v>72</v>
      </c>
      <c r="AK180" s="11">
        <v>9.64</v>
      </c>
      <c r="AL180" s="11" t="s">
        <v>72</v>
      </c>
      <c r="AM180" s="11"/>
      <c r="AQ180" t="s">
        <v>541</v>
      </c>
      <c r="AR180" t="s">
        <v>542</v>
      </c>
      <c r="AS180">
        <v>50974</v>
      </c>
      <c r="AT180" t="s">
        <v>41</v>
      </c>
      <c r="AU180" t="s">
        <v>543</v>
      </c>
      <c r="AV180">
        <v>3706</v>
      </c>
      <c r="AW180" t="s">
        <v>42</v>
      </c>
      <c r="AX180">
        <v>0</v>
      </c>
      <c r="AY180" t="s">
        <v>172</v>
      </c>
      <c r="AZ180" t="s">
        <v>72</v>
      </c>
      <c r="BA180">
        <v>42</v>
      </c>
      <c r="BB180" t="s">
        <v>544</v>
      </c>
      <c r="BC180">
        <v>121</v>
      </c>
      <c r="BD180">
        <v>42121</v>
      </c>
      <c r="BE180">
        <v>43</v>
      </c>
      <c r="BF180">
        <v>13904</v>
      </c>
      <c r="BG180">
        <v>1993</v>
      </c>
      <c r="BH180">
        <v>0</v>
      </c>
      <c r="BI180" t="s">
        <v>1787</v>
      </c>
      <c r="BJ180" t="s">
        <v>1788</v>
      </c>
      <c r="BK180" t="s">
        <v>1808</v>
      </c>
      <c r="BL180" t="s">
        <v>1896</v>
      </c>
      <c r="BM180" t="s">
        <v>1865</v>
      </c>
      <c r="BN180">
        <v>1994</v>
      </c>
      <c r="BO180">
        <v>0.95</v>
      </c>
      <c r="BP180" t="s">
        <v>2273</v>
      </c>
      <c r="BQ180" t="s">
        <v>1699</v>
      </c>
      <c r="BR180">
        <v>0</v>
      </c>
      <c r="BS180">
        <v>1999</v>
      </c>
      <c r="BT180" t="s">
        <v>1993</v>
      </c>
      <c r="BU180">
        <v>0</v>
      </c>
      <c r="BV180">
        <v>0</v>
      </c>
      <c r="BW180">
        <v>0</v>
      </c>
      <c r="BX180">
        <v>0</v>
      </c>
      <c r="BY180">
        <v>0.45</v>
      </c>
      <c r="BZ180">
        <v>0.13247</v>
      </c>
      <c r="CA180">
        <v>0.13247</v>
      </c>
      <c r="CB180">
        <v>0.13247</v>
      </c>
      <c r="CC180">
        <v>0.13247</v>
      </c>
      <c r="CD180">
        <v>0.01</v>
      </c>
      <c r="CE180">
        <v>0.01</v>
      </c>
      <c r="CF180">
        <v>0.01</v>
      </c>
      <c r="CG180">
        <v>0.99</v>
      </c>
      <c r="CH180" t="s">
        <v>1793</v>
      </c>
      <c r="CI180">
        <v>1994</v>
      </c>
      <c r="CJ180">
        <v>0</v>
      </c>
      <c r="CK180">
        <v>0</v>
      </c>
      <c r="CL180">
        <v>0</v>
      </c>
      <c r="CM180">
        <v>0</v>
      </c>
      <c r="CN180">
        <v>0</v>
      </c>
      <c r="CO180" t="s">
        <v>2274</v>
      </c>
      <c r="CP180">
        <v>100</v>
      </c>
      <c r="CQ180" t="s">
        <v>2275</v>
      </c>
      <c r="CR180">
        <v>100</v>
      </c>
      <c r="CS180" t="s">
        <v>1795</v>
      </c>
      <c r="CT180" t="s">
        <v>2276</v>
      </c>
      <c r="CU180">
        <v>0.5</v>
      </c>
      <c r="CV180">
        <v>0</v>
      </c>
      <c r="CW180" t="s">
        <v>1797</v>
      </c>
      <c r="CX180">
        <v>41.269100000000002</v>
      </c>
      <c r="CY180">
        <v>-79.813400000000001</v>
      </c>
      <c r="CZ180" t="s">
        <v>1798</v>
      </c>
      <c r="DA180" t="s">
        <v>1799</v>
      </c>
      <c r="DB180">
        <v>0</v>
      </c>
      <c r="DC180">
        <v>0</v>
      </c>
      <c r="DD180" s="18">
        <v>2310374.3999999999</v>
      </c>
      <c r="DE180" s="18">
        <v>0</v>
      </c>
      <c r="DF180" s="57">
        <v>0.33200000000000002</v>
      </c>
      <c r="DG180" t="s">
        <v>1891</v>
      </c>
      <c r="DH180">
        <v>913635</v>
      </c>
      <c r="DI180">
        <v>355.4</v>
      </c>
      <c r="DJ180">
        <v>155.4</v>
      </c>
      <c r="DK180">
        <v>237159.4</v>
      </c>
      <c r="DL180">
        <v>0</v>
      </c>
      <c r="DM180">
        <v>57.2</v>
      </c>
      <c r="DN180">
        <v>6</v>
      </c>
      <c r="DO180">
        <v>0</v>
      </c>
      <c r="DP180">
        <v>0.36699225670117502</v>
      </c>
      <c r="DQ180">
        <v>0.12761501798896099</v>
      </c>
      <c r="DR180">
        <v>202.51948506943901</v>
      </c>
      <c r="DS180">
        <v>0</v>
      </c>
      <c r="DT180">
        <v>0.125606772298473</v>
      </c>
      <c r="DU180">
        <v>0.307655763498764</v>
      </c>
      <c r="DV180">
        <v>0.13452365123159199</v>
      </c>
      <c r="DW180" s="58">
        <v>205.29953933007499</v>
      </c>
      <c r="DX180">
        <v>0</v>
      </c>
      <c r="DY180">
        <v>0.12521411723500001</v>
      </c>
      <c r="DZ180">
        <v>3.3211851760006701E-3</v>
      </c>
      <c r="EA180">
        <v>0</v>
      </c>
      <c r="EB180">
        <v>120538.5</v>
      </c>
      <c r="EC180">
        <v>192099</v>
      </c>
      <c r="ED180">
        <v>0</v>
      </c>
      <c r="EE180">
        <v>1732</v>
      </c>
      <c r="EF180">
        <v>1</v>
      </c>
      <c r="EG180">
        <v>0</v>
      </c>
      <c r="EH180">
        <v>0</v>
      </c>
      <c r="EI180">
        <v>0.08</v>
      </c>
      <c r="EJ180">
        <v>7.0000000000000007E-2</v>
      </c>
      <c r="EK180" t="s">
        <v>1822</v>
      </c>
      <c r="EL180" t="s">
        <v>1822</v>
      </c>
      <c r="EM180">
        <v>0</v>
      </c>
      <c r="EN180">
        <v>0</v>
      </c>
      <c r="EO180">
        <v>1</v>
      </c>
      <c r="EP180">
        <v>1</v>
      </c>
      <c r="EQ180">
        <v>0</v>
      </c>
      <c r="ER180">
        <v>1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 t="s">
        <v>1801</v>
      </c>
      <c r="FA180">
        <v>29</v>
      </c>
      <c r="FB180" t="s">
        <v>1802</v>
      </c>
      <c r="FC180">
        <v>0</v>
      </c>
      <c r="FD180" t="s">
        <v>1803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26</v>
      </c>
      <c r="FM180">
        <v>26</v>
      </c>
      <c r="FN180">
        <v>32</v>
      </c>
      <c r="FO180">
        <v>5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1</v>
      </c>
      <c r="GF180">
        <v>1</v>
      </c>
      <c r="GG180">
        <v>0</v>
      </c>
      <c r="GH180">
        <v>1</v>
      </c>
      <c r="GI180">
        <v>0</v>
      </c>
      <c r="GJ180" t="s">
        <v>1836</v>
      </c>
      <c r="GK180">
        <v>0</v>
      </c>
      <c r="GL180">
        <v>1</v>
      </c>
      <c r="GM180" t="s">
        <v>1836</v>
      </c>
      <c r="GN180">
        <v>0</v>
      </c>
      <c r="GO180">
        <v>0</v>
      </c>
      <c r="GP180">
        <v>0</v>
      </c>
      <c r="GQ180" t="s">
        <v>1852</v>
      </c>
      <c r="GR180">
        <v>245.7265299</v>
      </c>
      <c r="GS180">
        <v>1.4463232771187999</v>
      </c>
      <c r="GT180">
        <v>0.63241034683247599</v>
      </c>
      <c r="GU180">
        <v>0</v>
      </c>
      <c r="GV180">
        <v>2092762</v>
      </c>
      <c r="GW180" t="s">
        <v>44</v>
      </c>
      <c r="GX180">
        <v>0.3</v>
      </c>
      <c r="GY180">
        <v>212440</v>
      </c>
      <c r="GZ180">
        <v>203.02356407465351</v>
      </c>
      <c r="HA180" t="s">
        <v>1806</v>
      </c>
      <c r="HB180" s="57">
        <v>0.33200000000000002</v>
      </c>
      <c r="HC180" t="s">
        <v>1806</v>
      </c>
      <c r="HD180" s="58">
        <v>205.29953933007499</v>
      </c>
      <c r="HE180" s="18">
        <v>125057.76000000001</v>
      </c>
      <c r="HF180" s="18">
        <v>1738803.0950400003</v>
      </c>
      <c r="HG180" s="18">
        <v>178487.73719871033</v>
      </c>
      <c r="HH180" s="57">
        <v>0.5</v>
      </c>
      <c r="HI180">
        <v>9</v>
      </c>
      <c r="HJ180" s="11">
        <v>55.8737528004743</v>
      </c>
      <c r="HK180">
        <v>0</v>
      </c>
      <c r="HL180" s="11">
        <v>55.8737528004743</v>
      </c>
      <c r="HM180" s="59" t="s">
        <v>44</v>
      </c>
      <c r="HN180" s="59" t="s">
        <v>44</v>
      </c>
      <c r="HO180" s="59" t="s">
        <v>44</v>
      </c>
      <c r="HP180" s="59" t="s">
        <v>44</v>
      </c>
      <c r="HQ180" s="59" t="s">
        <v>44</v>
      </c>
      <c r="HR180" s="59" t="s">
        <v>44</v>
      </c>
      <c r="HS180" s="59" t="s">
        <v>44</v>
      </c>
      <c r="HT180" s="59" t="s">
        <v>44</v>
      </c>
      <c r="HU180" t="s">
        <v>44</v>
      </c>
      <c r="HV180" s="19" t="s">
        <v>44</v>
      </c>
      <c r="HW180" s="18">
        <v>55.261308960000008</v>
      </c>
      <c r="HX180" s="58">
        <v>18.203075171424004</v>
      </c>
      <c r="HY180" s="58">
        <v>24.796924828575996</v>
      </c>
      <c r="HZ180" s="57">
        <v>0.57571654947908413</v>
      </c>
      <c r="IA180" s="18">
        <v>125057.76000000001</v>
      </c>
      <c r="IB180" s="18">
        <v>216860.90985778143</v>
      </c>
      <c r="IC180" s="18">
        <v>3015234.090662593</v>
      </c>
      <c r="ID180" s="58">
        <v>20.529953933007501</v>
      </c>
      <c r="IE180" s="18">
        <v>30951.308489268398</v>
      </c>
      <c r="IF180" s="18">
        <v>147536.42870944191</v>
      </c>
      <c r="IG180" s="18">
        <v>87591854.875084579</v>
      </c>
      <c r="IH180" s="18">
        <v>0</v>
      </c>
      <c r="II180" s="18">
        <v>0</v>
      </c>
      <c r="IJ180" s="18">
        <v>3532.3676415772193</v>
      </c>
      <c r="IK180" s="58">
        <v>82.740973674418612</v>
      </c>
      <c r="IL180" s="58">
        <v>15.310097457637886</v>
      </c>
      <c r="IM180" s="58">
        <v>17.197833407040001</v>
      </c>
      <c r="IN180" s="58">
        <v>84.319580478447733</v>
      </c>
      <c r="IO180" s="58">
        <v>0</v>
      </c>
      <c r="IP180" s="58">
        <v>100.27843486323889</v>
      </c>
      <c r="IQ180" s="58">
        <v>96.395952481501041</v>
      </c>
      <c r="IR180" s="58">
        <v>81.709053118970303</v>
      </c>
      <c r="IS180" s="58">
        <f t="shared" si="10"/>
        <v>3532.3676415772193</v>
      </c>
      <c r="IT180" s="60"/>
      <c r="IU180" s="18">
        <f t="shared" si="11"/>
        <v>17.197833407040001</v>
      </c>
      <c r="IV180" s="18">
        <f t="shared" si="12"/>
        <v>82.740973674418612</v>
      </c>
      <c r="IW180" s="57">
        <f t="shared" si="13"/>
        <v>0.42332732956800012</v>
      </c>
      <c r="IX180" s="57">
        <f t="shared" si="14"/>
        <v>0.73408599240687966</v>
      </c>
      <c r="JA180" s="18">
        <v>205.4</v>
      </c>
    </row>
    <row r="181" spans="1:261" x14ac:dyDescent="0.2">
      <c r="A181" t="s">
        <v>1540</v>
      </c>
      <c r="B181" t="s">
        <v>397</v>
      </c>
      <c r="C181" t="s">
        <v>1224</v>
      </c>
      <c r="D181" t="s">
        <v>1541</v>
      </c>
      <c r="E181" t="s">
        <v>772</v>
      </c>
      <c r="F181">
        <v>6469</v>
      </c>
      <c r="G181" t="s">
        <v>403</v>
      </c>
      <c r="H181">
        <v>2790.2500129076702</v>
      </c>
      <c r="I181">
        <v>10.58</v>
      </c>
      <c r="J181">
        <v>4.59</v>
      </c>
      <c r="K181">
        <v>36.435048210509102</v>
      </c>
      <c r="L181">
        <v>0.35729784084999999</v>
      </c>
      <c r="M181">
        <v>0.5559306682935985</v>
      </c>
      <c r="N181">
        <v>9.64</v>
      </c>
      <c r="O181">
        <v>13.46</v>
      </c>
      <c r="R181" t="s">
        <v>454</v>
      </c>
      <c r="S181">
        <v>3130</v>
      </c>
      <c r="T181" t="s">
        <v>41</v>
      </c>
      <c r="U181">
        <v>2</v>
      </c>
      <c r="V181">
        <v>88265</v>
      </c>
      <c r="W181" t="s">
        <v>42</v>
      </c>
      <c r="X181" t="s">
        <v>72</v>
      </c>
      <c r="Y181">
        <v>42063</v>
      </c>
      <c r="Z181">
        <v>260</v>
      </c>
      <c r="AA181">
        <v>520</v>
      </c>
      <c r="AB181" t="b">
        <v>0</v>
      </c>
      <c r="AC181">
        <v>10969</v>
      </c>
      <c r="AD181">
        <v>2004</v>
      </c>
      <c r="AE181" s="10">
        <v>9999</v>
      </c>
      <c r="AF181" s="11">
        <v>999</v>
      </c>
      <c r="AG181" s="11">
        <v>18.206125120793672</v>
      </c>
      <c r="AH181" s="11">
        <v>0</v>
      </c>
      <c r="AI181" s="11">
        <v>18.206125120793672</v>
      </c>
      <c r="AJ181" s="11" t="s">
        <v>72</v>
      </c>
      <c r="AK181" s="11">
        <v>9.64</v>
      </c>
      <c r="AL181" s="11" t="s">
        <v>72</v>
      </c>
      <c r="AM181" s="11"/>
      <c r="AQ181" t="s">
        <v>541</v>
      </c>
      <c r="AR181" t="s">
        <v>545</v>
      </c>
      <c r="AS181">
        <v>50974</v>
      </c>
      <c r="AT181" t="s">
        <v>41</v>
      </c>
      <c r="AU181" t="s">
        <v>546</v>
      </c>
      <c r="AV181">
        <v>3707</v>
      </c>
      <c r="AW181" t="s">
        <v>42</v>
      </c>
      <c r="AX181">
        <v>0</v>
      </c>
      <c r="AY181" t="s">
        <v>172</v>
      </c>
      <c r="AZ181" t="s">
        <v>72</v>
      </c>
      <c r="BA181">
        <v>42</v>
      </c>
      <c r="BB181" t="s">
        <v>544</v>
      </c>
      <c r="BC181">
        <v>121</v>
      </c>
      <c r="BD181">
        <v>42121</v>
      </c>
      <c r="BE181">
        <v>43</v>
      </c>
      <c r="BF181">
        <v>13904</v>
      </c>
      <c r="BG181">
        <v>1993</v>
      </c>
      <c r="BH181">
        <v>0</v>
      </c>
      <c r="BI181" t="s">
        <v>1787</v>
      </c>
      <c r="BJ181" t="s">
        <v>1788</v>
      </c>
      <c r="BK181" t="s">
        <v>1808</v>
      </c>
      <c r="BL181" t="s">
        <v>1896</v>
      </c>
      <c r="BM181" t="s">
        <v>1865</v>
      </c>
      <c r="BN181">
        <v>1994</v>
      </c>
      <c r="BO181">
        <v>0.95</v>
      </c>
      <c r="BP181" t="s">
        <v>2273</v>
      </c>
      <c r="BQ181" t="s">
        <v>1699</v>
      </c>
      <c r="BR181">
        <v>0</v>
      </c>
      <c r="BS181">
        <v>1999</v>
      </c>
      <c r="BT181" t="s">
        <v>1993</v>
      </c>
      <c r="BU181">
        <v>0</v>
      </c>
      <c r="BV181">
        <v>0</v>
      </c>
      <c r="BW181">
        <v>0</v>
      </c>
      <c r="BX181">
        <v>0</v>
      </c>
      <c r="BY181">
        <v>0.45</v>
      </c>
      <c r="BZ181">
        <v>0.13525999999999999</v>
      </c>
      <c r="CA181">
        <v>0.13525999999999999</v>
      </c>
      <c r="CB181">
        <v>0.13525999999999999</v>
      </c>
      <c r="CC181">
        <v>0.13525999999999999</v>
      </c>
      <c r="CD181">
        <v>0.01</v>
      </c>
      <c r="CE181">
        <v>0.01</v>
      </c>
      <c r="CF181">
        <v>0.01</v>
      </c>
      <c r="CG181">
        <v>0.99</v>
      </c>
      <c r="CH181" t="s">
        <v>1793</v>
      </c>
      <c r="CI181">
        <v>1994</v>
      </c>
      <c r="CJ181">
        <v>0</v>
      </c>
      <c r="CK181">
        <v>0</v>
      </c>
      <c r="CL181">
        <v>0</v>
      </c>
      <c r="CM181">
        <v>0</v>
      </c>
      <c r="CN181">
        <v>0</v>
      </c>
      <c r="CO181" t="s">
        <v>2274</v>
      </c>
      <c r="CP181">
        <v>100</v>
      </c>
      <c r="CQ181" t="s">
        <v>2275</v>
      </c>
      <c r="CR181">
        <v>100</v>
      </c>
      <c r="CS181" t="s">
        <v>1795</v>
      </c>
      <c r="CT181" t="s">
        <v>2276</v>
      </c>
      <c r="CU181">
        <v>0.5</v>
      </c>
      <c r="CV181">
        <v>0</v>
      </c>
      <c r="CW181" t="s">
        <v>1797</v>
      </c>
      <c r="CX181">
        <v>41.269100000000002</v>
      </c>
      <c r="CY181">
        <v>-79.813400000000001</v>
      </c>
      <c r="CZ181" t="s">
        <v>1798</v>
      </c>
      <c r="DA181" t="s">
        <v>1799</v>
      </c>
      <c r="DB181">
        <v>0</v>
      </c>
      <c r="DC181">
        <v>0</v>
      </c>
      <c r="DD181" s="18">
        <v>2192802</v>
      </c>
      <c r="DE181" s="18">
        <v>0</v>
      </c>
      <c r="DF181" s="57">
        <v>0.32400000000000001</v>
      </c>
      <c r="DG181" t="s">
        <v>1891</v>
      </c>
      <c r="DH181">
        <v>923933</v>
      </c>
      <c r="DI181">
        <v>410.4</v>
      </c>
      <c r="DJ181">
        <v>158.4</v>
      </c>
      <c r="DK181">
        <v>225878.8</v>
      </c>
      <c r="DL181">
        <v>0</v>
      </c>
      <c r="DM181">
        <v>63.8</v>
      </c>
      <c r="DN181">
        <v>6</v>
      </c>
      <c r="DO181">
        <v>0</v>
      </c>
      <c r="DP181">
        <v>0.486994457901611</v>
      </c>
      <c r="DQ181">
        <v>0.138658144263653</v>
      </c>
      <c r="DR181">
        <v>202.427363001103</v>
      </c>
      <c r="DS181">
        <v>0</v>
      </c>
      <c r="DT181">
        <v>0.13399303779418401</v>
      </c>
      <c r="DU181">
        <v>0.37431560168223099</v>
      </c>
      <c r="DV181">
        <v>0.14447268836857999</v>
      </c>
      <c r="DW181" s="58">
        <v>206.01841844361601</v>
      </c>
      <c r="DX181">
        <v>0</v>
      </c>
      <c r="DY181">
        <v>0.13810525222066899</v>
      </c>
      <c r="DZ181">
        <v>3.5582271251956201E-3</v>
      </c>
      <c r="EA181">
        <v>0</v>
      </c>
      <c r="EB181">
        <v>120538.5</v>
      </c>
      <c r="EC181">
        <v>166432</v>
      </c>
      <c r="ED181">
        <v>0</v>
      </c>
      <c r="EE181">
        <v>3423</v>
      </c>
      <c r="EF181">
        <v>1</v>
      </c>
      <c r="EG181">
        <v>0</v>
      </c>
      <c r="EH181">
        <v>0</v>
      </c>
      <c r="EI181">
        <v>7.0000000000000007E-2</v>
      </c>
      <c r="EJ181">
        <v>7.0000000000000007E-2</v>
      </c>
      <c r="EK181" t="s">
        <v>1822</v>
      </c>
      <c r="EL181" t="s">
        <v>1822</v>
      </c>
      <c r="EM181">
        <v>0</v>
      </c>
      <c r="EN181">
        <v>0</v>
      </c>
      <c r="EO181">
        <v>1</v>
      </c>
      <c r="EP181">
        <v>1</v>
      </c>
      <c r="EQ181">
        <v>0</v>
      </c>
      <c r="ER181">
        <v>1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 t="s">
        <v>1801</v>
      </c>
      <c r="FA181">
        <v>29</v>
      </c>
      <c r="FB181" t="s">
        <v>1802</v>
      </c>
      <c r="FC181">
        <v>0</v>
      </c>
      <c r="FD181" t="s">
        <v>1803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26</v>
      </c>
      <c r="FM181">
        <v>26</v>
      </c>
      <c r="FN181">
        <v>32</v>
      </c>
      <c r="FO181">
        <v>5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1</v>
      </c>
      <c r="GF181">
        <v>1</v>
      </c>
      <c r="GG181">
        <v>0</v>
      </c>
      <c r="GH181">
        <v>1</v>
      </c>
      <c r="GI181">
        <v>0</v>
      </c>
      <c r="GJ181" t="s">
        <v>1836</v>
      </c>
      <c r="GK181">
        <v>0</v>
      </c>
      <c r="GL181">
        <v>1</v>
      </c>
      <c r="GM181" t="s">
        <v>1836</v>
      </c>
      <c r="GN181">
        <v>0</v>
      </c>
      <c r="GO181">
        <v>0</v>
      </c>
      <c r="GP181">
        <v>0</v>
      </c>
      <c r="GQ181" t="s">
        <v>1852</v>
      </c>
      <c r="GR181">
        <v>245.7265299</v>
      </c>
      <c r="GS181">
        <v>1.6701493329475401</v>
      </c>
      <c r="GT181">
        <v>0.64461904078677101</v>
      </c>
      <c r="GU181">
        <v>0</v>
      </c>
      <c r="GV181">
        <v>1900887</v>
      </c>
      <c r="GW181" t="s">
        <v>44</v>
      </c>
      <c r="GX181">
        <v>0.28000000000000003</v>
      </c>
      <c r="GY181">
        <v>193003</v>
      </c>
      <c r="GZ181">
        <v>203.06625275463506</v>
      </c>
      <c r="HA181" t="s">
        <v>1806</v>
      </c>
      <c r="HB181" s="57">
        <v>0.32400000000000001</v>
      </c>
      <c r="HC181" t="s">
        <v>1806</v>
      </c>
      <c r="HD181" s="58">
        <v>206.01841844361601</v>
      </c>
      <c r="HE181" s="18">
        <v>122044.32</v>
      </c>
      <c r="HF181" s="18">
        <v>1696904.2252800001</v>
      </c>
      <c r="HG181" s="18">
        <v>174796.76237123754</v>
      </c>
      <c r="HH181" s="57">
        <v>0.5</v>
      </c>
      <c r="HI181">
        <v>9</v>
      </c>
      <c r="HJ181" s="11">
        <v>55.8737528004743</v>
      </c>
      <c r="HK181">
        <v>0</v>
      </c>
      <c r="HL181" s="11">
        <v>55.8737528004743</v>
      </c>
      <c r="HM181" s="59" t="s">
        <v>44</v>
      </c>
      <c r="HN181" s="59" t="s">
        <v>44</v>
      </c>
      <c r="HO181" s="59" t="s">
        <v>44</v>
      </c>
      <c r="HP181" s="59" t="s">
        <v>44</v>
      </c>
      <c r="HQ181" s="59" t="s">
        <v>44</v>
      </c>
      <c r="HR181" s="59" t="s">
        <v>44</v>
      </c>
      <c r="HS181" s="59" t="s">
        <v>44</v>
      </c>
      <c r="HT181" s="59" t="s">
        <v>44</v>
      </c>
      <c r="HU181" t="s">
        <v>44</v>
      </c>
      <c r="HV181" s="19" t="s">
        <v>44</v>
      </c>
      <c r="HW181" s="18">
        <v>55.261308960000008</v>
      </c>
      <c r="HX181" s="58">
        <v>18.203075171424004</v>
      </c>
      <c r="HY181" s="58">
        <v>24.796924828575996</v>
      </c>
      <c r="HZ181" s="57">
        <v>0.56184386153982901</v>
      </c>
      <c r="IA181" s="18">
        <v>122044.32</v>
      </c>
      <c r="IB181" s="18">
        <v>211635.34576482279</v>
      </c>
      <c r="IC181" s="18">
        <v>2942577.8475140962</v>
      </c>
      <c r="ID181" s="58">
        <v>20.601841844361601</v>
      </c>
      <c r="IE181" s="18">
        <v>30311.261714603701</v>
      </c>
      <c r="IF181" s="18">
        <v>144485.50065663384</v>
      </c>
      <c r="IG181" s="18">
        <v>87591854.875084579</v>
      </c>
      <c r="IH181" s="18">
        <v>0</v>
      </c>
      <c r="II181" s="18">
        <v>0</v>
      </c>
      <c r="IJ181" s="18">
        <v>3532.3676415772193</v>
      </c>
      <c r="IK181" s="58">
        <v>82.740973674418612</v>
      </c>
      <c r="IL181" s="58">
        <v>15.310097457637882</v>
      </c>
      <c r="IM181" s="58">
        <v>17.197833407040001</v>
      </c>
      <c r="IN181" s="58">
        <v>84.574010351581592</v>
      </c>
      <c r="IO181" s="58">
        <v>0</v>
      </c>
      <c r="IP181" s="58">
        <v>100.62957092811756</v>
      </c>
      <c r="IQ181" s="58">
        <v>98.270774092265228</v>
      </c>
      <c r="IR181" s="58">
        <v>83.00756647178126</v>
      </c>
      <c r="IS181" s="58">
        <f t="shared" si="10"/>
        <v>3532.3676415772193</v>
      </c>
      <c r="IT181" s="60"/>
      <c r="IU181" s="18">
        <f t="shared" si="11"/>
        <v>17.197833407040001</v>
      </c>
      <c r="IV181" s="18">
        <f t="shared" si="12"/>
        <v>82.740973674418612</v>
      </c>
      <c r="IW181" s="57">
        <f t="shared" si="13"/>
        <v>0.42332732956800012</v>
      </c>
      <c r="IX181" s="57">
        <f t="shared" si="14"/>
        <v>0.73408599240687966</v>
      </c>
      <c r="JA181" s="18">
        <v>205.4</v>
      </c>
    </row>
    <row r="182" spans="1:261" x14ac:dyDescent="0.2">
      <c r="A182" t="s">
        <v>1542</v>
      </c>
      <c r="B182" t="s">
        <v>1499</v>
      </c>
      <c r="C182" t="s">
        <v>1224</v>
      </c>
      <c r="D182" t="s">
        <v>1543</v>
      </c>
      <c r="E182" t="s">
        <v>1080</v>
      </c>
      <c r="F182">
        <v>6481</v>
      </c>
      <c r="G182" t="s">
        <v>1544</v>
      </c>
      <c r="H182">
        <v>2001</v>
      </c>
      <c r="I182">
        <v>10.58</v>
      </c>
      <c r="J182">
        <v>3.22</v>
      </c>
      <c r="K182">
        <v>24.23</v>
      </c>
      <c r="L182">
        <v>0.17</v>
      </c>
      <c r="M182">
        <v>0.2</v>
      </c>
      <c r="N182">
        <v>4.82</v>
      </c>
      <c r="O182">
        <v>10.69</v>
      </c>
      <c r="R182" t="s">
        <v>972</v>
      </c>
      <c r="S182">
        <v>3136</v>
      </c>
      <c r="T182" t="s">
        <v>41</v>
      </c>
      <c r="U182">
        <v>1</v>
      </c>
      <c r="V182">
        <v>2089</v>
      </c>
      <c r="W182" t="s">
        <v>42</v>
      </c>
      <c r="X182" t="s">
        <v>72</v>
      </c>
      <c r="Y182">
        <v>42005</v>
      </c>
      <c r="Z182">
        <v>850</v>
      </c>
      <c r="AA182">
        <v>1700</v>
      </c>
      <c r="AB182" t="b">
        <v>1</v>
      </c>
      <c r="AC182">
        <v>9828</v>
      </c>
      <c r="AD182">
        <v>1967</v>
      </c>
      <c r="AE182" s="10">
        <v>2021</v>
      </c>
      <c r="AF182" s="11">
        <v>999</v>
      </c>
      <c r="AG182" s="11">
        <v>9.4146700853533858</v>
      </c>
      <c r="AH182" s="11">
        <v>0</v>
      </c>
      <c r="AI182" s="11">
        <v>9.4146700853533858</v>
      </c>
      <c r="AJ182" s="11" t="s">
        <v>72</v>
      </c>
      <c r="AK182" s="11">
        <v>9.64</v>
      </c>
      <c r="AL182" s="11" t="s">
        <v>72</v>
      </c>
      <c r="AM182" s="11"/>
      <c r="AQ182" t="s">
        <v>547</v>
      </c>
      <c r="AR182" t="s">
        <v>548</v>
      </c>
      <c r="AS182">
        <v>54556</v>
      </c>
      <c r="AT182" t="s">
        <v>41</v>
      </c>
      <c r="AU182" t="s">
        <v>549</v>
      </c>
      <c r="AV182">
        <v>89733</v>
      </c>
      <c r="AW182" t="s">
        <v>42</v>
      </c>
      <c r="AX182">
        <v>0</v>
      </c>
      <c r="AY182" t="s">
        <v>550</v>
      </c>
      <c r="AZ182" t="s">
        <v>95</v>
      </c>
      <c r="BA182">
        <v>17</v>
      </c>
      <c r="BB182" t="s">
        <v>551</v>
      </c>
      <c r="BC182">
        <v>31</v>
      </c>
      <c r="BD182">
        <v>17031</v>
      </c>
      <c r="BE182">
        <v>10.6</v>
      </c>
      <c r="BF182">
        <v>10986</v>
      </c>
      <c r="BG182">
        <v>2006</v>
      </c>
      <c r="BH182">
        <v>0</v>
      </c>
      <c r="BI182" t="s">
        <v>1787</v>
      </c>
      <c r="BJ182" t="s">
        <v>1788</v>
      </c>
      <c r="BK182" t="s">
        <v>1789</v>
      </c>
      <c r="BL182" t="s">
        <v>1809</v>
      </c>
      <c r="BM182" t="s">
        <v>1791</v>
      </c>
      <c r="BN182">
        <v>2006</v>
      </c>
      <c r="BO182">
        <v>0.95</v>
      </c>
      <c r="BP182" t="s">
        <v>1866</v>
      </c>
      <c r="BQ182" t="s">
        <v>1699</v>
      </c>
      <c r="BR182">
        <v>0</v>
      </c>
      <c r="BS182">
        <v>2007</v>
      </c>
      <c r="BT182" t="s">
        <v>41</v>
      </c>
      <c r="BU182">
        <v>0</v>
      </c>
      <c r="BV182" t="s">
        <v>1812</v>
      </c>
      <c r="BW182">
        <v>2015</v>
      </c>
      <c r="BX182">
        <v>0</v>
      </c>
      <c r="BY182">
        <v>1.8</v>
      </c>
      <c r="BZ182">
        <v>0.11685</v>
      </c>
      <c r="CA182">
        <v>0.11685</v>
      </c>
      <c r="CB182">
        <v>0.11685</v>
      </c>
      <c r="CC182">
        <v>0.11685</v>
      </c>
      <c r="CD182">
        <v>0.1</v>
      </c>
      <c r="CE182">
        <v>0.1</v>
      </c>
      <c r="CF182">
        <v>0.1</v>
      </c>
      <c r="CG182">
        <v>0.95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 t="s">
        <v>2277</v>
      </c>
      <c r="CP182">
        <v>100</v>
      </c>
      <c r="CQ182" t="s">
        <v>2278</v>
      </c>
      <c r="CR182">
        <v>100</v>
      </c>
      <c r="CS182" t="s">
        <v>1795</v>
      </c>
      <c r="CT182">
        <v>0</v>
      </c>
      <c r="CU182">
        <v>0</v>
      </c>
      <c r="CV182">
        <v>0</v>
      </c>
      <c r="CW182" t="s">
        <v>2279</v>
      </c>
      <c r="CX182">
        <v>41.777500000000003</v>
      </c>
      <c r="CY182">
        <v>-87.823300000000003</v>
      </c>
      <c r="CZ182" t="s">
        <v>1904</v>
      </c>
      <c r="DA182" t="s">
        <v>1799</v>
      </c>
      <c r="DB182">
        <v>0</v>
      </c>
      <c r="DC182" t="s">
        <v>2280</v>
      </c>
      <c r="DD182" s="18">
        <v>5832291.5999999996</v>
      </c>
      <c r="DE182" s="18">
        <v>0</v>
      </c>
      <c r="DF182" s="57">
        <v>0.41199999999999998</v>
      </c>
      <c r="DG182" t="s">
        <v>1820</v>
      </c>
      <c r="DH182">
        <v>2739961.6</v>
      </c>
      <c r="DI182">
        <v>0</v>
      </c>
      <c r="DJ182">
        <v>307.39999999999998</v>
      </c>
      <c r="DK182">
        <v>0</v>
      </c>
      <c r="DL182">
        <v>0</v>
      </c>
      <c r="DM182">
        <v>136.4</v>
      </c>
      <c r="DN182">
        <v>0</v>
      </c>
      <c r="DO182">
        <v>0</v>
      </c>
      <c r="DP182">
        <v>0</v>
      </c>
      <c r="DQ182">
        <v>6.5057352408576602E-2</v>
      </c>
      <c r="DR182">
        <v>0</v>
      </c>
      <c r="DS182">
        <v>0</v>
      </c>
      <c r="DT182">
        <v>5.4482760268686002E-2</v>
      </c>
      <c r="DU182">
        <v>0</v>
      </c>
      <c r="DV182">
        <v>0.105413110688772</v>
      </c>
      <c r="DW182" s="58">
        <v>0</v>
      </c>
      <c r="DX182">
        <v>0</v>
      </c>
      <c r="DY182">
        <v>9.9563439137249202E-2</v>
      </c>
      <c r="DZ182">
        <v>0</v>
      </c>
      <c r="EA182">
        <v>0</v>
      </c>
      <c r="EB182">
        <v>0</v>
      </c>
      <c r="EC182">
        <v>267620</v>
      </c>
      <c r="ED182">
        <v>42839</v>
      </c>
      <c r="EE182">
        <v>0</v>
      </c>
      <c r="EF182">
        <v>1</v>
      </c>
      <c r="EG182">
        <v>1</v>
      </c>
      <c r="EH182">
        <v>0</v>
      </c>
      <c r="EI182">
        <v>0.62</v>
      </c>
      <c r="EJ182">
        <v>0.42</v>
      </c>
      <c r="EK182" t="s">
        <v>1822</v>
      </c>
      <c r="EL182" t="s">
        <v>1822</v>
      </c>
      <c r="EM182">
        <v>0</v>
      </c>
      <c r="EN182">
        <v>0</v>
      </c>
      <c r="EO182">
        <v>1</v>
      </c>
      <c r="EP182">
        <v>1</v>
      </c>
      <c r="EQ182">
        <v>0</v>
      </c>
      <c r="ER182">
        <v>1</v>
      </c>
      <c r="ES182">
        <v>0</v>
      </c>
      <c r="ET182">
        <v>0</v>
      </c>
      <c r="EU182">
        <v>0</v>
      </c>
      <c r="EV182">
        <v>1</v>
      </c>
      <c r="EW182">
        <v>0</v>
      </c>
      <c r="EX182">
        <v>0</v>
      </c>
      <c r="EY182">
        <v>1</v>
      </c>
      <c r="EZ182" t="s">
        <v>1801</v>
      </c>
      <c r="FA182">
        <v>16</v>
      </c>
      <c r="FB182" t="s">
        <v>1940</v>
      </c>
      <c r="FC182">
        <v>6</v>
      </c>
      <c r="FD182" t="s">
        <v>1849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100</v>
      </c>
      <c r="FM182">
        <v>86</v>
      </c>
      <c r="FN182">
        <v>0</v>
      </c>
      <c r="FO182">
        <v>0</v>
      </c>
      <c r="FP182">
        <v>1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</v>
      </c>
      <c r="GD182">
        <v>0</v>
      </c>
      <c r="GE182">
        <v>1</v>
      </c>
      <c r="GF182">
        <v>1</v>
      </c>
      <c r="GG182">
        <v>0</v>
      </c>
      <c r="GH182">
        <v>1</v>
      </c>
      <c r="GI182">
        <v>0</v>
      </c>
      <c r="GJ182" t="s">
        <v>1836</v>
      </c>
      <c r="GK182">
        <v>0</v>
      </c>
      <c r="GL182">
        <v>1</v>
      </c>
      <c r="GM182" t="s">
        <v>1836</v>
      </c>
      <c r="GN182" t="s">
        <v>1837</v>
      </c>
      <c r="GO182">
        <v>0</v>
      </c>
      <c r="GP182">
        <v>0</v>
      </c>
      <c r="GQ182" t="s">
        <v>2233</v>
      </c>
      <c r="GR182">
        <v>510.86731409999999</v>
      </c>
      <c r="GS182">
        <v>0</v>
      </c>
      <c r="GT182">
        <v>0.60172180038871603</v>
      </c>
      <c r="GU182">
        <v>0</v>
      </c>
      <c r="GV182">
        <v>5803063</v>
      </c>
      <c r="GW182" t="s">
        <v>44</v>
      </c>
      <c r="GX182">
        <v>0.41</v>
      </c>
      <c r="GY182" t="s">
        <v>44</v>
      </c>
      <c r="GZ182" t="s">
        <v>44</v>
      </c>
      <c r="HA182" t="s">
        <v>1806</v>
      </c>
      <c r="HB182" s="57">
        <v>0.41199999999999998</v>
      </c>
      <c r="HC182" t="s">
        <v>1861</v>
      </c>
      <c r="HD182" s="58">
        <v>206.26768040250087</v>
      </c>
      <c r="HE182" s="18">
        <v>38256.671999999999</v>
      </c>
      <c r="HF182" s="18">
        <v>420287.79859200004</v>
      </c>
      <c r="HG182" s="18">
        <v>43345.894658522659</v>
      </c>
      <c r="HH182" s="57">
        <v>0.25</v>
      </c>
      <c r="HI182">
        <v>231</v>
      </c>
      <c r="HJ182" s="11">
        <v>151.89522112923373</v>
      </c>
      <c r="HK182">
        <v>17</v>
      </c>
      <c r="HL182" s="11">
        <v>65.755506982352259</v>
      </c>
      <c r="HM182" s="59" t="s">
        <v>44</v>
      </c>
      <c r="HN182" s="59" t="s">
        <v>44</v>
      </c>
      <c r="HO182" s="59" t="s">
        <v>44</v>
      </c>
      <c r="HP182" s="59" t="s">
        <v>44</v>
      </c>
      <c r="HQ182" s="59" t="s">
        <v>44</v>
      </c>
      <c r="HR182" s="59" t="s">
        <v>44</v>
      </c>
      <c r="HS182" s="59" t="s">
        <v>44</v>
      </c>
      <c r="HT182" s="59" t="s">
        <v>44</v>
      </c>
      <c r="HU182" t="s">
        <v>44</v>
      </c>
      <c r="HV182" s="19">
        <v>1</v>
      </c>
      <c r="HW182" s="18">
        <v>10.763621387999999</v>
      </c>
      <c r="HX182" s="58">
        <v>3.5455368852071993</v>
      </c>
      <c r="HY182" s="58">
        <v>7.0544631147928003</v>
      </c>
      <c r="HZ182" s="57">
        <v>0.61906908136527561</v>
      </c>
      <c r="IA182" s="18">
        <v>38256.671999999999</v>
      </c>
      <c r="IB182" s="18">
        <v>57484.27861925403</v>
      </c>
      <c r="IC182" s="18">
        <v>631522.28491112485</v>
      </c>
      <c r="ID182" s="58">
        <v>20.626768040250088</v>
      </c>
      <c r="IE182" s="18">
        <v>6513.1318415552496</v>
      </c>
      <c r="IF182" s="18">
        <v>36832.762816967406</v>
      </c>
      <c r="IG182" s="18">
        <v>17060861.935617317</v>
      </c>
      <c r="IH182" s="18">
        <v>1</v>
      </c>
      <c r="II182" s="18">
        <v>0</v>
      </c>
      <c r="IJ182" s="18">
        <v>2418.449378499361</v>
      </c>
      <c r="IK182" s="58">
        <v>283.76370996226416</v>
      </c>
      <c r="IL182" s="58">
        <v>8.2822606597533426</v>
      </c>
      <c r="IM182" s="58">
        <v>13.588564284359999</v>
      </c>
      <c r="IN182" s="58">
        <v>78.997120035252721</v>
      </c>
      <c r="IO182" s="58">
        <v>0</v>
      </c>
      <c r="IP182" s="58">
        <v>81.836309217964114</v>
      </c>
      <c r="IQ182" s="58">
        <v>69.870826913741965</v>
      </c>
      <c r="IR182" s="58">
        <v>72.571946907453835</v>
      </c>
      <c r="IS182" s="58">
        <f t="shared" si="10"/>
        <v>2418.449378499361</v>
      </c>
      <c r="IT182" s="60"/>
      <c r="IU182" s="18">
        <f t="shared" si="11"/>
        <v>13.588564284359999</v>
      </c>
      <c r="IV182" s="18">
        <f t="shared" si="12"/>
        <v>283.76370996226416</v>
      </c>
      <c r="IW182" s="57">
        <f t="shared" si="13"/>
        <v>0.33448461181199995</v>
      </c>
      <c r="IX182" s="57">
        <f t="shared" si="14"/>
        <v>0.50259485768270795</v>
      </c>
      <c r="JA182" s="18">
        <v>205.4</v>
      </c>
    </row>
    <row r="183" spans="1:261" x14ac:dyDescent="0.2">
      <c r="A183" t="s">
        <v>1545</v>
      </c>
      <c r="B183" t="s">
        <v>1499</v>
      </c>
      <c r="C183" t="s">
        <v>1224</v>
      </c>
      <c r="D183" t="s">
        <v>1543</v>
      </c>
      <c r="E183" t="s">
        <v>1080</v>
      </c>
      <c r="F183">
        <v>6481</v>
      </c>
      <c r="G183" t="s">
        <v>1082</v>
      </c>
      <c r="H183">
        <v>2001</v>
      </c>
      <c r="I183">
        <v>10.58</v>
      </c>
      <c r="J183">
        <v>3.22</v>
      </c>
      <c r="K183">
        <v>24.23</v>
      </c>
      <c r="L183">
        <v>0.17</v>
      </c>
      <c r="M183">
        <v>0.2</v>
      </c>
      <c r="N183">
        <v>4.82</v>
      </c>
      <c r="O183">
        <v>10.69</v>
      </c>
      <c r="R183" t="s">
        <v>974</v>
      </c>
      <c r="S183">
        <v>3136</v>
      </c>
      <c r="T183" t="s">
        <v>41</v>
      </c>
      <c r="U183">
        <v>2</v>
      </c>
      <c r="V183">
        <v>2090</v>
      </c>
      <c r="W183" t="s">
        <v>42</v>
      </c>
      <c r="X183" t="s">
        <v>72</v>
      </c>
      <c r="Y183">
        <v>42005</v>
      </c>
      <c r="Z183">
        <v>850</v>
      </c>
      <c r="AA183">
        <v>1700</v>
      </c>
      <c r="AB183" t="b">
        <v>1</v>
      </c>
      <c r="AC183">
        <v>9794</v>
      </c>
      <c r="AD183">
        <v>1968</v>
      </c>
      <c r="AE183" s="10">
        <v>2021</v>
      </c>
      <c r="AF183" s="11">
        <v>999</v>
      </c>
      <c r="AG183" s="11">
        <v>9.4146700853533858</v>
      </c>
      <c r="AH183" s="11">
        <v>0</v>
      </c>
      <c r="AI183" s="11">
        <v>9.4146700853533858</v>
      </c>
      <c r="AJ183" s="11" t="s">
        <v>72</v>
      </c>
      <c r="AK183" s="11">
        <v>9.64</v>
      </c>
      <c r="AL183" s="11" t="s">
        <v>72</v>
      </c>
      <c r="AM183" s="11"/>
      <c r="AQ183" t="s">
        <v>547</v>
      </c>
      <c r="AR183" t="s">
        <v>552</v>
      </c>
      <c r="AS183">
        <v>54556</v>
      </c>
      <c r="AT183" t="s">
        <v>41</v>
      </c>
      <c r="AU183" t="s">
        <v>553</v>
      </c>
      <c r="AV183">
        <v>10116</v>
      </c>
      <c r="AW183" t="s">
        <v>42</v>
      </c>
      <c r="AX183">
        <v>0</v>
      </c>
      <c r="AY183" t="s">
        <v>550</v>
      </c>
      <c r="AZ183" t="s">
        <v>95</v>
      </c>
      <c r="BA183">
        <v>17</v>
      </c>
      <c r="BB183" t="s">
        <v>551</v>
      </c>
      <c r="BC183">
        <v>31</v>
      </c>
      <c r="BD183">
        <v>17031</v>
      </c>
      <c r="BE183">
        <v>10.6</v>
      </c>
      <c r="BF183">
        <v>10986</v>
      </c>
      <c r="BG183">
        <v>2003</v>
      </c>
      <c r="BH183">
        <v>0</v>
      </c>
      <c r="BI183" t="s">
        <v>2281</v>
      </c>
      <c r="BJ183">
        <v>0</v>
      </c>
      <c r="BK183" t="s">
        <v>1789</v>
      </c>
      <c r="BL183" t="s">
        <v>1809</v>
      </c>
      <c r="BM183">
        <v>0</v>
      </c>
      <c r="BN183">
        <v>0</v>
      </c>
      <c r="BO183">
        <v>0</v>
      </c>
      <c r="BP183" t="s">
        <v>2282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1.8</v>
      </c>
      <c r="BZ183">
        <v>4.4479999999999999E-2</v>
      </c>
      <c r="CA183">
        <v>4.4479999999999999E-2</v>
      </c>
      <c r="CB183">
        <v>4.4479999999999999E-2</v>
      </c>
      <c r="CC183">
        <v>4.4479999999999999E-2</v>
      </c>
      <c r="CD183">
        <v>1</v>
      </c>
      <c r="CE183">
        <v>0.1</v>
      </c>
      <c r="CF183">
        <v>1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 t="s">
        <v>2277</v>
      </c>
      <c r="CP183">
        <v>100</v>
      </c>
      <c r="CQ183" t="s">
        <v>2278</v>
      </c>
      <c r="CR183">
        <v>100</v>
      </c>
      <c r="CS183" t="s">
        <v>1795</v>
      </c>
      <c r="CT183">
        <v>0</v>
      </c>
      <c r="CU183">
        <v>0</v>
      </c>
      <c r="CV183">
        <v>0</v>
      </c>
      <c r="CW183" t="s">
        <v>2279</v>
      </c>
      <c r="CX183">
        <v>41.777500000000003</v>
      </c>
      <c r="CY183">
        <v>-87.823300000000003</v>
      </c>
      <c r="CZ183" t="s">
        <v>1904</v>
      </c>
      <c r="DA183" t="s">
        <v>1799</v>
      </c>
      <c r="DB183">
        <v>0</v>
      </c>
      <c r="DC183" t="s">
        <v>2280</v>
      </c>
      <c r="DD183" s="18">
        <v>988352.4</v>
      </c>
      <c r="DE183" s="18">
        <v>0</v>
      </c>
      <c r="DF183" s="57">
        <v>0.188</v>
      </c>
      <c r="DG183" t="s">
        <v>1877</v>
      </c>
      <c r="DH183">
        <v>222522.2</v>
      </c>
      <c r="DI183">
        <v>0</v>
      </c>
      <c r="DJ183">
        <v>24.8</v>
      </c>
      <c r="DK183">
        <v>0</v>
      </c>
      <c r="DL183">
        <v>0</v>
      </c>
      <c r="DM183">
        <v>6.8</v>
      </c>
      <c r="DN183">
        <v>0</v>
      </c>
      <c r="DO183">
        <v>0</v>
      </c>
      <c r="DP183">
        <v>0</v>
      </c>
      <c r="DQ183">
        <v>5.3383053986282403E-2</v>
      </c>
      <c r="DR183">
        <v>0</v>
      </c>
      <c r="DS183">
        <v>0</v>
      </c>
      <c r="DT183">
        <v>5.8446856611157699E-2</v>
      </c>
      <c r="DU183">
        <v>0</v>
      </c>
      <c r="DV183">
        <v>5.0184529323751302E-2</v>
      </c>
      <c r="DW183" s="58">
        <v>0</v>
      </c>
      <c r="DX183">
        <v>0</v>
      </c>
      <c r="DY183">
        <v>6.1117497490137999E-2</v>
      </c>
      <c r="DZ183">
        <v>0</v>
      </c>
      <c r="EA183">
        <v>0</v>
      </c>
      <c r="EB183">
        <v>0</v>
      </c>
      <c r="EC183">
        <v>0</v>
      </c>
      <c r="ED183">
        <v>717820</v>
      </c>
      <c r="EE183">
        <v>0</v>
      </c>
      <c r="EF183">
        <v>1</v>
      </c>
      <c r="EG183">
        <v>1</v>
      </c>
      <c r="EH183">
        <v>0</v>
      </c>
      <c r="EI183">
        <v>0.9</v>
      </c>
      <c r="EJ183">
        <v>0.42</v>
      </c>
      <c r="EK183" t="s">
        <v>1822</v>
      </c>
      <c r="EL183" t="s">
        <v>1822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1</v>
      </c>
      <c r="ET183">
        <v>0</v>
      </c>
      <c r="EU183">
        <v>0</v>
      </c>
      <c r="EV183">
        <v>1</v>
      </c>
      <c r="EW183">
        <v>0</v>
      </c>
      <c r="EX183">
        <v>0</v>
      </c>
      <c r="EY183">
        <v>1</v>
      </c>
      <c r="EZ183" t="s">
        <v>1801</v>
      </c>
      <c r="FA183">
        <v>19</v>
      </c>
      <c r="FB183" t="s">
        <v>1940</v>
      </c>
      <c r="FC183">
        <v>6</v>
      </c>
      <c r="FD183" t="s">
        <v>1849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100</v>
      </c>
      <c r="FM183">
        <v>86</v>
      </c>
      <c r="FN183">
        <v>0</v>
      </c>
      <c r="FO183">
        <v>0</v>
      </c>
      <c r="FP183">
        <v>1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</v>
      </c>
      <c r="GD183">
        <v>0</v>
      </c>
      <c r="GE183">
        <v>1</v>
      </c>
      <c r="GF183">
        <v>1</v>
      </c>
      <c r="GG183">
        <v>0</v>
      </c>
      <c r="GH183">
        <v>0</v>
      </c>
      <c r="GI183">
        <v>0</v>
      </c>
      <c r="GJ183">
        <v>0</v>
      </c>
      <c r="GK183">
        <v>0</v>
      </c>
      <c r="GL183">
        <v>0</v>
      </c>
      <c r="GM183">
        <v>0</v>
      </c>
      <c r="GN183" t="s">
        <v>1837</v>
      </c>
      <c r="GO183">
        <v>0</v>
      </c>
      <c r="GP183">
        <v>0</v>
      </c>
      <c r="GQ183" t="s">
        <v>2233</v>
      </c>
      <c r="GR183">
        <v>510.86731409999999</v>
      </c>
      <c r="GS183">
        <v>0</v>
      </c>
      <c r="GT183">
        <v>4.8544894761353798E-2</v>
      </c>
      <c r="GU183">
        <v>0</v>
      </c>
      <c r="GV183">
        <v>749072</v>
      </c>
      <c r="GW183" t="s">
        <v>44</v>
      </c>
      <c r="GX183">
        <v>0.14000000000000001</v>
      </c>
      <c r="GY183" t="s">
        <v>44</v>
      </c>
      <c r="GZ183" t="s">
        <v>44</v>
      </c>
      <c r="HA183" t="s">
        <v>1840</v>
      </c>
      <c r="HB183" s="57">
        <v>0.2</v>
      </c>
      <c r="HC183" t="s">
        <v>1861</v>
      </c>
      <c r="HD183" s="58">
        <v>206.26768040250087</v>
      </c>
      <c r="HE183" s="18">
        <v>18571.2</v>
      </c>
      <c r="HF183" s="18">
        <v>204023.20320000002</v>
      </c>
      <c r="HG183" s="18">
        <v>21041.696436176047</v>
      </c>
      <c r="HH183" s="57">
        <v>0.25</v>
      </c>
      <c r="HI183">
        <v>231</v>
      </c>
      <c r="HJ183" s="11">
        <v>151.89522112923373</v>
      </c>
      <c r="HK183">
        <v>17</v>
      </c>
      <c r="HL183" s="11">
        <v>65.755506982352259</v>
      </c>
      <c r="HM183" s="59" t="s">
        <v>44</v>
      </c>
      <c r="HN183" s="59" t="s">
        <v>44</v>
      </c>
      <c r="HO183" s="59" t="s">
        <v>44</v>
      </c>
      <c r="HP183" s="59" t="s">
        <v>44</v>
      </c>
      <c r="HQ183" s="59" t="s">
        <v>44</v>
      </c>
      <c r="HR183" s="59" t="s">
        <v>44</v>
      </c>
      <c r="HS183" s="59" t="s">
        <v>44</v>
      </c>
      <c r="HT183" s="59" t="s">
        <v>44</v>
      </c>
      <c r="HU183" t="s">
        <v>44</v>
      </c>
      <c r="HV183" s="19">
        <v>1</v>
      </c>
      <c r="HW183" s="18">
        <v>10.763621387999999</v>
      </c>
      <c r="HX183" s="58">
        <v>3.5455368852071993</v>
      </c>
      <c r="HY183" s="58">
        <v>7.0544631147928003</v>
      </c>
      <c r="HZ183" s="57">
        <v>0.30051897153654161</v>
      </c>
      <c r="IA183" s="18">
        <v>18571.2</v>
      </c>
      <c r="IB183" s="18">
        <v>27904.989620997105</v>
      </c>
      <c r="IC183" s="18">
        <v>306564.21597627416</v>
      </c>
      <c r="ID183" s="58">
        <v>20.626768040250088</v>
      </c>
      <c r="IE183" s="18">
        <v>3161.7144861918687</v>
      </c>
      <c r="IF183" s="18">
        <v>17879.98194998418</v>
      </c>
      <c r="IG183" s="18">
        <v>17060861.935617317</v>
      </c>
      <c r="IH183" s="18">
        <v>1</v>
      </c>
      <c r="II183" s="18">
        <v>0</v>
      </c>
      <c r="IJ183" s="18">
        <v>2418.449378499361</v>
      </c>
      <c r="IK183" s="58">
        <v>283.76370996226416</v>
      </c>
      <c r="IL183" s="58">
        <v>8.2822606597533408</v>
      </c>
      <c r="IM183" s="58">
        <v>13.588564284359999</v>
      </c>
      <c r="IN183" s="58">
        <v>78.997120035252721</v>
      </c>
      <c r="IO183" s="58">
        <v>0</v>
      </c>
      <c r="IP183" s="58">
        <v>81.836309217964128</v>
      </c>
      <c r="IQ183" s="58">
        <v>123.76036953522237</v>
      </c>
      <c r="IR183" s="58">
        <v>128.54479278233026</v>
      </c>
      <c r="IS183" s="58">
        <f t="shared" si="10"/>
        <v>2418.449378499361</v>
      </c>
      <c r="IT183" s="60"/>
      <c r="IU183" s="18">
        <f t="shared" si="11"/>
        <v>13.588564284359999</v>
      </c>
      <c r="IV183" s="18">
        <f t="shared" si="12"/>
        <v>283.76370996226416</v>
      </c>
      <c r="IW183" s="57">
        <f t="shared" si="13"/>
        <v>0.33448461181199995</v>
      </c>
      <c r="IX183" s="57">
        <f t="shared" si="14"/>
        <v>0.50259485768270795</v>
      </c>
      <c r="JA183" s="18">
        <v>205.4</v>
      </c>
    </row>
    <row r="184" spans="1:261" x14ac:dyDescent="0.2">
      <c r="A184" t="s">
        <v>1546</v>
      </c>
      <c r="B184" t="s">
        <v>1407</v>
      </c>
      <c r="C184" t="s">
        <v>1224</v>
      </c>
      <c r="D184" t="s">
        <v>1547</v>
      </c>
      <c r="E184" t="s">
        <v>778</v>
      </c>
      <c r="F184">
        <v>6641</v>
      </c>
      <c r="G184">
        <v>1</v>
      </c>
      <c r="H184">
        <v>2535.0398187475598</v>
      </c>
      <c r="I184">
        <v>10.58</v>
      </c>
      <c r="J184">
        <v>3.22</v>
      </c>
      <c r="K184">
        <v>29.6396564726519</v>
      </c>
      <c r="L184">
        <v>0.33555183046992099</v>
      </c>
      <c r="M184">
        <v>0.52688261635886735</v>
      </c>
      <c r="N184">
        <v>4.82</v>
      </c>
      <c r="O184">
        <v>31.19</v>
      </c>
      <c r="R184" t="s">
        <v>456</v>
      </c>
      <c r="S184">
        <v>3140</v>
      </c>
      <c r="T184" t="s">
        <v>41</v>
      </c>
      <c r="U184">
        <v>1</v>
      </c>
      <c r="V184">
        <v>2100</v>
      </c>
      <c r="W184" t="s">
        <v>42</v>
      </c>
      <c r="X184" t="s">
        <v>72</v>
      </c>
      <c r="Y184">
        <v>42133</v>
      </c>
      <c r="Z184">
        <v>306</v>
      </c>
      <c r="AA184">
        <v>306</v>
      </c>
      <c r="AB184" t="b">
        <v>1</v>
      </c>
      <c r="AC184">
        <v>11245</v>
      </c>
      <c r="AD184">
        <v>1961</v>
      </c>
      <c r="AE184" s="10">
        <v>9999</v>
      </c>
      <c r="AF184" s="11">
        <v>999</v>
      </c>
      <c r="AG184" s="11">
        <v>23.876414590918333</v>
      </c>
      <c r="AH184" s="11">
        <v>41</v>
      </c>
      <c r="AI184" s="11">
        <v>16.132712561431305</v>
      </c>
      <c r="AJ184" s="11" t="s">
        <v>72</v>
      </c>
      <c r="AK184" s="11">
        <v>9.64</v>
      </c>
      <c r="AL184" s="11" t="s">
        <v>137</v>
      </c>
      <c r="AM184" s="11"/>
      <c r="AQ184" t="s">
        <v>547</v>
      </c>
      <c r="AR184" t="s">
        <v>554</v>
      </c>
      <c r="AS184">
        <v>54556</v>
      </c>
      <c r="AT184" t="s">
        <v>41</v>
      </c>
      <c r="AU184" t="s">
        <v>555</v>
      </c>
      <c r="AV184">
        <v>88140</v>
      </c>
      <c r="AW184" t="s">
        <v>42</v>
      </c>
      <c r="AX184">
        <v>0</v>
      </c>
      <c r="AY184" t="s">
        <v>550</v>
      </c>
      <c r="AZ184" t="s">
        <v>95</v>
      </c>
      <c r="BA184">
        <v>17</v>
      </c>
      <c r="BB184" t="s">
        <v>551</v>
      </c>
      <c r="BC184">
        <v>31</v>
      </c>
      <c r="BD184">
        <v>17031</v>
      </c>
      <c r="BE184">
        <v>10.6</v>
      </c>
      <c r="BF184">
        <v>10986</v>
      </c>
      <c r="BG184">
        <v>2004</v>
      </c>
      <c r="BH184">
        <v>0</v>
      </c>
      <c r="BI184" t="s">
        <v>2281</v>
      </c>
      <c r="BJ184">
        <v>0</v>
      </c>
      <c r="BK184" t="s">
        <v>1789</v>
      </c>
      <c r="BL184" t="s">
        <v>1809</v>
      </c>
      <c r="BM184">
        <v>0</v>
      </c>
      <c r="BN184">
        <v>0</v>
      </c>
      <c r="BO184">
        <v>0</v>
      </c>
      <c r="BP184" t="s">
        <v>1811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1.8</v>
      </c>
      <c r="BZ184">
        <v>5.457E-2</v>
      </c>
      <c r="CA184">
        <v>5.457E-2</v>
      </c>
      <c r="CB184">
        <v>5.457E-2</v>
      </c>
      <c r="CC184">
        <v>5.457E-2</v>
      </c>
      <c r="CD184">
        <v>1</v>
      </c>
      <c r="CE184">
        <v>0.1</v>
      </c>
      <c r="CF184">
        <v>1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 t="s">
        <v>2277</v>
      </c>
      <c r="CP184">
        <v>100</v>
      </c>
      <c r="CQ184" t="s">
        <v>2278</v>
      </c>
      <c r="CR184">
        <v>100</v>
      </c>
      <c r="CS184" t="s">
        <v>1795</v>
      </c>
      <c r="CT184">
        <v>0</v>
      </c>
      <c r="CU184">
        <v>0</v>
      </c>
      <c r="CV184">
        <v>0</v>
      </c>
      <c r="CW184" t="s">
        <v>2279</v>
      </c>
      <c r="CX184">
        <v>41.777500000000003</v>
      </c>
      <c r="CY184">
        <v>-87.823300000000003</v>
      </c>
      <c r="CZ184" t="s">
        <v>1904</v>
      </c>
      <c r="DA184" t="s">
        <v>1799</v>
      </c>
      <c r="DB184">
        <v>0</v>
      </c>
      <c r="DC184" t="s">
        <v>2280</v>
      </c>
      <c r="DD184" s="18">
        <v>1077359</v>
      </c>
      <c r="DE184" s="18">
        <v>0</v>
      </c>
      <c r="DF184" s="57">
        <v>0.254</v>
      </c>
      <c r="DG184" t="s">
        <v>1891</v>
      </c>
      <c r="DH184">
        <v>317614.8</v>
      </c>
      <c r="DI184">
        <v>0</v>
      </c>
      <c r="DJ184">
        <v>29.6</v>
      </c>
      <c r="DK184">
        <v>0</v>
      </c>
      <c r="DL184">
        <v>0</v>
      </c>
      <c r="DM184">
        <v>8.8000000000000007</v>
      </c>
      <c r="DN184">
        <v>0</v>
      </c>
      <c r="DO184">
        <v>0</v>
      </c>
      <c r="DP184">
        <v>0</v>
      </c>
      <c r="DQ184">
        <v>5.9627952956683397E-2</v>
      </c>
      <c r="DR184">
        <v>0</v>
      </c>
      <c r="DS184">
        <v>0</v>
      </c>
      <c r="DT184">
        <v>5.8941096411558799E-2</v>
      </c>
      <c r="DU184">
        <v>0</v>
      </c>
      <c r="DV184">
        <v>5.4949185925954103E-2</v>
      </c>
      <c r="DW184" s="58">
        <v>0</v>
      </c>
      <c r="DX184">
        <v>0</v>
      </c>
      <c r="DY184">
        <v>5.5413034908952601E-2</v>
      </c>
      <c r="DZ184">
        <v>0</v>
      </c>
      <c r="EA184">
        <v>0</v>
      </c>
      <c r="EB184">
        <v>0</v>
      </c>
      <c r="EC184">
        <v>0</v>
      </c>
      <c r="ED184">
        <v>978553</v>
      </c>
      <c r="EE184">
        <v>0</v>
      </c>
      <c r="EF184">
        <v>1</v>
      </c>
      <c r="EG184">
        <v>1</v>
      </c>
      <c r="EH184">
        <v>0</v>
      </c>
      <c r="EI184">
        <v>0.87</v>
      </c>
      <c r="EJ184">
        <v>0.42</v>
      </c>
      <c r="EK184" t="s">
        <v>1822</v>
      </c>
      <c r="EL184" t="s">
        <v>1822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1</v>
      </c>
      <c r="ET184">
        <v>0</v>
      </c>
      <c r="EU184">
        <v>0</v>
      </c>
      <c r="EV184">
        <v>1</v>
      </c>
      <c r="EW184">
        <v>0</v>
      </c>
      <c r="EX184">
        <v>0</v>
      </c>
      <c r="EY184">
        <v>1</v>
      </c>
      <c r="EZ184" t="s">
        <v>1801</v>
      </c>
      <c r="FA184">
        <v>18</v>
      </c>
      <c r="FB184" t="s">
        <v>1940</v>
      </c>
      <c r="FC184">
        <v>6</v>
      </c>
      <c r="FD184" t="s">
        <v>1849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100</v>
      </c>
      <c r="FM184">
        <v>86</v>
      </c>
      <c r="FN184">
        <v>0</v>
      </c>
      <c r="FO184">
        <v>0</v>
      </c>
      <c r="FP184">
        <v>1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E184">
        <v>1</v>
      </c>
      <c r="GF184">
        <v>1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M184">
        <v>0</v>
      </c>
      <c r="GN184" t="s">
        <v>1837</v>
      </c>
      <c r="GO184">
        <v>0</v>
      </c>
      <c r="GP184">
        <v>0</v>
      </c>
      <c r="GQ184" t="s">
        <v>2233</v>
      </c>
      <c r="GR184">
        <v>510.86731409999999</v>
      </c>
      <c r="GS184">
        <v>0</v>
      </c>
      <c r="GT184">
        <v>5.7940680844196499E-2</v>
      </c>
      <c r="GU184">
        <v>0</v>
      </c>
      <c r="GV184">
        <v>1029034</v>
      </c>
      <c r="GW184" t="s">
        <v>44</v>
      </c>
      <c r="GX184">
        <v>0.24</v>
      </c>
      <c r="GY184" t="s">
        <v>44</v>
      </c>
      <c r="GZ184" t="s">
        <v>44</v>
      </c>
      <c r="HA184" t="s">
        <v>1806</v>
      </c>
      <c r="HB184" s="57">
        <v>0.254</v>
      </c>
      <c r="HC184" t="s">
        <v>1861</v>
      </c>
      <c r="HD184" s="58">
        <v>206.26768040250087</v>
      </c>
      <c r="HE184" s="18">
        <v>23585.424000000003</v>
      </c>
      <c r="HF184" s="18">
        <v>259109.46806400004</v>
      </c>
      <c r="HG184" s="18">
        <v>26722.954473943584</v>
      </c>
      <c r="HH184" s="57">
        <v>0.25</v>
      </c>
      <c r="HI184">
        <v>231</v>
      </c>
      <c r="HJ184" s="11">
        <v>151.89522112923373</v>
      </c>
      <c r="HK184">
        <v>17</v>
      </c>
      <c r="HL184" s="11">
        <v>65.755506982352259</v>
      </c>
      <c r="HM184" s="59" t="s">
        <v>44</v>
      </c>
      <c r="HN184" s="59" t="s">
        <v>44</v>
      </c>
      <c r="HO184" s="59" t="s">
        <v>44</v>
      </c>
      <c r="HP184" s="59" t="s">
        <v>44</v>
      </c>
      <c r="HQ184" s="59" t="s">
        <v>44</v>
      </c>
      <c r="HR184" s="59" t="s">
        <v>44</v>
      </c>
      <c r="HS184" s="59" t="s">
        <v>44</v>
      </c>
      <c r="HT184" s="59" t="s">
        <v>44</v>
      </c>
      <c r="HU184" t="s">
        <v>44</v>
      </c>
      <c r="HV184" s="19">
        <v>1</v>
      </c>
      <c r="HW184" s="18">
        <v>10.763621387999999</v>
      </c>
      <c r="HX184" s="58">
        <v>3.5455368852071993</v>
      </c>
      <c r="HY184" s="58">
        <v>7.0544631147928003</v>
      </c>
      <c r="HZ184" s="57">
        <v>0.38165909385140789</v>
      </c>
      <c r="IA184" s="18">
        <v>23585.424000000006</v>
      </c>
      <c r="IB184" s="18">
        <v>35439.336818666328</v>
      </c>
      <c r="IC184" s="18">
        <v>389336.55428986828</v>
      </c>
      <c r="ID184" s="58">
        <v>20.626768040250088</v>
      </c>
      <c r="IE184" s="18">
        <v>4015.3773974636742</v>
      </c>
      <c r="IF184" s="18">
        <v>22707.577076479909</v>
      </c>
      <c r="IG184" s="18">
        <v>17060861.935617317</v>
      </c>
      <c r="IH184" s="18">
        <v>1</v>
      </c>
      <c r="II184" s="18">
        <v>0</v>
      </c>
      <c r="IJ184" s="18">
        <v>2418.449378499361</v>
      </c>
      <c r="IK184" s="58">
        <v>283.76370996226416</v>
      </c>
      <c r="IL184" s="58">
        <v>8.2822606597533426</v>
      </c>
      <c r="IM184" s="58">
        <v>13.588564284359999</v>
      </c>
      <c r="IN184" s="58">
        <v>78.997120035252706</v>
      </c>
      <c r="IO184" s="58">
        <v>-3.4944911150224182E-15</v>
      </c>
      <c r="IP184" s="58">
        <v>81.8363092179641</v>
      </c>
      <c r="IQ184" s="58">
        <v>101.49520566204794</v>
      </c>
      <c r="IR184" s="58">
        <v>105.41888513442782</v>
      </c>
      <c r="IS184" s="58">
        <f t="shared" si="10"/>
        <v>2418.449378499361</v>
      </c>
      <c r="IT184" s="60"/>
      <c r="IU184" s="18">
        <f t="shared" si="11"/>
        <v>13.588564284359999</v>
      </c>
      <c r="IV184" s="18">
        <f t="shared" si="12"/>
        <v>283.76370996226416</v>
      </c>
      <c r="IW184" s="57">
        <f t="shared" si="13"/>
        <v>0.33448461181199995</v>
      </c>
      <c r="IX184" s="57">
        <f t="shared" si="14"/>
        <v>0.50259485768270795</v>
      </c>
      <c r="JA184" s="18">
        <v>205.4</v>
      </c>
    </row>
    <row r="185" spans="1:261" x14ac:dyDescent="0.2">
      <c r="A185" t="s">
        <v>1548</v>
      </c>
      <c r="B185" t="s">
        <v>1407</v>
      </c>
      <c r="C185" t="s">
        <v>1224</v>
      </c>
      <c r="D185" t="s">
        <v>1547</v>
      </c>
      <c r="E185" t="s">
        <v>778</v>
      </c>
      <c r="F185">
        <v>6641</v>
      </c>
      <c r="G185">
        <v>2</v>
      </c>
      <c r="H185">
        <v>2535.0398187475598</v>
      </c>
      <c r="I185">
        <v>10.58</v>
      </c>
      <c r="J185">
        <v>3.22</v>
      </c>
      <c r="K185">
        <v>29.6396564726519</v>
      </c>
      <c r="L185">
        <v>0.33555183046992099</v>
      </c>
      <c r="M185">
        <v>0.52688261635886735</v>
      </c>
      <c r="N185">
        <v>4.82</v>
      </c>
      <c r="O185">
        <v>31.19</v>
      </c>
      <c r="R185" t="s">
        <v>71</v>
      </c>
      <c r="S185">
        <v>3149</v>
      </c>
      <c r="T185" t="s">
        <v>41</v>
      </c>
      <c r="U185">
        <v>1</v>
      </c>
      <c r="V185">
        <v>2124</v>
      </c>
      <c r="W185" t="s">
        <v>42</v>
      </c>
      <c r="X185" t="s">
        <v>72</v>
      </c>
      <c r="Y185">
        <v>42093</v>
      </c>
      <c r="Z185">
        <v>752</v>
      </c>
      <c r="AA185">
        <v>1504</v>
      </c>
      <c r="AB185" t="b">
        <v>1</v>
      </c>
      <c r="AC185">
        <v>10272</v>
      </c>
      <c r="AD185">
        <v>1972</v>
      </c>
      <c r="AE185" s="10">
        <v>9999</v>
      </c>
      <c r="AF185" s="11">
        <v>999</v>
      </c>
      <c r="AG185" s="11">
        <v>9.8533132581484608</v>
      </c>
      <c r="AH185" s="11">
        <v>0</v>
      </c>
      <c r="AI185" s="11">
        <v>9.8533132581484608</v>
      </c>
      <c r="AJ185" s="11" t="s">
        <v>72</v>
      </c>
      <c r="AK185" s="11">
        <v>9.64</v>
      </c>
      <c r="AL185" s="11" t="s">
        <v>137</v>
      </c>
      <c r="AM185" s="11"/>
      <c r="AQ185" t="s">
        <v>547</v>
      </c>
      <c r="AR185" t="s">
        <v>556</v>
      </c>
      <c r="AS185">
        <v>54556</v>
      </c>
      <c r="AT185" t="s">
        <v>41</v>
      </c>
      <c r="AU185" t="s">
        <v>557</v>
      </c>
      <c r="AV185">
        <v>88141</v>
      </c>
      <c r="AW185" t="s">
        <v>42</v>
      </c>
      <c r="AX185">
        <v>0</v>
      </c>
      <c r="AY185" t="s">
        <v>550</v>
      </c>
      <c r="AZ185" t="s">
        <v>95</v>
      </c>
      <c r="BA185">
        <v>17</v>
      </c>
      <c r="BB185" t="s">
        <v>551</v>
      </c>
      <c r="BC185">
        <v>31</v>
      </c>
      <c r="BD185">
        <v>17031</v>
      </c>
      <c r="BE185">
        <v>10.6</v>
      </c>
      <c r="BF185">
        <v>10986</v>
      </c>
      <c r="BG185">
        <v>2018</v>
      </c>
      <c r="BH185">
        <v>0</v>
      </c>
      <c r="BI185" t="s">
        <v>1787</v>
      </c>
      <c r="BJ185" t="s">
        <v>1788</v>
      </c>
      <c r="BK185" t="s">
        <v>1789</v>
      </c>
      <c r="BL185" t="s">
        <v>1809</v>
      </c>
      <c r="BM185" t="s">
        <v>1791</v>
      </c>
      <c r="BN185">
        <v>2018</v>
      </c>
      <c r="BO185">
        <v>0.89300000000000002</v>
      </c>
      <c r="BP185" t="s">
        <v>1811</v>
      </c>
      <c r="BQ185" t="s">
        <v>1701</v>
      </c>
      <c r="BR185">
        <v>2018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1.8</v>
      </c>
      <c r="BZ185">
        <v>7.0000000000000007E-2</v>
      </c>
      <c r="CA185">
        <v>7.0000000000000007E-2</v>
      </c>
      <c r="CB185">
        <v>7.0000000000000007E-2</v>
      </c>
      <c r="CC185">
        <v>7.0000000000000007E-2</v>
      </c>
      <c r="CD185">
        <v>0.1</v>
      </c>
      <c r="CE185">
        <v>0.1</v>
      </c>
      <c r="CF185">
        <v>0.1</v>
      </c>
      <c r="CG185">
        <v>0.89300000000000002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 t="s">
        <v>2277</v>
      </c>
      <c r="CP185">
        <v>100</v>
      </c>
      <c r="CQ185" t="s">
        <v>2278</v>
      </c>
      <c r="CR185">
        <v>100</v>
      </c>
      <c r="CS185" t="s">
        <v>1795</v>
      </c>
      <c r="CT185">
        <v>0</v>
      </c>
      <c r="CU185">
        <v>0</v>
      </c>
      <c r="CV185">
        <v>0</v>
      </c>
      <c r="CW185" t="s">
        <v>2279</v>
      </c>
      <c r="CX185">
        <v>41.777500000000003</v>
      </c>
      <c r="CY185">
        <v>-87.823300000000003</v>
      </c>
      <c r="CZ185" t="s">
        <v>1904</v>
      </c>
      <c r="DA185" t="s">
        <v>1799</v>
      </c>
      <c r="DB185">
        <v>0</v>
      </c>
      <c r="DC185" t="s">
        <v>2280</v>
      </c>
      <c r="DD185" s="18">
        <v>1502071.5</v>
      </c>
      <c r="DE185" s="18">
        <v>0</v>
      </c>
      <c r="DF185" s="57">
        <v>0.3</v>
      </c>
      <c r="DG185" t="s">
        <v>1891</v>
      </c>
      <c r="DH185">
        <v>509709</v>
      </c>
      <c r="DI185">
        <v>0</v>
      </c>
      <c r="DJ185">
        <v>5</v>
      </c>
      <c r="DK185">
        <v>0</v>
      </c>
      <c r="DL185">
        <v>0</v>
      </c>
      <c r="DM185">
        <v>1.5</v>
      </c>
      <c r="DN185">
        <v>0</v>
      </c>
      <c r="DO185">
        <v>0</v>
      </c>
      <c r="DP185">
        <v>0</v>
      </c>
      <c r="DQ185">
        <v>5.1357401808499502E-3</v>
      </c>
      <c r="DR185">
        <v>0</v>
      </c>
      <c r="DS185">
        <v>0</v>
      </c>
      <c r="DT185">
        <v>5.7514152076045197E-3</v>
      </c>
      <c r="DU185">
        <v>0</v>
      </c>
      <c r="DV185">
        <v>6.6574726968722797E-3</v>
      </c>
      <c r="DW185" s="58">
        <v>0</v>
      </c>
      <c r="DX185">
        <v>0</v>
      </c>
      <c r="DY185">
        <v>5.8857112587770597E-3</v>
      </c>
      <c r="DZ185">
        <v>0</v>
      </c>
      <c r="EA185">
        <v>0</v>
      </c>
      <c r="EB185">
        <v>0</v>
      </c>
      <c r="EC185">
        <v>0</v>
      </c>
      <c r="ED185">
        <v>1042226</v>
      </c>
      <c r="EE185">
        <v>0</v>
      </c>
      <c r="EF185">
        <v>1</v>
      </c>
      <c r="EG185">
        <v>1</v>
      </c>
      <c r="EH185">
        <v>0</v>
      </c>
      <c r="EI185">
        <v>1</v>
      </c>
      <c r="EJ185">
        <v>0.42</v>
      </c>
      <c r="EK185" t="s">
        <v>1822</v>
      </c>
      <c r="EL185" t="s">
        <v>1822</v>
      </c>
      <c r="EM185">
        <v>0</v>
      </c>
      <c r="EN185">
        <v>0</v>
      </c>
      <c r="EO185">
        <v>0</v>
      </c>
      <c r="EP185">
        <v>0</v>
      </c>
      <c r="EQ185">
        <v>1</v>
      </c>
      <c r="ER185">
        <v>1</v>
      </c>
      <c r="ES185">
        <v>0</v>
      </c>
      <c r="ET185">
        <v>0</v>
      </c>
      <c r="EU185">
        <v>0</v>
      </c>
      <c r="EV185">
        <v>1</v>
      </c>
      <c r="EW185">
        <v>0</v>
      </c>
      <c r="EX185">
        <v>0</v>
      </c>
      <c r="EY185">
        <v>1</v>
      </c>
      <c r="EZ185" t="s">
        <v>1801</v>
      </c>
      <c r="FA185">
        <v>4</v>
      </c>
      <c r="FB185" t="s">
        <v>1940</v>
      </c>
      <c r="FC185">
        <v>6</v>
      </c>
      <c r="FD185" t="s">
        <v>1849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100</v>
      </c>
      <c r="FM185">
        <v>86</v>
      </c>
      <c r="FN185">
        <v>0</v>
      </c>
      <c r="FO185">
        <v>0</v>
      </c>
      <c r="FP185">
        <v>1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</v>
      </c>
      <c r="GD185">
        <v>0</v>
      </c>
      <c r="GE185">
        <v>1</v>
      </c>
      <c r="GF185">
        <v>1</v>
      </c>
      <c r="GG185">
        <v>0</v>
      </c>
      <c r="GH185">
        <v>0</v>
      </c>
      <c r="GI185">
        <v>0</v>
      </c>
      <c r="GJ185">
        <v>0</v>
      </c>
      <c r="GK185">
        <v>0</v>
      </c>
      <c r="GL185">
        <v>0</v>
      </c>
      <c r="GM185">
        <v>0</v>
      </c>
      <c r="GN185" t="s">
        <v>1837</v>
      </c>
      <c r="GO185">
        <v>0</v>
      </c>
      <c r="GP185">
        <v>0</v>
      </c>
      <c r="GQ185" t="s">
        <v>2233</v>
      </c>
      <c r="GR185">
        <v>510.86731409999999</v>
      </c>
      <c r="GS185">
        <v>0</v>
      </c>
      <c r="GT185">
        <v>9.7872771696277897E-3</v>
      </c>
      <c r="GU185">
        <v>0</v>
      </c>
      <c r="GV185">
        <v>1272945</v>
      </c>
      <c r="GW185" t="s">
        <v>44</v>
      </c>
      <c r="GX185">
        <v>0.25</v>
      </c>
      <c r="GY185" t="s">
        <v>44</v>
      </c>
      <c r="GZ185" t="s">
        <v>44</v>
      </c>
      <c r="HA185" t="s">
        <v>1806</v>
      </c>
      <c r="HB185" s="57">
        <v>0.3</v>
      </c>
      <c r="HC185" t="s">
        <v>1861</v>
      </c>
      <c r="HD185" s="58">
        <v>206.26768040250087</v>
      </c>
      <c r="HE185" s="18">
        <v>27856.799999999999</v>
      </c>
      <c r="HF185" s="18">
        <v>306034.80479999998</v>
      </c>
      <c r="HG185" s="18">
        <v>31562.544654264068</v>
      </c>
      <c r="HH185" s="57">
        <v>0.25</v>
      </c>
      <c r="HI185">
        <v>231</v>
      </c>
      <c r="HJ185" s="11">
        <v>151.89522112923373</v>
      </c>
      <c r="HK185">
        <v>17</v>
      </c>
      <c r="HL185" s="11">
        <v>65.755506982352259</v>
      </c>
      <c r="HM185" s="59" t="s">
        <v>44</v>
      </c>
      <c r="HN185" s="59" t="s">
        <v>44</v>
      </c>
      <c r="HO185" s="59" t="s">
        <v>44</v>
      </c>
      <c r="HP185" s="59" t="s">
        <v>44</v>
      </c>
      <c r="HQ185" s="59" t="s">
        <v>44</v>
      </c>
      <c r="HR185" s="59" t="s">
        <v>44</v>
      </c>
      <c r="HS185" s="59" t="s">
        <v>44</v>
      </c>
      <c r="HT185" s="59" t="s">
        <v>44</v>
      </c>
      <c r="HU185" t="s">
        <v>44</v>
      </c>
      <c r="HV185" s="19">
        <v>1</v>
      </c>
      <c r="HW185" s="18">
        <v>10.763621387999999</v>
      </c>
      <c r="HX185" s="58">
        <v>3.5455368852071993</v>
      </c>
      <c r="HY185" s="58">
        <v>7.0544631147928003</v>
      </c>
      <c r="HZ185" s="57">
        <v>0.45077845730481236</v>
      </c>
      <c r="IA185" s="18">
        <v>27856.800000000003</v>
      </c>
      <c r="IB185" s="18">
        <v>41857.484431495657</v>
      </c>
      <c r="IC185" s="18">
        <v>459846.32396441133</v>
      </c>
      <c r="ID185" s="58">
        <v>20.626768040250088</v>
      </c>
      <c r="IE185" s="18">
        <v>4742.5717292878044</v>
      </c>
      <c r="IF185" s="18">
        <v>26819.972924976264</v>
      </c>
      <c r="IG185" s="18">
        <v>17060861.935617317</v>
      </c>
      <c r="IH185" s="18">
        <v>1</v>
      </c>
      <c r="II185" s="18">
        <v>0</v>
      </c>
      <c r="IJ185" s="18">
        <v>2418.449378499361</v>
      </c>
      <c r="IK185" s="58">
        <v>283.76370996226416</v>
      </c>
      <c r="IL185" s="58">
        <v>8.2822606597533461</v>
      </c>
      <c r="IM185" s="58">
        <v>13.588564284359999</v>
      </c>
      <c r="IN185" s="58">
        <v>78.997120035252706</v>
      </c>
      <c r="IO185" s="58">
        <v>-2.9586691440523143E-15</v>
      </c>
      <c r="IP185" s="58">
        <v>81.8363092179641</v>
      </c>
      <c r="IQ185" s="58">
        <v>88.850791610615573</v>
      </c>
      <c r="IR185" s="58">
        <v>92.285653630680784</v>
      </c>
      <c r="IS185" s="58">
        <f t="shared" si="10"/>
        <v>2418.449378499361</v>
      </c>
      <c r="IT185" s="60"/>
      <c r="IU185" s="18">
        <f t="shared" si="11"/>
        <v>13.588564284359999</v>
      </c>
      <c r="IV185" s="18">
        <f t="shared" si="12"/>
        <v>283.76370996226416</v>
      </c>
      <c r="IW185" s="57">
        <f t="shared" si="13"/>
        <v>0.33448461181199995</v>
      </c>
      <c r="IX185" s="57">
        <f t="shared" si="14"/>
        <v>0.50259485768270795</v>
      </c>
      <c r="JA185" s="18">
        <v>205.4</v>
      </c>
    </row>
    <row r="186" spans="1:261" x14ac:dyDescent="0.2">
      <c r="A186" t="s">
        <v>1549</v>
      </c>
      <c r="B186" t="s">
        <v>1234</v>
      </c>
      <c r="C186" t="s">
        <v>1224</v>
      </c>
      <c r="D186" t="s">
        <v>1550</v>
      </c>
      <c r="E186" t="s">
        <v>782</v>
      </c>
      <c r="F186">
        <v>6664</v>
      </c>
      <c r="G186">
        <v>101</v>
      </c>
      <c r="H186">
        <v>2539.61177183576</v>
      </c>
      <c r="I186">
        <v>10.58</v>
      </c>
      <c r="J186">
        <v>3.52</v>
      </c>
      <c r="K186">
        <v>30.1379129089235</v>
      </c>
      <c r="L186">
        <v>0.33599906788699696</v>
      </c>
      <c r="M186">
        <v>0.50602198225500894</v>
      </c>
      <c r="N186">
        <v>4.82</v>
      </c>
      <c r="O186">
        <v>41.73</v>
      </c>
      <c r="R186" t="s">
        <v>73</v>
      </c>
      <c r="S186">
        <v>3149</v>
      </c>
      <c r="T186" t="s">
        <v>41</v>
      </c>
      <c r="U186">
        <v>2</v>
      </c>
      <c r="V186">
        <v>2125</v>
      </c>
      <c r="W186" t="s">
        <v>42</v>
      </c>
      <c r="X186" t="s">
        <v>72</v>
      </c>
      <c r="Y186">
        <v>42093</v>
      </c>
      <c r="Z186">
        <v>752</v>
      </c>
      <c r="AA186">
        <v>1504</v>
      </c>
      <c r="AB186" t="b">
        <v>1</v>
      </c>
      <c r="AC186">
        <v>10097</v>
      </c>
      <c r="AD186">
        <v>1973</v>
      </c>
      <c r="AE186" s="10">
        <v>9999</v>
      </c>
      <c r="AF186" s="11">
        <v>999</v>
      </c>
      <c r="AG186" s="11">
        <v>9.8533132581484608</v>
      </c>
      <c r="AH186" s="11">
        <v>0</v>
      </c>
      <c r="AI186" s="11">
        <v>9.8533132581484608</v>
      </c>
      <c r="AJ186" s="11" t="s">
        <v>72</v>
      </c>
      <c r="AK186" s="11">
        <v>9.64</v>
      </c>
      <c r="AL186" s="11" t="s">
        <v>137</v>
      </c>
      <c r="AM186" s="11"/>
      <c r="AQ186" t="s">
        <v>558</v>
      </c>
      <c r="AR186" t="s">
        <v>559</v>
      </c>
      <c r="AS186">
        <v>54634</v>
      </c>
      <c r="AT186" t="s">
        <v>41</v>
      </c>
      <c r="AU186">
        <v>1</v>
      </c>
      <c r="AV186">
        <v>3787</v>
      </c>
      <c r="AW186" t="s">
        <v>42</v>
      </c>
      <c r="AX186">
        <v>0</v>
      </c>
      <c r="AY186" t="s">
        <v>161</v>
      </c>
      <c r="AZ186" t="s">
        <v>72</v>
      </c>
      <c r="BA186">
        <v>42</v>
      </c>
      <c r="BB186" t="s">
        <v>162</v>
      </c>
      <c r="BC186">
        <v>107</v>
      </c>
      <c r="BD186">
        <v>42107</v>
      </c>
      <c r="BE186">
        <v>86</v>
      </c>
      <c r="BF186">
        <v>14500</v>
      </c>
      <c r="BG186">
        <v>1990</v>
      </c>
      <c r="BH186">
        <v>0</v>
      </c>
      <c r="BI186" t="s">
        <v>1787</v>
      </c>
      <c r="BJ186" t="s">
        <v>1788</v>
      </c>
      <c r="BK186" t="s">
        <v>1789</v>
      </c>
      <c r="BL186" t="s">
        <v>1790</v>
      </c>
      <c r="BM186" t="s">
        <v>1791</v>
      </c>
      <c r="BN186">
        <v>1990</v>
      </c>
      <c r="BO186">
        <v>0.85</v>
      </c>
      <c r="BP186" t="s">
        <v>1792</v>
      </c>
      <c r="BQ186">
        <v>0</v>
      </c>
      <c r="BR186">
        <v>0</v>
      </c>
      <c r="BS186">
        <v>0</v>
      </c>
      <c r="BT186" t="s">
        <v>41</v>
      </c>
      <c r="BU186">
        <v>0</v>
      </c>
      <c r="BV186">
        <v>0</v>
      </c>
      <c r="BW186">
        <v>0</v>
      </c>
      <c r="BX186">
        <v>0</v>
      </c>
      <c r="BY186">
        <v>3.7</v>
      </c>
      <c r="BZ186">
        <v>5.7009999999999998E-2</v>
      </c>
      <c r="CA186">
        <v>5.7009999999999998E-2</v>
      </c>
      <c r="CB186">
        <v>5.7009999999999998E-2</v>
      </c>
      <c r="CC186">
        <v>5.7009999999999998E-2</v>
      </c>
      <c r="CD186">
        <v>0.01</v>
      </c>
      <c r="CE186">
        <v>0.01</v>
      </c>
      <c r="CF186">
        <v>0.01</v>
      </c>
      <c r="CG186">
        <v>0.98</v>
      </c>
      <c r="CH186" t="s">
        <v>1793</v>
      </c>
      <c r="CI186">
        <v>1990</v>
      </c>
      <c r="CJ186">
        <v>0</v>
      </c>
      <c r="CK186">
        <v>0</v>
      </c>
      <c r="CL186">
        <v>0</v>
      </c>
      <c r="CM186">
        <v>0</v>
      </c>
      <c r="CN186">
        <v>0</v>
      </c>
      <c r="CO186" t="s">
        <v>2283</v>
      </c>
      <c r="CP186">
        <v>100</v>
      </c>
      <c r="CQ186" t="s">
        <v>2283</v>
      </c>
      <c r="CR186">
        <v>100</v>
      </c>
      <c r="CS186" t="s">
        <v>1795</v>
      </c>
      <c r="CT186" t="s">
        <v>2284</v>
      </c>
      <c r="CU186">
        <v>1</v>
      </c>
      <c r="CV186">
        <v>0</v>
      </c>
      <c r="CW186" t="s">
        <v>1797</v>
      </c>
      <c r="CX186">
        <v>40.822200000000002</v>
      </c>
      <c r="CY186">
        <v>-76.173599999999993</v>
      </c>
      <c r="CZ186" t="s">
        <v>1798</v>
      </c>
      <c r="DA186" t="s">
        <v>1799</v>
      </c>
      <c r="DB186">
        <v>0</v>
      </c>
      <c r="DC186">
        <v>0</v>
      </c>
      <c r="DD186" s="18">
        <v>10609501.199999999</v>
      </c>
      <c r="DE186" s="18">
        <v>0</v>
      </c>
      <c r="DF186" s="57">
        <v>0.93</v>
      </c>
      <c r="DG186" t="s">
        <v>1800</v>
      </c>
      <c r="DH186">
        <v>4343396.2</v>
      </c>
      <c r="DI186">
        <v>1011.6</v>
      </c>
      <c r="DJ186">
        <v>299.8</v>
      </c>
      <c r="DK186">
        <v>1251592.6000000001</v>
      </c>
      <c r="DL186">
        <v>0</v>
      </c>
      <c r="DM186">
        <v>116</v>
      </c>
      <c r="DN186">
        <v>140</v>
      </c>
      <c r="DO186">
        <v>0</v>
      </c>
      <c r="DP186">
        <v>0.19136223332036101</v>
      </c>
      <c r="DQ186">
        <v>5.9497614453406698E-2</v>
      </c>
      <c r="DR186">
        <v>233.107550144692</v>
      </c>
      <c r="DS186">
        <v>0</v>
      </c>
      <c r="DT186">
        <v>5.9574023502841397E-2</v>
      </c>
      <c r="DU186">
        <v>0.19069699525553499</v>
      </c>
      <c r="DV186">
        <v>5.6515380760784398E-2</v>
      </c>
      <c r="DW186" s="58">
        <v>235.93806653228901</v>
      </c>
      <c r="DX186">
        <v>0</v>
      </c>
      <c r="DY186">
        <v>5.3414422566377802E-2</v>
      </c>
      <c r="DZ186">
        <v>2.82381691904026E-2</v>
      </c>
      <c r="EA186">
        <v>0</v>
      </c>
      <c r="EB186">
        <v>600494</v>
      </c>
      <c r="EC186">
        <v>1306704</v>
      </c>
      <c r="ED186">
        <v>0</v>
      </c>
      <c r="EE186">
        <v>6972</v>
      </c>
      <c r="EF186">
        <v>1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1</v>
      </c>
      <c r="EQ186">
        <v>0</v>
      </c>
      <c r="ER186">
        <v>1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 t="s">
        <v>1801</v>
      </c>
      <c r="FA186">
        <v>32</v>
      </c>
      <c r="FB186" t="s">
        <v>1802</v>
      </c>
      <c r="FC186">
        <v>0</v>
      </c>
      <c r="FD186" t="s">
        <v>1803</v>
      </c>
      <c r="FE186">
        <v>0</v>
      </c>
      <c r="FF186">
        <v>0</v>
      </c>
      <c r="FG186">
        <v>0</v>
      </c>
      <c r="FH186">
        <v>1</v>
      </c>
      <c r="FI186">
        <v>0</v>
      </c>
      <c r="FJ186" t="s">
        <v>1871</v>
      </c>
      <c r="FK186">
        <v>1</v>
      </c>
      <c r="FL186">
        <v>77</v>
      </c>
      <c r="FM186">
        <v>89</v>
      </c>
      <c r="FN186">
        <v>51</v>
      </c>
      <c r="FO186">
        <v>11</v>
      </c>
      <c r="FP186">
        <v>1</v>
      </c>
      <c r="FQ186">
        <v>1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0</v>
      </c>
      <c r="GD186">
        <v>0</v>
      </c>
      <c r="GE186">
        <v>1</v>
      </c>
      <c r="GF186">
        <v>1</v>
      </c>
      <c r="GG186">
        <v>0</v>
      </c>
      <c r="GH186">
        <v>0</v>
      </c>
      <c r="GI186">
        <v>1</v>
      </c>
      <c r="GJ186">
        <v>0</v>
      </c>
      <c r="GK186" t="s">
        <v>1804</v>
      </c>
      <c r="GL186">
        <v>1</v>
      </c>
      <c r="GM186" t="s">
        <v>1804</v>
      </c>
      <c r="GN186">
        <v>0</v>
      </c>
      <c r="GO186">
        <v>0</v>
      </c>
      <c r="GP186">
        <v>0</v>
      </c>
      <c r="GQ186" t="s">
        <v>1805</v>
      </c>
      <c r="GR186">
        <v>204.62435209999899</v>
      </c>
      <c r="GS186">
        <v>4.9436931118815703</v>
      </c>
      <c r="GT186">
        <v>1.46512375933382</v>
      </c>
      <c r="GU186">
        <v>0</v>
      </c>
      <c r="GV186">
        <v>10490645</v>
      </c>
      <c r="GW186" t="s">
        <v>44</v>
      </c>
      <c r="GX186">
        <v>0.92</v>
      </c>
      <c r="GY186">
        <v>1241678</v>
      </c>
      <c r="GZ186">
        <v>236.72100237878604</v>
      </c>
      <c r="HA186" t="s">
        <v>1806</v>
      </c>
      <c r="HB186" s="57">
        <v>0.93</v>
      </c>
      <c r="HC186" t="s">
        <v>1806</v>
      </c>
      <c r="HD186" s="58">
        <v>235.93806653228901</v>
      </c>
      <c r="HE186" s="18">
        <v>700624.8</v>
      </c>
      <c r="HF186" s="18">
        <v>10159059.6</v>
      </c>
      <c r="HG186" s="18">
        <v>1198454.4399051447</v>
      </c>
      <c r="HH186" s="57">
        <v>1</v>
      </c>
      <c r="HI186">
        <v>122</v>
      </c>
      <c r="HJ186" s="11">
        <v>39.116050151300904</v>
      </c>
      <c r="HK186">
        <v>10</v>
      </c>
      <c r="HL186" s="11">
        <v>32.062336189590908</v>
      </c>
      <c r="HM186" s="59" t="s">
        <v>44</v>
      </c>
      <c r="HN186" s="59" t="s">
        <v>44</v>
      </c>
      <c r="HO186" s="59" t="s">
        <v>44</v>
      </c>
      <c r="HP186" s="59" t="s">
        <v>44</v>
      </c>
      <c r="HQ186" s="59" t="s">
        <v>44</v>
      </c>
      <c r="HR186" s="59" t="s">
        <v>44</v>
      </c>
      <c r="HS186" s="59" t="s">
        <v>44</v>
      </c>
      <c r="HT186" s="59" t="s">
        <v>44</v>
      </c>
      <c r="HU186" t="s">
        <v>44</v>
      </c>
      <c r="HV186" s="19" t="s">
        <v>44</v>
      </c>
      <c r="HW186" s="18">
        <v>128.27888999999999</v>
      </c>
      <c r="HX186" s="58">
        <v>42.255066365999994</v>
      </c>
      <c r="HY186" s="58">
        <v>43.744933634000006</v>
      </c>
      <c r="HZ186" s="57">
        <v>1</v>
      </c>
      <c r="IA186" s="18">
        <v>383205.61863384006</v>
      </c>
      <c r="IB186" s="18">
        <v>753360</v>
      </c>
      <c r="IC186" s="18">
        <v>10923720</v>
      </c>
      <c r="ID186" s="58">
        <v>23.593806653228903</v>
      </c>
      <c r="IE186" s="18">
        <v>128866.06880700481</v>
      </c>
      <c r="IF186" s="18">
        <v>1069588.37109814</v>
      </c>
      <c r="IG186" s="18">
        <v>203328262.17616498</v>
      </c>
      <c r="IH186" s="18">
        <v>1</v>
      </c>
      <c r="II186" s="18">
        <v>0</v>
      </c>
      <c r="IJ186" s="18">
        <v>4648.0413909722229</v>
      </c>
      <c r="IK186" s="58">
        <v>49.8576248372093</v>
      </c>
      <c r="IL186" s="58">
        <v>2.9931466143140528</v>
      </c>
      <c r="IM186" s="58">
        <v>19.960791929999996</v>
      </c>
      <c r="IN186" s="58">
        <v>112.17880456958655</v>
      </c>
      <c r="IO186" s="58">
        <v>14.3429991254929</v>
      </c>
      <c r="IP186" s="58">
        <v>237.24863917043152</v>
      </c>
      <c r="IQ186" s="58">
        <v>-41.627686174015679</v>
      </c>
      <c r="IR186" s="58">
        <v>-14.914114311313279</v>
      </c>
      <c r="IS186" s="58">
        <f t="shared" si="10"/>
        <v>4648.0413909722229</v>
      </c>
      <c r="IT186" s="60"/>
      <c r="IU186" s="18">
        <f t="shared" si="11"/>
        <v>19.960791929999996</v>
      </c>
      <c r="IV186" s="18">
        <f t="shared" si="12"/>
        <v>49.8576248372093</v>
      </c>
      <c r="IW186" s="57">
        <f t="shared" si="13"/>
        <v>0.49133798099999992</v>
      </c>
      <c r="IX186" s="57">
        <f t="shared" si="14"/>
        <v>0.96594194700430314</v>
      </c>
      <c r="JA186" s="18">
        <v>228.6</v>
      </c>
    </row>
    <row r="187" spans="1:261" x14ac:dyDescent="0.2">
      <c r="A187" t="s">
        <v>1551</v>
      </c>
      <c r="B187" t="s">
        <v>1269</v>
      </c>
      <c r="C187" t="s">
        <v>1224</v>
      </c>
      <c r="D187" t="s">
        <v>1552</v>
      </c>
      <c r="E187" t="s">
        <v>798</v>
      </c>
      <c r="F187">
        <v>6772</v>
      </c>
      <c r="G187">
        <v>1</v>
      </c>
      <c r="H187">
        <v>2777.94583532243</v>
      </c>
      <c r="I187">
        <v>10.58</v>
      </c>
      <c r="J187">
        <v>4.59</v>
      </c>
      <c r="K187">
        <v>36.657724250106</v>
      </c>
      <c r="L187">
        <v>0.35626101827954004</v>
      </c>
      <c r="M187">
        <v>0.57736067031041483</v>
      </c>
      <c r="N187">
        <v>4.82</v>
      </c>
      <c r="O187">
        <v>26.55</v>
      </c>
      <c r="R187" t="s">
        <v>977</v>
      </c>
      <c r="S187">
        <v>3297</v>
      </c>
      <c r="T187" t="s">
        <v>41</v>
      </c>
      <c r="U187" t="s">
        <v>978</v>
      </c>
      <c r="V187">
        <v>2232</v>
      </c>
      <c r="W187" t="s">
        <v>42</v>
      </c>
      <c r="X187" t="s">
        <v>56</v>
      </c>
      <c r="Y187">
        <v>45079</v>
      </c>
      <c r="Z187">
        <v>342</v>
      </c>
      <c r="AA187">
        <v>684</v>
      </c>
      <c r="AB187" t="b">
        <v>1</v>
      </c>
      <c r="AC187">
        <v>10329</v>
      </c>
      <c r="AD187">
        <v>1970</v>
      </c>
      <c r="AE187" s="10">
        <v>2021</v>
      </c>
      <c r="AF187" s="11">
        <v>264</v>
      </c>
      <c r="AG187" s="11">
        <v>41.884812504550311</v>
      </c>
      <c r="AH187" s="11">
        <v>0</v>
      </c>
      <c r="AI187" s="11">
        <v>15.865459282026634</v>
      </c>
      <c r="AJ187" s="11" t="s">
        <v>56</v>
      </c>
      <c r="AK187" s="11">
        <v>4.82</v>
      </c>
      <c r="AL187" s="11" t="s">
        <v>100</v>
      </c>
      <c r="AM187" s="11">
        <v>-28.91</v>
      </c>
      <c r="AQ187" t="s">
        <v>560</v>
      </c>
      <c r="AR187" t="s">
        <v>561</v>
      </c>
      <c r="AS187">
        <v>55076</v>
      </c>
      <c r="AT187" t="s">
        <v>41</v>
      </c>
      <c r="AU187" t="s">
        <v>562</v>
      </c>
      <c r="AV187">
        <v>3856</v>
      </c>
      <c r="AW187" t="s">
        <v>42</v>
      </c>
      <c r="AX187">
        <v>0</v>
      </c>
      <c r="AY187" t="s">
        <v>283</v>
      </c>
      <c r="AZ187" t="s">
        <v>563</v>
      </c>
      <c r="BA187">
        <v>28</v>
      </c>
      <c r="BB187" t="s">
        <v>564</v>
      </c>
      <c r="BC187">
        <v>19</v>
      </c>
      <c r="BD187">
        <v>28019</v>
      </c>
      <c r="BE187">
        <v>220</v>
      </c>
      <c r="BF187">
        <v>11206</v>
      </c>
      <c r="BG187">
        <v>2002</v>
      </c>
      <c r="BH187">
        <v>0</v>
      </c>
      <c r="BI187" t="s">
        <v>1787</v>
      </c>
      <c r="BJ187" t="s">
        <v>1788</v>
      </c>
      <c r="BK187" t="s">
        <v>1808</v>
      </c>
      <c r="BL187" t="s">
        <v>1697</v>
      </c>
      <c r="BM187" t="s">
        <v>1791</v>
      </c>
      <c r="BN187">
        <v>2002</v>
      </c>
      <c r="BO187">
        <v>0.91500000000000004</v>
      </c>
      <c r="BP187" t="s">
        <v>2285</v>
      </c>
      <c r="BQ187">
        <v>0</v>
      </c>
      <c r="BR187">
        <v>0</v>
      </c>
      <c r="BS187">
        <v>0</v>
      </c>
      <c r="BT187" t="s">
        <v>41</v>
      </c>
      <c r="BU187">
        <v>0</v>
      </c>
      <c r="BV187" t="s">
        <v>1812</v>
      </c>
      <c r="BW187">
        <v>2016</v>
      </c>
      <c r="BX187">
        <v>0</v>
      </c>
      <c r="BY187">
        <v>0.25</v>
      </c>
      <c r="BZ187">
        <v>0.11259</v>
      </c>
      <c r="CA187">
        <v>0.11259</v>
      </c>
      <c r="CB187">
        <v>0.11259</v>
      </c>
      <c r="CC187">
        <v>0.11259</v>
      </c>
      <c r="CD187">
        <v>0.1</v>
      </c>
      <c r="CE187">
        <v>0.1</v>
      </c>
      <c r="CF187">
        <v>0.1</v>
      </c>
      <c r="CG187">
        <v>0.98</v>
      </c>
      <c r="CH187" t="s">
        <v>1793</v>
      </c>
      <c r="CI187">
        <v>2016</v>
      </c>
      <c r="CJ187">
        <v>0</v>
      </c>
      <c r="CK187">
        <v>0</v>
      </c>
      <c r="CL187">
        <v>0</v>
      </c>
      <c r="CM187">
        <v>0</v>
      </c>
      <c r="CN187">
        <v>0</v>
      </c>
      <c r="CO187" t="s">
        <v>2286</v>
      </c>
      <c r="CP187">
        <v>100</v>
      </c>
      <c r="CQ187" t="s">
        <v>2287</v>
      </c>
      <c r="CR187">
        <v>100</v>
      </c>
      <c r="CS187" t="s">
        <v>1795</v>
      </c>
      <c r="CT187" t="s">
        <v>2288</v>
      </c>
      <c r="CU187">
        <v>0.5</v>
      </c>
      <c r="CV187">
        <v>0</v>
      </c>
      <c r="CW187" t="s">
        <v>2289</v>
      </c>
      <c r="CX187">
        <v>33.376100000000001</v>
      </c>
      <c r="CY187">
        <v>-89.218299999999999</v>
      </c>
      <c r="CZ187" t="s">
        <v>2290</v>
      </c>
      <c r="DA187" t="s">
        <v>1799</v>
      </c>
      <c r="DB187">
        <v>0</v>
      </c>
      <c r="DC187" t="s">
        <v>2291</v>
      </c>
      <c r="DD187" s="18">
        <v>14911071.6</v>
      </c>
      <c r="DE187" s="18">
        <v>0</v>
      </c>
      <c r="DF187" s="57">
        <v>0.48799999999999999</v>
      </c>
      <c r="DG187" t="s">
        <v>1820</v>
      </c>
      <c r="DH187">
        <v>6503120</v>
      </c>
      <c r="DI187">
        <v>1284.2</v>
      </c>
      <c r="DJ187">
        <v>820.6</v>
      </c>
      <c r="DK187">
        <v>1557914.6</v>
      </c>
      <c r="DL187">
        <v>9.75</v>
      </c>
      <c r="DM187">
        <v>345.8</v>
      </c>
      <c r="DN187">
        <v>151</v>
      </c>
      <c r="DO187">
        <v>3</v>
      </c>
      <c r="DP187">
        <v>0.19021950017573999</v>
      </c>
      <c r="DQ187">
        <v>9.9871672622716304E-2</v>
      </c>
      <c r="DR187">
        <v>217.46220159637599</v>
      </c>
      <c r="DS187">
        <v>1.09395517692408E-6</v>
      </c>
      <c r="DT187">
        <v>9.0086638494745394E-2</v>
      </c>
      <c r="DU187">
        <v>0.172247848370602</v>
      </c>
      <c r="DV187">
        <v>0.11006586542043</v>
      </c>
      <c r="DW187" s="58">
        <v>208.96078320755899</v>
      </c>
      <c r="DX187">
        <v>6.5387654633755496E-7</v>
      </c>
      <c r="DY187">
        <v>0.10634895250279799</v>
      </c>
      <c r="DZ187">
        <v>2.2101250806384601E-2</v>
      </c>
      <c r="EA187">
        <v>4.3909769814009099E-4</v>
      </c>
      <c r="EB187">
        <v>1183433</v>
      </c>
      <c r="EC187">
        <v>1258311</v>
      </c>
      <c r="ED187">
        <v>25573</v>
      </c>
      <c r="EE187">
        <v>0</v>
      </c>
      <c r="EF187">
        <v>1</v>
      </c>
      <c r="EG187">
        <v>1</v>
      </c>
      <c r="EH187" t="s">
        <v>1859</v>
      </c>
      <c r="EI187">
        <v>0.8</v>
      </c>
      <c r="EJ187">
        <v>0.4</v>
      </c>
      <c r="EK187" t="s">
        <v>1822</v>
      </c>
      <c r="EL187" t="s">
        <v>1822</v>
      </c>
      <c r="EM187">
        <v>1</v>
      </c>
      <c r="EN187">
        <v>0</v>
      </c>
      <c r="EO187">
        <v>0</v>
      </c>
      <c r="EP187">
        <v>1</v>
      </c>
      <c r="EQ187">
        <v>0</v>
      </c>
      <c r="ER187">
        <v>1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 t="s">
        <v>1823</v>
      </c>
      <c r="FA187">
        <v>20</v>
      </c>
      <c r="FB187" t="s">
        <v>1802</v>
      </c>
      <c r="FC187">
        <v>6</v>
      </c>
      <c r="FD187" t="s">
        <v>1849</v>
      </c>
      <c r="FE187">
        <v>0</v>
      </c>
      <c r="FF187">
        <v>0</v>
      </c>
      <c r="FG187">
        <v>0</v>
      </c>
      <c r="FH187">
        <v>1</v>
      </c>
      <c r="FI187">
        <v>0</v>
      </c>
      <c r="FJ187" t="s">
        <v>1871</v>
      </c>
      <c r="FK187">
        <v>1</v>
      </c>
      <c r="FL187">
        <v>23</v>
      </c>
      <c r="FM187">
        <v>44</v>
      </c>
      <c r="FN187">
        <v>35</v>
      </c>
      <c r="FO187">
        <v>58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E187">
        <v>1</v>
      </c>
      <c r="GF187">
        <v>1</v>
      </c>
      <c r="GG187">
        <v>0</v>
      </c>
      <c r="GH187">
        <v>1</v>
      </c>
      <c r="GI187">
        <v>1</v>
      </c>
      <c r="GJ187" t="s">
        <v>1836</v>
      </c>
      <c r="GK187" t="s">
        <v>1804</v>
      </c>
      <c r="GL187">
        <v>1</v>
      </c>
      <c r="GM187" t="s">
        <v>1836</v>
      </c>
      <c r="GN187">
        <v>0</v>
      </c>
      <c r="GO187">
        <v>0</v>
      </c>
      <c r="GP187">
        <v>0</v>
      </c>
      <c r="GQ187" t="s">
        <v>2115</v>
      </c>
      <c r="GR187">
        <v>189.37319299999999</v>
      </c>
      <c r="GS187">
        <v>6.7813188321749402</v>
      </c>
      <c r="GT187">
        <v>4.3332426675617102</v>
      </c>
      <c r="GU187">
        <v>0</v>
      </c>
      <c r="GV187">
        <v>14375544</v>
      </c>
      <c r="GW187" t="s">
        <v>44</v>
      </c>
      <c r="GX187">
        <v>0.47</v>
      </c>
      <c r="GY187">
        <v>1557433</v>
      </c>
      <c r="GZ187">
        <v>216.67813058065838</v>
      </c>
      <c r="HA187" t="s">
        <v>1806</v>
      </c>
      <c r="HB187" s="57">
        <v>0.48799999999999999</v>
      </c>
      <c r="HC187" t="s">
        <v>1806</v>
      </c>
      <c r="HD187" s="58">
        <v>208.96078320755899</v>
      </c>
      <c r="HE187" s="18">
        <v>940473.6</v>
      </c>
      <c r="HF187" s="18">
        <v>10538947.161600001</v>
      </c>
      <c r="HG187" s="18">
        <v>1101113.3265355085</v>
      </c>
      <c r="HH187" s="57">
        <v>0.5</v>
      </c>
      <c r="HI187">
        <v>102</v>
      </c>
      <c r="HJ187" s="11">
        <v>20.433814678882175</v>
      </c>
      <c r="HK187">
        <v>0</v>
      </c>
      <c r="HL187" s="11">
        <v>20.033151645962917</v>
      </c>
      <c r="HM187" s="59" t="s">
        <v>44</v>
      </c>
      <c r="HN187" s="59" t="s">
        <v>44</v>
      </c>
      <c r="HO187" s="59" t="s">
        <v>44</v>
      </c>
      <c r="HP187" s="59" t="s">
        <v>44</v>
      </c>
      <c r="HQ187" s="59" t="s">
        <v>44</v>
      </c>
      <c r="HR187" s="59" t="s">
        <v>44</v>
      </c>
      <c r="HS187" s="59" t="s">
        <v>44</v>
      </c>
      <c r="HT187" s="59" t="s">
        <v>44</v>
      </c>
      <c r="HU187" t="s">
        <v>44</v>
      </c>
      <c r="HV187" s="19" t="s">
        <v>44</v>
      </c>
      <c r="HW187" s="18">
        <v>239.89535856000001</v>
      </c>
      <c r="HX187" s="58">
        <v>79.021531109663997</v>
      </c>
      <c r="HY187" s="58">
        <v>140.97846889033599</v>
      </c>
      <c r="HZ187" s="57">
        <v>0.76153472828189783</v>
      </c>
      <c r="IA187" s="18">
        <v>940473.6</v>
      </c>
      <c r="IB187" s="18">
        <v>1467629.7283448735</v>
      </c>
      <c r="IC187" s="18">
        <v>16446258.735832654</v>
      </c>
      <c r="ID187" s="58">
        <v>20.896078320755901</v>
      </c>
      <c r="IE187" s="18">
        <v>171831.15531368754</v>
      </c>
      <c r="IF187" s="18">
        <v>929282.17122182099</v>
      </c>
      <c r="IG187" s="18">
        <v>380245778.24249023</v>
      </c>
      <c r="IH187" s="18">
        <v>1</v>
      </c>
      <c r="II187" s="18">
        <v>0</v>
      </c>
      <c r="IJ187" s="18">
        <v>2697.1904379120115</v>
      </c>
      <c r="IK187" s="58">
        <v>29.828676000000002</v>
      </c>
      <c r="IL187" s="58">
        <v>9.4218140321525023</v>
      </c>
      <c r="IM187" s="58">
        <v>14.592180401135998</v>
      </c>
      <c r="IN187" s="58">
        <v>31.712310952872286</v>
      </c>
      <c r="IO187" s="58">
        <v>0</v>
      </c>
      <c r="IP187" s="58">
        <v>83.98851871424651</v>
      </c>
      <c r="IQ187" s="58">
        <v>17.829477836497631</v>
      </c>
      <c r="IR187" s="58">
        <v>18.044199841867574</v>
      </c>
      <c r="IS187" s="58">
        <f t="shared" si="10"/>
        <v>2697.1904379120115</v>
      </c>
      <c r="IT187" s="60"/>
      <c r="IU187" s="18">
        <f t="shared" si="11"/>
        <v>14.592180401135998</v>
      </c>
      <c r="IV187" s="18">
        <f t="shared" si="12"/>
        <v>29.828676000000002</v>
      </c>
      <c r="IW187" s="57">
        <f t="shared" si="13"/>
        <v>0.35918877777120006</v>
      </c>
      <c r="IX187" s="57">
        <f t="shared" si="14"/>
        <v>0.56052198418421684</v>
      </c>
      <c r="JA187" s="18">
        <v>216.24</v>
      </c>
    </row>
    <row r="188" spans="1:261" x14ac:dyDescent="0.2">
      <c r="A188" t="s">
        <v>1553</v>
      </c>
      <c r="B188" t="s">
        <v>1230</v>
      </c>
      <c r="C188" t="s">
        <v>1224</v>
      </c>
      <c r="D188" t="s">
        <v>1554</v>
      </c>
      <c r="E188" t="s">
        <v>800</v>
      </c>
      <c r="F188">
        <v>6823</v>
      </c>
      <c r="G188" t="s">
        <v>802</v>
      </c>
      <c r="H188">
        <v>2434.2611138258098</v>
      </c>
      <c r="I188">
        <v>10.58</v>
      </c>
      <c r="J188">
        <v>4.59</v>
      </c>
      <c r="K188">
        <v>33.249115283401103</v>
      </c>
      <c r="L188">
        <v>0.32663032071516801</v>
      </c>
      <c r="M188">
        <v>0.48506835214510002</v>
      </c>
      <c r="N188">
        <v>4.82</v>
      </c>
      <c r="O188">
        <v>10.69</v>
      </c>
      <c r="R188" t="s">
        <v>980</v>
      </c>
      <c r="S188">
        <v>3297</v>
      </c>
      <c r="T188" t="s">
        <v>41</v>
      </c>
      <c r="U188" t="s">
        <v>981</v>
      </c>
      <c r="V188">
        <v>2233</v>
      </c>
      <c r="W188" t="s">
        <v>42</v>
      </c>
      <c r="X188" t="s">
        <v>56</v>
      </c>
      <c r="Y188">
        <v>45079</v>
      </c>
      <c r="Z188">
        <v>342</v>
      </c>
      <c r="AA188">
        <v>684</v>
      </c>
      <c r="AB188" t="b">
        <v>1</v>
      </c>
      <c r="AC188">
        <v>10280</v>
      </c>
      <c r="AD188">
        <v>1971</v>
      </c>
      <c r="AE188" s="10">
        <v>2021</v>
      </c>
      <c r="AF188" s="11">
        <v>264</v>
      </c>
      <c r="AG188" s="11">
        <v>41.884812504550311</v>
      </c>
      <c r="AH188" s="11">
        <v>0</v>
      </c>
      <c r="AI188" s="11">
        <v>15.865459282026634</v>
      </c>
      <c r="AJ188" s="11" t="s">
        <v>56</v>
      </c>
      <c r="AK188" s="11">
        <v>4.82</v>
      </c>
      <c r="AL188" s="11" t="s">
        <v>100</v>
      </c>
      <c r="AM188" s="11">
        <v>-28.91</v>
      </c>
      <c r="AQ188" t="s">
        <v>560</v>
      </c>
      <c r="AR188" t="s">
        <v>565</v>
      </c>
      <c r="AS188">
        <v>55076</v>
      </c>
      <c r="AT188" t="s">
        <v>41</v>
      </c>
      <c r="AU188" t="s">
        <v>566</v>
      </c>
      <c r="AV188">
        <v>3857</v>
      </c>
      <c r="AW188" t="s">
        <v>42</v>
      </c>
      <c r="AX188">
        <v>0</v>
      </c>
      <c r="AY188" t="s">
        <v>283</v>
      </c>
      <c r="AZ188" t="s">
        <v>563</v>
      </c>
      <c r="BA188">
        <v>28</v>
      </c>
      <c r="BB188" t="s">
        <v>564</v>
      </c>
      <c r="BC188">
        <v>19</v>
      </c>
      <c r="BD188">
        <v>28019</v>
      </c>
      <c r="BE188">
        <v>220</v>
      </c>
      <c r="BF188">
        <v>11206</v>
      </c>
      <c r="BG188">
        <v>2002</v>
      </c>
      <c r="BH188">
        <v>0</v>
      </c>
      <c r="BI188" t="s">
        <v>1787</v>
      </c>
      <c r="BJ188" t="s">
        <v>1788</v>
      </c>
      <c r="BK188" t="s">
        <v>1808</v>
      </c>
      <c r="BL188" t="s">
        <v>1697</v>
      </c>
      <c r="BM188" t="s">
        <v>1791</v>
      </c>
      <c r="BN188">
        <v>2002</v>
      </c>
      <c r="BO188">
        <v>0.91500000000000004</v>
      </c>
      <c r="BP188" t="s">
        <v>2285</v>
      </c>
      <c r="BQ188">
        <v>0</v>
      </c>
      <c r="BR188">
        <v>0</v>
      </c>
      <c r="BS188">
        <v>0</v>
      </c>
      <c r="BT188" t="s">
        <v>41</v>
      </c>
      <c r="BU188">
        <v>0</v>
      </c>
      <c r="BV188" t="s">
        <v>1812</v>
      </c>
      <c r="BW188">
        <v>2016</v>
      </c>
      <c r="BX188">
        <v>0</v>
      </c>
      <c r="BY188">
        <v>0.25</v>
      </c>
      <c r="BZ188">
        <v>0.12052</v>
      </c>
      <c r="CA188">
        <v>0.12052</v>
      </c>
      <c r="CB188">
        <v>0.12052</v>
      </c>
      <c r="CC188">
        <v>0.12052</v>
      </c>
      <c r="CD188">
        <v>0.1</v>
      </c>
      <c r="CE188">
        <v>0.1</v>
      </c>
      <c r="CF188">
        <v>0.1</v>
      </c>
      <c r="CG188">
        <v>0.98</v>
      </c>
      <c r="CH188" t="s">
        <v>1793</v>
      </c>
      <c r="CI188">
        <v>2016</v>
      </c>
      <c r="CJ188">
        <v>0</v>
      </c>
      <c r="CK188">
        <v>0</v>
      </c>
      <c r="CL188">
        <v>0</v>
      </c>
      <c r="CM188">
        <v>0</v>
      </c>
      <c r="CN188">
        <v>0</v>
      </c>
      <c r="CO188" t="s">
        <v>2286</v>
      </c>
      <c r="CP188">
        <v>100</v>
      </c>
      <c r="CQ188" t="s">
        <v>2287</v>
      </c>
      <c r="CR188">
        <v>100</v>
      </c>
      <c r="CS188" t="s">
        <v>1795</v>
      </c>
      <c r="CT188" t="s">
        <v>2288</v>
      </c>
      <c r="CU188">
        <v>0.5</v>
      </c>
      <c r="CV188">
        <v>0</v>
      </c>
      <c r="CW188" t="s">
        <v>2289</v>
      </c>
      <c r="CX188">
        <v>33.376100000000001</v>
      </c>
      <c r="CY188">
        <v>-89.218299999999999</v>
      </c>
      <c r="CZ188" t="s">
        <v>2290</v>
      </c>
      <c r="DA188" t="s">
        <v>1799</v>
      </c>
      <c r="DB188">
        <v>0</v>
      </c>
      <c r="DC188" t="s">
        <v>2291</v>
      </c>
      <c r="DD188" s="18">
        <v>15906255.800000001</v>
      </c>
      <c r="DE188" s="18">
        <v>0</v>
      </c>
      <c r="DF188" s="57">
        <v>0.51600000000000001</v>
      </c>
      <c r="DG188" t="s">
        <v>1820</v>
      </c>
      <c r="DH188">
        <v>7178193.5999999996</v>
      </c>
      <c r="DI188">
        <v>1292.4000000000001</v>
      </c>
      <c r="DJ188">
        <v>977.8</v>
      </c>
      <c r="DK188">
        <v>1726532.8</v>
      </c>
      <c r="DL188">
        <v>12</v>
      </c>
      <c r="DM188">
        <v>453.4</v>
      </c>
      <c r="DN188">
        <v>162</v>
      </c>
      <c r="DO188">
        <v>3</v>
      </c>
      <c r="DP188">
        <v>0.16178028425364399</v>
      </c>
      <c r="DQ188">
        <v>0.114169980981341</v>
      </c>
      <c r="DR188">
        <v>217.55942597844299</v>
      </c>
      <c r="DS188">
        <v>1.0066855169516599E-6</v>
      </c>
      <c r="DT188">
        <v>0.116158896053799</v>
      </c>
      <c r="DU188">
        <v>0.16250210184599101</v>
      </c>
      <c r="DV188">
        <v>0.122945338273762</v>
      </c>
      <c r="DW188" s="58">
        <v>217.08852437793601</v>
      </c>
      <c r="DX188">
        <v>7.5442015713088098E-7</v>
      </c>
      <c r="DY188">
        <v>0.12632704696067201</v>
      </c>
      <c r="DZ188">
        <v>2.32427411628085E-2</v>
      </c>
      <c r="EA188">
        <v>4.3042113264460201E-4</v>
      </c>
      <c r="EB188">
        <v>1183433</v>
      </c>
      <c r="EC188">
        <v>1304356</v>
      </c>
      <c r="ED188">
        <v>25039</v>
      </c>
      <c r="EE188">
        <v>0</v>
      </c>
      <c r="EF188">
        <v>1</v>
      </c>
      <c r="EG188">
        <v>1</v>
      </c>
      <c r="EH188" t="s">
        <v>1859</v>
      </c>
      <c r="EI188">
        <v>0.42</v>
      </c>
      <c r="EJ188">
        <v>0.4</v>
      </c>
      <c r="EK188" t="s">
        <v>1822</v>
      </c>
      <c r="EL188" t="s">
        <v>1822</v>
      </c>
      <c r="EM188">
        <v>1</v>
      </c>
      <c r="EN188">
        <v>0</v>
      </c>
      <c r="EO188">
        <v>0</v>
      </c>
      <c r="EP188">
        <v>1</v>
      </c>
      <c r="EQ188">
        <v>0</v>
      </c>
      <c r="ER188">
        <v>1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 t="s">
        <v>1823</v>
      </c>
      <c r="FA188">
        <v>20</v>
      </c>
      <c r="FB188" t="s">
        <v>1802</v>
      </c>
      <c r="FC188">
        <v>6</v>
      </c>
      <c r="FD188" t="s">
        <v>1849</v>
      </c>
      <c r="FE188">
        <v>0</v>
      </c>
      <c r="FF188">
        <v>0</v>
      </c>
      <c r="FG188">
        <v>0</v>
      </c>
      <c r="FH188">
        <v>1</v>
      </c>
      <c r="FI188">
        <v>0</v>
      </c>
      <c r="FJ188" t="s">
        <v>1871</v>
      </c>
      <c r="FK188">
        <v>1</v>
      </c>
      <c r="FL188">
        <v>23</v>
      </c>
      <c r="FM188">
        <v>44</v>
      </c>
      <c r="FN188">
        <v>35</v>
      </c>
      <c r="FO188">
        <v>58</v>
      </c>
      <c r="FP188">
        <v>0</v>
      </c>
      <c r="FQ188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0</v>
      </c>
      <c r="GD188">
        <v>0</v>
      </c>
      <c r="GE188">
        <v>1</v>
      </c>
      <c r="GF188">
        <v>1</v>
      </c>
      <c r="GG188">
        <v>0</v>
      </c>
      <c r="GH188">
        <v>1</v>
      </c>
      <c r="GI188">
        <v>1</v>
      </c>
      <c r="GJ188" t="s">
        <v>1836</v>
      </c>
      <c r="GK188" t="s">
        <v>1804</v>
      </c>
      <c r="GL188">
        <v>1</v>
      </c>
      <c r="GM188" t="s">
        <v>1836</v>
      </c>
      <c r="GN188">
        <v>0</v>
      </c>
      <c r="GO188">
        <v>0</v>
      </c>
      <c r="GP188">
        <v>0</v>
      </c>
      <c r="GQ188" t="s">
        <v>2115</v>
      </c>
      <c r="GR188">
        <v>189.37319299999999</v>
      </c>
      <c r="GS188">
        <v>6.8246195753799199</v>
      </c>
      <c r="GT188">
        <v>5.1633495982718101</v>
      </c>
      <c r="GU188">
        <v>0</v>
      </c>
      <c r="GV188">
        <v>15472028</v>
      </c>
      <c r="GW188" t="s">
        <v>44</v>
      </c>
      <c r="GX188">
        <v>0.5</v>
      </c>
      <c r="GY188">
        <v>1679921</v>
      </c>
      <c r="GZ188">
        <v>217.1558893249159</v>
      </c>
      <c r="HA188" t="s">
        <v>1806</v>
      </c>
      <c r="HB188" s="57">
        <v>0.51600000000000001</v>
      </c>
      <c r="HC188" t="s">
        <v>1806</v>
      </c>
      <c r="HD188" s="58">
        <v>217.08852437793601</v>
      </c>
      <c r="HE188" s="18">
        <v>994435.20000000007</v>
      </c>
      <c r="HF188" s="18">
        <v>11143640.851200001</v>
      </c>
      <c r="HG188" s="18">
        <v>1209578.2742923475</v>
      </c>
      <c r="HH188" s="57">
        <v>0.5</v>
      </c>
      <c r="HI188">
        <v>102</v>
      </c>
      <c r="HJ188" s="11">
        <v>20.433814678882175</v>
      </c>
      <c r="HK188">
        <v>0</v>
      </c>
      <c r="HL188" s="11">
        <v>20.033151645962917</v>
      </c>
      <c r="HM188" s="59" t="s">
        <v>44</v>
      </c>
      <c r="HN188" s="59" t="s">
        <v>44</v>
      </c>
      <c r="HO188" s="59" t="s">
        <v>44</v>
      </c>
      <c r="HP188" s="59" t="s">
        <v>44</v>
      </c>
      <c r="HQ188" s="59" t="s">
        <v>44</v>
      </c>
      <c r="HR188" s="59" t="s">
        <v>44</v>
      </c>
      <c r="HS188" s="59" t="s">
        <v>44</v>
      </c>
      <c r="HT188" s="59" t="s">
        <v>44</v>
      </c>
      <c r="HU188" t="s">
        <v>44</v>
      </c>
      <c r="HV188" s="19" t="s">
        <v>44</v>
      </c>
      <c r="HW188" s="18">
        <v>239.89535856000001</v>
      </c>
      <c r="HX188" s="58">
        <v>79.021531109663997</v>
      </c>
      <c r="HY188" s="58">
        <v>140.97846889033599</v>
      </c>
      <c r="HZ188" s="57">
        <v>0.80522934383905598</v>
      </c>
      <c r="IA188" s="18">
        <v>994435.20000000007</v>
      </c>
      <c r="IB188" s="18">
        <v>1551837.9914466287</v>
      </c>
      <c r="IC188" s="18">
        <v>17389896.53215092</v>
      </c>
      <c r="ID188" s="58">
        <v>21.708852437793603</v>
      </c>
      <c r="IE188" s="18">
        <v>188757.34886248151</v>
      </c>
      <c r="IF188" s="18">
        <v>1020820.925429866</v>
      </c>
      <c r="IG188" s="18">
        <v>380245778.24249023</v>
      </c>
      <c r="IH188" s="18">
        <v>1</v>
      </c>
      <c r="II188" s="18">
        <v>0</v>
      </c>
      <c r="IJ188" s="18">
        <v>2697.1904379120115</v>
      </c>
      <c r="IK188" s="58">
        <v>29.828676000000002</v>
      </c>
      <c r="IL188" s="58">
        <v>9.4218140321525006</v>
      </c>
      <c r="IM188" s="58">
        <v>14.592180401135998</v>
      </c>
      <c r="IN188" s="58">
        <v>32.561020523240941</v>
      </c>
      <c r="IO188" s="58">
        <v>0</v>
      </c>
      <c r="IP188" s="58">
        <v>87.255337161776453</v>
      </c>
      <c r="IQ188" s="58">
        <v>12.910269438777547</v>
      </c>
      <c r="IR188" s="58">
        <v>12.57657053414966</v>
      </c>
      <c r="IS188" s="58">
        <f t="shared" si="10"/>
        <v>2697.1904379120115</v>
      </c>
      <c r="IT188" s="60"/>
      <c r="IU188" s="18">
        <f t="shared" si="11"/>
        <v>14.592180401135998</v>
      </c>
      <c r="IV188" s="18">
        <f t="shared" si="12"/>
        <v>29.828676000000002</v>
      </c>
      <c r="IW188" s="57">
        <f t="shared" si="13"/>
        <v>0.35918877777120006</v>
      </c>
      <c r="IX188" s="57">
        <f t="shared" si="14"/>
        <v>0.56052198418421684</v>
      </c>
      <c r="JA188" s="18">
        <v>216.24</v>
      </c>
    </row>
    <row r="189" spans="1:261" x14ac:dyDescent="0.2">
      <c r="A189" t="s">
        <v>1555</v>
      </c>
      <c r="B189" t="s">
        <v>1223</v>
      </c>
      <c r="C189" t="s">
        <v>1224</v>
      </c>
      <c r="D189" t="s">
        <v>1556</v>
      </c>
      <c r="E189" t="s">
        <v>803</v>
      </c>
      <c r="F189">
        <v>703</v>
      </c>
      <c r="G189" t="s">
        <v>1557</v>
      </c>
      <c r="H189">
        <v>2166</v>
      </c>
      <c r="I189">
        <v>10.58</v>
      </c>
      <c r="J189">
        <v>3.22</v>
      </c>
      <c r="K189">
        <v>27.12</v>
      </c>
      <c r="L189">
        <v>0.21</v>
      </c>
      <c r="M189">
        <v>0.26</v>
      </c>
      <c r="N189">
        <v>4.82</v>
      </c>
      <c r="O189">
        <v>15.85</v>
      </c>
      <c r="R189" t="s">
        <v>983</v>
      </c>
      <c r="S189">
        <v>3298</v>
      </c>
      <c r="T189" t="s">
        <v>41</v>
      </c>
      <c r="U189" t="s">
        <v>984</v>
      </c>
      <c r="V189">
        <v>2234</v>
      </c>
      <c r="W189" t="s">
        <v>42</v>
      </c>
      <c r="X189" t="s">
        <v>56</v>
      </c>
      <c r="Y189">
        <v>45015</v>
      </c>
      <c r="Z189">
        <v>605</v>
      </c>
      <c r="AA189">
        <v>605</v>
      </c>
      <c r="AB189" t="b">
        <v>1</v>
      </c>
      <c r="AC189">
        <v>9833</v>
      </c>
      <c r="AD189">
        <v>1973</v>
      </c>
      <c r="AE189" s="10">
        <v>2021</v>
      </c>
      <c r="AF189" s="11">
        <v>333</v>
      </c>
      <c r="AG189" s="11">
        <v>38.296886859224429</v>
      </c>
      <c r="AH189" s="11">
        <v>0</v>
      </c>
      <c r="AI189" s="11">
        <v>11.50056662439172</v>
      </c>
      <c r="AJ189" s="11" t="s">
        <v>56</v>
      </c>
      <c r="AK189" s="11">
        <v>4.82</v>
      </c>
      <c r="AL189" s="11" t="s">
        <v>100</v>
      </c>
      <c r="AM189" s="11">
        <v>-28.91</v>
      </c>
      <c r="AQ189" t="s">
        <v>567</v>
      </c>
      <c r="AR189" t="s">
        <v>568</v>
      </c>
      <c r="AS189">
        <v>55479</v>
      </c>
      <c r="AT189" t="s">
        <v>41</v>
      </c>
      <c r="AU189">
        <v>3</v>
      </c>
      <c r="AV189">
        <v>4852</v>
      </c>
      <c r="AW189" t="s">
        <v>42</v>
      </c>
      <c r="AX189">
        <v>0</v>
      </c>
      <c r="AY189" t="s">
        <v>569</v>
      </c>
      <c r="AZ189" t="s">
        <v>125</v>
      </c>
      <c r="BA189">
        <v>56</v>
      </c>
      <c r="BB189" t="s">
        <v>570</v>
      </c>
      <c r="BC189">
        <v>5</v>
      </c>
      <c r="BD189">
        <v>56005</v>
      </c>
      <c r="BE189">
        <v>85</v>
      </c>
      <c r="BF189">
        <v>11824</v>
      </c>
      <c r="BG189">
        <v>2003</v>
      </c>
      <c r="BH189">
        <v>0</v>
      </c>
      <c r="BI189" t="s">
        <v>1807</v>
      </c>
      <c r="BJ189" t="s">
        <v>1788</v>
      </c>
      <c r="BK189" t="s">
        <v>1808</v>
      </c>
      <c r="BL189" t="s">
        <v>1910</v>
      </c>
      <c r="BM189" t="s">
        <v>1865</v>
      </c>
      <c r="BN189">
        <v>2003</v>
      </c>
      <c r="BO189">
        <v>0.93299999999999905</v>
      </c>
      <c r="BP189" t="s">
        <v>1931</v>
      </c>
      <c r="BQ189" t="s">
        <v>1701</v>
      </c>
      <c r="BR189">
        <v>2003</v>
      </c>
      <c r="BS189">
        <v>0</v>
      </c>
      <c r="BT189" t="s">
        <v>41</v>
      </c>
      <c r="BU189">
        <v>0</v>
      </c>
      <c r="BV189" t="s">
        <v>1812</v>
      </c>
      <c r="BW189">
        <v>2016</v>
      </c>
      <c r="BX189">
        <v>0</v>
      </c>
      <c r="BY189">
        <v>0.2</v>
      </c>
      <c r="BZ189">
        <v>0.14165</v>
      </c>
      <c r="CA189">
        <v>0.14165</v>
      </c>
      <c r="CB189">
        <v>0.14165</v>
      </c>
      <c r="CC189">
        <v>0.14165</v>
      </c>
      <c r="CD189">
        <v>0.1</v>
      </c>
      <c r="CE189">
        <v>0.1</v>
      </c>
      <c r="CF189">
        <v>0.1</v>
      </c>
      <c r="CG189">
        <v>0.98299999999999998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 t="s">
        <v>2292</v>
      </c>
      <c r="CP189">
        <v>76.5</v>
      </c>
      <c r="CQ189" t="s">
        <v>2293</v>
      </c>
      <c r="CR189">
        <v>76.5</v>
      </c>
      <c r="CS189" t="s">
        <v>1795</v>
      </c>
      <c r="CT189" t="s">
        <v>2294</v>
      </c>
      <c r="CU189">
        <v>1</v>
      </c>
      <c r="CV189">
        <v>0</v>
      </c>
      <c r="CW189" t="s">
        <v>2295</v>
      </c>
      <c r="CX189">
        <v>44.285800000000002</v>
      </c>
      <c r="CY189">
        <v>-105.38330000000001</v>
      </c>
      <c r="CZ189" t="s">
        <v>1817</v>
      </c>
      <c r="DA189" t="s">
        <v>1799</v>
      </c>
      <c r="DB189" t="s">
        <v>2124</v>
      </c>
      <c r="DC189">
        <v>0</v>
      </c>
      <c r="DD189" s="18">
        <v>8220289.4000000004</v>
      </c>
      <c r="DE189" s="18">
        <v>726786.6</v>
      </c>
      <c r="DF189" s="57">
        <v>0.72199999999999998</v>
      </c>
      <c r="DG189" t="s">
        <v>1835</v>
      </c>
      <c r="DH189">
        <v>3645209</v>
      </c>
      <c r="DI189">
        <v>404</v>
      </c>
      <c r="DJ189">
        <v>581</v>
      </c>
      <c r="DK189">
        <v>862145.2</v>
      </c>
      <c r="DL189">
        <v>0</v>
      </c>
      <c r="DM189">
        <v>271.8</v>
      </c>
      <c r="DN189">
        <v>13</v>
      </c>
      <c r="DO189">
        <v>0</v>
      </c>
      <c r="DP189">
        <v>7.8526859816072297E-2</v>
      </c>
      <c r="DQ189">
        <v>0.130680547844859</v>
      </c>
      <c r="DR189">
        <v>209.758577318509</v>
      </c>
      <c r="DS189">
        <v>0</v>
      </c>
      <c r="DT189">
        <v>0.128286525579204</v>
      </c>
      <c r="DU189">
        <v>9.8293376386480905E-2</v>
      </c>
      <c r="DV189">
        <v>0.141357553664716</v>
      </c>
      <c r="DW189" s="58">
        <v>209.76030357276699</v>
      </c>
      <c r="DX189">
        <v>0</v>
      </c>
      <c r="DY189">
        <v>0.14912725168844901</v>
      </c>
      <c r="DZ189">
        <v>2.8431815858064001E-3</v>
      </c>
      <c r="EA189">
        <v>0</v>
      </c>
      <c r="EB189">
        <v>703377</v>
      </c>
      <c r="EC189">
        <v>525011</v>
      </c>
      <c r="ED189">
        <v>16050</v>
      </c>
      <c r="EE189">
        <v>0</v>
      </c>
      <c r="EF189">
        <v>1</v>
      </c>
      <c r="EG189">
        <v>1</v>
      </c>
      <c r="EH189" t="s">
        <v>1821</v>
      </c>
      <c r="EI189">
        <v>6.8371589999999998E-3</v>
      </c>
      <c r="EJ189">
        <v>6.8371589999999998E-3</v>
      </c>
      <c r="EK189" t="s">
        <v>1848</v>
      </c>
      <c r="EL189" t="s">
        <v>1848</v>
      </c>
      <c r="EM189">
        <v>0</v>
      </c>
      <c r="EN189">
        <v>0</v>
      </c>
      <c r="EO189">
        <v>0</v>
      </c>
      <c r="EP189">
        <v>1</v>
      </c>
      <c r="EQ189">
        <v>1</v>
      </c>
      <c r="ER189">
        <v>1</v>
      </c>
      <c r="ES189">
        <v>0</v>
      </c>
      <c r="ET189">
        <v>1</v>
      </c>
      <c r="EU189">
        <v>0</v>
      </c>
      <c r="EV189">
        <v>0</v>
      </c>
      <c r="EW189">
        <v>0</v>
      </c>
      <c r="EX189">
        <v>0</v>
      </c>
      <c r="EY189">
        <v>0</v>
      </c>
      <c r="EZ189" t="s">
        <v>1801</v>
      </c>
      <c r="FA189">
        <v>19</v>
      </c>
      <c r="FB189" t="s">
        <v>1940</v>
      </c>
      <c r="FC189">
        <v>6</v>
      </c>
      <c r="FD189" t="s">
        <v>1849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34</v>
      </c>
      <c r="FM189">
        <v>71</v>
      </c>
      <c r="FN189">
        <v>8</v>
      </c>
      <c r="FO189">
        <v>57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0</v>
      </c>
      <c r="GD189">
        <v>0</v>
      </c>
      <c r="GE189">
        <v>1</v>
      </c>
      <c r="GF189">
        <v>1</v>
      </c>
      <c r="GG189">
        <v>0</v>
      </c>
      <c r="GH189">
        <v>1</v>
      </c>
      <c r="GI189">
        <v>0</v>
      </c>
      <c r="GJ189" t="s">
        <v>1804</v>
      </c>
      <c r="GK189">
        <v>0</v>
      </c>
      <c r="GL189">
        <v>1</v>
      </c>
      <c r="GM189" t="s">
        <v>1804</v>
      </c>
      <c r="GN189">
        <v>0</v>
      </c>
      <c r="GO189" t="s">
        <v>1829</v>
      </c>
      <c r="GP189">
        <v>0</v>
      </c>
      <c r="GQ189" t="s">
        <v>2296</v>
      </c>
      <c r="GR189">
        <v>167.09196369999901</v>
      </c>
      <c r="GS189">
        <v>2.4178302238720999</v>
      </c>
      <c r="GT189">
        <v>3.4771271288853698</v>
      </c>
      <c r="GU189">
        <v>0</v>
      </c>
      <c r="GV189">
        <v>8523099</v>
      </c>
      <c r="GW189">
        <v>777316</v>
      </c>
      <c r="GX189">
        <v>0.75</v>
      </c>
      <c r="GY189">
        <v>893911</v>
      </c>
      <c r="GZ189">
        <v>209.7619656887712</v>
      </c>
      <c r="HA189" t="s">
        <v>1806</v>
      </c>
      <c r="HB189" s="57">
        <v>0.72199999999999998</v>
      </c>
      <c r="HC189" t="s">
        <v>1806</v>
      </c>
      <c r="HD189" s="58">
        <v>209.76030357276699</v>
      </c>
      <c r="HE189" s="18">
        <v>537601.19999999995</v>
      </c>
      <c r="HF189" s="18">
        <v>6356596.5887999991</v>
      </c>
      <c r="HG189" s="18">
        <v>666680.81507815141</v>
      </c>
      <c r="HH189" s="57">
        <v>1</v>
      </c>
      <c r="HI189">
        <v>56</v>
      </c>
      <c r="HJ189" s="11">
        <v>37.527537805521511</v>
      </c>
      <c r="HK189">
        <v>0</v>
      </c>
      <c r="HL189" s="11">
        <v>37.527537805521511</v>
      </c>
      <c r="HM189" s="59" t="s">
        <v>44</v>
      </c>
      <c r="HN189" s="59" t="s">
        <v>44</v>
      </c>
      <c r="HO189" s="59" t="s">
        <v>44</v>
      </c>
      <c r="HP189" s="59" t="s">
        <v>44</v>
      </c>
      <c r="HQ189" s="59" t="s">
        <v>44</v>
      </c>
      <c r="HR189" s="59" t="s">
        <v>44</v>
      </c>
      <c r="HS189" s="59" t="s">
        <v>44</v>
      </c>
      <c r="HT189" s="59" t="s">
        <v>44</v>
      </c>
      <c r="HU189" t="s">
        <v>44</v>
      </c>
      <c r="HV189" s="19" t="s">
        <v>44</v>
      </c>
      <c r="HW189" s="18">
        <v>96.844146839999993</v>
      </c>
      <c r="HX189" s="58">
        <v>31.900461969095993</v>
      </c>
      <c r="HY189" s="58">
        <v>53.099538030904007</v>
      </c>
      <c r="HZ189" s="57">
        <v>1</v>
      </c>
      <c r="IA189" s="18">
        <v>465151.95315071911</v>
      </c>
      <c r="IB189" s="18">
        <v>744600</v>
      </c>
      <c r="IC189" s="18">
        <v>8804150.4000000004</v>
      </c>
      <c r="ID189" s="58">
        <v>20.976030357276699</v>
      </c>
      <c r="IE189" s="18">
        <v>92338.063030214907</v>
      </c>
      <c r="IF189" s="18">
        <v>574342.75204793655</v>
      </c>
      <c r="IG189" s="18">
        <v>153502669.68252176</v>
      </c>
      <c r="IH189" s="18">
        <v>0</v>
      </c>
      <c r="II189" s="18">
        <v>0</v>
      </c>
      <c r="IJ189" s="18">
        <v>2890.8475548917768</v>
      </c>
      <c r="IK189" s="58">
        <v>50.24448776470588</v>
      </c>
      <c r="IL189" s="58">
        <v>7.8927556724897006</v>
      </c>
      <c r="IM189" s="58">
        <v>15.246686741327997</v>
      </c>
      <c r="IN189" s="58">
        <v>61.413607698863814</v>
      </c>
      <c r="IO189" s="58">
        <v>3.3122278561717535</v>
      </c>
      <c r="IP189" s="58">
        <v>104.95308811109338</v>
      </c>
      <c r="IQ189" s="58">
        <v>17.220580866618107</v>
      </c>
      <c r="IR189" s="58">
        <v>13.946701331104739</v>
      </c>
      <c r="IS189" s="58">
        <f t="shared" si="10"/>
        <v>2890.8475548917768</v>
      </c>
      <c r="IT189" s="60"/>
      <c r="IU189" s="18">
        <f t="shared" si="11"/>
        <v>15.246686741327997</v>
      </c>
      <c r="IV189" s="18">
        <f t="shared" si="12"/>
        <v>50.24448776470588</v>
      </c>
      <c r="IW189" s="57">
        <f t="shared" si="13"/>
        <v>0.37529955257759995</v>
      </c>
      <c r="IX189" s="57">
        <f t="shared" si="14"/>
        <v>0.60076722231613178</v>
      </c>
      <c r="JA189" s="18">
        <v>214.13</v>
      </c>
    </row>
    <row r="190" spans="1:261" x14ac:dyDescent="0.2">
      <c r="A190" t="s">
        <v>1558</v>
      </c>
      <c r="B190" t="s">
        <v>1223</v>
      </c>
      <c r="C190" t="s">
        <v>1224</v>
      </c>
      <c r="D190" t="s">
        <v>1556</v>
      </c>
      <c r="E190" t="s">
        <v>803</v>
      </c>
      <c r="F190">
        <v>703</v>
      </c>
      <c r="G190" t="s">
        <v>1559</v>
      </c>
      <c r="H190">
        <v>1945</v>
      </c>
      <c r="I190">
        <v>10.58</v>
      </c>
      <c r="J190">
        <v>3.22</v>
      </c>
      <c r="K190">
        <v>23.69</v>
      </c>
      <c r="L190">
        <v>0.16</v>
      </c>
      <c r="M190">
        <v>0.19</v>
      </c>
      <c r="N190">
        <v>4.82</v>
      </c>
      <c r="O190">
        <v>15.85</v>
      </c>
      <c r="R190" t="s">
        <v>986</v>
      </c>
      <c r="S190">
        <v>3396</v>
      </c>
      <c r="T190" t="s">
        <v>41</v>
      </c>
      <c r="U190">
        <v>1</v>
      </c>
      <c r="V190">
        <v>2251</v>
      </c>
      <c r="W190" t="s">
        <v>42</v>
      </c>
      <c r="X190" t="s">
        <v>460</v>
      </c>
      <c r="Y190">
        <v>47001</v>
      </c>
      <c r="Z190">
        <v>870</v>
      </c>
      <c r="AA190">
        <v>870</v>
      </c>
      <c r="AB190" t="b">
        <v>1</v>
      </c>
      <c r="AC190">
        <v>9639</v>
      </c>
      <c r="AD190">
        <v>1967</v>
      </c>
      <c r="AE190" s="10">
        <v>2021</v>
      </c>
      <c r="AF190" s="11">
        <v>83</v>
      </c>
      <c r="AG190" s="11">
        <v>9.3937664665193346</v>
      </c>
      <c r="AH190" s="11">
        <v>14</v>
      </c>
      <c r="AI190" s="11">
        <v>9.3937664665193346</v>
      </c>
      <c r="AJ190" s="11" t="s">
        <v>460</v>
      </c>
      <c r="AK190" s="11">
        <v>9.64</v>
      </c>
      <c r="AL190" s="11" t="s">
        <v>100</v>
      </c>
      <c r="AM190" s="11">
        <v>-28.91</v>
      </c>
      <c r="AQ190" t="s">
        <v>571</v>
      </c>
      <c r="AR190" t="s">
        <v>572</v>
      </c>
      <c r="AS190">
        <v>55749</v>
      </c>
      <c r="AT190" t="s">
        <v>41</v>
      </c>
      <c r="AU190" t="s">
        <v>94</v>
      </c>
      <c r="AV190">
        <v>9114</v>
      </c>
      <c r="AW190" t="s">
        <v>42</v>
      </c>
      <c r="AX190">
        <v>0</v>
      </c>
      <c r="AY190" t="s">
        <v>230</v>
      </c>
      <c r="AZ190" t="s">
        <v>103</v>
      </c>
      <c r="BA190">
        <v>30</v>
      </c>
      <c r="BB190" t="s">
        <v>573</v>
      </c>
      <c r="BC190">
        <v>3</v>
      </c>
      <c r="BD190">
        <v>30003</v>
      </c>
      <c r="BE190">
        <v>107</v>
      </c>
      <c r="BF190">
        <v>12466</v>
      </c>
      <c r="BG190">
        <v>2006</v>
      </c>
      <c r="BH190">
        <v>0</v>
      </c>
      <c r="BI190" t="s">
        <v>1807</v>
      </c>
      <c r="BJ190" t="s">
        <v>1788</v>
      </c>
      <c r="BK190" t="s">
        <v>1808</v>
      </c>
      <c r="BL190" t="s">
        <v>1910</v>
      </c>
      <c r="BM190" t="s">
        <v>1865</v>
      </c>
      <c r="BN190">
        <v>2006</v>
      </c>
      <c r="BO190">
        <v>0.92299999999999904</v>
      </c>
      <c r="BP190" t="s">
        <v>2297</v>
      </c>
      <c r="BQ190" t="s">
        <v>1701</v>
      </c>
      <c r="BR190">
        <v>2006</v>
      </c>
      <c r="BS190">
        <v>0</v>
      </c>
      <c r="BT190" t="s">
        <v>41</v>
      </c>
      <c r="BU190">
        <v>0</v>
      </c>
      <c r="BV190" t="s">
        <v>1812</v>
      </c>
      <c r="BW190">
        <v>2009</v>
      </c>
      <c r="BX190">
        <v>0</v>
      </c>
      <c r="BY190">
        <v>0.11</v>
      </c>
      <c r="BZ190">
        <v>1.9276</v>
      </c>
      <c r="CA190">
        <v>7.0169999999999996E-2</v>
      </c>
      <c r="CB190">
        <v>1.9276</v>
      </c>
      <c r="CC190">
        <v>7.0169999999999996E-2</v>
      </c>
      <c r="CD190">
        <v>0.1</v>
      </c>
      <c r="CE190">
        <v>0.1</v>
      </c>
      <c r="CF190">
        <v>0.1</v>
      </c>
      <c r="CG190">
        <v>0.97299999999999998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 t="s">
        <v>2298</v>
      </c>
      <c r="CP190">
        <v>100</v>
      </c>
      <c r="CQ190" t="s">
        <v>2299</v>
      </c>
      <c r="CR190">
        <v>100</v>
      </c>
      <c r="CS190" t="s">
        <v>1795</v>
      </c>
      <c r="CT190" t="s">
        <v>2300</v>
      </c>
      <c r="CU190">
        <v>1</v>
      </c>
      <c r="CV190">
        <v>0</v>
      </c>
      <c r="CW190" t="s">
        <v>1922</v>
      </c>
      <c r="CX190">
        <v>45.757800000000003</v>
      </c>
      <c r="CY190">
        <v>-107.6</v>
      </c>
      <c r="CZ190" t="s">
        <v>1798</v>
      </c>
      <c r="DA190" t="s">
        <v>1799</v>
      </c>
      <c r="DB190">
        <v>0</v>
      </c>
      <c r="DC190" t="s">
        <v>2301</v>
      </c>
      <c r="DD190" s="18">
        <v>2801310.4</v>
      </c>
      <c r="DE190" s="18">
        <v>217130</v>
      </c>
      <c r="DF190" s="57">
        <v>0.19</v>
      </c>
      <c r="DG190" t="s">
        <v>1877</v>
      </c>
      <c r="DH190">
        <v>1094861.5</v>
      </c>
      <c r="DI190">
        <v>130</v>
      </c>
      <c r="DJ190">
        <v>101.6</v>
      </c>
      <c r="DK190">
        <v>292738.2</v>
      </c>
      <c r="DL190">
        <v>1.2</v>
      </c>
      <c r="DM190">
        <v>41.5</v>
      </c>
      <c r="DN190">
        <v>0</v>
      </c>
      <c r="DO190">
        <v>0</v>
      </c>
      <c r="DP190">
        <v>8.4190656388021395E-2</v>
      </c>
      <c r="DQ190">
        <v>6.7851022417977802E-2</v>
      </c>
      <c r="DR190">
        <v>209.28578629088</v>
      </c>
      <c r="DS190">
        <v>4.1541442296721103E-7</v>
      </c>
      <c r="DT190">
        <v>6.8929163898473395E-2</v>
      </c>
      <c r="DU190">
        <v>9.28137060427148E-2</v>
      </c>
      <c r="DV190">
        <v>7.2537481030306397E-2</v>
      </c>
      <c r="DW190" s="58">
        <v>209.00090186364201</v>
      </c>
      <c r="DX190">
        <v>4.2837095096637599E-7</v>
      </c>
      <c r="DY190">
        <v>7.5808675343867593E-2</v>
      </c>
      <c r="DZ190">
        <v>0</v>
      </c>
      <c r="EA190">
        <v>0</v>
      </c>
      <c r="EB190">
        <v>137176</v>
      </c>
      <c r="EC190">
        <v>95240</v>
      </c>
      <c r="ED190">
        <v>30717</v>
      </c>
      <c r="EE190">
        <v>0</v>
      </c>
      <c r="EF190">
        <v>1</v>
      </c>
      <c r="EG190">
        <v>1</v>
      </c>
      <c r="EH190" t="s">
        <v>1821</v>
      </c>
      <c r="EI190">
        <v>9.0835480000000003E-3</v>
      </c>
      <c r="EJ190">
        <v>9.0835480000000003E-3</v>
      </c>
      <c r="EK190" t="s">
        <v>1848</v>
      </c>
      <c r="EL190" t="s">
        <v>1848</v>
      </c>
      <c r="EM190">
        <v>0</v>
      </c>
      <c r="EN190">
        <v>0</v>
      </c>
      <c r="EO190">
        <v>0</v>
      </c>
      <c r="EP190">
        <v>1</v>
      </c>
      <c r="EQ190">
        <v>1</v>
      </c>
      <c r="ER190">
        <v>1</v>
      </c>
      <c r="ES190">
        <v>0</v>
      </c>
      <c r="ET190">
        <v>1</v>
      </c>
      <c r="EU190">
        <v>0</v>
      </c>
      <c r="EV190">
        <v>0</v>
      </c>
      <c r="EW190">
        <v>0</v>
      </c>
      <c r="EX190">
        <v>0</v>
      </c>
      <c r="EY190">
        <v>0</v>
      </c>
      <c r="EZ190" t="s">
        <v>1801</v>
      </c>
      <c r="FA190">
        <v>16</v>
      </c>
      <c r="FB190" t="s">
        <v>1940</v>
      </c>
      <c r="FC190">
        <v>3</v>
      </c>
      <c r="FD190" t="s">
        <v>1825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46</v>
      </c>
      <c r="FM190">
        <v>97</v>
      </c>
      <c r="FN190">
        <v>14</v>
      </c>
      <c r="FO190">
        <v>91</v>
      </c>
      <c r="FP190">
        <v>1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 t="s">
        <v>1923</v>
      </c>
      <c r="GR190">
        <v>189.93615549999899</v>
      </c>
      <c r="GS190">
        <v>0.68444051453910704</v>
      </c>
      <c r="GT190">
        <v>0.53491658674748699</v>
      </c>
      <c r="GU190">
        <v>0</v>
      </c>
      <c r="GV190">
        <v>2216507</v>
      </c>
      <c r="GW190">
        <v>155996</v>
      </c>
      <c r="GX190">
        <v>0.15</v>
      </c>
      <c r="GY190">
        <v>231132</v>
      </c>
      <c r="GZ190">
        <v>208.55517262070455</v>
      </c>
      <c r="HA190" t="s">
        <v>1840</v>
      </c>
      <c r="HB190" s="57">
        <v>0.2</v>
      </c>
      <c r="HC190" t="s">
        <v>1806</v>
      </c>
      <c r="HD190" s="58">
        <v>209.00090186364201</v>
      </c>
      <c r="HE190" s="18">
        <v>187464.00000000003</v>
      </c>
      <c r="HF190" s="18">
        <v>2336926.2240000004</v>
      </c>
      <c r="HG190" s="18">
        <v>244209.8442023978</v>
      </c>
      <c r="HH190" s="57">
        <v>1</v>
      </c>
      <c r="HI190">
        <v>79</v>
      </c>
      <c r="HJ190" s="11">
        <v>30.552150106088778</v>
      </c>
      <c r="HK190">
        <v>0</v>
      </c>
      <c r="HL190" s="11">
        <v>30.552150106088778</v>
      </c>
      <c r="HM190" s="59" t="s">
        <v>44</v>
      </c>
      <c r="HN190" s="59" t="s">
        <v>44</v>
      </c>
      <c r="HO190" s="59" t="s">
        <v>44</v>
      </c>
      <c r="HP190" s="59" t="s">
        <v>44</v>
      </c>
      <c r="HQ190" s="59" t="s">
        <v>44</v>
      </c>
      <c r="HR190" s="59" t="s">
        <v>44</v>
      </c>
      <c r="HS190" s="59" t="s">
        <v>44</v>
      </c>
      <c r="HT190" s="59" t="s">
        <v>44</v>
      </c>
      <c r="HU190" t="s">
        <v>44</v>
      </c>
      <c r="HV190" s="19" t="s">
        <v>44</v>
      </c>
      <c r="HW190" s="18">
        <v>128.528941527</v>
      </c>
      <c r="HX190" s="58">
        <v>42.337433338993797</v>
      </c>
      <c r="HY190" s="58">
        <v>64.662566661006196</v>
      </c>
      <c r="HZ190" s="57">
        <v>0.33094881791794006</v>
      </c>
      <c r="IA190" s="18">
        <v>187464.00000000003</v>
      </c>
      <c r="IB190" s="18">
        <v>310204.94601084356</v>
      </c>
      <c r="IC190" s="18">
        <v>3867014.8569711759</v>
      </c>
      <c r="ID190" s="58">
        <v>20.900090186364203</v>
      </c>
      <c r="IE190" s="18">
        <v>40410.479631353919</v>
      </c>
      <c r="IF190" s="18">
        <v>203799.36457104387</v>
      </c>
      <c r="IG190" s="18">
        <v>203724605.97395909</v>
      </c>
      <c r="IH190" s="18">
        <v>0</v>
      </c>
      <c r="II190" s="18">
        <v>0</v>
      </c>
      <c r="IJ190" s="18">
        <v>3150.5802583121435</v>
      </c>
      <c r="IK190" s="58">
        <v>43.403883476635514</v>
      </c>
      <c r="IL190" s="58">
        <v>12.243059731237802</v>
      </c>
      <c r="IM190" s="58">
        <v>16.074526126301997</v>
      </c>
      <c r="IN190" s="58">
        <v>47.509852530125215</v>
      </c>
      <c r="IO190" s="58">
        <v>0</v>
      </c>
      <c r="IP190" s="58">
        <v>92.406787375382621</v>
      </c>
      <c r="IQ190" s="58">
        <v>107.3089980070725</v>
      </c>
      <c r="IR190" s="58">
        <v>98.707736624886593</v>
      </c>
      <c r="IS190" s="58">
        <f t="shared" si="10"/>
        <v>3150.5802583121435</v>
      </c>
      <c r="IT190" s="60"/>
      <c r="IU190" s="18">
        <f t="shared" si="11"/>
        <v>16.074526126301997</v>
      </c>
      <c r="IV190" s="18">
        <f t="shared" si="12"/>
        <v>43.403883476635514</v>
      </c>
      <c r="IW190" s="57">
        <f t="shared" si="13"/>
        <v>0.39567694709340007</v>
      </c>
      <c r="IX190" s="57">
        <f t="shared" si="14"/>
        <v>0.65474408958970032</v>
      </c>
      <c r="JA190" s="18">
        <v>214.13</v>
      </c>
    </row>
    <row r="191" spans="1:261" x14ac:dyDescent="0.2">
      <c r="A191" t="s">
        <v>1560</v>
      </c>
      <c r="B191" t="s">
        <v>1223</v>
      </c>
      <c r="C191" t="s">
        <v>1224</v>
      </c>
      <c r="D191" t="s">
        <v>1556</v>
      </c>
      <c r="E191" t="s">
        <v>803</v>
      </c>
      <c r="F191">
        <v>703</v>
      </c>
      <c r="G191" t="s">
        <v>1087</v>
      </c>
      <c r="H191">
        <v>2166</v>
      </c>
      <c r="I191">
        <v>10.58</v>
      </c>
      <c r="J191">
        <v>3.22</v>
      </c>
      <c r="K191">
        <v>27.12</v>
      </c>
      <c r="L191">
        <v>0.21</v>
      </c>
      <c r="M191">
        <v>0.26</v>
      </c>
      <c r="N191">
        <v>4.82</v>
      </c>
      <c r="O191">
        <v>15.85</v>
      </c>
      <c r="R191" t="s">
        <v>459</v>
      </c>
      <c r="S191">
        <v>3399</v>
      </c>
      <c r="T191" t="s">
        <v>41</v>
      </c>
      <c r="U191">
        <v>1</v>
      </c>
      <c r="V191">
        <v>2252</v>
      </c>
      <c r="W191" t="s">
        <v>42</v>
      </c>
      <c r="X191" t="s">
        <v>460</v>
      </c>
      <c r="Y191">
        <v>47161</v>
      </c>
      <c r="Z191">
        <v>1239</v>
      </c>
      <c r="AA191">
        <v>2470</v>
      </c>
      <c r="AB191" t="b">
        <v>1</v>
      </c>
      <c r="AC191">
        <v>10158</v>
      </c>
      <c r="AD191">
        <v>1973</v>
      </c>
      <c r="AE191" s="10">
        <v>2021</v>
      </c>
      <c r="AF191" s="11">
        <v>99</v>
      </c>
      <c r="AG191" s="11">
        <v>7.4615202453379146</v>
      </c>
      <c r="AH191" s="11">
        <v>13</v>
      </c>
      <c r="AI191" s="11">
        <v>7.4615202453379146</v>
      </c>
      <c r="AJ191" s="11" t="s">
        <v>460</v>
      </c>
      <c r="AK191" s="11">
        <v>9.64</v>
      </c>
      <c r="AL191" s="11" t="s">
        <v>43</v>
      </c>
      <c r="AM191" s="11">
        <v>-28.91</v>
      </c>
      <c r="AQ191" t="s">
        <v>92</v>
      </c>
      <c r="AR191" t="s">
        <v>93</v>
      </c>
      <c r="AS191">
        <v>55856</v>
      </c>
      <c r="AT191" t="s">
        <v>41</v>
      </c>
      <c r="AU191" t="s">
        <v>94</v>
      </c>
      <c r="AV191">
        <v>90192</v>
      </c>
      <c r="AW191" t="s">
        <v>42</v>
      </c>
      <c r="AX191">
        <v>0</v>
      </c>
      <c r="AY191" t="s">
        <v>574</v>
      </c>
      <c r="AZ191" t="s">
        <v>95</v>
      </c>
      <c r="BA191">
        <v>17</v>
      </c>
      <c r="BB191" t="s">
        <v>575</v>
      </c>
      <c r="BC191">
        <v>163</v>
      </c>
      <c r="BD191">
        <v>17163</v>
      </c>
      <c r="BE191">
        <v>815</v>
      </c>
      <c r="BF191">
        <v>9391</v>
      </c>
      <c r="BG191">
        <v>2012</v>
      </c>
      <c r="BH191">
        <v>2045</v>
      </c>
      <c r="BI191" t="s">
        <v>1807</v>
      </c>
      <c r="BJ191" t="s">
        <v>1788</v>
      </c>
      <c r="BK191" t="s">
        <v>1808</v>
      </c>
      <c r="BL191" t="s">
        <v>1809</v>
      </c>
      <c r="BM191" t="s">
        <v>1810</v>
      </c>
      <c r="BN191">
        <v>2011</v>
      </c>
      <c r="BO191">
        <v>0.98</v>
      </c>
      <c r="BP191" t="s">
        <v>1811</v>
      </c>
      <c r="BQ191" t="s">
        <v>1701</v>
      </c>
      <c r="BR191">
        <v>2011</v>
      </c>
      <c r="BS191">
        <v>0</v>
      </c>
      <c r="BT191" t="s">
        <v>2302</v>
      </c>
      <c r="BU191" t="s">
        <v>1793</v>
      </c>
      <c r="BV191" t="s">
        <v>1812</v>
      </c>
      <c r="BW191">
        <v>2011</v>
      </c>
      <c r="BX191">
        <v>0</v>
      </c>
      <c r="BY191">
        <v>0.182</v>
      </c>
      <c r="BZ191">
        <v>6.1219999999999997E-2</v>
      </c>
      <c r="CA191">
        <v>6.1219999999999997E-2</v>
      </c>
      <c r="CB191">
        <v>6.1219999999999997E-2</v>
      </c>
      <c r="CC191">
        <v>6.1219999999999997E-2</v>
      </c>
      <c r="CD191">
        <v>0.05</v>
      </c>
      <c r="CE191">
        <v>0.1</v>
      </c>
      <c r="CF191">
        <v>0.1</v>
      </c>
      <c r="CG191">
        <v>0.99</v>
      </c>
      <c r="CH191" t="s">
        <v>1793</v>
      </c>
      <c r="CI191">
        <v>2011</v>
      </c>
      <c r="CJ191">
        <v>0</v>
      </c>
      <c r="CK191">
        <v>0</v>
      </c>
      <c r="CL191">
        <v>0</v>
      </c>
      <c r="CM191">
        <v>0</v>
      </c>
      <c r="CN191">
        <v>0</v>
      </c>
      <c r="CO191" t="s">
        <v>2303</v>
      </c>
      <c r="CP191">
        <v>100</v>
      </c>
      <c r="CQ191" t="s">
        <v>2304</v>
      </c>
      <c r="CR191">
        <v>100</v>
      </c>
      <c r="CS191" t="s">
        <v>1795</v>
      </c>
      <c r="CT191" t="s">
        <v>2305</v>
      </c>
      <c r="CU191">
        <v>1</v>
      </c>
      <c r="CV191">
        <v>0</v>
      </c>
      <c r="CW191" t="s">
        <v>2279</v>
      </c>
      <c r="CX191">
        <v>38.279167000000001</v>
      </c>
      <c r="CY191">
        <v>-89.666944000000001</v>
      </c>
      <c r="CZ191" t="s">
        <v>1876</v>
      </c>
      <c r="DA191" t="s">
        <v>1799</v>
      </c>
      <c r="DB191" t="s">
        <v>2306</v>
      </c>
      <c r="DC191">
        <v>0</v>
      </c>
      <c r="DD191" s="18">
        <v>64278788.600000001</v>
      </c>
      <c r="DE191" s="18">
        <v>6125316.5999999996</v>
      </c>
      <c r="DF191" s="57">
        <v>0.73399999999999999</v>
      </c>
      <c r="DG191" t="s">
        <v>1835</v>
      </c>
      <c r="DH191">
        <v>28197299.600000001</v>
      </c>
      <c r="DI191">
        <v>5205.2</v>
      </c>
      <c r="DJ191">
        <v>2003.2</v>
      </c>
      <c r="DK191">
        <v>6595001.7999999998</v>
      </c>
      <c r="DL191">
        <v>32.4</v>
      </c>
      <c r="DM191">
        <v>875.6</v>
      </c>
      <c r="DN191">
        <v>65</v>
      </c>
      <c r="DO191">
        <v>0</v>
      </c>
      <c r="DP191">
        <v>0.15817961936800401</v>
      </c>
      <c r="DQ191">
        <v>6.3430576813337206E-2</v>
      </c>
      <c r="DR191">
        <v>205.19990010447199</v>
      </c>
      <c r="DS191">
        <v>5.6470917759708296E-7</v>
      </c>
      <c r="DT191">
        <v>6.4674095100263798E-2</v>
      </c>
      <c r="DU191">
        <v>0.16195700365143401</v>
      </c>
      <c r="DV191">
        <v>6.2328492606346299E-2</v>
      </c>
      <c r="DW191" s="58">
        <v>205.19994056017401</v>
      </c>
      <c r="DX191">
        <v>5.0405430322624304E-7</v>
      </c>
      <c r="DY191">
        <v>6.2105237907249797E-2</v>
      </c>
      <c r="DZ191">
        <v>2.2497479849612999E-3</v>
      </c>
      <c r="EA191">
        <v>0</v>
      </c>
      <c r="EB191">
        <v>5697710</v>
      </c>
      <c r="EC191">
        <v>3218121</v>
      </c>
      <c r="ED191">
        <v>126194</v>
      </c>
      <c r="EE191">
        <v>0</v>
      </c>
      <c r="EF191">
        <v>1</v>
      </c>
      <c r="EG191">
        <v>1</v>
      </c>
      <c r="EH191" t="s">
        <v>1859</v>
      </c>
      <c r="EI191">
        <v>7.8061529999999997E-3</v>
      </c>
      <c r="EJ191">
        <v>4.9295750000000003E-3</v>
      </c>
      <c r="EK191" t="s">
        <v>1848</v>
      </c>
      <c r="EL191" t="s">
        <v>1848</v>
      </c>
      <c r="EM191">
        <v>0</v>
      </c>
      <c r="EN191">
        <v>1</v>
      </c>
      <c r="EO191">
        <v>0</v>
      </c>
      <c r="EP191">
        <v>0</v>
      </c>
      <c r="EQ191">
        <v>1</v>
      </c>
      <c r="ER191">
        <v>1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 t="s">
        <v>1939</v>
      </c>
      <c r="FA191">
        <v>10</v>
      </c>
      <c r="FB191" t="s">
        <v>1940</v>
      </c>
      <c r="FC191">
        <v>6</v>
      </c>
      <c r="FD191" t="s">
        <v>1849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24</v>
      </c>
      <c r="FM191">
        <v>5</v>
      </c>
      <c r="FN191">
        <v>67</v>
      </c>
      <c r="FO191">
        <v>7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0</v>
      </c>
      <c r="GD191">
        <v>0</v>
      </c>
      <c r="GE191">
        <v>1</v>
      </c>
      <c r="GF191">
        <v>1</v>
      </c>
      <c r="GG191">
        <v>0</v>
      </c>
      <c r="GH191">
        <v>0</v>
      </c>
      <c r="GI191">
        <v>0</v>
      </c>
      <c r="GJ191">
        <v>0</v>
      </c>
      <c r="GK191">
        <v>0</v>
      </c>
      <c r="GL191">
        <v>0</v>
      </c>
      <c r="GM191">
        <v>0</v>
      </c>
      <c r="GN191" t="s">
        <v>1991</v>
      </c>
      <c r="GO191" t="s">
        <v>1893</v>
      </c>
      <c r="GP191">
        <v>0</v>
      </c>
      <c r="GQ191" t="s">
        <v>1918</v>
      </c>
      <c r="GR191">
        <v>144.86223909999899</v>
      </c>
      <c r="GS191">
        <v>35.932069201324303</v>
      </c>
      <c r="GT191">
        <v>13.8283103481312</v>
      </c>
      <c r="GU191">
        <v>1</v>
      </c>
      <c r="GV191">
        <v>64863820</v>
      </c>
      <c r="GW191">
        <v>6082164</v>
      </c>
      <c r="GX191">
        <v>0.74</v>
      </c>
      <c r="GY191">
        <v>6655027</v>
      </c>
      <c r="GZ191">
        <v>205.19997126287043</v>
      </c>
      <c r="HA191" t="s">
        <v>1806</v>
      </c>
      <c r="HB191" s="57">
        <v>0.73399999999999999</v>
      </c>
      <c r="HC191" t="s">
        <v>1806</v>
      </c>
      <c r="HD191" s="58">
        <v>205.19994056017401</v>
      </c>
      <c r="HE191" s="18">
        <v>5240319.6000000006</v>
      </c>
      <c r="HF191" s="18">
        <v>49211841.363600008</v>
      </c>
      <c r="HG191" s="18">
        <v>5049133.4613337172</v>
      </c>
      <c r="HH191" s="57">
        <v>0.5</v>
      </c>
      <c r="HI191">
        <v>89</v>
      </c>
      <c r="HJ191" s="11">
        <v>9.906511734998654</v>
      </c>
      <c r="HK191">
        <v>0</v>
      </c>
      <c r="HL191" s="11">
        <v>9.906511734998654</v>
      </c>
      <c r="HM191" s="59">
        <v>2031.9172107300501</v>
      </c>
      <c r="HN191" s="59">
        <v>12.66</v>
      </c>
      <c r="HO191" s="59">
        <v>3.52</v>
      </c>
      <c r="HP191" s="59">
        <v>24.404939504803</v>
      </c>
      <c r="HQ191" s="59">
        <v>0.288193924025613</v>
      </c>
      <c r="HR191" s="59">
        <v>0.40487702163978279</v>
      </c>
      <c r="HS191" s="59">
        <v>4.82</v>
      </c>
      <c r="HT191" s="59">
        <v>10.69</v>
      </c>
      <c r="HU191" t="s">
        <v>44</v>
      </c>
      <c r="HV191" s="19" t="s">
        <v>44</v>
      </c>
      <c r="HW191" s="18">
        <v>707.42825594999999</v>
      </c>
      <c r="HX191" s="58">
        <v>233.02686750992999</v>
      </c>
      <c r="HY191" s="58">
        <v>581.97313249007004</v>
      </c>
      <c r="HZ191" s="57">
        <v>1</v>
      </c>
      <c r="IA191" s="18">
        <v>5098084.6406130139</v>
      </c>
      <c r="IB191" s="18">
        <v>7139400</v>
      </c>
      <c r="IC191" s="18">
        <v>67046105.399999999</v>
      </c>
      <c r="ID191" s="58">
        <v>20.519994056017403</v>
      </c>
      <c r="IE191" s="18">
        <v>687892.8421435582</v>
      </c>
      <c r="IF191" s="18">
        <v>4361240.6191901593</v>
      </c>
      <c r="IG191" s="18">
        <v>1121308095.9511638</v>
      </c>
      <c r="IH191" s="18">
        <v>0</v>
      </c>
      <c r="II191" s="18">
        <v>280327023.98779094</v>
      </c>
      <c r="IJ191" s="18">
        <v>1926.7351589814091</v>
      </c>
      <c r="IK191" s="58">
        <v>20.444175386503069</v>
      </c>
      <c r="IL191" s="58">
        <v>5.2473424708349468</v>
      </c>
      <c r="IM191" s="58">
        <v>11.615711559659999</v>
      </c>
      <c r="IN191" s="58">
        <v>17.216270576322902</v>
      </c>
      <c r="IO191" s="58">
        <v>0.67819408907156142</v>
      </c>
      <c r="IP191" s="58">
        <v>72.714652416321684</v>
      </c>
      <c r="IQ191" s="58">
        <v>-13.561377110430698</v>
      </c>
      <c r="IR191" s="58">
        <v>-15.852610389812826</v>
      </c>
      <c r="IS191" s="58">
        <f t="shared" si="10"/>
        <v>1926.7351589814091</v>
      </c>
      <c r="IT191" s="60"/>
      <c r="IU191" s="18">
        <f t="shared" si="11"/>
        <v>11.615711559659999</v>
      </c>
      <c r="IV191" s="18">
        <f t="shared" si="12"/>
        <v>20.444175386503069</v>
      </c>
      <c r="IW191" s="57">
        <f t="shared" si="13"/>
        <v>0.28592253682199997</v>
      </c>
      <c r="IX191" s="57">
        <f t="shared" si="14"/>
        <v>0.40040829120905519</v>
      </c>
      <c r="JA191" s="18">
        <v>205.4</v>
      </c>
    </row>
    <row r="192" spans="1:261" x14ac:dyDescent="0.2">
      <c r="A192" t="s">
        <v>1561</v>
      </c>
      <c r="B192" t="s">
        <v>1223</v>
      </c>
      <c r="C192" t="s">
        <v>1224</v>
      </c>
      <c r="D192" t="s">
        <v>1556</v>
      </c>
      <c r="E192" t="s">
        <v>803</v>
      </c>
      <c r="F192">
        <v>703</v>
      </c>
      <c r="G192" t="s">
        <v>805</v>
      </c>
      <c r="H192">
        <v>2143.5728924079799</v>
      </c>
      <c r="I192">
        <v>10.58</v>
      </c>
      <c r="J192">
        <v>3.22</v>
      </c>
      <c r="K192">
        <v>25.159160376705302</v>
      </c>
      <c r="L192">
        <v>0.29925858861221999</v>
      </c>
      <c r="M192">
        <v>0.42706202657276737</v>
      </c>
      <c r="N192">
        <v>4.82</v>
      </c>
      <c r="O192">
        <v>15.85</v>
      </c>
      <c r="R192" t="s">
        <v>988</v>
      </c>
      <c r="S192">
        <v>3399</v>
      </c>
      <c r="T192" t="s">
        <v>41</v>
      </c>
      <c r="U192">
        <v>2</v>
      </c>
      <c r="V192">
        <v>2253</v>
      </c>
      <c r="W192" t="s">
        <v>42</v>
      </c>
      <c r="X192" t="s">
        <v>460</v>
      </c>
      <c r="Y192">
        <v>47161</v>
      </c>
      <c r="Z192">
        <v>1231</v>
      </c>
      <c r="AA192">
        <v>2470</v>
      </c>
      <c r="AB192" t="b">
        <v>1</v>
      </c>
      <c r="AC192">
        <v>10094</v>
      </c>
      <c r="AD192">
        <v>1973</v>
      </c>
      <c r="AE192" s="10">
        <v>2021</v>
      </c>
      <c r="AF192" s="11">
        <v>99</v>
      </c>
      <c r="AG192" s="11">
        <v>7.4615202453379146</v>
      </c>
      <c r="AH192" s="11">
        <v>13</v>
      </c>
      <c r="AI192" s="11">
        <v>7.4615202453379146</v>
      </c>
      <c r="AJ192" s="11" t="s">
        <v>460</v>
      </c>
      <c r="AK192" s="11">
        <v>9.64</v>
      </c>
      <c r="AL192" s="11" t="s">
        <v>43</v>
      </c>
      <c r="AM192" s="11">
        <v>-28.91</v>
      </c>
      <c r="AQ192" t="s">
        <v>92</v>
      </c>
      <c r="AR192" t="s">
        <v>96</v>
      </c>
      <c r="AS192">
        <v>55856</v>
      </c>
      <c r="AT192" t="s">
        <v>41</v>
      </c>
      <c r="AU192" t="s">
        <v>97</v>
      </c>
      <c r="AV192">
        <v>90193</v>
      </c>
      <c r="AW192" t="s">
        <v>42</v>
      </c>
      <c r="AX192">
        <v>0</v>
      </c>
      <c r="AY192" t="s">
        <v>574</v>
      </c>
      <c r="AZ192" t="s">
        <v>95</v>
      </c>
      <c r="BA192">
        <v>17</v>
      </c>
      <c r="BB192" t="s">
        <v>575</v>
      </c>
      <c r="BC192">
        <v>163</v>
      </c>
      <c r="BD192">
        <v>17163</v>
      </c>
      <c r="BE192">
        <v>815</v>
      </c>
      <c r="BF192">
        <v>9346</v>
      </c>
      <c r="BG192">
        <v>2012</v>
      </c>
      <c r="BH192">
        <v>2045</v>
      </c>
      <c r="BI192" t="s">
        <v>1807</v>
      </c>
      <c r="BJ192" t="s">
        <v>1788</v>
      </c>
      <c r="BK192" t="s">
        <v>1808</v>
      </c>
      <c r="BL192" t="s">
        <v>1809</v>
      </c>
      <c r="BM192" t="s">
        <v>1810</v>
      </c>
      <c r="BN192">
        <v>2012</v>
      </c>
      <c r="BO192">
        <v>0.98</v>
      </c>
      <c r="BP192" t="s">
        <v>1811</v>
      </c>
      <c r="BQ192" t="s">
        <v>1701</v>
      </c>
      <c r="BR192">
        <v>2012</v>
      </c>
      <c r="BS192">
        <v>0</v>
      </c>
      <c r="BT192" t="s">
        <v>2302</v>
      </c>
      <c r="BU192" t="s">
        <v>1793</v>
      </c>
      <c r="BV192" t="s">
        <v>1812</v>
      </c>
      <c r="BW192">
        <v>2012</v>
      </c>
      <c r="BX192">
        <v>0</v>
      </c>
      <c r="BY192">
        <v>0.182</v>
      </c>
      <c r="BZ192">
        <v>6.096E-2</v>
      </c>
      <c r="CA192">
        <v>6.096E-2</v>
      </c>
      <c r="CB192">
        <v>6.096E-2</v>
      </c>
      <c r="CC192">
        <v>6.096E-2</v>
      </c>
      <c r="CD192">
        <v>0.05</v>
      </c>
      <c r="CE192">
        <v>0.1</v>
      </c>
      <c r="CF192">
        <v>0.1</v>
      </c>
      <c r="CG192">
        <v>0.99</v>
      </c>
      <c r="CH192" t="s">
        <v>1793</v>
      </c>
      <c r="CI192">
        <v>2012</v>
      </c>
      <c r="CJ192">
        <v>0</v>
      </c>
      <c r="CK192">
        <v>0</v>
      </c>
      <c r="CL192">
        <v>0</v>
      </c>
      <c r="CM192">
        <v>0</v>
      </c>
      <c r="CN192">
        <v>0</v>
      </c>
      <c r="CO192" t="s">
        <v>2303</v>
      </c>
      <c r="CP192">
        <v>100</v>
      </c>
      <c r="CQ192" t="s">
        <v>2304</v>
      </c>
      <c r="CR192">
        <v>100</v>
      </c>
      <c r="CS192" t="s">
        <v>1795</v>
      </c>
      <c r="CT192" t="s">
        <v>2307</v>
      </c>
      <c r="CU192">
        <v>1</v>
      </c>
      <c r="CV192">
        <v>0</v>
      </c>
      <c r="CW192" t="s">
        <v>2279</v>
      </c>
      <c r="CX192">
        <v>38.279167000000001</v>
      </c>
      <c r="CY192">
        <v>-89.666944000000001</v>
      </c>
      <c r="CZ192" t="s">
        <v>1876</v>
      </c>
      <c r="DA192" t="s">
        <v>1799</v>
      </c>
      <c r="DB192" t="s">
        <v>2306</v>
      </c>
      <c r="DC192">
        <v>0</v>
      </c>
      <c r="DD192" s="18">
        <v>63829896.399999999</v>
      </c>
      <c r="DE192" s="18">
        <v>6409938.4000000004</v>
      </c>
      <c r="DF192" s="57">
        <v>0.72799999999999998</v>
      </c>
      <c r="DG192" t="s">
        <v>1835</v>
      </c>
      <c r="DH192">
        <v>27020499.199999999</v>
      </c>
      <c r="DI192">
        <v>5030.2</v>
      </c>
      <c r="DJ192">
        <v>1992.6</v>
      </c>
      <c r="DK192">
        <v>6548946.7999999998</v>
      </c>
      <c r="DL192">
        <v>32.4</v>
      </c>
      <c r="DM192">
        <v>859.4</v>
      </c>
      <c r="DN192">
        <v>70</v>
      </c>
      <c r="DO192">
        <v>0</v>
      </c>
      <c r="DP192">
        <v>0.15996555617462299</v>
      </c>
      <c r="DQ192">
        <v>6.1028876053175599E-2</v>
      </c>
      <c r="DR192">
        <v>205.20011130973899</v>
      </c>
      <c r="DS192">
        <v>4.03274511364596E-7</v>
      </c>
      <c r="DT192">
        <v>6.1308173013326799E-2</v>
      </c>
      <c r="DU192">
        <v>0.15761266377364799</v>
      </c>
      <c r="DV192">
        <v>6.2434693220025303E-2</v>
      </c>
      <c r="DW192" s="58">
        <v>205.19998211997699</v>
      </c>
      <c r="DX192">
        <v>5.0759913187012396E-7</v>
      </c>
      <c r="DY192">
        <v>6.3610963930673795E-2</v>
      </c>
      <c r="DZ192">
        <v>2.3458997710301202E-3</v>
      </c>
      <c r="EA192">
        <v>0</v>
      </c>
      <c r="EB192">
        <v>6355380</v>
      </c>
      <c r="EC192">
        <v>3576547</v>
      </c>
      <c r="ED192">
        <v>113557</v>
      </c>
      <c r="EE192">
        <v>0</v>
      </c>
      <c r="EF192">
        <v>1</v>
      </c>
      <c r="EG192">
        <v>1</v>
      </c>
      <c r="EH192" t="s">
        <v>1859</v>
      </c>
      <c r="EI192">
        <v>5.5095580000000003E-3</v>
      </c>
      <c r="EJ192">
        <v>4.9295750000000003E-3</v>
      </c>
      <c r="EK192" t="s">
        <v>1848</v>
      </c>
      <c r="EL192" t="s">
        <v>1848</v>
      </c>
      <c r="EM192">
        <v>0</v>
      </c>
      <c r="EN192">
        <v>1</v>
      </c>
      <c r="EO192">
        <v>0</v>
      </c>
      <c r="EP192">
        <v>0</v>
      </c>
      <c r="EQ192">
        <v>1</v>
      </c>
      <c r="ER192">
        <v>1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 t="s">
        <v>1939</v>
      </c>
      <c r="FA192">
        <v>10</v>
      </c>
      <c r="FB192" t="s">
        <v>1940</v>
      </c>
      <c r="FC192">
        <v>6</v>
      </c>
      <c r="FD192" t="s">
        <v>1849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24</v>
      </c>
      <c r="FM192">
        <v>5</v>
      </c>
      <c r="FN192">
        <v>67</v>
      </c>
      <c r="FO192">
        <v>7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</v>
      </c>
      <c r="GB192">
        <v>0</v>
      </c>
      <c r="GC192">
        <v>0</v>
      </c>
      <c r="GD192">
        <v>0</v>
      </c>
      <c r="GE192">
        <v>1</v>
      </c>
      <c r="GF192">
        <v>1</v>
      </c>
      <c r="GG192">
        <v>0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 t="s">
        <v>1991</v>
      </c>
      <c r="GO192" t="s">
        <v>1893</v>
      </c>
      <c r="GP192">
        <v>0</v>
      </c>
      <c r="GQ192" t="s">
        <v>1918</v>
      </c>
      <c r="GR192">
        <v>144.86223909999899</v>
      </c>
      <c r="GS192">
        <v>34.7240249167182</v>
      </c>
      <c r="GT192">
        <v>13.7551373800351</v>
      </c>
      <c r="GU192">
        <v>1</v>
      </c>
      <c r="GV192">
        <v>70219452</v>
      </c>
      <c r="GW192">
        <v>6821053</v>
      </c>
      <c r="GX192">
        <v>0.8</v>
      </c>
      <c r="GY192">
        <v>7204515</v>
      </c>
      <c r="GZ192">
        <v>205.19997792064797</v>
      </c>
      <c r="HA192" t="s">
        <v>1806</v>
      </c>
      <c r="HB192" s="57">
        <v>0.72799999999999998</v>
      </c>
      <c r="HC192" t="s">
        <v>1806</v>
      </c>
      <c r="HD192" s="58">
        <v>205.19998211997699</v>
      </c>
      <c r="HE192" s="18">
        <v>5197483.1999999993</v>
      </c>
      <c r="HF192" s="18">
        <v>48575677.987199992</v>
      </c>
      <c r="HG192" s="18">
        <v>4983864.1272195987</v>
      </c>
      <c r="HH192" s="57">
        <v>0.5</v>
      </c>
      <c r="HI192">
        <v>89</v>
      </c>
      <c r="HJ192" s="11">
        <v>9.9343659734118397</v>
      </c>
      <c r="HK192">
        <v>0</v>
      </c>
      <c r="HL192" s="11">
        <v>9.9343659734118397</v>
      </c>
      <c r="HM192" s="59" t="s">
        <v>44</v>
      </c>
      <c r="HN192" s="59" t="s">
        <v>44</v>
      </c>
      <c r="HO192" s="59" t="s">
        <v>44</v>
      </c>
      <c r="HP192" s="59" t="s">
        <v>44</v>
      </c>
      <c r="HQ192" s="59" t="s">
        <v>44</v>
      </c>
      <c r="HR192" s="59" t="s">
        <v>44</v>
      </c>
      <c r="HS192" s="59" t="s">
        <v>44</v>
      </c>
      <c r="HT192" s="59" t="s">
        <v>44</v>
      </c>
      <c r="HU192" t="s">
        <v>44</v>
      </c>
      <c r="HV192" s="19" t="s">
        <v>44</v>
      </c>
      <c r="HW192" s="18">
        <v>704.03838570000005</v>
      </c>
      <c r="HX192" s="58">
        <v>231.91024424957999</v>
      </c>
      <c r="HY192" s="58">
        <v>583.08975575041995</v>
      </c>
      <c r="HZ192" s="57">
        <v>1</v>
      </c>
      <c r="IA192" s="18">
        <v>5107866.260373679</v>
      </c>
      <c r="IB192" s="18">
        <v>7139400</v>
      </c>
      <c r="IC192" s="18">
        <v>66724832.399999999</v>
      </c>
      <c r="ID192" s="58">
        <v>20.519998211997702</v>
      </c>
      <c r="IE192" s="18">
        <v>684596.7207719232</v>
      </c>
      <c r="IF192" s="18">
        <v>4299267.4064476751</v>
      </c>
      <c r="IG192" s="18">
        <v>1115934987.1962068</v>
      </c>
      <c r="IH192" s="18">
        <v>0</v>
      </c>
      <c r="II192" s="18">
        <v>278983746.7990517</v>
      </c>
      <c r="IJ192" s="18">
        <v>1913.8305487120592</v>
      </c>
      <c r="IK192" s="58">
        <v>20.444175386503069</v>
      </c>
      <c r="IL192" s="58">
        <v>5.3297659397230159</v>
      </c>
      <c r="IM192" s="58">
        <v>11.560051137959999</v>
      </c>
      <c r="IN192" s="58">
        <v>17.053999297100194</v>
      </c>
      <c r="IO192" s="58">
        <v>0.42730478496423741</v>
      </c>
      <c r="IP192" s="58">
        <v>71.544106857903103</v>
      </c>
      <c r="IQ192" s="58">
        <v>-12.694276493031452</v>
      </c>
      <c r="IR192" s="58">
        <v>-15.081794284618713</v>
      </c>
      <c r="IS192" s="58">
        <f t="shared" si="10"/>
        <v>1913.8305487120592</v>
      </c>
      <c r="IT192" s="60"/>
      <c r="IU192" s="18">
        <f t="shared" si="11"/>
        <v>11.560051137959999</v>
      </c>
      <c r="IV192" s="18">
        <f t="shared" si="12"/>
        <v>20.444175386503069</v>
      </c>
      <c r="IW192" s="57">
        <f t="shared" si="13"/>
        <v>0.2845524469320001</v>
      </c>
      <c r="IX192" s="57">
        <f t="shared" si="14"/>
        <v>0.39772649401311844</v>
      </c>
      <c r="JA192" s="18">
        <v>205.4</v>
      </c>
    </row>
    <row r="193" spans="1:261" x14ac:dyDescent="0.2">
      <c r="A193" t="s">
        <v>1562</v>
      </c>
      <c r="B193" t="s">
        <v>1335</v>
      </c>
      <c r="C193" t="s">
        <v>1224</v>
      </c>
      <c r="D193" t="s">
        <v>1563</v>
      </c>
      <c r="E193" t="s">
        <v>119</v>
      </c>
      <c r="F193">
        <v>7097</v>
      </c>
      <c r="G193" t="s">
        <v>210</v>
      </c>
      <c r="H193">
        <v>2330.1813626365702</v>
      </c>
      <c r="I193">
        <v>10.58</v>
      </c>
      <c r="J193">
        <v>4.59</v>
      </c>
      <c r="K193">
        <v>29.6972026935305</v>
      </c>
      <c r="L193">
        <v>0.317044674535714</v>
      </c>
      <c r="M193">
        <v>0.46422461721076536</v>
      </c>
      <c r="N193">
        <v>4.82</v>
      </c>
      <c r="O193">
        <v>18.850000000000001</v>
      </c>
      <c r="R193" t="s">
        <v>463</v>
      </c>
      <c r="S193">
        <v>3403</v>
      </c>
      <c r="T193" t="s">
        <v>41</v>
      </c>
      <c r="U193">
        <v>1</v>
      </c>
      <c r="V193">
        <v>2254</v>
      </c>
      <c r="W193" t="s">
        <v>42</v>
      </c>
      <c r="X193" t="s">
        <v>460</v>
      </c>
      <c r="Y193">
        <v>47165</v>
      </c>
      <c r="Z193">
        <v>225</v>
      </c>
      <c r="AA193">
        <v>976</v>
      </c>
      <c r="AB193" t="b">
        <v>0</v>
      </c>
      <c r="AC193">
        <v>10662</v>
      </c>
      <c r="AD193">
        <v>1956</v>
      </c>
      <c r="AE193" s="10">
        <v>2032</v>
      </c>
      <c r="AF193" s="11">
        <v>127</v>
      </c>
      <c r="AG193" s="11">
        <v>25.906705398452235</v>
      </c>
      <c r="AH193" s="11">
        <v>0</v>
      </c>
      <c r="AI193" s="11">
        <v>20.398980628702549</v>
      </c>
      <c r="AJ193" s="11" t="s">
        <v>460</v>
      </c>
      <c r="AK193" s="11">
        <v>9.64</v>
      </c>
      <c r="AL193" s="11" t="s">
        <v>43</v>
      </c>
      <c r="AM193" s="11">
        <v>-28.91</v>
      </c>
      <c r="AQ193" t="s">
        <v>576</v>
      </c>
      <c r="AR193" t="s">
        <v>577</v>
      </c>
      <c r="AS193">
        <v>56068</v>
      </c>
      <c r="AT193" t="s">
        <v>41</v>
      </c>
      <c r="AU193">
        <v>18</v>
      </c>
      <c r="AV193">
        <v>89796</v>
      </c>
      <c r="AW193" t="s">
        <v>42</v>
      </c>
      <c r="AX193">
        <v>0</v>
      </c>
      <c r="AY193" t="s">
        <v>486</v>
      </c>
      <c r="AZ193" t="s">
        <v>487</v>
      </c>
      <c r="BA193">
        <v>55</v>
      </c>
      <c r="BB193" t="s">
        <v>578</v>
      </c>
      <c r="BC193">
        <v>79</v>
      </c>
      <c r="BD193">
        <v>55079</v>
      </c>
      <c r="BE193">
        <v>633</v>
      </c>
      <c r="BF193">
        <v>9552</v>
      </c>
      <c r="BG193">
        <v>2010</v>
      </c>
      <c r="BH193">
        <v>0</v>
      </c>
      <c r="BI193" t="s">
        <v>1807</v>
      </c>
      <c r="BJ193" t="s">
        <v>1788</v>
      </c>
      <c r="BK193" t="s">
        <v>1808</v>
      </c>
      <c r="BL193" t="s">
        <v>1886</v>
      </c>
      <c r="BM193" t="s">
        <v>1810</v>
      </c>
      <c r="BN193">
        <v>2010</v>
      </c>
      <c r="BO193">
        <v>0.97099999999999997</v>
      </c>
      <c r="BP193" t="s">
        <v>1811</v>
      </c>
      <c r="BQ193" t="s">
        <v>1701</v>
      </c>
      <c r="BR193">
        <v>2010</v>
      </c>
      <c r="BS193">
        <v>0</v>
      </c>
      <c r="BT193" t="s">
        <v>2308</v>
      </c>
      <c r="BU193" t="s">
        <v>1863</v>
      </c>
      <c r="BV193">
        <v>0</v>
      </c>
      <c r="BW193">
        <v>0</v>
      </c>
      <c r="BX193">
        <v>0</v>
      </c>
      <c r="BY193">
        <v>0.03</v>
      </c>
      <c r="BZ193">
        <v>6.3369999999999996E-2</v>
      </c>
      <c r="CA193">
        <v>6.3369999999999996E-2</v>
      </c>
      <c r="CB193">
        <v>6.3369999999999996E-2</v>
      </c>
      <c r="CC193">
        <v>6.3369999999999996E-2</v>
      </c>
      <c r="CD193">
        <v>0.05</v>
      </c>
      <c r="CE193">
        <v>0.1</v>
      </c>
      <c r="CF193">
        <v>0.56000000000000005</v>
      </c>
      <c r="CG193">
        <v>0.99</v>
      </c>
      <c r="CH193">
        <v>0</v>
      </c>
      <c r="CI193">
        <v>0</v>
      </c>
      <c r="CJ193">
        <v>0</v>
      </c>
      <c r="CK193">
        <v>0</v>
      </c>
      <c r="CL193" t="s">
        <v>1188</v>
      </c>
      <c r="CM193">
        <v>2035</v>
      </c>
      <c r="CN193">
        <v>0</v>
      </c>
      <c r="CO193" t="s">
        <v>2309</v>
      </c>
      <c r="CP193">
        <v>83.34</v>
      </c>
      <c r="CQ193" t="s">
        <v>2225</v>
      </c>
      <c r="CR193">
        <v>83.34</v>
      </c>
      <c r="CS193" t="s">
        <v>1795</v>
      </c>
      <c r="CT193" t="s">
        <v>2310</v>
      </c>
      <c r="CU193">
        <v>1</v>
      </c>
      <c r="CV193">
        <v>0</v>
      </c>
      <c r="CW193" t="s">
        <v>2227</v>
      </c>
      <c r="CX193">
        <v>42.849200000000003</v>
      </c>
      <c r="CY193">
        <v>-87.833600000000004</v>
      </c>
      <c r="CZ193" t="s">
        <v>1817</v>
      </c>
      <c r="DA193" t="s">
        <v>1818</v>
      </c>
      <c r="DB193" t="s">
        <v>2311</v>
      </c>
      <c r="DC193">
        <v>0</v>
      </c>
      <c r="DD193" s="18">
        <v>38584139.600000001</v>
      </c>
      <c r="DE193" s="18">
        <v>4333388.4000000004</v>
      </c>
      <c r="DF193" s="57">
        <v>0.65</v>
      </c>
      <c r="DG193" t="s">
        <v>1835</v>
      </c>
      <c r="DH193">
        <v>17774543</v>
      </c>
      <c r="DI193">
        <v>256</v>
      </c>
      <c r="DJ193">
        <v>1189.4000000000001</v>
      </c>
      <c r="DK193">
        <v>4045460.6</v>
      </c>
      <c r="DL193">
        <v>11.6</v>
      </c>
      <c r="DM193">
        <v>546.4</v>
      </c>
      <c r="DN193">
        <v>40</v>
      </c>
      <c r="DO193">
        <v>0</v>
      </c>
      <c r="DP193">
        <v>1.59946053004534E-2</v>
      </c>
      <c r="DQ193">
        <v>6.2696410853304199E-2</v>
      </c>
      <c r="DR193">
        <v>209.661437549948</v>
      </c>
      <c r="DS193">
        <v>3.3576461508585499E-7</v>
      </c>
      <c r="DT193">
        <v>6.2659586133433504E-2</v>
      </c>
      <c r="DU193">
        <v>1.3269701107965E-2</v>
      </c>
      <c r="DV193">
        <v>6.1652275382084697E-2</v>
      </c>
      <c r="DW193" s="58">
        <v>209.69551955487901</v>
      </c>
      <c r="DX193">
        <v>3.0064166572733399E-7</v>
      </c>
      <c r="DY193">
        <v>6.1481186886211299E-2</v>
      </c>
      <c r="DZ193">
        <v>2.0023190358493398E-3</v>
      </c>
      <c r="EA193">
        <v>0</v>
      </c>
      <c r="EB193">
        <v>3988859</v>
      </c>
      <c r="EC193">
        <v>1928286</v>
      </c>
      <c r="ED193">
        <v>66630</v>
      </c>
      <c r="EE193">
        <v>0</v>
      </c>
      <c r="EF193">
        <v>1</v>
      </c>
      <c r="EG193">
        <v>1</v>
      </c>
      <c r="EH193" t="s">
        <v>1821</v>
      </c>
      <c r="EI193">
        <v>8.7404490000000008E-3</v>
      </c>
      <c r="EJ193">
        <v>5.7907069999999904E-3</v>
      </c>
      <c r="EK193" t="s">
        <v>1848</v>
      </c>
      <c r="EL193" t="s">
        <v>1848</v>
      </c>
      <c r="EM193">
        <v>0</v>
      </c>
      <c r="EN193">
        <v>1</v>
      </c>
      <c r="EO193">
        <v>0</v>
      </c>
      <c r="EP193">
        <v>1</v>
      </c>
      <c r="EQ193">
        <v>1</v>
      </c>
      <c r="ER193">
        <v>1</v>
      </c>
      <c r="ES193">
        <v>0</v>
      </c>
      <c r="ET193">
        <v>1</v>
      </c>
      <c r="EU193">
        <v>0</v>
      </c>
      <c r="EV193">
        <v>0</v>
      </c>
      <c r="EW193">
        <v>0</v>
      </c>
      <c r="EX193">
        <v>0</v>
      </c>
      <c r="EY193">
        <v>0</v>
      </c>
      <c r="EZ193" t="s">
        <v>1936</v>
      </c>
      <c r="FA193">
        <v>12</v>
      </c>
      <c r="FB193" t="s">
        <v>1940</v>
      </c>
      <c r="FC193">
        <v>6</v>
      </c>
      <c r="FD193" t="s">
        <v>1849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70</v>
      </c>
      <c r="FM193">
        <v>14</v>
      </c>
      <c r="FN193">
        <v>78</v>
      </c>
      <c r="FO193">
        <v>60</v>
      </c>
      <c r="FP193">
        <v>0</v>
      </c>
      <c r="FQ193">
        <v>0</v>
      </c>
      <c r="FR193">
        <v>0</v>
      </c>
      <c r="FS193" t="s">
        <v>1917</v>
      </c>
      <c r="FT193">
        <v>1</v>
      </c>
      <c r="FU193">
        <v>1</v>
      </c>
      <c r="FV193">
        <v>1</v>
      </c>
      <c r="FW193">
        <v>1</v>
      </c>
      <c r="FX193" t="s">
        <v>1963</v>
      </c>
      <c r="FY193">
        <v>0</v>
      </c>
      <c r="FZ193">
        <v>0</v>
      </c>
      <c r="GA193">
        <v>1</v>
      </c>
      <c r="GB193">
        <v>0</v>
      </c>
      <c r="GC193">
        <v>0</v>
      </c>
      <c r="GD193">
        <v>0</v>
      </c>
      <c r="GE193">
        <v>1</v>
      </c>
      <c r="GF193">
        <v>1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1</v>
      </c>
      <c r="GM193" t="s">
        <v>1804</v>
      </c>
      <c r="GN193">
        <v>0</v>
      </c>
      <c r="GO193" t="s">
        <v>1829</v>
      </c>
      <c r="GP193">
        <v>0</v>
      </c>
      <c r="GQ193" t="s">
        <v>2233</v>
      </c>
      <c r="GR193">
        <v>396.5865948</v>
      </c>
      <c r="GS193">
        <v>0.64550845479056496</v>
      </c>
      <c r="GT193">
        <v>2.9990927973746002</v>
      </c>
      <c r="GU193">
        <v>0</v>
      </c>
      <c r="GV193">
        <v>40362805</v>
      </c>
      <c r="GW193">
        <v>4648305</v>
      </c>
      <c r="GX193">
        <v>0.68</v>
      </c>
      <c r="GY193">
        <v>4232319</v>
      </c>
      <c r="GZ193">
        <v>209.71381944342073</v>
      </c>
      <c r="HA193" t="s">
        <v>1806</v>
      </c>
      <c r="HB193" s="57">
        <v>0.65</v>
      </c>
      <c r="HC193" t="s">
        <v>1806</v>
      </c>
      <c r="HD193" s="58">
        <v>209.69551955487901</v>
      </c>
      <c r="HE193" s="18">
        <v>3604302</v>
      </c>
      <c r="HF193" s="18">
        <v>34428292.704000004</v>
      </c>
      <c r="HG193" s="18">
        <v>3609729.3629763657</v>
      </c>
      <c r="HH193" s="57">
        <v>0.5</v>
      </c>
      <c r="HI193">
        <v>206</v>
      </c>
      <c r="HJ193" s="11">
        <v>23.461500469285511</v>
      </c>
      <c r="HK193">
        <v>22</v>
      </c>
      <c r="HL193" s="11">
        <v>11.389077897711413</v>
      </c>
      <c r="HM193" s="59">
        <v>2181.9724698672198</v>
      </c>
      <c r="HN193" s="59">
        <v>10.58</v>
      </c>
      <c r="HO193" s="59">
        <v>4.59</v>
      </c>
      <c r="HP193" s="59">
        <v>27.3198893409653</v>
      </c>
      <c r="HQ193" s="59">
        <v>0.302981887215166</v>
      </c>
      <c r="HR193" s="59">
        <v>0.43468294676682429</v>
      </c>
      <c r="HS193" s="59">
        <v>4.82</v>
      </c>
      <c r="HT193" s="59">
        <v>32.72</v>
      </c>
      <c r="HU193" t="s">
        <v>44</v>
      </c>
      <c r="HV193" s="19" t="s">
        <v>44</v>
      </c>
      <c r="HW193" s="18">
        <v>558.87023087999989</v>
      </c>
      <c r="HX193" s="58">
        <v>184.09185405187196</v>
      </c>
      <c r="HY193" s="58">
        <v>448.90814594812804</v>
      </c>
      <c r="HZ193" s="57">
        <v>0.91655721490860098</v>
      </c>
      <c r="IA193" s="18">
        <v>3604302</v>
      </c>
      <c r="IB193" s="18">
        <v>5082383.0812453851</v>
      </c>
      <c r="IC193" s="18">
        <v>48546923.192055918</v>
      </c>
      <c r="ID193" s="58">
        <v>20.969551955487901</v>
      </c>
      <c r="IE193" s="18">
        <v>509003.61407744855</v>
      </c>
      <c r="IF193" s="18">
        <v>3100725.7488989173</v>
      </c>
      <c r="IG193" s="18">
        <v>885836421.15099764</v>
      </c>
      <c r="IH193" s="18">
        <v>0</v>
      </c>
      <c r="II193" s="18">
        <v>0</v>
      </c>
      <c r="IJ193" s="18">
        <v>1973.3133139743854</v>
      </c>
      <c r="IK193" s="58">
        <v>21.441839981042655</v>
      </c>
      <c r="IL193" s="58">
        <v>5.8757411926314367</v>
      </c>
      <c r="IM193" s="58">
        <v>11.814852179519999</v>
      </c>
      <c r="IN193" s="58">
        <v>18.809804912742017</v>
      </c>
      <c r="IO193" s="58">
        <v>0</v>
      </c>
      <c r="IP193" s="58">
        <v>73.124196767198754</v>
      </c>
      <c r="IQ193" s="58">
        <v>-8.6057933286822959</v>
      </c>
      <c r="IR193" s="58">
        <v>-10.003425203654613</v>
      </c>
      <c r="IS193" s="58">
        <f t="shared" si="10"/>
        <v>1973.3133139743854</v>
      </c>
      <c r="IT193" s="60"/>
      <c r="IU193" s="18">
        <f t="shared" si="11"/>
        <v>11.814852179519999</v>
      </c>
      <c r="IV193" s="18">
        <f t="shared" si="12"/>
        <v>21.441839981042655</v>
      </c>
      <c r="IW193" s="57">
        <f t="shared" si="13"/>
        <v>0.29082441398399994</v>
      </c>
      <c r="IX193" s="57">
        <f t="shared" si="14"/>
        <v>0.41008802293630908</v>
      </c>
      <c r="JA193" s="18">
        <v>205.4</v>
      </c>
    </row>
    <row r="194" spans="1:261" x14ac:dyDescent="0.2">
      <c r="A194" t="s">
        <v>1564</v>
      </c>
      <c r="B194" t="s">
        <v>1335</v>
      </c>
      <c r="C194" t="s">
        <v>1224</v>
      </c>
      <c r="D194" t="s">
        <v>1563</v>
      </c>
      <c r="E194" t="s">
        <v>119</v>
      </c>
      <c r="F194">
        <v>7097</v>
      </c>
      <c r="G194" t="s">
        <v>121</v>
      </c>
      <c r="H194">
        <v>2305.6098898162099</v>
      </c>
      <c r="I194">
        <v>10.58</v>
      </c>
      <c r="J194">
        <v>3.52</v>
      </c>
      <c r="K194">
        <v>27.4315694347994</v>
      </c>
      <c r="L194">
        <v>0.31473841077993603</v>
      </c>
      <c r="M194">
        <v>0.45929673533600712</v>
      </c>
      <c r="N194">
        <v>4.82</v>
      </c>
      <c r="O194">
        <v>18.850000000000001</v>
      </c>
      <c r="R194" t="s">
        <v>465</v>
      </c>
      <c r="S194">
        <v>3403</v>
      </c>
      <c r="T194" t="s">
        <v>41</v>
      </c>
      <c r="U194">
        <v>2</v>
      </c>
      <c r="V194">
        <v>2255</v>
      </c>
      <c r="W194" t="s">
        <v>42</v>
      </c>
      <c r="X194" t="s">
        <v>460</v>
      </c>
      <c r="Y194">
        <v>47165</v>
      </c>
      <c r="Z194">
        <v>225</v>
      </c>
      <c r="AA194">
        <v>976</v>
      </c>
      <c r="AB194" t="b">
        <v>0</v>
      </c>
      <c r="AC194">
        <v>10633</v>
      </c>
      <c r="AD194">
        <v>1957</v>
      </c>
      <c r="AE194" s="10">
        <v>2032</v>
      </c>
      <c r="AF194" s="11">
        <v>127</v>
      </c>
      <c r="AG194" s="11">
        <v>25.906705398452235</v>
      </c>
      <c r="AH194" s="11">
        <v>0</v>
      </c>
      <c r="AI194" s="11">
        <v>20.398980628702549</v>
      </c>
      <c r="AJ194" s="11" t="s">
        <v>460</v>
      </c>
      <c r="AK194" s="11">
        <v>9.64</v>
      </c>
      <c r="AL194" s="11" t="s">
        <v>43</v>
      </c>
      <c r="AM194" s="11">
        <v>-28.91</v>
      </c>
      <c r="AQ194" t="s">
        <v>576</v>
      </c>
      <c r="AR194" t="s">
        <v>579</v>
      </c>
      <c r="AS194">
        <v>56068</v>
      </c>
      <c r="AT194" t="s">
        <v>41</v>
      </c>
      <c r="AU194">
        <v>19</v>
      </c>
      <c r="AV194">
        <v>89798</v>
      </c>
      <c r="AW194" t="s">
        <v>42</v>
      </c>
      <c r="AX194">
        <v>0</v>
      </c>
      <c r="AY194" t="s">
        <v>486</v>
      </c>
      <c r="AZ194" t="s">
        <v>487</v>
      </c>
      <c r="BA194">
        <v>55</v>
      </c>
      <c r="BB194" t="s">
        <v>578</v>
      </c>
      <c r="BC194">
        <v>79</v>
      </c>
      <c r="BD194">
        <v>55079</v>
      </c>
      <c r="BE194">
        <v>633</v>
      </c>
      <c r="BF194">
        <v>9475</v>
      </c>
      <c r="BG194">
        <v>2011</v>
      </c>
      <c r="BH194">
        <v>0</v>
      </c>
      <c r="BI194" t="s">
        <v>1807</v>
      </c>
      <c r="BJ194" t="s">
        <v>1788</v>
      </c>
      <c r="BK194" t="s">
        <v>1808</v>
      </c>
      <c r="BL194" t="s">
        <v>1886</v>
      </c>
      <c r="BM194" t="s">
        <v>1810</v>
      </c>
      <c r="BN194">
        <v>2011</v>
      </c>
      <c r="BO194">
        <v>0.97099999999999997</v>
      </c>
      <c r="BP194" t="s">
        <v>1811</v>
      </c>
      <c r="BQ194" t="s">
        <v>1701</v>
      </c>
      <c r="BR194">
        <v>2011</v>
      </c>
      <c r="BS194">
        <v>0</v>
      </c>
      <c r="BT194" t="s">
        <v>2308</v>
      </c>
      <c r="BU194" t="s">
        <v>1863</v>
      </c>
      <c r="BV194">
        <v>0</v>
      </c>
      <c r="BW194">
        <v>0</v>
      </c>
      <c r="BX194">
        <v>0</v>
      </c>
      <c r="BY194">
        <v>0.03</v>
      </c>
      <c r="BZ194">
        <v>6.225E-2</v>
      </c>
      <c r="CA194">
        <v>6.225E-2</v>
      </c>
      <c r="CB194">
        <v>6.225E-2</v>
      </c>
      <c r="CC194">
        <v>6.225E-2</v>
      </c>
      <c r="CD194">
        <v>0.05</v>
      </c>
      <c r="CE194">
        <v>0.1</v>
      </c>
      <c r="CF194">
        <v>0.56000000000000005</v>
      </c>
      <c r="CG194">
        <v>0.99</v>
      </c>
      <c r="CH194">
        <v>0</v>
      </c>
      <c r="CI194">
        <v>0</v>
      </c>
      <c r="CJ194">
        <v>0</v>
      </c>
      <c r="CK194">
        <v>0</v>
      </c>
      <c r="CL194" t="s">
        <v>1188</v>
      </c>
      <c r="CM194">
        <v>2035</v>
      </c>
      <c r="CN194">
        <v>0</v>
      </c>
      <c r="CO194" t="s">
        <v>2309</v>
      </c>
      <c r="CP194">
        <v>83.34</v>
      </c>
      <c r="CQ194" t="s">
        <v>2225</v>
      </c>
      <c r="CR194">
        <v>83.34</v>
      </c>
      <c r="CS194" t="s">
        <v>1795</v>
      </c>
      <c r="CT194" t="s">
        <v>2312</v>
      </c>
      <c r="CU194">
        <v>1</v>
      </c>
      <c r="CV194">
        <v>0</v>
      </c>
      <c r="CW194" t="s">
        <v>2227</v>
      </c>
      <c r="CX194">
        <v>42.849200000000003</v>
      </c>
      <c r="CY194">
        <v>-87.833600000000004</v>
      </c>
      <c r="CZ194" t="s">
        <v>1817</v>
      </c>
      <c r="DA194" t="s">
        <v>1818</v>
      </c>
      <c r="DB194" t="s">
        <v>2311</v>
      </c>
      <c r="DC194">
        <v>0</v>
      </c>
      <c r="DD194" s="18">
        <v>39085684.200000003</v>
      </c>
      <c r="DE194" s="18">
        <v>4179136</v>
      </c>
      <c r="DF194" s="57">
        <v>0.66</v>
      </c>
      <c r="DG194" t="s">
        <v>1835</v>
      </c>
      <c r="DH194">
        <v>18047686.800000001</v>
      </c>
      <c r="DI194">
        <v>268.2</v>
      </c>
      <c r="DJ194">
        <v>1207.5999999999999</v>
      </c>
      <c r="DK194">
        <v>4097826</v>
      </c>
      <c r="DL194">
        <v>17.2</v>
      </c>
      <c r="DM194">
        <v>558.20000000000005</v>
      </c>
      <c r="DN194">
        <v>20</v>
      </c>
      <c r="DO194">
        <v>0</v>
      </c>
      <c r="DP194">
        <v>1.53009165686193E-2</v>
      </c>
      <c r="DQ194">
        <v>6.3826680543383599E-2</v>
      </c>
      <c r="DR194">
        <v>209.68696656268801</v>
      </c>
      <c r="DS194">
        <v>5.3431772144384995E-7</v>
      </c>
      <c r="DT194">
        <v>6.4217955169017293E-2</v>
      </c>
      <c r="DU194">
        <v>1.37236947741597E-2</v>
      </c>
      <c r="DV194">
        <v>6.1792445224740297E-2</v>
      </c>
      <c r="DW194" s="58">
        <v>209.684240349053</v>
      </c>
      <c r="DX194">
        <v>4.4005881826164799E-7</v>
      </c>
      <c r="DY194">
        <v>6.1858342976120299E-2</v>
      </c>
      <c r="DZ194">
        <v>1.0504111479925E-3</v>
      </c>
      <c r="EA194">
        <v>0</v>
      </c>
      <c r="EB194">
        <v>3589037</v>
      </c>
      <c r="EC194">
        <v>1742036</v>
      </c>
      <c r="ED194">
        <v>110938</v>
      </c>
      <c r="EE194">
        <v>0</v>
      </c>
      <c r="EF194">
        <v>1</v>
      </c>
      <c r="EG194">
        <v>1</v>
      </c>
      <c r="EH194" t="s">
        <v>1821</v>
      </c>
      <c r="EI194">
        <v>6.7433889999999998E-3</v>
      </c>
      <c r="EJ194">
        <v>5.7907069999999904E-3</v>
      </c>
      <c r="EK194" t="s">
        <v>1848</v>
      </c>
      <c r="EL194" t="s">
        <v>1848</v>
      </c>
      <c r="EM194">
        <v>0</v>
      </c>
      <c r="EN194">
        <v>1</v>
      </c>
      <c r="EO194">
        <v>0</v>
      </c>
      <c r="EP194">
        <v>1</v>
      </c>
      <c r="EQ194">
        <v>1</v>
      </c>
      <c r="ER194">
        <v>1</v>
      </c>
      <c r="ES194">
        <v>0</v>
      </c>
      <c r="ET194">
        <v>1</v>
      </c>
      <c r="EU194">
        <v>0</v>
      </c>
      <c r="EV194">
        <v>0</v>
      </c>
      <c r="EW194">
        <v>0</v>
      </c>
      <c r="EX194">
        <v>0</v>
      </c>
      <c r="EY194">
        <v>0</v>
      </c>
      <c r="EZ194" t="s">
        <v>1936</v>
      </c>
      <c r="FA194">
        <v>11</v>
      </c>
      <c r="FB194" t="s">
        <v>1940</v>
      </c>
      <c r="FC194">
        <v>6</v>
      </c>
      <c r="FD194" t="s">
        <v>1849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70</v>
      </c>
      <c r="FM194">
        <v>14</v>
      </c>
      <c r="FN194">
        <v>78</v>
      </c>
      <c r="FO194">
        <v>60</v>
      </c>
      <c r="FP194">
        <v>0</v>
      </c>
      <c r="FQ194">
        <v>0</v>
      </c>
      <c r="FR194">
        <v>0</v>
      </c>
      <c r="FS194" t="s">
        <v>1917</v>
      </c>
      <c r="FT194">
        <v>1</v>
      </c>
      <c r="FU194">
        <v>1</v>
      </c>
      <c r="FV194">
        <v>1</v>
      </c>
      <c r="FW194">
        <v>1</v>
      </c>
      <c r="FX194" t="s">
        <v>1963</v>
      </c>
      <c r="FY194">
        <v>0</v>
      </c>
      <c r="FZ194">
        <v>0</v>
      </c>
      <c r="GA194">
        <v>1</v>
      </c>
      <c r="GB194">
        <v>0</v>
      </c>
      <c r="GC194">
        <v>0</v>
      </c>
      <c r="GD194">
        <v>0</v>
      </c>
      <c r="GE194">
        <v>1</v>
      </c>
      <c r="GF194">
        <v>1</v>
      </c>
      <c r="GG194">
        <v>0</v>
      </c>
      <c r="GH194">
        <v>0</v>
      </c>
      <c r="GI194">
        <v>0</v>
      </c>
      <c r="GJ194">
        <v>0</v>
      </c>
      <c r="GK194">
        <v>0</v>
      </c>
      <c r="GL194">
        <v>1</v>
      </c>
      <c r="GM194" t="s">
        <v>1804</v>
      </c>
      <c r="GN194">
        <v>0</v>
      </c>
      <c r="GO194" t="s">
        <v>1829</v>
      </c>
      <c r="GP194">
        <v>0</v>
      </c>
      <c r="GQ194" t="s">
        <v>2233</v>
      </c>
      <c r="GR194">
        <v>396.5865948</v>
      </c>
      <c r="GS194">
        <v>0.676270967089178</v>
      </c>
      <c r="GT194">
        <v>3.0449844140823599</v>
      </c>
      <c r="GU194">
        <v>0</v>
      </c>
      <c r="GV194">
        <v>39129807</v>
      </c>
      <c r="GW194">
        <v>4192719</v>
      </c>
      <c r="GX194">
        <v>0.66</v>
      </c>
      <c r="GY194">
        <v>4102639</v>
      </c>
      <c r="GZ194">
        <v>209.69380196534064</v>
      </c>
      <c r="HA194" t="s">
        <v>1806</v>
      </c>
      <c r="HB194" s="57">
        <v>0.66</v>
      </c>
      <c r="HC194" t="s">
        <v>1806</v>
      </c>
      <c r="HD194" s="58">
        <v>209.684240349053</v>
      </c>
      <c r="HE194" s="18">
        <v>3659752.8000000003</v>
      </c>
      <c r="HF194" s="18">
        <v>34676157.780000001</v>
      </c>
      <c r="HG194" s="18">
        <v>3635521.9011616022</v>
      </c>
      <c r="HH194" s="57">
        <v>0.5</v>
      </c>
      <c r="HI194">
        <v>206</v>
      </c>
      <c r="HJ194" s="11">
        <v>23.57557473016946</v>
      </c>
      <c r="HK194">
        <v>22</v>
      </c>
      <c r="HL194" s="11">
        <v>11.444453752509446</v>
      </c>
      <c r="HM194" s="59" t="s">
        <v>44</v>
      </c>
      <c r="HN194" s="59" t="s">
        <v>44</v>
      </c>
      <c r="HO194" s="59" t="s">
        <v>44</v>
      </c>
      <c r="HP194" s="59" t="s">
        <v>44</v>
      </c>
      <c r="HQ194" s="59" t="s">
        <v>44</v>
      </c>
      <c r="HR194" s="59" t="s">
        <v>44</v>
      </c>
      <c r="HS194" s="59" t="s">
        <v>44</v>
      </c>
      <c r="HT194" s="59" t="s">
        <v>44</v>
      </c>
      <c r="HU194" t="s">
        <v>44</v>
      </c>
      <c r="HV194" s="19" t="s">
        <v>44</v>
      </c>
      <c r="HW194" s="18">
        <v>554.36510024999995</v>
      </c>
      <c r="HX194" s="58">
        <v>182.60786402234999</v>
      </c>
      <c r="HY194" s="58">
        <v>450.39213597765001</v>
      </c>
      <c r="HZ194" s="57">
        <v>0.92759168428449579</v>
      </c>
      <c r="IA194" s="18">
        <v>3659752.8000000003</v>
      </c>
      <c r="IB194" s="18">
        <v>5143570.0966922715</v>
      </c>
      <c r="IC194" s="18">
        <v>48735326.666159272</v>
      </c>
      <c r="ID194" s="58">
        <v>20.968424034905301</v>
      </c>
      <c r="IE194" s="18">
        <v>510951.49750782765</v>
      </c>
      <c r="IF194" s="18">
        <v>3124570.4036537744</v>
      </c>
      <c r="IG194" s="18">
        <v>878695570.6036123</v>
      </c>
      <c r="IH194" s="18">
        <v>0</v>
      </c>
      <c r="II194" s="18">
        <v>0</v>
      </c>
      <c r="IJ194" s="18">
        <v>1950.9567339497601</v>
      </c>
      <c r="IK194" s="58">
        <v>21.441839981042655</v>
      </c>
      <c r="IL194" s="58">
        <v>5.762343655899083</v>
      </c>
      <c r="IM194" s="58">
        <v>11.7196110135</v>
      </c>
      <c r="IN194" s="58">
        <v>18.715509417827192</v>
      </c>
      <c r="IO194" s="58">
        <v>0</v>
      </c>
      <c r="IP194" s="58">
        <v>72.5700611010041</v>
      </c>
      <c r="IQ194" s="58">
        <v>-9.0015420483135387</v>
      </c>
      <c r="IR194" s="58">
        <v>-10.54334339117794</v>
      </c>
      <c r="IS194" s="58">
        <f t="shared" si="10"/>
        <v>1950.9567339497601</v>
      </c>
      <c r="IT194" s="60"/>
      <c r="IU194" s="18">
        <f t="shared" si="11"/>
        <v>11.7196110135</v>
      </c>
      <c r="IV194" s="18">
        <f t="shared" si="12"/>
        <v>21.441839981042655</v>
      </c>
      <c r="IW194" s="57">
        <f t="shared" si="13"/>
        <v>0.28848003794999999</v>
      </c>
      <c r="IX194" s="57">
        <f t="shared" si="14"/>
        <v>0.40544194588559956</v>
      </c>
      <c r="JA194" s="18">
        <v>205.4</v>
      </c>
    </row>
    <row r="195" spans="1:261" x14ac:dyDescent="0.2">
      <c r="A195" t="s">
        <v>1565</v>
      </c>
      <c r="B195" t="s">
        <v>1244</v>
      </c>
      <c r="C195" t="s">
        <v>1224</v>
      </c>
      <c r="D195" t="s">
        <v>1566</v>
      </c>
      <c r="E195" t="s">
        <v>816</v>
      </c>
      <c r="F195">
        <v>7210</v>
      </c>
      <c r="G195" t="s">
        <v>818</v>
      </c>
      <c r="H195">
        <v>2065.75749172925</v>
      </c>
      <c r="I195">
        <v>10.58</v>
      </c>
      <c r="J195">
        <v>4.59</v>
      </c>
      <c r="K195">
        <v>29.233353914641999</v>
      </c>
      <c r="L195">
        <v>0.29157844400421701</v>
      </c>
      <c r="M195">
        <v>0.41158889299233836</v>
      </c>
      <c r="N195">
        <v>4.82</v>
      </c>
      <c r="O195">
        <v>25.38</v>
      </c>
      <c r="R195" t="s">
        <v>466</v>
      </c>
      <c r="S195">
        <v>3403</v>
      </c>
      <c r="T195" t="s">
        <v>41</v>
      </c>
      <c r="U195">
        <v>3</v>
      </c>
      <c r="V195">
        <v>2256</v>
      </c>
      <c r="W195" t="s">
        <v>42</v>
      </c>
      <c r="X195" t="s">
        <v>460</v>
      </c>
      <c r="Y195">
        <v>47165</v>
      </c>
      <c r="Z195">
        <v>263</v>
      </c>
      <c r="AA195">
        <v>976</v>
      </c>
      <c r="AB195" t="b">
        <v>1</v>
      </c>
      <c r="AC195">
        <v>10669</v>
      </c>
      <c r="AD195">
        <v>1959</v>
      </c>
      <c r="AE195" s="10">
        <v>2032</v>
      </c>
      <c r="AF195" s="11">
        <v>127</v>
      </c>
      <c r="AG195" s="11">
        <v>25.906705398452235</v>
      </c>
      <c r="AH195" s="11">
        <v>0</v>
      </c>
      <c r="AI195" s="11">
        <v>20.398980628702549</v>
      </c>
      <c r="AJ195" s="11" t="s">
        <v>460</v>
      </c>
      <c r="AK195" s="11">
        <v>9.64</v>
      </c>
      <c r="AL195" s="11" t="s">
        <v>43</v>
      </c>
      <c r="AM195" s="11">
        <v>-28.91</v>
      </c>
      <c r="AQ195" t="s">
        <v>580</v>
      </c>
      <c r="AR195" t="s">
        <v>581</v>
      </c>
      <c r="AS195">
        <v>56224</v>
      </c>
      <c r="AT195" t="s">
        <v>41</v>
      </c>
      <c r="AU195" t="s">
        <v>582</v>
      </c>
      <c r="AV195">
        <v>89529</v>
      </c>
      <c r="AW195" t="s">
        <v>42</v>
      </c>
      <c r="AX195">
        <v>0</v>
      </c>
      <c r="AY195" t="s">
        <v>583</v>
      </c>
      <c r="AZ195" t="s">
        <v>584</v>
      </c>
      <c r="BA195">
        <v>32</v>
      </c>
      <c r="BB195" t="s">
        <v>585</v>
      </c>
      <c r="BC195">
        <v>11</v>
      </c>
      <c r="BD195">
        <v>32011</v>
      </c>
      <c r="BE195">
        <v>218</v>
      </c>
      <c r="BF195">
        <v>10573</v>
      </c>
      <c r="BG195">
        <v>2008</v>
      </c>
      <c r="BH195">
        <v>0</v>
      </c>
      <c r="BI195" t="s">
        <v>1807</v>
      </c>
      <c r="BJ195" t="s">
        <v>1788</v>
      </c>
      <c r="BK195" t="s">
        <v>1808</v>
      </c>
      <c r="BL195" t="s">
        <v>1910</v>
      </c>
      <c r="BM195" t="s">
        <v>1865</v>
      </c>
      <c r="BN195">
        <v>2008</v>
      </c>
      <c r="BO195">
        <v>0.92</v>
      </c>
      <c r="BP195" t="s">
        <v>1931</v>
      </c>
      <c r="BQ195" t="s">
        <v>1701</v>
      </c>
      <c r="BR195">
        <v>2008</v>
      </c>
      <c r="BS195">
        <v>0</v>
      </c>
      <c r="BT195" t="s">
        <v>41</v>
      </c>
      <c r="BU195">
        <v>0</v>
      </c>
      <c r="BV195" t="s">
        <v>1812</v>
      </c>
      <c r="BW195">
        <v>2008</v>
      </c>
      <c r="BX195">
        <v>0</v>
      </c>
      <c r="BY195">
        <v>7.0000000000000007E-2</v>
      </c>
      <c r="BZ195">
        <v>4.9709999999999997E-2</v>
      </c>
      <c r="CA195">
        <v>4.9709999999999997E-2</v>
      </c>
      <c r="CB195">
        <v>4.9709999999999997E-2</v>
      </c>
      <c r="CC195">
        <v>4.9709999999999997E-2</v>
      </c>
      <c r="CD195">
        <v>0.1</v>
      </c>
      <c r="CE195">
        <v>0.1</v>
      </c>
      <c r="CF195">
        <v>0.1</v>
      </c>
      <c r="CG195">
        <v>0.97</v>
      </c>
      <c r="CH195">
        <v>0</v>
      </c>
      <c r="CI195">
        <v>0</v>
      </c>
      <c r="CJ195">
        <v>0</v>
      </c>
      <c r="CK195">
        <v>0</v>
      </c>
      <c r="CL195" t="s">
        <v>1188</v>
      </c>
      <c r="CM195">
        <v>2022</v>
      </c>
      <c r="CN195">
        <v>0</v>
      </c>
      <c r="CO195" t="s">
        <v>2313</v>
      </c>
      <c r="CP195">
        <v>100</v>
      </c>
      <c r="CQ195" t="s">
        <v>2314</v>
      </c>
      <c r="CR195">
        <v>100</v>
      </c>
      <c r="CS195" t="s">
        <v>1795</v>
      </c>
      <c r="CT195" t="s">
        <v>2315</v>
      </c>
      <c r="CU195">
        <v>1</v>
      </c>
      <c r="CV195">
        <v>0</v>
      </c>
      <c r="CW195" t="s">
        <v>2316</v>
      </c>
      <c r="CX195">
        <v>40.746099999999998</v>
      </c>
      <c r="CY195">
        <v>-116.52970000000001</v>
      </c>
      <c r="CZ195" t="s">
        <v>1798</v>
      </c>
      <c r="DA195" t="s">
        <v>1799</v>
      </c>
      <c r="DB195">
        <v>0</v>
      </c>
      <c r="DC195">
        <v>0</v>
      </c>
      <c r="DD195" s="18">
        <v>11873173.800000001</v>
      </c>
      <c r="DE195" s="18">
        <v>1173425.8</v>
      </c>
      <c r="DF195" s="57">
        <v>0.55000000000000004</v>
      </c>
      <c r="DG195" t="s">
        <v>1820</v>
      </c>
      <c r="DH195">
        <v>5163961.2</v>
      </c>
      <c r="DI195">
        <v>168.6</v>
      </c>
      <c r="DJ195">
        <v>288.60000000000002</v>
      </c>
      <c r="DK195">
        <v>1243472.3999999999</v>
      </c>
      <c r="DL195">
        <v>8.1999999999999993</v>
      </c>
      <c r="DM195">
        <v>128.19999999999999</v>
      </c>
      <c r="DN195">
        <v>23</v>
      </c>
      <c r="DO195">
        <v>0</v>
      </c>
      <c r="DP195">
        <v>2.5867465813744901E-2</v>
      </c>
      <c r="DQ195">
        <v>4.6172035753566203E-2</v>
      </c>
      <c r="DR195">
        <v>209.51618173396699</v>
      </c>
      <c r="DS195">
        <v>6.9536198424045497E-7</v>
      </c>
      <c r="DT195">
        <v>4.7179168548545203E-2</v>
      </c>
      <c r="DU195">
        <v>2.8400156999302002E-2</v>
      </c>
      <c r="DV195">
        <v>4.8613791874250099E-2</v>
      </c>
      <c r="DW195" s="58">
        <v>209.459142255628</v>
      </c>
      <c r="DX195">
        <v>6.9063252489405898E-7</v>
      </c>
      <c r="DY195">
        <v>4.96518060592709E-2</v>
      </c>
      <c r="DZ195">
        <v>4.3846162498072201E-3</v>
      </c>
      <c r="EA195">
        <v>0</v>
      </c>
      <c r="EB195">
        <v>1049081</v>
      </c>
      <c r="EC195">
        <v>606427</v>
      </c>
      <c r="ED195">
        <v>0</v>
      </c>
      <c r="EE195">
        <v>4126</v>
      </c>
      <c r="EF195">
        <v>1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1</v>
      </c>
      <c r="EQ195">
        <v>1</v>
      </c>
      <c r="ER195">
        <v>1</v>
      </c>
      <c r="ES195">
        <v>0</v>
      </c>
      <c r="ET195">
        <v>1</v>
      </c>
      <c r="EU195">
        <v>0</v>
      </c>
      <c r="EV195">
        <v>0</v>
      </c>
      <c r="EW195">
        <v>1</v>
      </c>
      <c r="EX195">
        <v>0</v>
      </c>
      <c r="EY195">
        <v>1</v>
      </c>
      <c r="EZ195" t="s">
        <v>1823</v>
      </c>
      <c r="FA195">
        <v>14</v>
      </c>
      <c r="FB195" t="s">
        <v>1940</v>
      </c>
      <c r="FC195">
        <v>6</v>
      </c>
      <c r="FD195" t="s">
        <v>1849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1</v>
      </c>
      <c r="FM195">
        <v>9</v>
      </c>
      <c r="FN195">
        <v>1</v>
      </c>
      <c r="FO195">
        <v>63</v>
      </c>
      <c r="FP195">
        <v>0</v>
      </c>
      <c r="FQ195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0</v>
      </c>
      <c r="GB195">
        <v>0</v>
      </c>
      <c r="GC195">
        <v>0</v>
      </c>
      <c r="GD195">
        <v>0</v>
      </c>
      <c r="GE195">
        <v>1</v>
      </c>
      <c r="GF195">
        <v>1</v>
      </c>
      <c r="GG195">
        <v>0</v>
      </c>
      <c r="GH195">
        <v>0</v>
      </c>
      <c r="GI195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 t="s">
        <v>1829</v>
      </c>
      <c r="GP195">
        <v>1</v>
      </c>
      <c r="GQ195" t="s">
        <v>2317</v>
      </c>
      <c r="GR195">
        <v>130.5079202</v>
      </c>
      <c r="GS195">
        <v>1.2918756175228601</v>
      </c>
      <c r="GT195">
        <v>2.21136004280604</v>
      </c>
      <c r="GU195">
        <v>0</v>
      </c>
      <c r="GV195">
        <v>11310877</v>
      </c>
      <c r="GW195">
        <v>1167904</v>
      </c>
      <c r="GX195">
        <v>0.52</v>
      </c>
      <c r="GY195">
        <v>1184971</v>
      </c>
      <c r="GZ195">
        <v>209.52769621665942</v>
      </c>
      <c r="HA195" t="s">
        <v>1806</v>
      </c>
      <c r="HB195" s="57">
        <v>0.55000000000000004</v>
      </c>
      <c r="HC195" t="s">
        <v>1806</v>
      </c>
      <c r="HD195" s="58">
        <v>209.459142255628</v>
      </c>
      <c r="HE195" s="18">
        <v>1050324</v>
      </c>
      <c r="HF195" s="18">
        <v>11105075.652000001</v>
      </c>
      <c r="HG195" s="18">
        <v>1163029.8103758895</v>
      </c>
      <c r="HH195" s="57">
        <v>1</v>
      </c>
      <c r="HI195">
        <v>320</v>
      </c>
      <c r="HJ195" s="11">
        <v>67.037827526503094</v>
      </c>
      <c r="HK195">
        <v>42</v>
      </c>
      <c r="HL195" s="11">
        <v>20.949321102032215</v>
      </c>
      <c r="HM195" s="59" t="s">
        <v>44</v>
      </c>
      <c r="HN195" s="59" t="s">
        <v>44</v>
      </c>
      <c r="HO195" s="59" t="s">
        <v>44</v>
      </c>
      <c r="HP195" s="59" t="s">
        <v>44</v>
      </c>
      <c r="HQ195" s="59" t="s">
        <v>44</v>
      </c>
      <c r="HR195" s="59" t="s">
        <v>44</v>
      </c>
      <c r="HS195" s="59" t="s">
        <v>44</v>
      </c>
      <c r="HT195" s="59" t="s">
        <v>44</v>
      </c>
      <c r="HU195" t="s">
        <v>44</v>
      </c>
      <c r="HV195" s="19">
        <v>1</v>
      </c>
      <c r="HW195" s="18">
        <v>222.09805566899999</v>
      </c>
      <c r="HX195" s="58">
        <v>73.15909953736859</v>
      </c>
      <c r="HY195" s="58">
        <v>144.8409004626314</v>
      </c>
      <c r="HZ195" s="57">
        <v>0.82780485081928845</v>
      </c>
      <c r="IA195" s="18">
        <v>1050324</v>
      </c>
      <c r="IB195" s="18">
        <v>1580842.3675125786</v>
      </c>
      <c r="IC195" s="18">
        <v>16714246.351710493</v>
      </c>
      <c r="ID195" s="58">
        <v>20.945914225562802</v>
      </c>
      <c r="IE195" s="18">
        <v>175047.585213927</v>
      </c>
      <c r="IF195" s="18">
        <v>987982.22516196256</v>
      </c>
      <c r="IG195" s="18">
        <v>352036189.99106497</v>
      </c>
      <c r="IH195" s="18">
        <v>0</v>
      </c>
      <c r="II195" s="18">
        <v>0</v>
      </c>
      <c r="IJ195" s="18">
        <v>2430.5026333489932</v>
      </c>
      <c r="IK195" s="58">
        <v>29.946606275229357</v>
      </c>
      <c r="IL195" s="58">
        <v>8.0106291483063679</v>
      </c>
      <c r="IM195" s="58">
        <v>13.633560463130998</v>
      </c>
      <c r="IN195" s="58">
        <v>30.964465305381594</v>
      </c>
      <c r="IO195" s="58">
        <v>0</v>
      </c>
      <c r="IP195" s="58">
        <v>79.954841685772024</v>
      </c>
      <c r="IQ195" s="58">
        <v>10.863094994561251</v>
      </c>
      <c r="IR195" s="58">
        <v>11.548557348991899</v>
      </c>
      <c r="IS195" s="58">
        <f t="shared" ref="IS195:IS258" si="15">IJ195</f>
        <v>2430.5026333489932</v>
      </c>
      <c r="IT195" s="60"/>
      <c r="IU195" s="18">
        <f t="shared" ref="IU195:IU258" si="16">IM195</f>
        <v>13.633560463130998</v>
      </c>
      <c r="IV195" s="18">
        <f t="shared" ref="IV195:IV258" si="17">IK195</f>
        <v>29.946606275229357</v>
      </c>
      <c r="IW195" s="57">
        <f t="shared" ref="IW195:IW258" si="18">1-HY195/BE195</f>
        <v>0.33559219971270005</v>
      </c>
      <c r="IX195" s="57">
        <f t="shared" ref="IX195:IX258" si="19">(1/(1-IW195)-1)</f>
        <v>0.50509972876234288</v>
      </c>
      <c r="JA195" s="18">
        <v>214.13</v>
      </c>
    </row>
    <row r="196" spans="1:261" x14ac:dyDescent="0.2">
      <c r="A196" t="s">
        <v>1567</v>
      </c>
      <c r="B196" t="s">
        <v>1568</v>
      </c>
      <c r="C196" t="s">
        <v>1224</v>
      </c>
      <c r="D196" t="s">
        <v>1569</v>
      </c>
      <c r="E196" t="s">
        <v>820</v>
      </c>
      <c r="F196">
        <v>7213</v>
      </c>
      <c r="G196">
        <v>1</v>
      </c>
      <c r="H196">
        <v>2252.9493929006399</v>
      </c>
      <c r="I196">
        <v>10.58</v>
      </c>
      <c r="J196">
        <v>3.52</v>
      </c>
      <c r="K196">
        <v>30.7950982720523</v>
      </c>
      <c r="L196">
        <v>0.30983058057862001</v>
      </c>
      <c r="M196">
        <v>0.44891995962335041</v>
      </c>
      <c r="N196">
        <v>4.82</v>
      </c>
      <c r="O196">
        <v>41.67</v>
      </c>
      <c r="R196" t="s">
        <v>467</v>
      </c>
      <c r="S196">
        <v>3403</v>
      </c>
      <c r="T196" t="s">
        <v>41</v>
      </c>
      <c r="U196">
        <v>4</v>
      </c>
      <c r="V196">
        <v>2257</v>
      </c>
      <c r="W196" t="s">
        <v>42</v>
      </c>
      <c r="X196" t="s">
        <v>460</v>
      </c>
      <c r="Y196">
        <v>47165</v>
      </c>
      <c r="Z196">
        <v>263</v>
      </c>
      <c r="AA196">
        <v>976</v>
      </c>
      <c r="AB196" t="b">
        <v>1</v>
      </c>
      <c r="AC196">
        <v>10657</v>
      </c>
      <c r="AD196">
        <v>1959</v>
      </c>
      <c r="AE196" s="10">
        <v>2032</v>
      </c>
      <c r="AF196" s="11">
        <v>127</v>
      </c>
      <c r="AG196" s="11">
        <v>25.906705398452235</v>
      </c>
      <c r="AH196" s="11">
        <v>0</v>
      </c>
      <c r="AI196" s="11">
        <v>20.398980628702549</v>
      </c>
      <c r="AJ196" s="11" t="s">
        <v>460</v>
      </c>
      <c r="AK196" s="11">
        <v>9.64</v>
      </c>
      <c r="AL196" s="11" t="s">
        <v>43</v>
      </c>
      <c r="AM196" s="11">
        <v>-28.91</v>
      </c>
      <c r="AQ196" t="s">
        <v>586</v>
      </c>
      <c r="AR196" t="s">
        <v>587</v>
      </c>
      <c r="AS196">
        <v>56319</v>
      </c>
      <c r="AT196" t="s">
        <v>41</v>
      </c>
      <c r="AU196">
        <v>1</v>
      </c>
      <c r="AV196">
        <v>89633</v>
      </c>
      <c r="AW196" t="s">
        <v>42</v>
      </c>
      <c r="AX196">
        <v>0</v>
      </c>
      <c r="AY196" t="s">
        <v>569</v>
      </c>
      <c r="AZ196" t="s">
        <v>125</v>
      </c>
      <c r="BA196">
        <v>56</v>
      </c>
      <c r="BB196" t="s">
        <v>570</v>
      </c>
      <c r="BC196">
        <v>5</v>
      </c>
      <c r="BD196">
        <v>56005</v>
      </c>
      <c r="BE196">
        <v>90</v>
      </c>
      <c r="BF196">
        <v>11967</v>
      </c>
      <c r="BG196">
        <v>2008</v>
      </c>
      <c r="BH196">
        <v>2048</v>
      </c>
      <c r="BI196" t="s">
        <v>1807</v>
      </c>
      <c r="BJ196" t="s">
        <v>1788</v>
      </c>
      <c r="BK196" t="s">
        <v>1808</v>
      </c>
      <c r="BL196" t="s">
        <v>1910</v>
      </c>
      <c r="BM196" t="s">
        <v>1865</v>
      </c>
      <c r="BN196">
        <v>2008</v>
      </c>
      <c r="BO196">
        <v>0.93299999999999905</v>
      </c>
      <c r="BP196" t="s">
        <v>1931</v>
      </c>
      <c r="BQ196" t="s">
        <v>1701</v>
      </c>
      <c r="BR196">
        <v>2008</v>
      </c>
      <c r="BS196">
        <v>0</v>
      </c>
      <c r="BT196" t="s">
        <v>41</v>
      </c>
      <c r="BU196">
        <v>0</v>
      </c>
      <c r="BV196" t="s">
        <v>1812</v>
      </c>
      <c r="BW196">
        <v>2016</v>
      </c>
      <c r="BX196">
        <v>0</v>
      </c>
      <c r="BY196">
        <v>0.1</v>
      </c>
      <c r="BZ196">
        <v>5.8119999999999998E-2</v>
      </c>
      <c r="CA196">
        <v>5.8119999999999998E-2</v>
      </c>
      <c r="CB196">
        <v>5.8119999999999998E-2</v>
      </c>
      <c r="CC196">
        <v>5.8119999999999998E-2</v>
      </c>
      <c r="CD196">
        <v>0.1</v>
      </c>
      <c r="CE196">
        <v>0.1</v>
      </c>
      <c r="CF196">
        <v>0.1</v>
      </c>
      <c r="CG196">
        <v>0.98299999999999998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 t="s">
        <v>2318</v>
      </c>
      <c r="CP196">
        <v>100</v>
      </c>
      <c r="CQ196" t="s">
        <v>2293</v>
      </c>
      <c r="CR196">
        <v>100</v>
      </c>
      <c r="CS196" t="s">
        <v>1795</v>
      </c>
      <c r="CT196" t="s">
        <v>2319</v>
      </c>
      <c r="CU196">
        <v>1</v>
      </c>
      <c r="CV196">
        <v>0</v>
      </c>
      <c r="CW196" t="s">
        <v>2295</v>
      </c>
      <c r="CX196">
        <v>44.291899999999998</v>
      </c>
      <c r="CY196">
        <v>-105.3811</v>
      </c>
      <c r="CZ196" t="s">
        <v>1817</v>
      </c>
      <c r="DA196" t="s">
        <v>1818</v>
      </c>
      <c r="DB196" t="s">
        <v>2124</v>
      </c>
      <c r="DC196">
        <v>0</v>
      </c>
      <c r="DD196" s="18">
        <v>8866771.4000000004</v>
      </c>
      <c r="DE196" s="18">
        <v>789804.2</v>
      </c>
      <c r="DF196" s="57">
        <v>0.77799999999999903</v>
      </c>
      <c r="DG196" t="s">
        <v>1835</v>
      </c>
      <c r="DH196">
        <v>3905671</v>
      </c>
      <c r="DI196">
        <v>370.6</v>
      </c>
      <c r="DJ196">
        <v>264.60000000000002</v>
      </c>
      <c r="DK196">
        <v>929940.2</v>
      </c>
      <c r="DL196">
        <v>0</v>
      </c>
      <c r="DM196">
        <v>115</v>
      </c>
      <c r="DN196">
        <v>9</v>
      </c>
      <c r="DO196">
        <v>0</v>
      </c>
      <c r="DP196">
        <v>3.0618444820602199E-2</v>
      </c>
      <c r="DQ196">
        <v>6.4421207902547101E-2</v>
      </c>
      <c r="DR196">
        <v>209.75937209163001</v>
      </c>
      <c r="DS196">
        <v>0</v>
      </c>
      <c r="DT196">
        <v>6.3884613914383104E-2</v>
      </c>
      <c r="DU196">
        <v>8.3592997559404705E-2</v>
      </c>
      <c r="DV196">
        <v>5.9683505542953298E-2</v>
      </c>
      <c r="DW196" s="58">
        <v>209.75846969506799</v>
      </c>
      <c r="DX196">
        <v>0</v>
      </c>
      <c r="DY196">
        <v>5.8888728722926199E-2</v>
      </c>
      <c r="DZ196">
        <v>2.0082675913920701E-3</v>
      </c>
      <c r="EA196">
        <v>0</v>
      </c>
      <c r="EB196">
        <v>730720</v>
      </c>
      <c r="EC196">
        <v>537643</v>
      </c>
      <c r="ED196">
        <v>19674</v>
      </c>
      <c r="EE196">
        <v>0</v>
      </c>
      <c r="EF196">
        <v>1</v>
      </c>
      <c r="EG196">
        <v>1</v>
      </c>
      <c r="EH196" t="s">
        <v>1821</v>
      </c>
      <c r="EI196">
        <v>7.1656749999999998E-3</v>
      </c>
      <c r="EJ196">
        <v>7.1656749999999998E-3</v>
      </c>
      <c r="EK196" t="s">
        <v>1848</v>
      </c>
      <c r="EL196" t="s">
        <v>1848</v>
      </c>
      <c r="EM196">
        <v>0</v>
      </c>
      <c r="EN196">
        <v>0</v>
      </c>
      <c r="EO196">
        <v>0</v>
      </c>
      <c r="EP196">
        <v>1</v>
      </c>
      <c r="EQ196">
        <v>1</v>
      </c>
      <c r="ER196">
        <v>1</v>
      </c>
      <c r="ES196">
        <v>0</v>
      </c>
      <c r="ET196">
        <v>1</v>
      </c>
      <c r="EU196">
        <v>0</v>
      </c>
      <c r="EV196">
        <v>0</v>
      </c>
      <c r="EW196">
        <v>0</v>
      </c>
      <c r="EX196">
        <v>0</v>
      </c>
      <c r="EY196">
        <v>0</v>
      </c>
      <c r="EZ196" t="s">
        <v>1801</v>
      </c>
      <c r="FA196">
        <v>14</v>
      </c>
      <c r="FB196" t="s">
        <v>1940</v>
      </c>
      <c r="FC196">
        <v>6</v>
      </c>
      <c r="FD196" t="s">
        <v>1849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32</v>
      </c>
      <c r="FM196">
        <v>72</v>
      </c>
      <c r="FN196">
        <v>11</v>
      </c>
      <c r="FO196">
        <v>66</v>
      </c>
      <c r="FP196">
        <v>0</v>
      </c>
      <c r="FQ196">
        <v>0</v>
      </c>
      <c r="FR196">
        <v>0</v>
      </c>
      <c r="FS196">
        <v>0</v>
      </c>
      <c r="FT196">
        <v>0</v>
      </c>
      <c r="FU196">
        <v>0</v>
      </c>
      <c r="FV196">
        <v>0</v>
      </c>
      <c r="FW196">
        <v>0</v>
      </c>
      <c r="FX196">
        <v>0</v>
      </c>
      <c r="FY196">
        <v>0</v>
      </c>
      <c r="FZ196">
        <v>0</v>
      </c>
      <c r="GA196">
        <v>0</v>
      </c>
      <c r="GB196">
        <v>0</v>
      </c>
      <c r="GC196">
        <v>0</v>
      </c>
      <c r="GD196">
        <v>0</v>
      </c>
      <c r="GE196">
        <v>1</v>
      </c>
      <c r="GF196">
        <v>1</v>
      </c>
      <c r="GG196">
        <v>0</v>
      </c>
      <c r="GH196">
        <v>0</v>
      </c>
      <c r="GI196">
        <v>0</v>
      </c>
      <c r="GJ196">
        <v>0</v>
      </c>
      <c r="GK196">
        <v>0</v>
      </c>
      <c r="GL196">
        <v>0</v>
      </c>
      <c r="GM196">
        <v>0</v>
      </c>
      <c r="GN196">
        <v>0</v>
      </c>
      <c r="GO196" t="s">
        <v>1829</v>
      </c>
      <c r="GP196">
        <v>0</v>
      </c>
      <c r="GQ196" t="s">
        <v>2296</v>
      </c>
      <c r="GR196">
        <v>167.2516431</v>
      </c>
      <c r="GS196">
        <v>2.21582277537577</v>
      </c>
      <c r="GT196">
        <v>1.5820472378964601</v>
      </c>
      <c r="GU196">
        <v>0</v>
      </c>
      <c r="GV196">
        <v>8922852</v>
      </c>
      <c r="GW196">
        <v>795924</v>
      </c>
      <c r="GX196">
        <v>0.78</v>
      </c>
      <c r="GY196">
        <v>935829</v>
      </c>
      <c r="GZ196">
        <v>209.76006326228429</v>
      </c>
      <c r="HA196" t="s">
        <v>1806</v>
      </c>
      <c r="HB196" s="57">
        <v>0.77799999999999903</v>
      </c>
      <c r="HC196" t="s">
        <v>1806</v>
      </c>
      <c r="HD196" s="58">
        <v>209.75846969506799</v>
      </c>
      <c r="HE196" s="18">
        <v>613375.19999999925</v>
      </c>
      <c r="HF196" s="18">
        <v>7340261.0183999911</v>
      </c>
      <c r="HG196" s="18">
        <v>769840.95919097168</v>
      </c>
      <c r="HH196" s="57">
        <v>1</v>
      </c>
      <c r="HI196">
        <v>56</v>
      </c>
      <c r="HJ196" s="11">
        <v>35.663187832952595</v>
      </c>
      <c r="HK196">
        <v>0</v>
      </c>
      <c r="HL196" s="11">
        <v>35.663187832952595</v>
      </c>
      <c r="HM196" s="59" t="s">
        <v>44</v>
      </c>
      <c r="HN196" s="59" t="s">
        <v>44</v>
      </c>
      <c r="HO196" s="59" t="s">
        <v>44</v>
      </c>
      <c r="HP196" s="59" t="s">
        <v>44</v>
      </c>
      <c r="HQ196" s="59" t="s">
        <v>44</v>
      </c>
      <c r="HR196" s="59" t="s">
        <v>44</v>
      </c>
      <c r="HS196" s="59" t="s">
        <v>44</v>
      </c>
      <c r="HT196" s="59" t="s">
        <v>44</v>
      </c>
      <c r="HU196" t="s">
        <v>44</v>
      </c>
      <c r="HV196" s="19" t="s">
        <v>44</v>
      </c>
      <c r="HW196" s="18">
        <v>103.78099525499999</v>
      </c>
      <c r="HX196" s="58">
        <v>34.185459836996998</v>
      </c>
      <c r="HY196" s="58">
        <v>55.814540163003002</v>
      </c>
      <c r="HZ196" s="57">
        <v>1</v>
      </c>
      <c r="IA196" s="18">
        <v>488935.37182790629</v>
      </c>
      <c r="IB196" s="18">
        <v>788400</v>
      </c>
      <c r="IC196" s="18">
        <v>9434782.8000000007</v>
      </c>
      <c r="ID196" s="58">
        <v>20.975846969506801</v>
      </c>
      <c r="IE196" s="18">
        <v>98951.280101667449</v>
      </c>
      <c r="IF196" s="18">
        <v>670889.67908930429</v>
      </c>
      <c r="IG196" s="18">
        <v>164497910.85744485</v>
      </c>
      <c r="IH196" s="18">
        <v>0</v>
      </c>
      <c r="II196" s="18">
        <v>0</v>
      </c>
      <c r="IJ196" s="18">
        <v>2947.2232571842146</v>
      </c>
      <c r="IK196" s="58">
        <v>48.39614266666667</v>
      </c>
      <c r="IL196" s="58">
        <v>6.4257626946774629</v>
      </c>
      <c r="IM196" s="58">
        <v>15.431080872249</v>
      </c>
      <c r="IN196" s="58">
        <v>64.402623097642618</v>
      </c>
      <c r="IO196" s="58">
        <v>5.3730656782602502</v>
      </c>
      <c r="IP196" s="58">
        <v>116.6322299599599</v>
      </c>
      <c r="IQ196" s="58">
        <v>7.9815119693352727</v>
      </c>
      <c r="IR196" s="58">
        <v>5.8168185382925817</v>
      </c>
      <c r="IS196" s="58">
        <f t="shared" si="15"/>
        <v>2947.2232571842146</v>
      </c>
      <c r="IT196" s="60"/>
      <c r="IU196" s="18">
        <f t="shared" si="16"/>
        <v>15.431080872249</v>
      </c>
      <c r="IV196" s="18">
        <f t="shared" si="17"/>
        <v>48.39614266666667</v>
      </c>
      <c r="IW196" s="57">
        <f t="shared" si="18"/>
        <v>0.37983844263330002</v>
      </c>
      <c r="IX196" s="57">
        <f t="shared" si="19"/>
        <v>0.61248305078139897</v>
      </c>
      <c r="JA196" s="18">
        <v>214.13</v>
      </c>
    </row>
    <row r="197" spans="1:261" x14ac:dyDescent="0.2">
      <c r="A197" t="s">
        <v>1570</v>
      </c>
      <c r="B197" t="s">
        <v>1568</v>
      </c>
      <c r="C197" t="s">
        <v>1224</v>
      </c>
      <c r="D197" t="s">
        <v>1569</v>
      </c>
      <c r="E197" t="s">
        <v>820</v>
      </c>
      <c r="F197">
        <v>7213</v>
      </c>
      <c r="G197">
        <v>2</v>
      </c>
      <c r="H197">
        <v>2252.9493929006399</v>
      </c>
      <c r="I197">
        <v>10.58</v>
      </c>
      <c r="J197">
        <v>3.52</v>
      </c>
      <c r="K197">
        <v>30.7950982720523</v>
      </c>
      <c r="L197">
        <v>0.30983058057862001</v>
      </c>
      <c r="M197">
        <v>0.44891995962335041</v>
      </c>
      <c r="N197">
        <v>4.82</v>
      </c>
      <c r="O197">
        <v>41.67</v>
      </c>
      <c r="R197" t="s">
        <v>990</v>
      </c>
      <c r="S197">
        <v>3407</v>
      </c>
      <c r="T197" t="s">
        <v>41</v>
      </c>
      <c r="U197">
        <v>1</v>
      </c>
      <c r="V197">
        <v>2280</v>
      </c>
      <c r="W197" t="s">
        <v>42</v>
      </c>
      <c r="X197" t="s">
        <v>460</v>
      </c>
      <c r="Y197">
        <v>47145</v>
      </c>
      <c r="Z197">
        <v>132</v>
      </c>
      <c r="AA197">
        <v>1398</v>
      </c>
      <c r="AB197" t="b">
        <v>0</v>
      </c>
      <c r="AC197">
        <v>11201</v>
      </c>
      <c r="AD197">
        <v>1954</v>
      </c>
      <c r="AE197" s="10">
        <v>2021</v>
      </c>
      <c r="AF197" s="11">
        <v>102</v>
      </c>
      <c r="AG197" s="11">
        <v>28.969630146501562</v>
      </c>
      <c r="AH197" s="11">
        <v>2</v>
      </c>
      <c r="AI197" s="11">
        <v>28.401598182844666</v>
      </c>
      <c r="AJ197" s="11" t="s">
        <v>460</v>
      </c>
      <c r="AK197" s="11">
        <v>9.64</v>
      </c>
      <c r="AL197" s="11" t="s">
        <v>100</v>
      </c>
      <c r="AM197" s="11">
        <v>-28.91</v>
      </c>
      <c r="AQ197" t="s">
        <v>588</v>
      </c>
      <c r="AR197" t="s">
        <v>589</v>
      </c>
      <c r="AS197">
        <v>564</v>
      </c>
      <c r="AT197" t="s">
        <v>41</v>
      </c>
      <c r="AU197">
        <v>2</v>
      </c>
      <c r="AV197">
        <v>369</v>
      </c>
      <c r="AW197" t="s">
        <v>42</v>
      </c>
      <c r="AX197">
        <v>0</v>
      </c>
      <c r="AY197" t="s">
        <v>274</v>
      </c>
      <c r="AZ197" t="s">
        <v>275</v>
      </c>
      <c r="BA197">
        <v>12</v>
      </c>
      <c r="BB197" t="s">
        <v>590</v>
      </c>
      <c r="BC197">
        <v>95</v>
      </c>
      <c r="BD197">
        <v>12095</v>
      </c>
      <c r="BE197">
        <v>466</v>
      </c>
      <c r="BF197">
        <v>10373</v>
      </c>
      <c r="BG197">
        <v>1996</v>
      </c>
      <c r="BH197">
        <v>0</v>
      </c>
      <c r="BI197" t="s">
        <v>1807</v>
      </c>
      <c r="BJ197" t="s">
        <v>1788</v>
      </c>
      <c r="BK197" t="s">
        <v>1808</v>
      </c>
      <c r="BL197" t="s">
        <v>1809</v>
      </c>
      <c r="BM197" t="s">
        <v>1810</v>
      </c>
      <c r="BN197">
        <v>1996</v>
      </c>
      <c r="BO197">
        <v>0.96199999999999997</v>
      </c>
      <c r="BP197" t="s">
        <v>1908</v>
      </c>
      <c r="BQ197" t="s">
        <v>1701</v>
      </c>
      <c r="BR197">
        <v>1996</v>
      </c>
      <c r="BS197">
        <v>0</v>
      </c>
      <c r="BT197" t="s">
        <v>1909</v>
      </c>
      <c r="BU197" t="s">
        <v>1863</v>
      </c>
      <c r="BV197">
        <v>0</v>
      </c>
      <c r="BW197">
        <v>0</v>
      </c>
      <c r="BX197">
        <v>0</v>
      </c>
      <c r="BY197">
        <v>0.25</v>
      </c>
      <c r="BZ197">
        <v>0.14860999999999999</v>
      </c>
      <c r="CA197">
        <v>0.14860999999999999</v>
      </c>
      <c r="CB197">
        <v>0.14860999999999999</v>
      </c>
      <c r="CC197">
        <v>0.14860999999999999</v>
      </c>
      <c r="CD197">
        <v>0.05</v>
      </c>
      <c r="CE197">
        <v>0.1</v>
      </c>
      <c r="CF197">
        <v>0.56000000000000005</v>
      </c>
      <c r="CG197">
        <v>0.99</v>
      </c>
      <c r="CH197" t="s">
        <v>1793</v>
      </c>
      <c r="CI197">
        <v>2014</v>
      </c>
      <c r="CJ197">
        <v>0</v>
      </c>
      <c r="CK197">
        <v>0</v>
      </c>
      <c r="CL197" t="s">
        <v>1188</v>
      </c>
      <c r="CM197">
        <v>2027</v>
      </c>
      <c r="CN197">
        <v>0</v>
      </c>
      <c r="CO197" t="s">
        <v>2320</v>
      </c>
      <c r="CP197">
        <v>71.59</v>
      </c>
      <c r="CQ197" t="s">
        <v>2320</v>
      </c>
      <c r="CR197">
        <v>71.59</v>
      </c>
      <c r="CS197" t="s">
        <v>1795</v>
      </c>
      <c r="CT197" t="s">
        <v>2321</v>
      </c>
      <c r="CU197">
        <v>1</v>
      </c>
      <c r="CV197">
        <v>0</v>
      </c>
      <c r="CW197" t="s">
        <v>1984</v>
      </c>
      <c r="CX197">
        <v>28.482199999999999</v>
      </c>
      <c r="CY197">
        <v>-81.1678</v>
      </c>
      <c r="CZ197" t="s">
        <v>1876</v>
      </c>
      <c r="DA197" t="s">
        <v>1818</v>
      </c>
      <c r="DB197" t="s">
        <v>1985</v>
      </c>
      <c r="DC197">
        <v>0</v>
      </c>
      <c r="DD197" s="18">
        <v>26090831.600000001</v>
      </c>
      <c r="DE197" s="18">
        <v>2671091.2000000002</v>
      </c>
      <c r="DF197" s="57">
        <v>0.59599999999999997</v>
      </c>
      <c r="DG197" t="s">
        <v>1820</v>
      </c>
      <c r="DH197">
        <v>11696497.4</v>
      </c>
      <c r="DI197">
        <v>1469.8</v>
      </c>
      <c r="DJ197">
        <v>1898.8</v>
      </c>
      <c r="DK197">
        <v>2613677.4</v>
      </c>
      <c r="DL197">
        <v>9.1999999999999993</v>
      </c>
      <c r="DM197">
        <v>841.6</v>
      </c>
      <c r="DN197">
        <v>127</v>
      </c>
      <c r="DO197">
        <v>0</v>
      </c>
      <c r="DP197">
        <v>0.114444243482151</v>
      </c>
      <c r="DQ197">
        <v>0.13814266560514399</v>
      </c>
      <c r="DR197">
        <v>199.49994121392899</v>
      </c>
      <c r="DS197">
        <v>4.0478671328092298E-7</v>
      </c>
      <c r="DT197">
        <v>0.13555633253744601</v>
      </c>
      <c r="DU197">
        <v>0.11266793044649399</v>
      </c>
      <c r="DV197">
        <v>0.145553045538034</v>
      </c>
      <c r="DW197" s="58">
        <v>200.35217275328199</v>
      </c>
      <c r="DX197">
        <v>3.5261428769483899E-7</v>
      </c>
      <c r="DY197">
        <v>0.14390632874419301</v>
      </c>
      <c r="DZ197">
        <v>9.0246643721990406E-3</v>
      </c>
      <c r="EA197">
        <v>0</v>
      </c>
      <c r="EB197">
        <v>2539309</v>
      </c>
      <c r="EC197">
        <v>1045300</v>
      </c>
      <c r="ED197">
        <v>1354197</v>
      </c>
      <c r="EE197">
        <v>0</v>
      </c>
      <c r="EF197">
        <v>1</v>
      </c>
      <c r="EG197">
        <v>1</v>
      </c>
      <c r="EH197" t="s">
        <v>1847</v>
      </c>
      <c r="EI197">
        <v>0.14000000000000001</v>
      </c>
      <c r="EJ197">
        <v>9.8350678999999996E-2</v>
      </c>
      <c r="EK197" t="s">
        <v>1822</v>
      </c>
      <c r="EL197" t="s">
        <v>1848</v>
      </c>
      <c r="EM197">
        <v>0</v>
      </c>
      <c r="EN197">
        <v>1</v>
      </c>
      <c r="EO197">
        <v>0</v>
      </c>
      <c r="EP197">
        <v>0</v>
      </c>
      <c r="EQ197">
        <v>1</v>
      </c>
      <c r="ER197">
        <v>1</v>
      </c>
      <c r="ES197">
        <v>0</v>
      </c>
      <c r="ET197">
        <v>0</v>
      </c>
      <c r="EU197">
        <v>0</v>
      </c>
      <c r="EV197">
        <v>0</v>
      </c>
      <c r="EW197">
        <v>1</v>
      </c>
      <c r="EX197">
        <v>0</v>
      </c>
      <c r="EY197">
        <v>1</v>
      </c>
      <c r="EZ197" t="s">
        <v>1950</v>
      </c>
      <c r="FA197">
        <v>26</v>
      </c>
      <c r="FB197" t="s">
        <v>1802</v>
      </c>
      <c r="FC197">
        <v>4</v>
      </c>
      <c r="FD197" t="s">
        <v>1825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89</v>
      </c>
      <c r="FM197">
        <v>85</v>
      </c>
      <c r="FN197">
        <v>84</v>
      </c>
      <c r="FO197">
        <v>100</v>
      </c>
      <c r="FP197">
        <v>1</v>
      </c>
      <c r="FQ197">
        <v>0</v>
      </c>
      <c r="FR197">
        <v>0</v>
      </c>
      <c r="FS197">
        <v>0</v>
      </c>
      <c r="FT197">
        <v>0</v>
      </c>
      <c r="FU197">
        <v>0</v>
      </c>
      <c r="FV197">
        <v>0</v>
      </c>
      <c r="FW197">
        <v>0</v>
      </c>
      <c r="FX197">
        <v>0</v>
      </c>
      <c r="FY197">
        <v>0</v>
      </c>
      <c r="FZ197">
        <v>0</v>
      </c>
      <c r="GA197">
        <v>0</v>
      </c>
      <c r="GB197">
        <v>0</v>
      </c>
      <c r="GC197">
        <v>0</v>
      </c>
      <c r="GD197">
        <v>0</v>
      </c>
      <c r="GE197">
        <v>0</v>
      </c>
      <c r="GF197">
        <v>0</v>
      </c>
      <c r="GG197">
        <v>0</v>
      </c>
      <c r="GH197">
        <v>0</v>
      </c>
      <c r="GI197">
        <v>0</v>
      </c>
      <c r="GJ197">
        <v>0</v>
      </c>
      <c r="GK197">
        <v>0</v>
      </c>
      <c r="GL197">
        <v>0</v>
      </c>
      <c r="GM197">
        <v>0</v>
      </c>
      <c r="GN197">
        <v>0</v>
      </c>
      <c r="GO197">
        <v>0</v>
      </c>
      <c r="GP197">
        <v>0</v>
      </c>
      <c r="GQ197" t="s">
        <v>2322</v>
      </c>
      <c r="GR197">
        <v>142.54704459999999</v>
      </c>
      <c r="GS197">
        <v>10.3109819226655</v>
      </c>
      <c r="GT197">
        <v>13.3205146787027</v>
      </c>
      <c r="GU197">
        <v>1</v>
      </c>
      <c r="GV197">
        <v>26220914</v>
      </c>
      <c r="GW197">
        <v>2748296</v>
      </c>
      <c r="GX197">
        <v>0.6</v>
      </c>
      <c r="GY197">
        <v>2626946</v>
      </c>
      <c r="GZ197">
        <v>200.3702845751296</v>
      </c>
      <c r="HA197" t="s">
        <v>1806</v>
      </c>
      <c r="HB197" s="57">
        <v>0.59599999999999997</v>
      </c>
      <c r="HC197" t="s">
        <v>1806</v>
      </c>
      <c r="HD197" s="58">
        <v>200.35217275328199</v>
      </c>
      <c r="HE197" s="18">
        <v>2432967.36</v>
      </c>
      <c r="HF197" s="18">
        <v>25237170.425279997</v>
      </c>
      <c r="HG197" s="18">
        <v>2528160.9644248588</v>
      </c>
      <c r="HH197" s="57">
        <v>0.5032397408207343</v>
      </c>
      <c r="HI197">
        <v>459</v>
      </c>
      <c r="HJ197" s="11">
        <v>59.873266880113512</v>
      </c>
      <c r="HK197">
        <v>0</v>
      </c>
      <c r="HL197" s="11">
        <v>13.044284723336277</v>
      </c>
      <c r="HM197" s="59">
        <v>2343.65257534597</v>
      </c>
      <c r="HN197" s="59">
        <v>10.58</v>
      </c>
      <c r="HO197" s="59">
        <v>4.59</v>
      </c>
      <c r="HP197" s="59">
        <v>31.258907549716401</v>
      </c>
      <c r="HQ197" s="59">
        <v>0.31834136586169498</v>
      </c>
      <c r="HR197" s="59">
        <v>0.46700995178343785</v>
      </c>
      <c r="HS197" s="59">
        <v>4.82</v>
      </c>
      <c r="HT197" s="59">
        <v>15.85</v>
      </c>
      <c r="HU197" t="s">
        <v>44</v>
      </c>
      <c r="HV197" s="19">
        <v>1</v>
      </c>
      <c r="HW197" s="18">
        <v>446.78979773999998</v>
      </c>
      <c r="HX197" s="58">
        <v>147.17255937555598</v>
      </c>
      <c r="HY197" s="58">
        <v>318.82744062444402</v>
      </c>
      <c r="HZ197" s="57">
        <v>0.87111698872605248</v>
      </c>
      <c r="IA197" s="18">
        <v>2432967.36</v>
      </c>
      <c r="IB197" s="18">
        <v>3556038.9266979424</v>
      </c>
      <c r="IC197" s="18">
        <v>36886791.786637753</v>
      </c>
      <c r="ID197" s="58">
        <v>20.035217275328201</v>
      </c>
      <c r="IE197" s="18">
        <v>369517.44401753956</v>
      </c>
      <c r="IF197" s="18">
        <v>2158643.5204073191</v>
      </c>
      <c r="IG197" s="18">
        <v>708183498.72309041</v>
      </c>
      <c r="IH197" s="18">
        <v>0</v>
      </c>
      <c r="II197" s="18">
        <v>177045874.6807726</v>
      </c>
      <c r="IJ197" s="18">
        <v>2221.2125071043683</v>
      </c>
      <c r="IK197" s="58">
        <v>23.042876858369098</v>
      </c>
      <c r="IL197" s="58">
        <v>7.1823536679245192</v>
      </c>
      <c r="IM197" s="58">
        <v>12.830345650979998</v>
      </c>
      <c r="IN197" s="58">
        <v>21.455553006187394</v>
      </c>
      <c r="IO197" s="58">
        <v>0</v>
      </c>
      <c r="IP197" s="58">
        <v>75.416013486766275</v>
      </c>
      <c r="IQ197" s="58">
        <v>-0.76485859514247068</v>
      </c>
      <c r="IR197" s="58">
        <v>-0.86205803756145571</v>
      </c>
      <c r="IS197" s="58">
        <f t="shared" si="15"/>
        <v>2221.2125071043683</v>
      </c>
      <c r="IT197" s="60"/>
      <c r="IU197" s="18">
        <f t="shared" si="16"/>
        <v>12.830345650979998</v>
      </c>
      <c r="IV197" s="18">
        <f t="shared" si="17"/>
        <v>23.042876858369098</v>
      </c>
      <c r="IW197" s="57">
        <f t="shared" si="18"/>
        <v>0.31582094286599993</v>
      </c>
      <c r="IX197" s="57">
        <f t="shared" si="19"/>
        <v>0.46160568578196726</v>
      </c>
      <c r="JA197" s="18">
        <v>205.4</v>
      </c>
    </row>
    <row r="198" spans="1:261" x14ac:dyDescent="0.2">
      <c r="A198" t="s">
        <v>1571</v>
      </c>
      <c r="B198" t="s">
        <v>1234</v>
      </c>
      <c r="C198" t="s">
        <v>1224</v>
      </c>
      <c r="D198" t="s">
        <v>1572</v>
      </c>
      <c r="E198" t="s">
        <v>824</v>
      </c>
      <c r="F198">
        <v>7343</v>
      </c>
      <c r="G198">
        <v>4</v>
      </c>
      <c r="H198">
        <v>2343.32681184376</v>
      </c>
      <c r="I198">
        <v>10.58</v>
      </c>
      <c r="J198">
        <v>4.59</v>
      </c>
      <c r="K198">
        <v>28.9127910883414</v>
      </c>
      <c r="L198">
        <v>0.318293124365504</v>
      </c>
      <c r="M198">
        <v>0.46690613772855571</v>
      </c>
      <c r="N198">
        <v>4.82</v>
      </c>
      <c r="O198">
        <v>41.73</v>
      </c>
      <c r="R198" t="s">
        <v>992</v>
      </c>
      <c r="S198">
        <v>3407</v>
      </c>
      <c r="T198" t="s">
        <v>41</v>
      </c>
      <c r="U198">
        <v>2</v>
      </c>
      <c r="V198">
        <v>2281</v>
      </c>
      <c r="W198" t="s">
        <v>42</v>
      </c>
      <c r="X198" t="s">
        <v>460</v>
      </c>
      <c r="Y198">
        <v>47145</v>
      </c>
      <c r="Z198">
        <v>132</v>
      </c>
      <c r="AA198">
        <v>1398</v>
      </c>
      <c r="AB198" t="b">
        <v>0</v>
      </c>
      <c r="AC198">
        <v>11191</v>
      </c>
      <c r="AD198">
        <v>1954</v>
      </c>
      <c r="AE198" s="10">
        <v>2021</v>
      </c>
      <c r="AF198" s="11">
        <v>102</v>
      </c>
      <c r="AG198" s="11">
        <v>28.969630146501562</v>
      </c>
      <c r="AH198" s="11">
        <v>2</v>
      </c>
      <c r="AI198" s="11">
        <v>28.401598182844666</v>
      </c>
      <c r="AJ198" s="11" t="s">
        <v>460</v>
      </c>
      <c r="AK198" s="11">
        <v>9.64</v>
      </c>
      <c r="AL198" s="11" t="s">
        <v>100</v>
      </c>
      <c r="AM198" s="11">
        <v>-28.91</v>
      </c>
      <c r="AQ198" t="s">
        <v>591</v>
      </c>
      <c r="AR198" t="s">
        <v>592</v>
      </c>
      <c r="AS198">
        <v>56456</v>
      </c>
      <c r="AT198" t="s">
        <v>41</v>
      </c>
      <c r="AU198" t="s">
        <v>210</v>
      </c>
      <c r="AV198">
        <v>90208</v>
      </c>
      <c r="AW198" t="s">
        <v>42</v>
      </c>
      <c r="AX198">
        <v>0</v>
      </c>
      <c r="AY198" t="s">
        <v>593</v>
      </c>
      <c r="AZ198" t="s">
        <v>594</v>
      </c>
      <c r="BA198">
        <v>5</v>
      </c>
      <c r="BB198" t="s">
        <v>563</v>
      </c>
      <c r="BC198">
        <v>93</v>
      </c>
      <c r="BD198">
        <v>5093</v>
      </c>
      <c r="BE198">
        <v>680</v>
      </c>
      <c r="BF198">
        <v>9682</v>
      </c>
      <c r="BG198">
        <v>2010</v>
      </c>
      <c r="BH198">
        <v>0</v>
      </c>
      <c r="BI198" t="s">
        <v>1807</v>
      </c>
      <c r="BJ198" t="s">
        <v>1788</v>
      </c>
      <c r="BK198" t="s">
        <v>1808</v>
      </c>
      <c r="BL198" t="s">
        <v>1910</v>
      </c>
      <c r="BM198" t="s">
        <v>1865</v>
      </c>
      <c r="BN198">
        <v>2010</v>
      </c>
      <c r="BO198">
        <v>0.9</v>
      </c>
      <c r="BP198" t="s">
        <v>1908</v>
      </c>
      <c r="BQ198" t="s">
        <v>1701</v>
      </c>
      <c r="BR198">
        <v>2010</v>
      </c>
      <c r="BS198">
        <v>0</v>
      </c>
      <c r="BT198" t="s">
        <v>41</v>
      </c>
      <c r="BU198">
        <v>0</v>
      </c>
      <c r="BV198" t="s">
        <v>1812</v>
      </c>
      <c r="BW198">
        <v>2010</v>
      </c>
      <c r="BX198">
        <v>0</v>
      </c>
      <c r="BY198">
        <v>0.16</v>
      </c>
      <c r="BZ198">
        <v>7.3389999999999997E-2</v>
      </c>
      <c r="CA198">
        <v>7.3389999999999997E-2</v>
      </c>
      <c r="CB198">
        <v>7.3389999999999997E-2</v>
      </c>
      <c r="CC198">
        <v>7.3389999999999997E-2</v>
      </c>
      <c r="CD198">
        <v>0.1</v>
      </c>
      <c r="CE198">
        <v>0.1</v>
      </c>
      <c r="CF198">
        <v>0.1</v>
      </c>
      <c r="CG198">
        <v>0.95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 t="s">
        <v>2323</v>
      </c>
      <c r="CP198">
        <v>63</v>
      </c>
      <c r="CQ198" t="s">
        <v>2324</v>
      </c>
      <c r="CR198">
        <v>63</v>
      </c>
      <c r="CS198" t="s">
        <v>1795</v>
      </c>
      <c r="CT198" t="s">
        <v>2325</v>
      </c>
      <c r="CU198">
        <v>1</v>
      </c>
      <c r="CV198">
        <v>0</v>
      </c>
      <c r="CW198" t="s">
        <v>2326</v>
      </c>
      <c r="CX198">
        <v>35.664400000000001</v>
      </c>
      <c r="CY198">
        <v>-89.948899999999995</v>
      </c>
      <c r="CZ198" t="s">
        <v>1798</v>
      </c>
      <c r="DA198" t="s">
        <v>1799</v>
      </c>
      <c r="DB198">
        <v>0</v>
      </c>
      <c r="DC198">
        <v>0</v>
      </c>
      <c r="DD198" s="18">
        <v>43165967.600000001</v>
      </c>
      <c r="DE198" s="18">
        <v>4361787.4000000004</v>
      </c>
      <c r="DF198" s="57">
        <v>0.61599999999999999</v>
      </c>
      <c r="DG198" t="s">
        <v>1835</v>
      </c>
      <c r="DH198">
        <v>19840231.199999999</v>
      </c>
      <c r="DI198">
        <v>2783.2</v>
      </c>
      <c r="DJ198">
        <v>1641.8</v>
      </c>
      <c r="DK198">
        <v>4464191.8</v>
      </c>
      <c r="DL198">
        <v>35.4</v>
      </c>
      <c r="DM198">
        <v>758.4</v>
      </c>
      <c r="DN198">
        <v>104</v>
      </c>
      <c r="DO198">
        <v>0</v>
      </c>
      <c r="DP198">
        <v>0.13082995245261</v>
      </c>
      <c r="DQ198">
        <v>8.0259771330030399E-2</v>
      </c>
      <c r="DR198">
        <v>209.75392526561501</v>
      </c>
      <c r="DS198">
        <v>7.9234385169019596E-7</v>
      </c>
      <c r="DT198">
        <v>8.1801350257603794E-2</v>
      </c>
      <c r="DU198">
        <v>0.12895343970002801</v>
      </c>
      <c r="DV198">
        <v>7.6069185577575194E-2</v>
      </c>
      <c r="DW198" s="58">
        <v>206.83849097824901</v>
      </c>
      <c r="DX198">
        <v>8.2009050111041598E-7</v>
      </c>
      <c r="DY198">
        <v>7.6450722005699204E-2</v>
      </c>
      <c r="DZ198">
        <v>5.32360042672752E-3</v>
      </c>
      <c r="EA198">
        <v>0</v>
      </c>
      <c r="EB198">
        <v>3944609</v>
      </c>
      <c r="EC198">
        <v>2210780</v>
      </c>
      <c r="ED198">
        <v>0</v>
      </c>
      <c r="EE198">
        <v>19551</v>
      </c>
      <c r="EF198">
        <v>1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1</v>
      </c>
      <c r="EQ198">
        <v>1</v>
      </c>
      <c r="ER198">
        <v>1</v>
      </c>
      <c r="ES198">
        <v>0</v>
      </c>
      <c r="ET198">
        <v>1</v>
      </c>
      <c r="EU198">
        <v>0</v>
      </c>
      <c r="EV198">
        <v>0</v>
      </c>
      <c r="EW198">
        <v>0</v>
      </c>
      <c r="EX198">
        <v>0</v>
      </c>
      <c r="EY198">
        <v>0</v>
      </c>
      <c r="EZ198" t="s">
        <v>1936</v>
      </c>
      <c r="FA198">
        <v>12</v>
      </c>
      <c r="FB198" t="s">
        <v>1940</v>
      </c>
      <c r="FC198">
        <v>5</v>
      </c>
      <c r="FD198" t="s">
        <v>1849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68</v>
      </c>
      <c r="FM198">
        <v>97</v>
      </c>
      <c r="FN198">
        <v>65</v>
      </c>
      <c r="FO198">
        <v>75</v>
      </c>
      <c r="FP198">
        <v>1</v>
      </c>
      <c r="FQ198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0</v>
      </c>
      <c r="GD198">
        <v>0</v>
      </c>
      <c r="GE198">
        <v>1</v>
      </c>
      <c r="GF198">
        <v>1</v>
      </c>
      <c r="GG198">
        <v>0</v>
      </c>
      <c r="GH198">
        <v>0</v>
      </c>
      <c r="GI198">
        <v>0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  <c r="GQ198" t="s">
        <v>1918</v>
      </c>
      <c r="GR198">
        <v>143.45190269999901</v>
      </c>
      <c r="GS198">
        <v>19.4016248485772</v>
      </c>
      <c r="GT198">
        <v>11.4449510191125</v>
      </c>
      <c r="GU198">
        <v>1</v>
      </c>
      <c r="GV198">
        <v>43150542</v>
      </c>
      <c r="GW198">
        <v>4317737</v>
      </c>
      <c r="GX198">
        <v>0.62</v>
      </c>
      <c r="GY198">
        <v>4427001</v>
      </c>
      <c r="GZ198">
        <v>205.18866252016022</v>
      </c>
      <c r="HA198" t="s">
        <v>1806</v>
      </c>
      <c r="HB198" s="57">
        <v>0.61599999999999999</v>
      </c>
      <c r="HC198" t="s">
        <v>1806</v>
      </c>
      <c r="HD198" s="58">
        <v>206.83849097824901</v>
      </c>
      <c r="HE198" s="18">
        <v>3669388.8</v>
      </c>
      <c r="HF198" s="18">
        <v>35527022.361599997</v>
      </c>
      <c r="HG198" s="18">
        <v>3674177.8471119259</v>
      </c>
      <c r="HH198" s="57">
        <v>1</v>
      </c>
      <c r="HI198">
        <v>181</v>
      </c>
      <c r="HJ198" s="11">
        <v>19.593741601631056</v>
      </c>
      <c r="HK198">
        <v>53</v>
      </c>
      <c r="HL198" s="11">
        <v>10.82527160311108</v>
      </c>
      <c r="HM198" s="59">
        <v>2224.7959291197199</v>
      </c>
      <c r="HN198" s="59">
        <v>12.66</v>
      </c>
      <c r="HO198" s="59">
        <v>4.59</v>
      </c>
      <c r="HP198" s="59">
        <v>27.351975935073099</v>
      </c>
      <c r="HQ198" s="59">
        <v>0.30709317190000002</v>
      </c>
      <c r="HR198" s="59">
        <v>0.44319547657233005</v>
      </c>
      <c r="HS198" s="59">
        <v>4.82</v>
      </c>
      <c r="HT198" s="59">
        <v>31.19</v>
      </c>
      <c r="HU198" t="s">
        <v>44</v>
      </c>
      <c r="HV198" s="19" t="s">
        <v>44</v>
      </c>
      <c r="HW198" s="18">
        <v>634.40123796</v>
      </c>
      <c r="HX198" s="58">
        <v>208.971767784024</v>
      </c>
      <c r="HY198" s="58">
        <v>471.028232215976</v>
      </c>
      <c r="HZ198" s="57">
        <v>0.88928852104970002</v>
      </c>
      <c r="IA198" s="18">
        <v>3669388.7999999993</v>
      </c>
      <c r="IB198" s="18">
        <v>5297313.8621888533</v>
      </c>
      <c r="IC198" s="18">
        <v>51288592.813712478</v>
      </c>
      <c r="ID198" s="58">
        <v>20.683849097824904</v>
      </c>
      <c r="IE198" s="18">
        <v>530422.75709930784</v>
      </c>
      <c r="IF198" s="18">
        <v>3143755.0900126183</v>
      </c>
      <c r="IG198" s="18">
        <v>1005556730.6266413</v>
      </c>
      <c r="IH198" s="18">
        <v>0</v>
      </c>
      <c r="II198" s="18">
        <v>0</v>
      </c>
      <c r="IJ198" s="18">
        <v>2134.8120173093425</v>
      </c>
      <c r="IK198" s="58">
        <v>21.133052470588236</v>
      </c>
      <c r="IL198" s="58">
        <v>6.4431318039038885</v>
      </c>
      <c r="IM198" s="58">
        <v>12.484643185853999</v>
      </c>
      <c r="IN198" s="58">
        <v>18.687054430080142</v>
      </c>
      <c r="IO198" s="58">
        <v>2.9924285609055652E-15</v>
      </c>
      <c r="IP198" s="58">
        <v>72.823894445601567</v>
      </c>
      <c r="IQ198" s="58">
        <v>-3.9685850604251272</v>
      </c>
      <c r="IR198" s="58">
        <v>-4.6321297797128436</v>
      </c>
      <c r="IS198" s="58">
        <f t="shared" si="15"/>
        <v>2134.8120173093425</v>
      </c>
      <c r="IT198" s="60"/>
      <c r="IU198" s="18">
        <f t="shared" si="16"/>
        <v>12.484643185853999</v>
      </c>
      <c r="IV198" s="18">
        <f t="shared" si="17"/>
        <v>21.133052470588236</v>
      </c>
      <c r="IW198" s="57">
        <f t="shared" si="18"/>
        <v>0.30731142321179994</v>
      </c>
      <c r="IX198" s="57">
        <f t="shared" si="19"/>
        <v>0.44365019650925319</v>
      </c>
      <c r="JA198" s="18">
        <v>214.13</v>
      </c>
    </row>
    <row r="199" spans="1:261" x14ac:dyDescent="0.2">
      <c r="A199" t="s">
        <v>1573</v>
      </c>
      <c r="B199" t="s">
        <v>1499</v>
      </c>
      <c r="C199" t="s">
        <v>1224</v>
      </c>
      <c r="D199" t="s">
        <v>1574</v>
      </c>
      <c r="E199" t="s">
        <v>828</v>
      </c>
      <c r="F199">
        <v>7790</v>
      </c>
      <c r="G199">
        <v>44562</v>
      </c>
      <c r="H199">
        <v>2813</v>
      </c>
      <c r="I199">
        <v>10.58</v>
      </c>
      <c r="J199">
        <v>4.59</v>
      </c>
      <c r="K199">
        <v>38.159999999999997</v>
      </c>
      <c r="L199">
        <v>0.33</v>
      </c>
      <c r="M199">
        <v>0.48</v>
      </c>
      <c r="N199">
        <v>4.82</v>
      </c>
      <c r="O199">
        <v>10.69</v>
      </c>
      <c r="R199" t="s">
        <v>993</v>
      </c>
      <c r="S199">
        <v>3407</v>
      </c>
      <c r="T199" t="s">
        <v>41</v>
      </c>
      <c r="U199">
        <v>3</v>
      </c>
      <c r="V199">
        <v>2282</v>
      </c>
      <c r="W199" t="s">
        <v>42</v>
      </c>
      <c r="X199" t="s">
        <v>460</v>
      </c>
      <c r="Y199">
        <v>47145</v>
      </c>
      <c r="Z199">
        <v>132</v>
      </c>
      <c r="AA199">
        <v>1398</v>
      </c>
      <c r="AB199" t="b">
        <v>0</v>
      </c>
      <c r="AC199">
        <v>11229</v>
      </c>
      <c r="AD199">
        <v>1954</v>
      </c>
      <c r="AE199" s="10">
        <v>2021</v>
      </c>
      <c r="AF199" s="11">
        <v>102</v>
      </c>
      <c r="AG199" s="11">
        <v>28.969630146501562</v>
      </c>
      <c r="AH199" s="11">
        <v>2</v>
      </c>
      <c r="AI199" s="11">
        <v>28.401598182844666</v>
      </c>
      <c r="AJ199" s="11" t="s">
        <v>460</v>
      </c>
      <c r="AK199" s="11">
        <v>9.64</v>
      </c>
      <c r="AL199" s="11" t="s">
        <v>100</v>
      </c>
      <c r="AM199" s="11">
        <v>-28.91</v>
      </c>
      <c r="AQ199" t="s">
        <v>595</v>
      </c>
      <c r="AR199" t="s">
        <v>596</v>
      </c>
      <c r="AS199">
        <v>56564</v>
      </c>
      <c r="AT199" t="s">
        <v>41</v>
      </c>
      <c r="AU199">
        <v>1</v>
      </c>
      <c r="AV199">
        <v>90325</v>
      </c>
      <c r="AW199" t="s">
        <v>42</v>
      </c>
      <c r="AX199">
        <v>0</v>
      </c>
      <c r="AY199" t="s">
        <v>199</v>
      </c>
      <c r="AZ199" t="s">
        <v>594</v>
      </c>
      <c r="BA199">
        <v>5</v>
      </c>
      <c r="BB199" t="s">
        <v>597</v>
      </c>
      <c r="BC199">
        <v>57</v>
      </c>
      <c r="BD199">
        <v>5057</v>
      </c>
      <c r="BE199">
        <v>609</v>
      </c>
      <c r="BF199">
        <v>9102</v>
      </c>
      <c r="BG199">
        <v>2012</v>
      </c>
      <c r="BH199">
        <v>0</v>
      </c>
      <c r="BI199" t="s">
        <v>1807</v>
      </c>
      <c r="BJ199" t="s">
        <v>1788</v>
      </c>
      <c r="BK199" t="s">
        <v>1808</v>
      </c>
      <c r="BL199" t="s">
        <v>1910</v>
      </c>
      <c r="BM199" t="s">
        <v>1865</v>
      </c>
      <c r="BN199">
        <v>2012</v>
      </c>
      <c r="BO199">
        <v>0.96099999999999997</v>
      </c>
      <c r="BP199" t="s">
        <v>1931</v>
      </c>
      <c r="BQ199" t="s">
        <v>1701</v>
      </c>
      <c r="BR199">
        <v>2012</v>
      </c>
      <c r="BS199">
        <v>0</v>
      </c>
      <c r="BT199" t="s">
        <v>41</v>
      </c>
      <c r="BU199">
        <v>0</v>
      </c>
      <c r="BV199" t="s">
        <v>1812</v>
      </c>
      <c r="BW199">
        <v>2012</v>
      </c>
      <c r="BX199">
        <v>0</v>
      </c>
      <c r="BY199">
        <v>6.5000000000000002E-2</v>
      </c>
      <c r="BZ199">
        <v>3.875E-2</v>
      </c>
      <c r="CA199">
        <v>3.875E-2</v>
      </c>
      <c r="CB199">
        <v>3.875E-2</v>
      </c>
      <c r="CC199">
        <v>3.875E-2</v>
      </c>
      <c r="CD199">
        <v>0.1</v>
      </c>
      <c r="CE199">
        <v>0.1</v>
      </c>
      <c r="CF199">
        <v>0.1</v>
      </c>
      <c r="CG199">
        <v>0.99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 t="s">
        <v>2327</v>
      </c>
      <c r="CP199">
        <v>73</v>
      </c>
      <c r="CQ199" t="s">
        <v>2141</v>
      </c>
      <c r="CR199">
        <v>73</v>
      </c>
      <c r="CS199" t="s">
        <v>1795</v>
      </c>
      <c r="CT199" t="s">
        <v>2328</v>
      </c>
      <c r="CU199">
        <v>1</v>
      </c>
      <c r="CV199">
        <v>0</v>
      </c>
      <c r="CW199" t="s">
        <v>2326</v>
      </c>
      <c r="CX199">
        <v>33.649721999999997</v>
      </c>
      <c r="CY199">
        <v>-93.811943999999997</v>
      </c>
      <c r="CZ199" t="s">
        <v>1817</v>
      </c>
      <c r="DA199" t="s">
        <v>1818</v>
      </c>
      <c r="DB199">
        <v>0</v>
      </c>
      <c r="DC199">
        <v>0</v>
      </c>
      <c r="DD199" s="18">
        <v>36773758</v>
      </c>
      <c r="DE199" s="18">
        <v>4153351.8</v>
      </c>
      <c r="DF199" s="57">
        <v>0.7</v>
      </c>
      <c r="DG199" t="s">
        <v>1835</v>
      </c>
      <c r="DH199">
        <v>15326879.800000001</v>
      </c>
      <c r="DI199">
        <v>714.4</v>
      </c>
      <c r="DJ199">
        <v>775.4</v>
      </c>
      <c r="DK199">
        <v>3856832</v>
      </c>
      <c r="DL199">
        <v>15</v>
      </c>
      <c r="DM199">
        <v>322.8</v>
      </c>
      <c r="DN199">
        <v>7</v>
      </c>
      <c r="DO199">
        <v>0</v>
      </c>
      <c r="DP199">
        <v>3.5772142941034799E-2</v>
      </c>
      <c r="DQ199">
        <v>4.4421711182390397E-2</v>
      </c>
      <c r="DR199">
        <v>209.760123377441</v>
      </c>
      <c r="DS199">
        <v>5.2515235751087399E-7</v>
      </c>
      <c r="DT199">
        <v>4.4151786564441499E-2</v>
      </c>
      <c r="DU199">
        <v>3.8853793512210501E-2</v>
      </c>
      <c r="DV199">
        <v>4.2171376664848798E-2</v>
      </c>
      <c r="DW199" s="58">
        <v>209.76001419272899</v>
      </c>
      <c r="DX199">
        <v>4.0789956794733802E-7</v>
      </c>
      <c r="DY199">
        <v>4.21220762754334E-2</v>
      </c>
      <c r="DZ199">
        <v>3.3482157537616898E-4</v>
      </c>
      <c r="EA199">
        <v>0</v>
      </c>
      <c r="EB199">
        <v>4015020</v>
      </c>
      <c r="EC199">
        <v>2093966</v>
      </c>
      <c r="ED199">
        <v>29769</v>
      </c>
      <c r="EE199">
        <v>0</v>
      </c>
      <c r="EF199">
        <v>1</v>
      </c>
      <c r="EG199">
        <v>1</v>
      </c>
      <c r="EH199" t="s">
        <v>1859</v>
      </c>
      <c r="EI199">
        <v>7.1613329999999998E-3</v>
      </c>
      <c r="EJ199">
        <v>7.1613329999999998E-3</v>
      </c>
      <c r="EK199" t="s">
        <v>1848</v>
      </c>
      <c r="EL199" t="s">
        <v>1848</v>
      </c>
      <c r="EM199">
        <v>0</v>
      </c>
      <c r="EN199">
        <v>0</v>
      </c>
      <c r="EO199">
        <v>0</v>
      </c>
      <c r="EP199">
        <v>1</v>
      </c>
      <c r="EQ199">
        <v>1</v>
      </c>
      <c r="ER199">
        <v>1</v>
      </c>
      <c r="ES199">
        <v>0</v>
      </c>
      <c r="ET199">
        <v>1</v>
      </c>
      <c r="EU199">
        <v>0</v>
      </c>
      <c r="EV199">
        <v>0</v>
      </c>
      <c r="EW199">
        <v>0</v>
      </c>
      <c r="EX199">
        <v>0</v>
      </c>
      <c r="EY199">
        <v>0</v>
      </c>
      <c r="EZ199" t="s">
        <v>1936</v>
      </c>
      <c r="FA199">
        <v>10</v>
      </c>
      <c r="FB199" t="s">
        <v>1940</v>
      </c>
      <c r="FC199">
        <v>4</v>
      </c>
      <c r="FD199" t="s">
        <v>1825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25</v>
      </c>
      <c r="FM199">
        <v>88</v>
      </c>
      <c r="FN199">
        <v>62</v>
      </c>
      <c r="FO199">
        <v>60</v>
      </c>
      <c r="FP199">
        <v>1</v>
      </c>
      <c r="FQ199">
        <v>0</v>
      </c>
      <c r="FR199">
        <v>0</v>
      </c>
      <c r="FS199" t="s">
        <v>2144</v>
      </c>
      <c r="FT199">
        <v>1</v>
      </c>
      <c r="FU199">
        <v>1</v>
      </c>
      <c r="FV199">
        <v>1</v>
      </c>
      <c r="FW199">
        <v>1</v>
      </c>
      <c r="FX199">
        <v>0</v>
      </c>
      <c r="FY199">
        <v>0</v>
      </c>
      <c r="FZ199">
        <v>0</v>
      </c>
      <c r="GA199">
        <v>0</v>
      </c>
      <c r="GB199">
        <v>0</v>
      </c>
      <c r="GC199">
        <v>0</v>
      </c>
      <c r="GD199">
        <v>0</v>
      </c>
      <c r="GE199">
        <v>1</v>
      </c>
      <c r="GF199">
        <v>1</v>
      </c>
      <c r="GG199">
        <v>0</v>
      </c>
      <c r="GH199">
        <v>0</v>
      </c>
      <c r="GI199">
        <v>0</v>
      </c>
      <c r="GJ199">
        <v>0</v>
      </c>
      <c r="GK199">
        <v>0</v>
      </c>
      <c r="GL199">
        <v>0</v>
      </c>
      <c r="GM199">
        <v>0</v>
      </c>
      <c r="GN199">
        <v>0</v>
      </c>
      <c r="GO199" t="s">
        <v>1838</v>
      </c>
      <c r="GP199">
        <v>0</v>
      </c>
      <c r="GQ199" t="s">
        <v>1894</v>
      </c>
      <c r="GR199">
        <v>82.505047219999994</v>
      </c>
      <c r="GS199">
        <v>8.6588642037262193</v>
      </c>
      <c r="GT199">
        <v>9.3982129109312904</v>
      </c>
      <c r="GU199">
        <v>0</v>
      </c>
      <c r="GV199">
        <v>37247698</v>
      </c>
      <c r="GW199">
        <v>4266422</v>
      </c>
      <c r="GX199">
        <v>0.71</v>
      </c>
      <c r="GY199">
        <v>3906541</v>
      </c>
      <c r="GZ199">
        <v>209.76013067975367</v>
      </c>
      <c r="HA199" t="s">
        <v>1806</v>
      </c>
      <c r="HB199" s="57">
        <v>0.7</v>
      </c>
      <c r="HC199" t="s">
        <v>1806</v>
      </c>
      <c r="HD199" s="58">
        <v>209.76001419272899</v>
      </c>
      <c r="HE199" s="18">
        <v>3734387.9999999995</v>
      </c>
      <c r="HF199" s="18">
        <v>33990399.575999998</v>
      </c>
      <c r="HG199" s="18">
        <v>3564913.3487391444</v>
      </c>
      <c r="HH199" s="57">
        <v>1</v>
      </c>
      <c r="HI199">
        <v>40</v>
      </c>
      <c r="HJ199" s="11">
        <v>12.000592413091136</v>
      </c>
      <c r="HK199">
        <v>14</v>
      </c>
      <c r="HL199" s="11">
        <v>12.000592413091136</v>
      </c>
      <c r="HM199" s="59">
        <v>2037.5932081979199</v>
      </c>
      <c r="HN199" s="59">
        <v>10.58</v>
      </c>
      <c r="HO199" s="59">
        <v>4.59</v>
      </c>
      <c r="HP199" s="59">
        <v>26.028130942664799</v>
      </c>
      <c r="HQ199" s="59">
        <v>0.28875538848620702</v>
      </c>
      <c r="HR199" s="59">
        <v>0.40598604729197962</v>
      </c>
      <c r="HS199" s="59">
        <v>4.82</v>
      </c>
      <c r="HT199" s="59">
        <v>26.55</v>
      </c>
      <c r="HU199" t="s">
        <v>44</v>
      </c>
      <c r="HV199" s="19" t="s">
        <v>44</v>
      </c>
      <c r="HW199" s="18">
        <v>534.12653580300002</v>
      </c>
      <c r="HX199" s="58">
        <v>175.94128089350818</v>
      </c>
      <c r="HY199" s="58">
        <v>433.05871910649182</v>
      </c>
      <c r="HZ199" s="57">
        <v>0.98439306540129989</v>
      </c>
      <c r="IA199" s="18">
        <v>3734387.9999999995</v>
      </c>
      <c r="IB199" s="18">
        <v>5251579.5010254709</v>
      </c>
      <c r="IC199" s="18">
        <v>47799876.618333839</v>
      </c>
      <c r="ID199" s="58">
        <v>20.976001419272901</v>
      </c>
      <c r="IE199" s="18">
        <v>501325.1398936201</v>
      </c>
      <c r="IF199" s="18">
        <v>3063588.2088455241</v>
      </c>
      <c r="IG199" s="18">
        <v>846616464.38474166</v>
      </c>
      <c r="IH199" s="18">
        <v>0</v>
      </c>
      <c r="II199" s="18">
        <v>0</v>
      </c>
      <c r="IJ199" s="18">
        <v>1954.969215563937</v>
      </c>
      <c r="IK199" s="58">
        <v>21.617901615763547</v>
      </c>
      <c r="IL199" s="58">
        <v>5.5468836027484993</v>
      </c>
      <c r="IM199" s="58">
        <v>11.736750906593999</v>
      </c>
      <c r="IN199" s="58">
        <v>18.808781240131438</v>
      </c>
      <c r="IO199" s="58">
        <v>0</v>
      </c>
      <c r="IP199" s="58">
        <v>69.731639495379056</v>
      </c>
      <c r="IQ199" s="58">
        <v>-7.7944864181661302</v>
      </c>
      <c r="IR199" s="58">
        <v>-9.501158302581219</v>
      </c>
      <c r="IS199" s="58">
        <f t="shared" si="15"/>
        <v>1954.969215563937</v>
      </c>
      <c r="IT199" s="60"/>
      <c r="IU199" s="18">
        <f t="shared" si="16"/>
        <v>11.736750906593999</v>
      </c>
      <c r="IV199" s="18">
        <f t="shared" si="17"/>
        <v>21.617901615763547</v>
      </c>
      <c r="IW199" s="57">
        <f t="shared" si="18"/>
        <v>0.2889019390698</v>
      </c>
      <c r="IX199" s="57">
        <f t="shared" si="19"/>
        <v>0.4062758077161428</v>
      </c>
      <c r="JA199" s="18">
        <v>214.13</v>
      </c>
    </row>
    <row r="200" spans="1:261" x14ac:dyDescent="0.2">
      <c r="A200" t="s">
        <v>1575</v>
      </c>
      <c r="B200" t="s">
        <v>1391</v>
      </c>
      <c r="C200" t="s">
        <v>1224</v>
      </c>
      <c r="D200" t="s">
        <v>1576</v>
      </c>
      <c r="E200" t="s">
        <v>1090</v>
      </c>
      <c r="F200">
        <v>8023</v>
      </c>
      <c r="G200">
        <v>1</v>
      </c>
      <c r="H200">
        <v>2688</v>
      </c>
      <c r="I200">
        <v>10.58</v>
      </c>
      <c r="J200">
        <v>4.59</v>
      </c>
      <c r="K200">
        <v>34.450000000000003</v>
      </c>
      <c r="L200">
        <v>0.28000000000000003</v>
      </c>
      <c r="M200">
        <v>0.39</v>
      </c>
      <c r="N200">
        <v>4.82</v>
      </c>
      <c r="O200">
        <v>32.72</v>
      </c>
      <c r="R200" t="s">
        <v>994</v>
      </c>
      <c r="S200">
        <v>3407</v>
      </c>
      <c r="T200" t="s">
        <v>41</v>
      </c>
      <c r="U200">
        <v>4</v>
      </c>
      <c r="V200">
        <v>2283</v>
      </c>
      <c r="W200" t="s">
        <v>42</v>
      </c>
      <c r="X200" t="s">
        <v>460</v>
      </c>
      <c r="Y200">
        <v>47145</v>
      </c>
      <c r="Z200">
        <v>132</v>
      </c>
      <c r="AA200">
        <v>1398</v>
      </c>
      <c r="AB200" t="b">
        <v>0</v>
      </c>
      <c r="AC200">
        <v>11231</v>
      </c>
      <c r="AD200">
        <v>1954</v>
      </c>
      <c r="AE200" s="10">
        <v>2021</v>
      </c>
      <c r="AF200" s="11">
        <v>102</v>
      </c>
      <c r="AG200" s="11">
        <v>28.969630146501562</v>
      </c>
      <c r="AH200" s="11">
        <v>2</v>
      </c>
      <c r="AI200" s="11">
        <v>28.401598182844666</v>
      </c>
      <c r="AJ200" s="11" t="s">
        <v>460</v>
      </c>
      <c r="AK200" s="11">
        <v>9.64</v>
      </c>
      <c r="AL200" s="11" t="s">
        <v>100</v>
      </c>
      <c r="AM200" s="11">
        <v>-28.91</v>
      </c>
      <c r="AQ200" t="s">
        <v>598</v>
      </c>
      <c r="AR200" t="s">
        <v>599</v>
      </c>
      <c r="AS200">
        <v>56596</v>
      </c>
      <c r="AT200" t="s">
        <v>41</v>
      </c>
      <c r="AU200">
        <v>1</v>
      </c>
      <c r="AV200">
        <v>90109</v>
      </c>
      <c r="AW200" t="s">
        <v>42</v>
      </c>
      <c r="AX200">
        <v>0</v>
      </c>
      <c r="AY200" t="s">
        <v>569</v>
      </c>
      <c r="AZ200" t="s">
        <v>125</v>
      </c>
      <c r="BA200">
        <v>56</v>
      </c>
      <c r="BB200" t="s">
        <v>570</v>
      </c>
      <c r="BC200">
        <v>5</v>
      </c>
      <c r="BD200">
        <v>56005</v>
      </c>
      <c r="BE200">
        <v>100</v>
      </c>
      <c r="BF200">
        <v>11509</v>
      </c>
      <c r="BG200">
        <v>2010</v>
      </c>
      <c r="BH200">
        <v>0</v>
      </c>
      <c r="BI200" t="s">
        <v>1807</v>
      </c>
      <c r="BJ200" t="s">
        <v>1788</v>
      </c>
      <c r="BK200" t="s">
        <v>1808</v>
      </c>
      <c r="BL200" t="s">
        <v>1910</v>
      </c>
      <c r="BM200" t="s">
        <v>1865</v>
      </c>
      <c r="BN200">
        <v>2010</v>
      </c>
      <c r="BO200">
        <v>0.93299999999999905</v>
      </c>
      <c r="BP200" t="s">
        <v>1908</v>
      </c>
      <c r="BQ200" t="s">
        <v>1701</v>
      </c>
      <c r="BR200">
        <v>2010</v>
      </c>
      <c r="BS200">
        <v>0</v>
      </c>
      <c r="BT200" t="s">
        <v>41</v>
      </c>
      <c r="BU200">
        <v>0</v>
      </c>
      <c r="BV200" t="s">
        <v>1812</v>
      </c>
      <c r="BW200">
        <v>2016</v>
      </c>
      <c r="BX200">
        <v>0</v>
      </c>
      <c r="BY200">
        <v>0.09</v>
      </c>
      <c r="BZ200">
        <v>4.2610000000000002E-2</v>
      </c>
      <c r="CA200">
        <v>4.2610000000000002E-2</v>
      </c>
      <c r="CB200">
        <v>4.2610000000000002E-2</v>
      </c>
      <c r="CC200">
        <v>4.2610000000000002E-2</v>
      </c>
      <c r="CD200">
        <v>0.1</v>
      </c>
      <c r="CE200">
        <v>0.1</v>
      </c>
      <c r="CF200">
        <v>0.1</v>
      </c>
      <c r="CG200">
        <v>0.98299999999999998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 t="s">
        <v>2292</v>
      </c>
      <c r="CP200">
        <v>52</v>
      </c>
      <c r="CQ200" t="s">
        <v>2293</v>
      </c>
      <c r="CR200">
        <v>52</v>
      </c>
      <c r="CS200" t="s">
        <v>1795</v>
      </c>
      <c r="CT200" t="s">
        <v>2329</v>
      </c>
      <c r="CU200">
        <v>1</v>
      </c>
      <c r="CV200">
        <v>0</v>
      </c>
      <c r="CW200" t="s">
        <v>2295</v>
      </c>
      <c r="CX200">
        <v>44.291899999999998</v>
      </c>
      <c r="CY200">
        <v>-105.3806</v>
      </c>
      <c r="CZ200" t="s">
        <v>1817</v>
      </c>
      <c r="DA200" t="s">
        <v>1818</v>
      </c>
      <c r="DB200" t="s">
        <v>2124</v>
      </c>
      <c r="DC200">
        <v>0</v>
      </c>
      <c r="DD200" s="18">
        <v>9396901.5999999996</v>
      </c>
      <c r="DE200" s="18">
        <v>897270.4</v>
      </c>
      <c r="DF200" s="57">
        <v>0.82399999999999995</v>
      </c>
      <c r="DG200" t="s">
        <v>1800</v>
      </c>
      <c r="DH200">
        <v>3902192.8</v>
      </c>
      <c r="DI200">
        <v>255.4</v>
      </c>
      <c r="DJ200">
        <v>202.4</v>
      </c>
      <c r="DK200">
        <v>985545.2</v>
      </c>
      <c r="DL200">
        <v>0</v>
      </c>
      <c r="DM200">
        <v>83.6</v>
      </c>
      <c r="DN200">
        <v>9</v>
      </c>
      <c r="DO200">
        <v>0</v>
      </c>
      <c r="DP200">
        <v>3.43386119995963E-2</v>
      </c>
      <c r="DQ200">
        <v>4.5503927557747299E-2</v>
      </c>
      <c r="DR200">
        <v>209.759412729681</v>
      </c>
      <c r="DS200">
        <v>0</v>
      </c>
      <c r="DT200">
        <v>4.5448563115271699E-2</v>
      </c>
      <c r="DU200">
        <v>5.4358342967005202E-2</v>
      </c>
      <c r="DV200">
        <v>4.3078029038848199E-2</v>
      </c>
      <c r="DW200" s="58">
        <v>209.75960842241801</v>
      </c>
      <c r="DX200">
        <v>0</v>
      </c>
      <c r="DY200">
        <v>4.2847703475850797E-2</v>
      </c>
      <c r="DZ200">
        <v>2.01385983088052E-3</v>
      </c>
      <c r="EA200">
        <v>0</v>
      </c>
      <c r="EB200">
        <v>762334</v>
      </c>
      <c r="EC200">
        <v>538065</v>
      </c>
      <c r="ED200">
        <v>12957</v>
      </c>
      <c r="EE200">
        <v>0</v>
      </c>
      <c r="EF200">
        <v>1</v>
      </c>
      <c r="EG200">
        <v>1</v>
      </c>
      <c r="EH200" t="s">
        <v>1821</v>
      </c>
      <c r="EI200">
        <v>1.2129717999999999E-2</v>
      </c>
      <c r="EJ200">
        <v>1.2129717999999999E-2</v>
      </c>
      <c r="EK200" t="s">
        <v>1848</v>
      </c>
      <c r="EL200" t="s">
        <v>1848</v>
      </c>
      <c r="EM200">
        <v>0</v>
      </c>
      <c r="EN200">
        <v>0</v>
      </c>
      <c r="EO200">
        <v>0</v>
      </c>
      <c r="EP200">
        <v>1</v>
      </c>
      <c r="EQ200">
        <v>1</v>
      </c>
      <c r="ER200">
        <v>1</v>
      </c>
      <c r="ES200">
        <v>0</v>
      </c>
      <c r="ET200">
        <v>1</v>
      </c>
      <c r="EU200">
        <v>0</v>
      </c>
      <c r="EV200">
        <v>0</v>
      </c>
      <c r="EW200">
        <v>0</v>
      </c>
      <c r="EX200">
        <v>0</v>
      </c>
      <c r="EY200">
        <v>0</v>
      </c>
      <c r="EZ200" t="s">
        <v>1801</v>
      </c>
      <c r="FA200">
        <v>12</v>
      </c>
      <c r="FB200" t="s">
        <v>1940</v>
      </c>
      <c r="FC200">
        <v>6</v>
      </c>
      <c r="FD200" t="s">
        <v>1849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31</v>
      </c>
      <c r="FM200">
        <v>69</v>
      </c>
      <c r="FN200">
        <v>11</v>
      </c>
      <c r="FO200">
        <v>70</v>
      </c>
      <c r="FP200">
        <v>0</v>
      </c>
      <c r="FQ200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0</v>
      </c>
      <c r="GD200">
        <v>0</v>
      </c>
      <c r="GE200">
        <v>1</v>
      </c>
      <c r="GF200">
        <v>1</v>
      </c>
      <c r="GG200">
        <v>0</v>
      </c>
      <c r="GH200">
        <v>0</v>
      </c>
      <c r="GI200">
        <v>0</v>
      </c>
      <c r="GJ200">
        <v>0</v>
      </c>
      <c r="GK200">
        <v>0</v>
      </c>
      <c r="GL200">
        <v>0</v>
      </c>
      <c r="GM200">
        <v>0</v>
      </c>
      <c r="GN200">
        <v>0</v>
      </c>
      <c r="GO200" t="s">
        <v>1829</v>
      </c>
      <c r="GP200">
        <v>0</v>
      </c>
      <c r="GQ200" t="s">
        <v>2296</v>
      </c>
      <c r="GR200">
        <v>167.21635180000001</v>
      </c>
      <c r="GS200">
        <v>1.5273625889498601</v>
      </c>
      <c r="GT200">
        <v>1.21040794049903</v>
      </c>
      <c r="GU200">
        <v>0</v>
      </c>
      <c r="GV200">
        <v>8750568</v>
      </c>
      <c r="GW200">
        <v>842779</v>
      </c>
      <c r="GX200">
        <v>0.77</v>
      </c>
      <c r="GY200">
        <v>917754</v>
      </c>
      <c r="GZ200">
        <v>209.75872651923854</v>
      </c>
      <c r="HA200" t="s">
        <v>1806</v>
      </c>
      <c r="HB200" s="57">
        <v>0.82399999999999995</v>
      </c>
      <c r="HC200" t="s">
        <v>1806</v>
      </c>
      <c r="HD200" s="58">
        <v>209.75960842241801</v>
      </c>
      <c r="HE200" s="18">
        <v>721823.99999999988</v>
      </c>
      <c r="HF200" s="18">
        <v>8307472.4159999993</v>
      </c>
      <c r="HG200" s="18">
        <v>871286.08048009931</v>
      </c>
      <c r="HH200" s="57">
        <v>1</v>
      </c>
      <c r="HI200">
        <v>56</v>
      </c>
      <c r="HJ200" s="11">
        <v>33.97704884640568</v>
      </c>
      <c r="HK200">
        <v>0</v>
      </c>
      <c r="HL200" s="11">
        <v>33.97704884640568</v>
      </c>
      <c r="HM200" s="59" t="s">
        <v>44</v>
      </c>
      <c r="HN200" s="59" t="s">
        <v>44</v>
      </c>
      <c r="HO200" s="59" t="s">
        <v>44</v>
      </c>
      <c r="HP200" s="59" t="s">
        <v>44</v>
      </c>
      <c r="HQ200" s="59" t="s">
        <v>44</v>
      </c>
      <c r="HR200" s="59" t="s">
        <v>44</v>
      </c>
      <c r="HS200" s="59" t="s">
        <v>44</v>
      </c>
      <c r="HT200" s="59" t="s">
        <v>44</v>
      </c>
      <c r="HU200" t="s">
        <v>44</v>
      </c>
      <c r="HV200" s="19" t="s">
        <v>44</v>
      </c>
      <c r="HW200" s="18">
        <v>110.89899765</v>
      </c>
      <c r="HX200" s="58">
        <v>36.530129825909995</v>
      </c>
      <c r="HY200" s="58">
        <v>63.469870174090005</v>
      </c>
      <c r="HZ200" s="57">
        <v>1</v>
      </c>
      <c r="IA200" s="18">
        <v>555996.06272502849</v>
      </c>
      <c r="IB200" s="18">
        <v>876000</v>
      </c>
      <c r="IC200" s="18">
        <v>10081884</v>
      </c>
      <c r="ID200" s="58">
        <v>20.975960842241804</v>
      </c>
      <c r="IE200" s="18">
        <v>105738.60200001209</v>
      </c>
      <c r="IF200" s="18">
        <v>765547.47848008724</v>
      </c>
      <c r="IG200" s="18">
        <v>175780289.87663606</v>
      </c>
      <c r="IH200" s="18">
        <v>0</v>
      </c>
      <c r="II200" s="18">
        <v>0</v>
      </c>
      <c r="IJ200" s="18">
        <v>2769.5076324324041</v>
      </c>
      <c r="IK200" s="58">
        <v>45.253956000000002</v>
      </c>
      <c r="IL200" s="58">
        <v>4.7871155111332531</v>
      </c>
      <c r="IM200" s="58">
        <v>14.840503865522999</v>
      </c>
      <c r="IN200" s="58">
        <v>61.62982241987936</v>
      </c>
      <c r="IO200" s="58">
        <v>6.4441101391828672</v>
      </c>
      <c r="IP200" s="58">
        <v>117.03596488054443</v>
      </c>
      <c r="IQ200" s="58">
        <v>0.26301459833068463</v>
      </c>
      <c r="IR200" s="58">
        <v>0.19102026356536325</v>
      </c>
      <c r="IS200" s="58">
        <f t="shared" si="15"/>
        <v>2769.5076324324041</v>
      </c>
      <c r="IT200" s="60"/>
      <c r="IU200" s="18">
        <f t="shared" si="16"/>
        <v>14.840503865522999</v>
      </c>
      <c r="IV200" s="18">
        <f t="shared" si="17"/>
        <v>45.253956000000002</v>
      </c>
      <c r="IW200" s="57">
        <f t="shared" si="18"/>
        <v>0.36530129825909996</v>
      </c>
      <c r="IX200" s="57">
        <f t="shared" si="19"/>
        <v>0.57555072549719055</v>
      </c>
      <c r="JA200" s="18">
        <v>214.13</v>
      </c>
    </row>
    <row r="201" spans="1:261" x14ac:dyDescent="0.2">
      <c r="A201" t="s">
        <v>1577</v>
      </c>
      <c r="B201" t="s">
        <v>1391</v>
      </c>
      <c r="C201" t="s">
        <v>1224</v>
      </c>
      <c r="D201" t="s">
        <v>1576</v>
      </c>
      <c r="E201" t="s">
        <v>1090</v>
      </c>
      <c r="F201">
        <v>8023</v>
      </c>
      <c r="G201">
        <v>2</v>
      </c>
      <c r="H201">
        <v>2699</v>
      </c>
      <c r="I201">
        <v>10.58</v>
      </c>
      <c r="J201">
        <v>4.59</v>
      </c>
      <c r="K201">
        <v>34.65</v>
      </c>
      <c r="L201">
        <v>0.28000000000000003</v>
      </c>
      <c r="M201">
        <v>0.4</v>
      </c>
      <c r="N201">
        <v>4.82</v>
      </c>
      <c r="O201">
        <v>32.72</v>
      </c>
      <c r="R201" t="s">
        <v>995</v>
      </c>
      <c r="S201">
        <v>3407</v>
      </c>
      <c r="T201" t="s">
        <v>41</v>
      </c>
      <c r="U201">
        <v>5</v>
      </c>
      <c r="V201">
        <v>2284</v>
      </c>
      <c r="W201" t="s">
        <v>42</v>
      </c>
      <c r="X201" t="s">
        <v>460</v>
      </c>
      <c r="Y201">
        <v>47145</v>
      </c>
      <c r="Z201">
        <v>174</v>
      </c>
      <c r="AA201">
        <v>1398</v>
      </c>
      <c r="AB201" t="b">
        <v>0</v>
      </c>
      <c r="AC201">
        <v>11212</v>
      </c>
      <c r="AD201">
        <v>1955</v>
      </c>
      <c r="AE201" s="10">
        <v>2021</v>
      </c>
      <c r="AF201" s="11">
        <v>102</v>
      </c>
      <c r="AG201" s="11">
        <v>28.969630146501562</v>
      </c>
      <c r="AH201" s="11">
        <v>2</v>
      </c>
      <c r="AI201" s="11">
        <v>28.401598182844666</v>
      </c>
      <c r="AJ201" s="11" t="s">
        <v>460</v>
      </c>
      <c r="AK201" s="11">
        <v>9.64</v>
      </c>
      <c r="AL201" s="11" t="s">
        <v>100</v>
      </c>
      <c r="AM201" s="11">
        <v>-28.91</v>
      </c>
      <c r="AQ201" t="s">
        <v>600</v>
      </c>
      <c r="AR201" t="s">
        <v>601</v>
      </c>
      <c r="AS201">
        <v>56609</v>
      </c>
      <c r="AT201" t="s">
        <v>41</v>
      </c>
      <c r="AU201">
        <v>1</v>
      </c>
      <c r="AV201">
        <v>90531</v>
      </c>
      <c r="AW201" t="s">
        <v>42</v>
      </c>
      <c r="AX201">
        <v>0</v>
      </c>
      <c r="AY201" t="s">
        <v>569</v>
      </c>
      <c r="AZ201" t="s">
        <v>125</v>
      </c>
      <c r="BA201">
        <v>56</v>
      </c>
      <c r="BB201" t="s">
        <v>570</v>
      </c>
      <c r="BC201">
        <v>5</v>
      </c>
      <c r="BD201">
        <v>56005</v>
      </c>
      <c r="BE201">
        <v>380</v>
      </c>
      <c r="BF201">
        <v>10552</v>
      </c>
      <c r="BG201">
        <v>2011</v>
      </c>
      <c r="BH201">
        <v>0</v>
      </c>
      <c r="BI201" t="s">
        <v>1807</v>
      </c>
      <c r="BJ201" t="s">
        <v>1788</v>
      </c>
      <c r="BK201" t="s">
        <v>1808</v>
      </c>
      <c r="BL201" t="s">
        <v>1910</v>
      </c>
      <c r="BM201" t="s">
        <v>1865</v>
      </c>
      <c r="BN201">
        <v>2011</v>
      </c>
      <c r="BO201">
        <v>0.95</v>
      </c>
      <c r="BP201" t="s">
        <v>1908</v>
      </c>
      <c r="BQ201" t="s">
        <v>1701</v>
      </c>
      <c r="BR201">
        <v>2011</v>
      </c>
      <c r="BS201">
        <v>0</v>
      </c>
      <c r="BT201" t="s">
        <v>41</v>
      </c>
      <c r="BU201">
        <v>0</v>
      </c>
      <c r="BV201" t="s">
        <v>1812</v>
      </c>
      <c r="BW201">
        <v>2011</v>
      </c>
      <c r="BX201">
        <v>0</v>
      </c>
      <c r="BY201">
        <v>7.0000000000000007E-2</v>
      </c>
      <c r="BZ201">
        <v>4.1790000000000001E-2</v>
      </c>
      <c r="CA201">
        <v>4.1790000000000001E-2</v>
      </c>
      <c r="CB201">
        <v>4.1790000000000001E-2</v>
      </c>
      <c r="CC201">
        <v>4.1790000000000001E-2</v>
      </c>
      <c r="CD201">
        <v>0.1</v>
      </c>
      <c r="CE201">
        <v>0.1</v>
      </c>
      <c r="CF201">
        <v>0.1</v>
      </c>
      <c r="CG201">
        <v>0.99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 t="s">
        <v>2129</v>
      </c>
      <c r="CP201">
        <v>92.9</v>
      </c>
      <c r="CQ201" t="s">
        <v>2129</v>
      </c>
      <c r="CR201">
        <v>92.9</v>
      </c>
      <c r="CS201" t="s">
        <v>1795</v>
      </c>
      <c r="CT201" t="s">
        <v>2330</v>
      </c>
      <c r="CU201">
        <v>1</v>
      </c>
      <c r="CV201">
        <v>0</v>
      </c>
      <c r="CW201" t="s">
        <v>2295</v>
      </c>
      <c r="CX201">
        <v>44.388888999999999</v>
      </c>
      <c r="CY201">
        <v>-105.46083299999999</v>
      </c>
      <c r="CZ201" t="s">
        <v>1928</v>
      </c>
      <c r="DA201" t="s">
        <v>1818</v>
      </c>
      <c r="DB201" t="s">
        <v>2331</v>
      </c>
      <c r="DC201">
        <v>0</v>
      </c>
      <c r="DD201" s="18">
        <v>31980755.800000001</v>
      </c>
      <c r="DE201" s="18">
        <v>3289901.8</v>
      </c>
      <c r="DF201" s="57">
        <v>0.60199999999999998</v>
      </c>
      <c r="DG201" t="s">
        <v>1835</v>
      </c>
      <c r="DH201">
        <v>13191817.800000001</v>
      </c>
      <c r="DI201">
        <v>938.8</v>
      </c>
      <c r="DJ201">
        <v>677.6</v>
      </c>
      <c r="DK201">
        <v>3354141.4</v>
      </c>
      <c r="DL201">
        <v>27.4</v>
      </c>
      <c r="DM201">
        <v>274.60000000000002</v>
      </c>
      <c r="DN201">
        <v>0</v>
      </c>
      <c r="DO201">
        <v>0</v>
      </c>
      <c r="DP201">
        <v>5.9529430993375397E-2</v>
      </c>
      <c r="DQ201">
        <v>4.5302683718526797E-2</v>
      </c>
      <c r="DR201">
        <v>209.759882991887</v>
      </c>
      <c r="DS201">
        <v>1.0161962339177499E-6</v>
      </c>
      <c r="DT201">
        <v>4.4279904345342999E-2</v>
      </c>
      <c r="DU201">
        <v>5.8710307277978699E-2</v>
      </c>
      <c r="DV201">
        <v>4.2375483821429798E-2</v>
      </c>
      <c r="DW201" s="58">
        <v>209.75998322090899</v>
      </c>
      <c r="DX201">
        <v>8.5676524255252204E-7</v>
      </c>
      <c r="DY201">
        <v>4.1631866686333403E-2</v>
      </c>
      <c r="DZ201">
        <v>0</v>
      </c>
      <c r="EA201">
        <v>0</v>
      </c>
      <c r="EB201">
        <v>2565548</v>
      </c>
      <c r="EC201">
        <v>1664325</v>
      </c>
      <c r="ED201">
        <v>0</v>
      </c>
      <c r="EE201">
        <v>9870</v>
      </c>
      <c r="EF201">
        <v>1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1</v>
      </c>
      <c r="EQ201">
        <v>1</v>
      </c>
      <c r="ER201">
        <v>1</v>
      </c>
      <c r="ES201">
        <v>0</v>
      </c>
      <c r="ET201">
        <v>1</v>
      </c>
      <c r="EU201">
        <v>0</v>
      </c>
      <c r="EV201">
        <v>0</v>
      </c>
      <c r="EW201">
        <v>0</v>
      </c>
      <c r="EX201">
        <v>0</v>
      </c>
      <c r="EY201">
        <v>0</v>
      </c>
      <c r="EZ201" t="s">
        <v>1823</v>
      </c>
      <c r="FA201">
        <v>11</v>
      </c>
      <c r="FB201" t="s">
        <v>1940</v>
      </c>
      <c r="FC201">
        <v>6</v>
      </c>
      <c r="FD201" t="s">
        <v>1849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21</v>
      </c>
      <c r="FM201">
        <v>20</v>
      </c>
      <c r="FN201">
        <v>7</v>
      </c>
      <c r="FO201">
        <v>53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0</v>
      </c>
      <c r="GD201">
        <v>0</v>
      </c>
      <c r="GE201">
        <v>1</v>
      </c>
      <c r="GF201">
        <v>1</v>
      </c>
      <c r="GG201">
        <v>0</v>
      </c>
      <c r="GH201">
        <v>0</v>
      </c>
      <c r="GI201">
        <v>0</v>
      </c>
      <c r="GJ201">
        <v>0</v>
      </c>
      <c r="GK201">
        <v>0</v>
      </c>
      <c r="GL201">
        <v>0</v>
      </c>
      <c r="GM201">
        <v>0</v>
      </c>
      <c r="GN201">
        <v>0</v>
      </c>
      <c r="GO201" t="s">
        <v>1893</v>
      </c>
      <c r="GP201">
        <v>0</v>
      </c>
      <c r="GQ201" t="s">
        <v>2296</v>
      </c>
      <c r="GR201">
        <v>178.02326669999999</v>
      </c>
      <c r="GS201">
        <v>5.2734679988882602</v>
      </c>
      <c r="GT201">
        <v>3.8062440520309799</v>
      </c>
      <c r="GU201">
        <v>0</v>
      </c>
      <c r="GV201">
        <v>28431435</v>
      </c>
      <c r="GW201">
        <v>2827352</v>
      </c>
      <c r="GX201">
        <v>0.54</v>
      </c>
      <c r="GY201">
        <v>2981890</v>
      </c>
      <c r="GZ201">
        <v>209.76007718217528</v>
      </c>
      <c r="HA201" t="s">
        <v>1806</v>
      </c>
      <c r="HB201" s="57">
        <v>0.60199999999999998</v>
      </c>
      <c r="HC201" t="s">
        <v>1806</v>
      </c>
      <c r="HD201" s="58">
        <v>209.75998322090899</v>
      </c>
      <c r="HE201" s="18">
        <v>2003937.5999999999</v>
      </c>
      <c r="HF201" s="18">
        <v>21145549.555199996</v>
      </c>
      <c r="HG201" s="18">
        <v>2217745.0599478255</v>
      </c>
      <c r="HH201" s="57">
        <v>1</v>
      </c>
      <c r="HI201">
        <v>64</v>
      </c>
      <c r="HJ201" s="11">
        <v>14.646688943274427</v>
      </c>
      <c r="HK201">
        <v>0</v>
      </c>
      <c r="HL201" s="11">
        <v>14.646688943274427</v>
      </c>
      <c r="HM201" s="59" t="s">
        <v>44</v>
      </c>
      <c r="HN201" s="59" t="s">
        <v>44</v>
      </c>
      <c r="HO201" s="59" t="s">
        <v>44</v>
      </c>
      <c r="HP201" s="59" t="s">
        <v>44</v>
      </c>
      <c r="HQ201" s="59" t="s">
        <v>44</v>
      </c>
      <c r="HR201" s="59" t="s">
        <v>44</v>
      </c>
      <c r="HS201" s="59" t="s">
        <v>44</v>
      </c>
      <c r="HT201" s="59" t="s">
        <v>44</v>
      </c>
      <c r="HU201" t="s">
        <v>44</v>
      </c>
      <c r="HV201" s="19" t="s">
        <v>44</v>
      </c>
      <c r="HW201" s="18">
        <v>386.37445896000003</v>
      </c>
      <c r="HX201" s="58">
        <v>127.271746781424</v>
      </c>
      <c r="HY201" s="58">
        <v>252.72825321857601</v>
      </c>
      <c r="HZ201" s="57">
        <v>0.90516195592169624</v>
      </c>
      <c r="IA201" s="18">
        <v>2003937.5999999999</v>
      </c>
      <c r="IB201" s="18">
        <v>3013103.1188721424</v>
      </c>
      <c r="IC201" s="18">
        <v>31794264.110338848</v>
      </c>
      <c r="ID201" s="58">
        <v>20.975998322090902</v>
      </c>
      <c r="IE201" s="18">
        <v>333458.21531529137</v>
      </c>
      <c r="IF201" s="18">
        <v>1884286.8446325341</v>
      </c>
      <c r="IG201" s="18">
        <v>612422256.61285961</v>
      </c>
      <c r="IH201" s="18">
        <v>0</v>
      </c>
      <c r="II201" s="18">
        <v>0</v>
      </c>
      <c r="IJ201" s="18">
        <v>2423.2441320408948</v>
      </c>
      <c r="IK201" s="58">
        <v>24.416297052631577</v>
      </c>
      <c r="IL201" s="58">
        <v>7.9708429208116458</v>
      </c>
      <c r="IM201" s="58">
        <v>13.606481604744001</v>
      </c>
      <c r="IN201" s="58">
        <v>24.405318720410492</v>
      </c>
      <c r="IO201" s="58">
        <v>0</v>
      </c>
      <c r="IP201" s="58">
        <v>79.924834881967087</v>
      </c>
      <c r="IQ201" s="58">
        <v>0.89728502927346199</v>
      </c>
      <c r="IR201" s="58">
        <v>0.95426193373910095</v>
      </c>
      <c r="IS201" s="58">
        <f t="shared" si="15"/>
        <v>2423.2441320408948</v>
      </c>
      <c r="IT201" s="60"/>
      <c r="IU201" s="18">
        <f t="shared" si="16"/>
        <v>13.606481604744001</v>
      </c>
      <c r="IV201" s="18">
        <f t="shared" si="17"/>
        <v>24.416297052631577</v>
      </c>
      <c r="IW201" s="57">
        <f t="shared" si="18"/>
        <v>0.33492564942479996</v>
      </c>
      <c r="IX201" s="57">
        <f t="shared" si="19"/>
        <v>0.5035912889064722</v>
      </c>
      <c r="JA201" s="18">
        <v>214.13</v>
      </c>
    </row>
    <row r="202" spans="1:261" x14ac:dyDescent="0.2">
      <c r="A202" t="s">
        <v>1578</v>
      </c>
      <c r="B202" t="s">
        <v>1244</v>
      </c>
      <c r="C202" t="s">
        <v>1224</v>
      </c>
      <c r="D202" t="s">
        <v>1579</v>
      </c>
      <c r="E202" t="s">
        <v>831</v>
      </c>
      <c r="F202">
        <v>8042</v>
      </c>
      <c r="G202">
        <v>1</v>
      </c>
      <c r="H202">
        <v>1972.42539849736</v>
      </c>
      <c r="I202">
        <v>10.58</v>
      </c>
      <c r="J202">
        <v>2.88</v>
      </c>
      <c r="K202">
        <v>22.5686476581986</v>
      </c>
      <c r="L202">
        <v>0.28210645691576602</v>
      </c>
      <c r="M202">
        <v>0.39296443214166854</v>
      </c>
      <c r="N202">
        <v>4.82</v>
      </c>
      <c r="O202">
        <v>25.38</v>
      </c>
      <c r="R202" t="s">
        <v>996</v>
      </c>
      <c r="S202">
        <v>3407</v>
      </c>
      <c r="T202" t="s">
        <v>41</v>
      </c>
      <c r="U202">
        <v>6</v>
      </c>
      <c r="V202">
        <v>2285</v>
      </c>
      <c r="W202" t="s">
        <v>42</v>
      </c>
      <c r="X202" t="s">
        <v>460</v>
      </c>
      <c r="Y202">
        <v>47145</v>
      </c>
      <c r="Z202">
        <v>174</v>
      </c>
      <c r="AA202">
        <v>1398</v>
      </c>
      <c r="AB202" t="b">
        <v>0</v>
      </c>
      <c r="AC202">
        <v>11127</v>
      </c>
      <c r="AD202">
        <v>1955</v>
      </c>
      <c r="AE202" s="10">
        <v>2021</v>
      </c>
      <c r="AF202" s="11">
        <v>102</v>
      </c>
      <c r="AG202" s="11">
        <v>28.969630146501562</v>
      </c>
      <c r="AH202" s="11">
        <v>2</v>
      </c>
      <c r="AI202" s="11">
        <v>28.401598182844666</v>
      </c>
      <c r="AJ202" s="11" t="s">
        <v>460</v>
      </c>
      <c r="AK202" s="11">
        <v>9.64</v>
      </c>
      <c r="AL202" s="11" t="s">
        <v>100</v>
      </c>
      <c r="AM202" s="11">
        <v>-28.91</v>
      </c>
      <c r="AQ202" t="s">
        <v>602</v>
      </c>
      <c r="AR202" t="s">
        <v>603</v>
      </c>
      <c r="AS202">
        <v>56611</v>
      </c>
      <c r="AT202" t="s">
        <v>41</v>
      </c>
      <c r="AU202" t="s">
        <v>604</v>
      </c>
      <c r="AV202">
        <v>90551</v>
      </c>
      <c r="AW202" t="s">
        <v>42</v>
      </c>
      <c r="AX202">
        <v>0</v>
      </c>
      <c r="AY202" t="s">
        <v>442</v>
      </c>
      <c r="AZ202" t="s">
        <v>77</v>
      </c>
      <c r="BA202">
        <v>48</v>
      </c>
      <c r="BB202" t="s">
        <v>605</v>
      </c>
      <c r="BC202">
        <v>309</v>
      </c>
      <c r="BD202">
        <v>48309</v>
      </c>
      <c r="BE202">
        <v>933</v>
      </c>
      <c r="BF202">
        <v>9330</v>
      </c>
      <c r="BG202">
        <v>2013</v>
      </c>
      <c r="BH202">
        <v>0</v>
      </c>
      <c r="BI202" t="s">
        <v>1807</v>
      </c>
      <c r="BJ202" t="s">
        <v>1788</v>
      </c>
      <c r="BK202" t="s">
        <v>1808</v>
      </c>
      <c r="BL202" t="s">
        <v>1910</v>
      </c>
      <c r="BM202" t="s">
        <v>1865</v>
      </c>
      <c r="BN202">
        <v>2013</v>
      </c>
      <c r="BO202">
        <v>0.9</v>
      </c>
      <c r="BP202" t="s">
        <v>1908</v>
      </c>
      <c r="BQ202" t="s">
        <v>1701</v>
      </c>
      <c r="BR202">
        <v>2013</v>
      </c>
      <c r="BS202">
        <v>0</v>
      </c>
      <c r="BT202" t="s">
        <v>41</v>
      </c>
      <c r="BU202">
        <v>0</v>
      </c>
      <c r="BV202" t="s">
        <v>1812</v>
      </c>
      <c r="BW202">
        <v>2013</v>
      </c>
      <c r="BX202">
        <v>0</v>
      </c>
      <c r="BY202">
        <v>0.1</v>
      </c>
      <c r="BZ202">
        <v>4.5499999999999999E-2</v>
      </c>
      <c r="CA202">
        <v>4.5499999999999999E-2</v>
      </c>
      <c r="CB202">
        <v>4.5499999999999999E-2</v>
      </c>
      <c r="CC202">
        <v>4.5499999999999999E-2</v>
      </c>
      <c r="CD202">
        <v>0.1</v>
      </c>
      <c r="CE202">
        <v>0.1</v>
      </c>
      <c r="CF202">
        <v>0.1</v>
      </c>
      <c r="CG202">
        <v>0.95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 t="s">
        <v>2332</v>
      </c>
      <c r="CP202">
        <v>100</v>
      </c>
      <c r="CQ202" t="s">
        <v>2333</v>
      </c>
      <c r="CR202">
        <v>100</v>
      </c>
      <c r="CS202" t="s">
        <v>1795</v>
      </c>
      <c r="CT202" t="s">
        <v>2334</v>
      </c>
      <c r="CU202">
        <v>1</v>
      </c>
      <c r="CV202">
        <v>0</v>
      </c>
      <c r="CW202" t="s">
        <v>2168</v>
      </c>
      <c r="CX202">
        <v>31.474378000000002</v>
      </c>
      <c r="CY202">
        <v>-96.957149000000001</v>
      </c>
      <c r="CZ202" t="s">
        <v>1798</v>
      </c>
      <c r="DA202" t="s">
        <v>1799</v>
      </c>
      <c r="DB202">
        <v>0</v>
      </c>
      <c r="DC202">
        <v>0</v>
      </c>
      <c r="DD202" s="18">
        <v>56550548.399999999</v>
      </c>
      <c r="DE202" s="18">
        <v>5902165</v>
      </c>
      <c r="DF202" s="57">
        <v>0.54</v>
      </c>
      <c r="DG202" t="s">
        <v>1820</v>
      </c>
      <c r="DH202">
        <v>25839991</v>
      </c>
      <c r="DI202">
        <v>2746.2</v>
      </c>
      <c r="DJ202">
        <v>1317</v>
      </c>
      <c r="DK202">
        <v>5924655.7999999998</v>
      </c>
      <c r="DL202">
        <v>45.8</v>
      </c>
      <c r="DM202">
        <v>607.6</v>
      </c>
      <c r="DN202">
        <v>113</v>
      </c>
      <c r="DO202">
        <v>0</v>
      </c>
      <c r="DP202">
        <v>0.100298653180015</v>
      </c>
      <c r="DQ202">
        <v>4.6302545028916203E-2</v>
      </c>
      <c r="DR202">
        <v>209.416317775637</v>
      </c>
      <c r="DS202">
        <v>9.3522670980661599E-7</v>
      </c>
      <c r="DT202">
        <v>4.6505458903776997E-2</v>
      </c>
      <c r="DU202">
        <v>9.7123726566725896E-2</v>
      </c>
      <c r="DV202">
        <v>4.6577797643426497E-2</v>
      </c>
      <c r="DW202" s="58">
        <v>209.534866332083</v>
      </c>
      <c r="DX202">
        <v>8.0989488689025603E-7</v>
      </c>
      <c r="DY202">
        <v>4.7027880156769397E-2</v>
      </c>
      <c r="DZ202">
        <v>3.5427472666333098E-3</v>
      </c>
      <c r="EA202">
        <v>0</v>
      </c>
      <c r="EB202">
        <v>5026547</v>
      </c>
      <c r="EC202">
        <v>2747919</v>
      </c>
      <c r="ED202">
        <v>0</v>
      </c>
      <c r="EE202">
        <v>0</v>
      </c>
      <c r="EF202">
        <v>0</v>
      </c>
      <c r="EG202">
        <v>1</v>
      </c>
      <c r="EH202" t="s">
        <v>1859</v>
      </c>
      <c r="EI202">
        <v>0.4</v>
      </c>
      <c r="EJ202">
        <v>0.4</v>
      </c>
      <c r="EK202" t="s">
        <v>1822</v>
      </c>
      <c r="EL202" t="s">
        <v>1822</v>
      </c>
      <c r="EM202">
        <v>0</v>
      </c>
      <c r="EN202">
        <v>0</v>
      </c>
      <c r="EO202">
        <v>0</v>
      </c>
      <c r="EP202">
        <v>1</v>
      </c>
      <c r="EQ202">
        <v>1</v>
      </c>
      <c r="ER202">
        <v>1</v>
      </c>
      <c r="ES202">
        <v>0</v>
      </c>
      <c r="ET202">
        <v>1</v>
      </c>
      <c r="EU202">
        <v>0</v>
      </c>
      <c r="EV202">
        <v>0</v>
      </c>
      <c r="EW202">
        <v>0</v>
      </c>
      <c r="EX202">
        <v>0</v>
      </c>
      <c r="EY202">
        <v>0</v>
      </c>
      <c r="EZ202" t="s">
        <v>1939</v>
      </c>
      <c r="FA202">
        <v>9</v>
      </c>
      <c r="FB202" t="s">
        <v>1940</v>
      </c>
      <c r="FC202">
        <v>4</v>
      </c>
      <c r="FD202" t="s">
        <v>1825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36</v>
      </c>
      <c r="FM202">
        <v>64</v>
      </c>
      <c r="FN202">
        <v>90</v>
      </c>
      <c r="FO202">
        <v>78</v>
      </c>
      <c r="FP202">
        <v>1</v>
      </c>
      <c r="FQ20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0</v>
      </c>
      <c r="GC202">
        <v>0</v>
      </c>
      <c r="GD202">
        <v>0</v>
      </c>
      <c r="GE202">
        <v>1</v>
      </c>
      <c r="GF202">
        <v>1</v>
      </c>
      <c r="GG202">
        <v>0</v>
      </c>
      <c r="GH202">
        <v>0</v>
      </c>
      <c r="GI202">
        <v>0</v>
      </c>
      <c r="GJ202">
        <v>0</v>
      </c>
      <c r="GK202">
        <v>0</v>
      </c>
      <c r="GL202">
        <v>0</v>
      </c>
      <c r="GM202">
        <v>0</v>
      </c>
      <c r="GN202">
        <v>0</v>
      </c>
      <c r="GO202">
        <v>0</v>
      </c>
      <c r="GP202">
        <v>0</v>
      </c>
      <c r="GQ202" t="s">
        <v>2335</v>
      </c>
      <c r="GR202">
        <v>393.29791019999999</v>
      </c>
      <c r="GS202">
        <v>6.9824932418366998</v>
      </c>
      <c r="GT202">
        <v>3.3486066562882999</v>
      </c>
      <c r="GU202">
        <v>0</v>
      </c>
      <c r="GV202">
        <v>50394725</v>
      </c>
      <c r="GW202">
        <v>5348557</v>
      </c>
      <c r="GX202">
        <v>0.48</v>
      </c>
      <c r="GY202">
        <v>5280608</v>
      </c>
      <c r="GZ202">
        <v>209.56987065610537</v>
      </c>
      <c r="HA202" t="s">
        <v>1806</v>
      </c>
      <c r="HB202" s="57">
        <v>0.54</v>
      </c>
      <c r="HC202" t="s">
        <v>1806</v>
      </c>
      <c r="HD202" s="58">
        <v>209.534866332083</v>
      </c>
      <c r="HE202" s="18">
        <v>4413463.2</v>
      </c>
      <c r="HF202" s="18">
        <v>41177611.656000003</v>
      </c>
      <c r="HG202" s="18">
        <v>4314072.6771071916</v>
      </c>
      <c r="HH202" s="57">
        <v>1</v>
      </c>
      <c r="HI202">
        <v>47</v>
      </c>
      <c r="HJ202" s="11">
        <v>9.1933152120085229</v>
      </c>
      <c r="HK202">
        <v>11</v>
      </c>
      <c r="HL202" s="11">
        <v>9.1933152120085229</v>
      </c>
      <c r="HM202" s="59">
        <v>2109.9184312421398</v>
      </c>
      <c r="HN202" s="59">
        <v>12.66</v>
      </c>
      <c r="HO202" s="59">
        <v>3.52</v>
      </c>
      <c r="HP202" s="59">
        <v>24.623276084244001</v>
      </c>
      <c r="HQ202" s="59">
        <v>0.29593049611522004</v>
      </c>
      <c r="HR202" s="59">
        <v>0.42031432192757778</v>
      </c>
      <c r="HS202" s="59">
        <v>4.82</v>
      </c>
      <c r="HT202" s="59">
        <v>18.850000000000001</v>
      </c>
      <c r="HU202" t="s">
        <v>44</v>
      </c>
      <c r="HV202" s="19" t="s">
        <v>44</v>
      </c>
      <c r="HW202" s="18">
        <v>838.79014306500005</v>
      </c>
      <c r="HX202" s="58">
        <v>276.29747312561102</v>
      </c>
      <c r="HY202" s="58">
        <v>656.70252687438892</v>
      </c>
      <c r="HZ202" s="57">
        <v>0.76719668248873418</v>
      </c>
      <c r="IA202" s="18">
        <v>4413463.2</v>
      </c>
      <c r="IB202" s="18">
        <v>6270359.8617150234</v>
      </c>
      <c r="IC202" s="18">
        <v>58502457.509801172</v>
      </c>
      <c r="ID202" s="58">
        <v>20.9534866332083</v>
      </c>
      <c r="IE202" s="18">
        <v>612915.2307207277</v>
      </c>
      <c r="IF202" s="18">
        <v>3701157.4463864639</v>
      </c>
      <c r="IG202" s="18">
        <v>1329523058.0799637</v>
      </c>
      <c r="IH202" s="18">
        <v>0</v>
      </c>
      <c r="II202" s="18">
        <v>0</v>
      </c>
      <c r="IJ202" s="18">
        <v>2024.5438439347879</v>
      </c>
      <c r="IK202" s="58">
        <v>20.005324231511253</v>
      </c>
      <c r="IL202" s="58">
        <v>5.8881806878330272</v>
      </c>
      <c r="IM202" s="58">
        <v>12.030749940510002</v>
      </c>
      <c r="IN202" s="58">
        <v>16.654236526874634</v>
      </c>
      <c r="IO202" s="58">
        <v>0</v>
      </c>
      <c r="IP202" s="58">
        <v>71.2815239838976</v>
      </c>
      <c r="IQ202" s="58">
        <v>-2.3667022701654759</v>
      </c>
      <c r="IR202" s="58">
        <v>-2.8221856340993696</v>
      </c>
      <c r="IS202" s="58">
        <f t="shared" si="15"/>
        <v>2024.5438439347879</v>
      </c>
      <c r="IT202" s="60"/>
      <c r="IU202" s="18">
        <f t="shared" si="16"/>
        <v>12.030749940510002</v>
      </c>
      <c r="IV202" s="18">
        <f t="shared" si="17"/>
        <v>20.005324231511253</v>
      </c>
      <c r="IW202" s="57">
        <f t="shared" si="18"/>
        <v>0.29613877076700013</v>
      </c>
      <c r="IX202" s="57">
        <f t="shared" si="19"/>
        <v>0.42073459720135964</v>
      </c>
      <c r="JA202" s="18">
        <v>214.13</v>
      </c>
    </row>
    <row r="203" spans="1:261" x14ac:dyDescent="0.2">
      <c r="A203" t="s">
        <v>1580</v>
      </c>
      <c r="B203" t="s">
        <v>1244</v>
      </c>
      <c r="C203" t="s">
        <v>1224</v>
      </c>
      <c r="D203" t="s">
        <v>1579</v>
      </c>
      <c r="E203" t="s">
        <v>831</v>
      </c>
      <c r="F203">
        <v>8042</v>
      </c>
      <c r="G203">
        <v>2</v>
      </c>
      <c r="H203">
        <v>1972.42539849736</v>
      </c>
      <c r="I203">
        <v>10.58</v>
      </c>
      <c r="J203">
        <v>2.88</v>
      </c>
      <c r="K203">
        <v>22.5686476581986</v>
      </c>
      <c r="L203">
        <v>0.28210645691576602</v>
      </c>
      <c r="M203">
        <v>0.39296443214166854</v>
      </c>
      <c r="N203">
        <v>4.82</v>
      </c>
      <c r="O203">
        <v>25.38</v>
      </c>
      <c r="R203" t="s">
        <v>997</v>
      </c>
      <c r="S203">
        <v>3407</v>
      </c>
      <c r="T203" t="s">
        <v>41</v>
      </c>
      <c r="U203">
        <v>7</v>
      </c>
      <c r="V203">
        <v>2286</v>
      </c>
      <c r="W203" t="s">
        <v>42</v>
      </c>
      <c r="X203" t="s">
        <v>460</v>
      </c>
      <c r="Y203">
        <v>47145</v>
      </c>
      <c r="Z203">
        <v>174</v>
      </c>
      <c r="AA203">
        <v>1398</v>
      </c>
      <c r="AB203" t="b">
        <v>0</v>
      </c>
      <c r="AC203">
        <v>11173</v>
      </c>
      <c r="AD203">
        <v>1955</v>
      </c>
      <c r="AE203" s="10">
        <v>2021</v>
      </c>
      <c r="AF203" s="11">
        <v>102</v>
      </c>
      <c r="AG203" s="11">
        <v>28.969630146501562</v>
      </c>
      <c r="AH203" s="11">
        <v>2</v>
      </c>
      <c r="AI203" s="11">
        <v>28.401598182844666</v>
      </c>
      <c r="AJ203" s="11" t="s">
        <v>460</v>
      </c>
      <c r="AK203" s="11">
        <v>9.64</v>
      </c>
      <c r="AL203" s="11" t="s">
        <v>100</v>
      </c>
      <c r="AM203" s="11">
        <v>-28.91</v>
      </c>
      <c r="AQ203" t="s">
        <v>606</v>
      </c>
      <c r="AR203" t="s">
        <v>607</v>
      </c>
      <c r="AS203">
        <v>56671</v>
      </c>
      <c r="AT203" t="s">
        <v>41</v>
      </c>
      <c r="AU203" t="s">
        <v>608</v>
      </c>
      <c r="AV203">
        <v>90398</v>
      </c>
      <c r="AW203" t="s">
        <v>42</v>
      </c>
      <c r="AX203">
        <v>0</v>
      </c>
      <c r="AY203" t="s">
        <v>177</v>
      </c>
      <c r="AZ203" t="s">
        <v>86</v>
      </c>
      <c r="BA203">
        <v>54</v>
      </c>
      <c r="BB203" t="s">
        <v>471</v>
      </c>
      <c r="BC203">
        <v>61</v>
      </c>
      <c r="BD203">
        <v>54061</v>
      </c>
      <c r="BE203">
        <v>700</v>
      </c>
      <c r="BF203">
        <v>8904</v>
      </c>
      <c r="BG203">
        <v>2011</v>
      </c>
      <c r="BH203">
        <v>0</v>
      </c>
      <c r="BI203" t="s">
        <v>1807</v>
      </c>
      <c r="BJ203" t="s">
        <v>1788</v>
      </c>
      <c r="BK203" t="s">
        <v>1808</v>
      </c>
      <c r="BL203" t="s">
        <v>1809</v>
      </c>
      <c r="BM203" t="s">
        <v>1810</v>
      </c>
      <c r="BN203">
        <v>2011</v>
      </c>
      <c r="BO203">
        <v>0.98299999999999998</v>
      </c>
      <c r="BP203" t="s">
        <v>1931</v>
      </c>
      <c r="BQ203" t="s">
        <v>1701</v>
      </c>
      <c r="BR203">
        <v>2011</v>
      </c>
      <c r="BS203">
        <v>0</v>
      </c>
      <c r="BT203" t="s">
        <v>41</v>
      </c>
      <c r="BU203">
        <v>0</v>
      </c>
      <c r="BV203">
        <v>0</v>
      </c>
      <c r="BW203">
        <v>0</v>
      </c>
      <c r="BX203">
        <v>0</v>
      </c>
      <c r="BY203">
        <v>9.5000000000000001E-2</v>
      </c>
      <c r="BZ203">
        <v>0.3851</v>
      </c>
      <c r="CA203">
        <v>6.3039999999999999E-2</v>
      </c>
      <c r="CB203">
        <v>0.3851</v>
      </c>
      <c r="CC203">
        <v>6.3039999999999999E-2</v>
      </c>
      <c r="CD203">
        <v>0.05</v>
      </c>
      <c r="CE203">
        <v>0.1</v>
      </c>
      <c r="CF203">
        <v>0.56000000000000005</v>
      </c>
      <c r="CG203">
        <v>0.99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 t="s">
        <v>2336</v>
      </c>
      <c r="CP203">
        <v>100</v>
      </c>
      <c r="CQ203" t="s">
        <v>2337</v>
      </c>
      <c r="CR203">
        <v>100</v>
      </c>
      <c r="CS203" t="s">
        <v>1795</v>
      </c>
      <c r="CT203" t="s">
        <v>2338</v>
      </c>
      <c r="CU203">
        <v>1</v>
      </c>
      <c r="CV203">
        <v>0</v>
      </c>
      <c r="CW203" t="s">
        <v>1845</v>
      </c>
      <c r="CX203">
        <v>39.707892999999999</v>
      </c>
      <c r="CY203">
        <v>-79.958973999999998</v>
      </c>
      <c r="CZ203" t="s">
        <v>1798</v>
      </c>
      <c r="DA203" t="s">
        <v>1799</v>
      </c>
      <c r="DB203">
        <v>0</v>
      </c>
      <c r="DC203" t="s">
        <v>2212</v>
      </c>
      <c r="DD203" s="18">
        <v>47924315.200000003</v>
      </c>
      <c r="DE203" s="18">
        <v>5698261.2000000002</v>
      </c>
      <c r="DF203" s="57">
        <v>0.75800000000000001</v>
      </c>
      <c r="DG203" t="s">
        <v>1835</v>
      </c>
      <c r="DH203">
        <v>19801655</v>
      </c>
      <c r="DI203">
        <v>2113.6</v>
      </c>
      <c r="DJ203">
        <v>1484.6</v>
      </c>
      <c r="DK203">
        <v>4917032.4000000004</v>
      </c>
      <c r="DL203">
        <v>12</v>
      </c>
      <c r="DM203">
        <v>598.4</v>
      </c>
      <c r="DN203">
        <v>0</v>
      </c>
      <c r="DO203">
        <v>0</v>
      </c>
      <c r="DP203">
        <v>8.5737373229426594E-2</v>
      </c>
      <c r="DQ203">
        <v>6.2233776378736803E-2</v>
      </c>
      <c r="DR203">
        <v>205.19994826085201</v>
      </c>
      <c r="DS203">
        <v>0</v>
      </c>
      <c r="DT203">
        <v>6.0928621771714798E-2</v>
      </c>
      <c r="DU203">
        <v>8.82057465476314E-2</v>
      </c>
      <c r="DV203">
        <v>6.1956023526028303E-2</v>
      </c>
      <c r="DW203" s="58">
        <v>205.199902366054</v>
      </c>
      <c r="DX203">
        <v>2.5039481419653102E-7</v>
      </c>
      <c r="DY203">
        <v>6.0439392565924399E-2</v>
      </c>
      <c r="DZ203">
        <v>0</v>
      </c>
      <c r="EA203">
        <v>0</v>
      </c>
      <c r="EB203">
        <v>5264653</v>
      </c>
      <c r="EC203">
        <v>1805766</v>
      </c>
      <c r="ED203">
        <v>135656</v>
      </c>
      <c r="EE203">
        <v>0</v>
      </c>
      <c r="EF203">
        <v>1</v>
      </c>
      <c r="EG203">
        <v>1</v>
      </c>
      <c r="EH203" t="s">
        <v>1859</v>
      </c>
      <c r="EI203">
        <v>7.2524160000000004E-2</v>
      </c>
      <c r="EJ203">
        <v>7.2524160000000004E-2</v>
      </c>
      <c r="EK203" t="s">
        <v>1848</v>
      </c>
      <c r="EL203" t="s">
        <v>1848</v>
      </c>
      <c r="EM203">
        <v>0</v>
      </c>
      <c r="EN203">
        <v>0</v>
      </c>
      <c r="EO203">
        <v>0</v>
      </c>
      <c r="EP203">
        <v>1</v>
      </c>
      <c r="EQ203">
        <v>1</v>
      </c>
      <c r="ER203">
        <v>1</v>
      </c>
      <c r="ES203">
        <v>0</v>
      </c>
      <c r="ET203">
        <v>1</v>
      </c>
      <c r="EU203">
        <v>0</v>
      </c>
      <c r="EV203">
        <v>0</v>
      </c>
      <c r="EW203">
        <v>0</v>
      </c>
      <c r="EX203">
        <v>0</v>
      </c>
      <c r="EY203">
        <v>0</v>
      </c>
      <c r="EZ203" t="s">
        <v>1936</v>
      </c>
      <c r="FA203">
        <v>11</v>
      </c>
      <c r="FB203" t="s">
        <v>1940</v>
      </c>
      <c r="FC203">
        <v>6</v>
      </c>
      <c r="FD203" t="s">
        <v>1849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72</v>
      </c>
      <c r="FM203">
        <v>60</v>
      </c>
      <c r="FN203">
        <v>47</v>
      </c>
      <c r="FO203">
        <v>35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1</v>
      </c>
      <c r="GF203">
        <v>1</v>
      </c>
      <c r="GG203">
        <v>0</v>
      </c>
      <c r="GH203">
        <v>0</v>
      </c>
      <c r="GI203">
        <v>0</v>
      </c>
      <c r="GJ203">
        <v>0</v>
      </c>
      <c r="GK203">
        <v>0</v>
      </c>
      <c r="GL203">
        <v>0</v>
      </c>
      <c r="GM203">
        <v>0</v>
      </c>
      <c r="GN203">
        <v>0</v>
      </c>
      <c r="GO203" t="s">
        <v>1893</v>
      </c>
      <c r="GP203">
        <v>0</v>
      </c>
      <c r="GQ203" t="s">
        <v>1852</v>
      </c>
      <c r="GR203">
        <v>76.894969369999998</v>
      </c>
      <c r="GS203">
        <v>27.4868436429159</v>
      </c>
      <c r="GT203">
        <v>19.3068546897582</v>
      </c>
      <c r="GU203">
        <v>1</v>
      </c>
      <c r="GV203">
        <v>48599656</v>
      </c>
      <c r="GW203">
        <v>5836016</v>
      </c>
      <c r="GX203">
        <v>0.77</v>
      </c>
      <c r="GY203">
        <v>4986320</v>
      </c>
      <c r="GZ203">
        <v>205.19980635253879</v>
      </c>
      <c r="HA203" t="s">
        <v>1806</v>
      </c>
      <c r="HB203" s="57">
        <v>0.75800000000000001</v>
      </c>
      <c r="HC203" t="s">
        <v>1806</v>
      </c>
      <c r="HD203" s="58">
        <v>205.199902366054</v>
      </c>
      <c r="HE203" s="18">
        <v>4648056</v>
      </c>
      <c r="HF203" s="18">
        <v>41386290.623999998</v>
      </c>
      <c r="HG203" s="18">
        <v>4246231.397668968</v>
      </c>
      <c r="HH203" s="57">
        <v>1</v>
      </c>
      <c r="HI203">
        <v>36</v>
      </c>
      <c r="HJ203" s="11">
        <v>11.184153636140531</v>
      </c>
      <c r="HK203">
        <v>0</v>
      </c>
      <c r="HL203" s="11">
        <v>11.184153636140531</v>
      </c>
      <c r="HM203" s="59">
        <v>1886.7681631345299</v>
      </c>
      <c r="HN203" s="59">
        <v>12.66</v>
      </c>
      <c r="HO203" s="59">
        <v>3.94</v>
      </c>
      <c r="HP203" s="59">
        <v>23.640087158915001</v>
      </c>
      <c r="HQ203" s="59">
        <v>0.27318678482857101</v>
      </c>
      <c r="HR203" s="59">
        <v>0.37586931432464055</v>
      </c>
      <c r="HS203" s="59">
        <v>4.82</v>
      </c>
      <c r="HT203" s="59">
        <v>39.369999999999997</v>
      </c>
      <c r="HU203" t="s">
        <v>44</v>
      </c>
      <c r="HV203" s="19" t="s">
        <v>44</v>
      </c>
      <c r="HW203" s="18">
        <v>576.09770400000002</v>
      </c>
      <c r="HX203" s="58">
        <v>189.76658369759997</v>
      </c>
      <c r="HY203" s="58">
        <v>510.23341630240003</v>
      </c>
      <c r="HZ203" s="57">
        <v>1</v>
      </c>
      <c r="IA203" s="18">
        <v>4469644.7268090239</v>
      </c>
      <c r="IB203" s="18">
        <v>6132000</v>
      </c>
      <c r="IC203" s="18">
        <v>54599328</v>
      </c>
      <c r="ID203" s="58">
        <v>20.519990236605402</v>
      </c>
      <c r="IE203" s="18">
        <v>560188.83874260797</v>
      </c>
      <c r="IF203" s="18">
        <v>3686042.5589263598</v>
      </c>
      <c r="IG203" s="18">
        <v>913142801.57864416</v>
      </c>
      <c r="IH203" s="18">
        <v>0</v>
      </c>
      <c r="II203" s="18">
        <v>0</v>
      </c>
      <c r="IJ203" s="18">
        <v>1789.6569930603132</v>
      </c>
      <c r="IK203" s="58">
        <v>21.014230285714284</v>
      </c>
      <c r="IL203" s="58">
        <v>4.4342575921352063</v>
      </c>
      <c r="IM203" s="58">
        <v>11.013342107039998</v>
      </c>
      <c r="IN203" s="58">
        <v>17.633209783935296</v>
      </c>
      <c r="IO203" s="58">
        <v>0.99044304890219625</v>
      </c>
      <c r="IP203" s="58">
        <v>70.098103240617505</v>
      </c>
      <c r="IQ203" s="58">
        <v>-13.727236998502931</v>
      </c>
      <c r="IR203" s="58">
        <v>-16.6454595906477</v>
      </c>
      <c r="IS203" s="58">
        <f t="shared" si="15"/>
        <v>1789.6569930603132</v>
      </c>
      <c r="IT203" s="60"/>
      <c r="IU203" s="18">
        <f t="shared" si="16"/>
        <v>11.013342107039998</v>
      </c>
      <c r="IV203" s="18">
        <f t="shared" si="17"/>
        <v>21.014230285714284</v>
      </c>
      <c r="IW203" s="57">
        <f t="shared" si="18"/>
        <v>0.27109511956799992</v>
      </c>
      <c r="IX203" s="57">
        <f t="shared" si="19"/>
        <v>0.37192112008816558</v>
      </c>
      <c r="JA203" s="18">
        <v>205.4</v>
      </c>
    </row>
    <row r="204" spans="1:261" x14ac:dyDescent="0.2">
      <c r="A204" t="s">
        <v>1581</v>
      </c>
      <c r="B204" t="s">
        <v>1523</v>
      </c>
      <c r="C204" t="s">
        <v>1224</v>
      </c>
      <c r="D204" t="s">
        <v>1582</v>
      </c>
      <c r="E204" t="s">
        <v>122</v>
      </c>
      <c r="F204">
        <v>8066</v>
      </c>
      <c r="G204" t="s">
        <v>124</v>
      </c>
      <c r="H204">
        <v>2461.6567596619402</v>
      </c>
      <c r="I204">
        <v>10.58</v>
      </c>
      <c r="J204">
        <v>4.59</v>
      </c>
      <c r="K204">
        <v>31.493158281086401</v>
      </c>
      <c r="L204">
        <v>0.32907246214849301</v>
      </c>
      <c r="M204">
        <v>0.49047392390879208</v>
      </c>
      <c r="N204">
        <v>4.82</v>
      </c>
      <c r="O204">
        <v>11.28</v>
      </c>
      <c r="R204" t="s">
        <v>998</v>
      </c>
      <c r="S204">
        <v>3407</v>
      </c>
      <c r="T204" t="s">
        <v>41</v>
      </c>
      <c r="U204">
        <v>8</v>
      </c>
      <c r="V204">
        <v>2287</v>
      </c>
      <c r="W204" t="s">
        <v>42</v>
      </c>
      <c r="X204" t="s">
        <v>460</v>
      </c>
      <c r="Y204">
        <v>47145</v>
      </c>
      <c r="Z204">
        <v>174</v>
      </c>
      <c r="AA204">
        <v>1398</v>
      </c>
      <c r="AB204" t="b">
        <v>0</v>
      </c>
      <c r="AC204">
        <v>11110</v>
      </c>
      <c r="AD204">
        <v>1955</v>
      </c>
      <c r="AE204" s="10">
        <v>2021</v>
      </c>
      <c r="AF204" s="11">
        <v>102</v>
      </c>
      <c r="AG204" s="11">
        <v>28.969630146501562</v>
      </c>
      <c r="AH204" s="11">
        <v>2</v>
      </c>
      <c r="AI204" s="11">
        <v>28.401598182844666</v>
      </c>
      <c r="AJ204" s="11" t="s">
        <v>460</v>
      </c>
      <c r="AK204" s="11">
        <v>9.64</v>
      </c>
      <c r="AL204" s="11" t="s">
        <v>100</v>
      </c>
      <c r="AM204" s="11">
        <v>-28.91</v>
      </c>
      <c r="AQ204" t="s">
        <v>609</v>
      </c>
      <c r="AR204" t="s">
        <v>610</v>
      </c>
      <c r="AS204">
        <v>56786</v>
      </c>
      <c r="AT204" t="s">
        <v>41</v>
      </c>
      <c r="AU204">
        <v>1</v>
      </c>
      <c r="AV204">
        <v>90511</v>
      </c>
      <c r="AW204" t="s">
        <v>42</v>
      </c>
      <c r="AX204">
        <v>0</v>
      </c>
      <c r="AY204" t="s">
        <v>404</v>
      </c>
      <c r="AZ204" t="s">
        <v>398</v>
      </c>
      <c r="BA204">
        <v>38</v>
      </c>
      <c r="BB204" t="s">
        <v>611</v>
      </c>
      <c r="BC204">
        <v>93</v>
      </c>
      <c r="BD204">
        <v>38093</v>
      </c>
      <c r="BE204">
        <v>92</v>
      </c>
      <c r="BF204">
        <v>8300</v>
      </c>
      <c r="BG204">
        <v>2014</v>
      </c>
      <c r="BH204">
        <v>0</v>
      </c>
      <c r="BI204" t="s">
        <v>1787</v>
      </c>
      <c r="BJ204" t="s">
        <v>1788</v>
      </c>
      <c r="BK204" t="s">
        <v>1789</v>
      </c>
      <c r="BL204" t="s">
        <v>1697</v>
      </c>
      <c r="BM204" t="s">
        <v>1865</v>
      </c>
      <c r="BN204">
        <v>2014</v>
      </c>
      <c r="BO204">
        <v>0.98</v>
      </c>
      <c r="BP204" t="s">
        <v>1919</v>
      </c>
      <c r="BQ204" t="s">
        <v>1699</v>
      </c>
      <c r="BR204">
        <v>0</v>
      </c>
      <c r="BS204">
        <v>2014</v>
      </c>
      <c r="BT204" t="s">
        <v>41</v>
      </c>
      <c r="BU204">
        <v>0</v>
      </c>
      <c r="BV204" t="s">
        <v>1812</v>
      </c>
      <c r="BW204">
        <v>2014</v>
      </c>
      <c r="BX204">
        <v>0</v>
      </c>
      <c r="BY204">
        <v>0.06</v>
      </c>
      <c r="BZ204">
        <v>0.45590000000000003</v>
      </c>
      <c r="CA204">
        <v>9.622E-2</v>
      </c>
      <c r="CB204">
        <v>0.45590000000000003</v>
      </c>
      <c r="CC204">
        <v>9.622E-2</v>
      </c>
      <c r="CD204">
        <v>0.1</v>
      </c>
      <c r="CE204">
        <v>0.1</v>
      </c>
      <c r="CF204">
        <v>0.1</v>
      </c>
      <c r="CG204">
        <v>0.98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 t="s">
        <v>2339</v>
      </c>
      <c r="CP204">
        <v>100</v>
      </c>
      <c r="CQ204" t="s">
        <v>2339</v>
      </c>
      <c r="CR204">
        <v>100</v>
      </c>
      <c r="CS204" t="s">
        <v>1795</v>
      </c>
      <c r="CT204" t="s">
        <v>2340</v>
      </c>
      <c r="CU204">
        <v>1</v>
      </c>
      <c r="CV204">
        <v>0</v>
      </c>
      <c r="CW204" t="s">
        <v>2131</v>
      </c>
      <c r="CX204">
        <v>46.926423</v>
      </c>
      <c r="CY204">
        <v>-98.499713</v>
      </c>
      <c r="CZ204" t="s">
        <v>1928</v>
      </c>
      <c r="DA204" t="s">
        <v>1818</v>
      </c>
      <c r="DB204" t="s">
        <v>2341</v>
      </c>
      <c r="DC204">
        <v>0</v>
      </c>
      <c r="DD204" s="18">
        <v>4861964.8</v>
      </c>
      <c r="DE204" s="18">
        <v>0</v>
      </c>
      <c r="DF204" s="57">
        <v>0.36</v>
      </c>
      <c r="DG204" t="s">
        <v>1891</v>
      </c>
      <c r="DH204">
        <v>2022474.2</v>
      </c>
      <c r="DI204">
        <v>21.6</v>
      </c>
      <c r="DJ204">
        <v>230</v>
      </c>
      <c r="DK204">
        <v>442126.6</v>
      </c>
      <c r="DL204">
        <v>9.1999999999999993</v>
      </c>
      <c r="DM204">
        <v>100</v>
      </c>
      <c r="DN204">
        <v>2</v>
      </c>
      <c r="DO204">
        <v>0</v>
      </c>
      <c r="DP204">
        <v>7.5432505233719296E-3</v>
      </c>
      <c r="DQ204">
        <v>9.3819178384438401E-2</v>
      </c>
      <c r="DR204">
        <v>183.22791247849199</v>
      </c>
      <c r="DS204">
        <v>1.88581263084298E-6</v>
      </c>
      <c r="DT204">
        <v>0.118379767277838</v>
      </c>
      <c r="DU204">
        <v>8.8852967425843907E-3</v>
      </c>
      <c r="DV204">
        <v>9.4611956055296806E-2</v>
      </c>
      <c r="DW204" s="58">
        <v>181.87157586990301</v>
      </c>
      <c r="DX204">
        <v>1.8922391211059299E-6</v>
      </c>
      <c r="DY204">
        <v>9.8888776924818095E-2</v>
      </c>
      <c r="DZ204">
        <v>7.1076766817384899E-4</v>
      </c>
      <c r="EA204">
        <v>0</v>
      </c>
      <c r="EB204">
        <v>181335</v>
      </c>
      <c r="EC204">
        <v>194943</v>
      </c>
      <c r="ED204">
        <v>1748222</v>
      </c>
      <c r="EE204">
        <v>0</v>
      </c>
      <c r="EF204">
        <v>1</v>
      </c>
      <c r="EG204">
        <v>1</v>
      </c>
      <c r="EH204" t="s">
        <v>1847</v>
      </c>
      <c r="EI204">
        <v>0.43</v>
      </c>
      <c r="EJ204">
        <v>0.43</v>
      </c>
      <c r="EK204" t="s">
        <v>1822</v>
      </c>
      <c r="EL204" t="s">
        <v>1822</v>
      </c>
      <c r="EM204">
        <v>1</v>
      </c>
      <c r="EN204">
        <v>0</v>
      </c>
      <c r="EO204">
        <v>1</v>
      </c>
      <c r="EP204">
        <v>1</v>
      </c>
      <c r="EQ204">
        <v>0</v>
      </c>
      <c r="ER204">
        <v>1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 t="s">
        <v>1801</v>
      </c>
      <c r="FA204">
        <v>8</v>
      </c>
      <c r="FB204" t="s">
        <v>1940</v>
      </c>
      <c r="FC204">
        <v>6</v>
      </c>
      <c r="FD204" t="s">
        <v>1849</v>
      </c>
      <c r="FE204">
        <v>1</v>
      </c>
      <c r="FF204">
        <v>0</v>
      </c>
      <c r="FG204">
        <v>0</v>
      </c>
      <c r="FH204">
        <v>0</v>
      </c>
      <c r="FI204">
        <v>0</v>
      </c>
      <c r="FJ204" t="s">
        <v>2132</v>
      </c>
      <c r="FK204">
        <v>1</v>
      </c>
      <c r="FL204">
        <v>4</v>
      </c>
      <c r="FM204">
        <v>2</v>
      </c>
      <c r="FN204">
        <v>1</v>
      </c>
      <c r="FO204">
        <v>0</v>
      </c>
      <c r="FP204">
        <v>0</v>
      </c>
      <c r="FQ204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1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0</v>
      </c>
      <c r="GD204">
        <v>0</v>
      </c>
      <c r="GE204">
        <v>0</v>
      </c>
      <c r="GF204">
        <v>0</v>
      </c>
      <c r="GG204">
        <v>0</v>
      </c>
      <c r="GH204">
        <v>0</v>
      </c>
      <c r="GI204">
        <v>0</v>
      </c>
      <c r="GJ204">
        <v>0</v>
      </c>
      <c r="GK204">
        <v>0</v>
      </c>
      <c r="GL204">
        <v>0</v>
      </c>
      <c r="GM204">
        <v>0</v>
      </c>
      <c r="GN204">
        <v>0</v>
      </c>
      <c r="GO204">
        <v>0</v>
      </c>
      <c r="GP204">
        <v>0</v>
      </c>
      <c r="GQ204" t="s">
        <v>2133</v>
      </c>
      <c r="GR204">
        <v>350.37378389999998</v>
      </c>
      <c r="GS204">
        <v>6.1648448007642097E-2</v>
      </c>
      <c r="GT204">
        <v>0.656441807488782</v>
      </c>
      <c r="GU204">
        <v>0</v>
      </c>
      <c r="GV204">
        <v>4785971</v>
      </c>
      <c r="GW204" t="s">
        <v>44</v>
      </c>
      <c r="GX204">
        <v>0.35</v>
      </c>
      <c r="GY204">
        <v>417812</v>
      </c>
      <c r="GZ204">
        <v>174.59863421654666</v>
      </c>
      <c r="HA204" t="s">
        <v>1806</v>
      </c>
      <c r="HB204" s="57">
        <v>0.36</v>
      </c>
      <c r="HC204" t="s">
        <v>1840</v>
      </c>
      <c r="HD204" s="58">
        <v>190</v>
      </c>
      <c r="HE204" s="18">
        <v>290131.19999999995</v>
      </c>
      <c r="HF204" s="18">
        <v>2408088.9599999995</v>
      </c>
      <c r="HG204" s="18">
        <v>228768.45119999995</v>
      </c>
      <c r="HH204" s="57">
        <v>1</v>
      </c>
      <c r="HI204">
        <v>370</v>
      </c>
      <c r="HJ204" s="11">
        <v>170.79075677498821</v>
      </c>
      <c r="HK204">
        <v>2</v>
      </c>
      <c r="HL204" s="11">
        <v>46.159663993240059</v>
      </c>
      <c r="HM204" s="59" t="s">
        <v>44</v>
      </c>
      <c r="HN204" s="59" t="s">
        <v>44</v>
      </c>
      <c r="HO204" s="59" t="s">
        <v>44</v>
      </c>
      <c r="HP204" s="59" t="s">
        <v>44</v>
      </c>
      <c r="HQ204" s="59" t="s">
        <v>44</v>
      </c>
      <c r="HR204" s="59" t="s">
        <v>44</v>
      </c>
      <c r="HS204" s="59" t="s">
        <v>44</v>
      </c>
      <c r="HT204" s="59" t="s">
        <v>44</v>
      </c>
      <c r="HU204" t="s">
        <v>44</v>
      </c>
      <c r="HV204" s="19" t="s">
        <v>44</v>
      </c>
      <c r="HW204" s="18">
        <v>74.304388799999998</v>
      </c>
      <c r="HX204" s="58">
        <v>24.475865670719998</v>
      </c>
      <c r="HY204" s="58">
        <v>67.524134329280002</v>
      </c>
      <c r="HZ204" s="57">
        <v>0.49049129365348132</v>
      </c>
      <c r="IA204" s="18">
        <v>290131.19999999995</v>
      </c>
      <c r="IB204" s="18">
        <v>395296.74338121369</v>
      </c>
      <c r="IC204" s="18">
        <v>3280962.9700640733</v>
      </c>
      <c r="ID204" s="58">
        <v>19</v>
      </c>
      <c r="IE204" s="18">
        <v>31169.148215608697</v>
      </c>
      <c r="IF204" s="18">
        <v>197599.30298439125</v>
      </c>
      <c r="IG204" s="18">
        <v>117776060.01085681</v>
      </c>
      <c r="IH204" s="18">
        <v>0</v>
      </c>
      <c r="II204" s="18">
        <v>0</v>
      </c>
      <c r="IJ204" s="18">
        <v>1744.2068851490101</v>
      </c>
      <c r="IK204" s="58">
        <v>47.713058608695647</v>
      </c>
      <c r="IL204" s="58">
        <v>4.5128239055162318</v>
      </c>
      <c r="IM204" s="58">
        <v>10.8080579448</v>
      </c>
      <c r="IN204" s="58">
        <v>41.981329102049429</v>
      </c>
      <c r="IO204" s="58">
        <v>0</v>
      </c>
      <c r="IP204" s="58">
        <v>57.890846464197089</v>
      </c>
      <c r="IQ204" s="58">
        <v>45.688603341617217</v>
      </c>
      <c r="IR204" s="58">
        <v>67.083684575924352</v>
      </c>
      <c r="IS204" s="58">
        <f t="shared" si="15"/>
        <v>1744.2068851490101</v>
      </c>
      <c r="IT204" s="60"/>
      <c r="IU204" s="18">
        <f t="shared" si="16"/>
        <v>10.8080579448</v>
      </c>
      <c r="IV204" s="18">
        <f t="shared" si="17"/>
        <v>47.713058608695647</v>
      </c>
      <c r="IW204" s="57">
        <f t="shared" si="18"/>
        <v>0.26604201815999995</v>
      </c>
      <c r="IX204" s="57">
        <f t="shared" si="19"/>
        <v>0.3624758157041148</v>
      </c>
      <c r="JA204" s="18">
        <v>216.24</v>
      </c>
    </row>
    <row r="205" spans="1:261" x14ac:dyDescent="0.2">
      <c r="A205" t="s">
        <v>1583</v>
      </c>
      <c r="B205" t="s">
        <v>1523</v>
      </c>
      <c r="C205" t="s">
        <v>1224</v>
      </c>
      <c r="D205" t="s">
        <v>1582</v>
      </c>
      <c r="E205" t="s">
        <v>122</v>
      </c>
      <c r="F205">
        <v>8066</v>
      </c>
      <c r="G205" t="s">
        <v>127</v>
      </c>
      <c r="H205">
        <v>2469.6274833326202</v>
      </c>
      <c r="I205">
        <v>10.58</v>
      </c>
      <c r="J205">
        <v>4.59</v>
      </c>
      <c r="K205">
        <v>31.635561365501399</v>
      </c>
      <c r="L205">
        <v>0.32975448349411801</v>
      </c>
      <c r="M205">
        <v>0.49199058460427092</v>
      </c>
      <c r="N205">
        <v>4.82</v>
      </c>
      <c r="O205">
        <v>11.28</v>
      </c>
      <c r="R205" t="s">
        <v>999</v>
      </c>
      <c r="S205">
        <v>3407</v>
      </c>
      <c r="T205" t="s">
        <v>41</v>
      </c>
      <c r="U205">
        <v>9</v>
      </c>
      <c r="V205">
        <v>2288</v>
      </c>
      <c r="W205" t="s">
        <v>42</v>
      </c>
      <c r="X205" t="s">
        <v>460</v>
      </c>
      <c r="Y205">
        <v>47145</v>
      </c>
      <c r="Z205">
        <v>174</v>
      </c>
      <c r="AA205">
        <v>1398</v>
      </c>
      <c r="AB205" t="b">
        <v>0</v>
      </c>
      <c r="AC205">
        <v>11123</v>
      </c>
      <c r="AD205">
        <v>1955</v>
      </c>
      <c r="AE205" s="10">
        <v>2021</v>
      </c>
      <c r="AF205" s="11">
        <v>102</v>
      </c>
      <c r="AG205" s="11">
        <v>28.969630146501562</v>
      </c>
      <c r="AH205" s="11">
        <v>2</v>
      </c>
      <c r="AI205" s="11">
        <v>28.401598182844666</v>
      </c>
      <c r="AJ205" s="11" t="s">
        <v>460</v>
      </c>
      <c r="AK205" s="11">
        <v>9.64</v>
      </c>
      <c r="AL205" s="11" t="s">
        <v>100</v>
      </c>
      <c r="AM205" s="11">
        <v>-28.91</v>
      </c>
      <c r="AQ205" t="s">
        <v>612</v>
      </c>
      <c r="AR205" t="s">
        <v>613</v>
      </c>
      <c r="AS205">
        <v>56808</v>
      </c>
      <c r="AT205" t="s">
        <v>41</v>
      </c>
      <c r="AU205">
        <v>1</v>
      </c>
      <c r="AV205">
        <v>90448</v>
      </c>
      <c r="AW205" t="s">
        <v>42</v>
      </c>
      <c r="AX205">
        <v>0</v>
      </c>
      <c r="AY205" t="s">
        <v>191</v>
      </c>
      <c r="AZ205" t="s">
        <v>531</v>
      </c>
      <c r="BA205">
        <v>51</v>
      </c>
      <c r="BB205" t="s">
        <v>614</v>
      </c>
      <c r="BC205">
        <v>195</v>
      </c>
      <c r="BD205">
        <v>51195</v>
      </c>
      <c r="BE205">
        <v>305</v>
      </c>
      <c r="BF205">
        <v>9943</v>
      </c>
      <c r="BG205">
        <v>2012</v>
      </c>
      <c r="BH205">
        <v>0</v>
      </c>
      <c r="BI205" t="s">
        <v>1787</v>
      </c>
      <c r="BJ205" t="s">
        <v>1788</v>
      </c>
      <c r="BK205" t="s">
        <v>1808</v>
      </c>
      <c r="BL205" t="s">
        <v>1896</v>
      </c>
      <c r="BM205" t="s">
        <v>1865</v>
      </c>
      <c r="BN205">
        <v>2012</v>
      </c>
      <c r="BO205">
        <v>0.98</v>
      </c>
      <c r="BP205" t="s">
        <v>1866</v>
      </c>
      <c r="BQ205" t="s">
        <v>1699</v>
      </c>
      <c r="BR205">
        <v>0</v>
      </c>
      <c r="BS205">
        <v>2012</v>
      </c>
      <c r="BT205" t="s">
        <v>1977</v>
      </c>
      <c r="BU205" t="s">
        <v>1863</v>
      </c>
      <c r="BV205" t="s">
        <v>1812</v>
      </c>
      <c r="BW205">
        <v>2012</v>
      </c>
      <c r="BX205">
        <v>0</v>
      </c>
      <c r="BY205">
        <v>2.1999999999999999E-2</v>
      </c>
      <c r="BZ205">
        <v>7.356E-2</v>
      </c>
      <c r="CA205">
        <v>7.356E-2</v>
      </c>
      <c r="CB205">
        <v>7.356E-2</v>
      </c>
      <c r="CC205">
        <v>7.356E-2</v>
      </c>
      <c r="CD205">
        <v>0.01</v>
      </c>
      <c r="CE205">
        <v>0.01</v>
      </c>
      <c r="CF205">
        <v>0.01</v>
      </c>
      <c r="CG205">
        <v>0.99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 t="s">
        <v>2217</v>
      </c>
      <c r="CP205">
        <v>100</v>
      </c>
      <c r="CQ205" t="s">
        <v>2218</v>
      </c>
      <c r="CR205">
        <v>100</v>
      </c>
      <c r="CS205" t="s">
        <v>1795</v>
      </c>
      <c r="CT205" t="s">
        <v>2342</v>
      </c>
      <c r="CU205">
        <v>0.5</v>
      </c>
      <c r="CV205">
        <v>0</v>
      </c>
      <c r="CW205" t="s">
        <v>2262</v>
      </c>
      <c r="CX205">
        <v>36.916389000000002</v>
      </c>
      <c r="CY205">
        <v>-82.338054999999997</v>
      </c>
      <c r="CZ205" t="s">
        <v>1817</v>
      </c>
      <c r="DA205" t="s">
        <v>1818</v>
      </c>
      <c r="DB205">
        <v>0</v>
      </c>
      <c r="DC205">
        <v>0</v>
      </c>
      <c r="DD205" s="18">
        <v>9394043.1999999993</v>
      </c>
      <c r="DE205" s="18">
        <v>0</v>
      </c>
      <c r="DF205" s="57">
        <v>0.30599999999999999</v>
      </c>
      <c r="DG205" t="s">
        <v>1891</v>
      </c>
      <c r="DH205">
        <v>4014886</v>
      </c>
      <c r="DI205">
        <v>52</v>
      </c>
      <c r="DJ205">
        <v>305.8</v>
      </c>
      <c r="DK205">
        <v>964580</v>
      </c>
      <c r="DL205">
        <v>0</v>
      </c>
      <c r="DM205">
        <v>132.6</v>
      </c>
      <c r="DN205">
        <v>2</v>
      </c>
      <c r="DO205">
        <v>0</v>
      </c>
      <c r="DP205">
        <v>1.9657016762362499E-2</v>
      </c>
      <c r="DQ205">
        <v>6.1824488204204699E-2</v>
      </c>
      <c r="DR205">
        <v>205.50745222869301</v>
      </c>
      <c r="DS205">
        <v>0</v>
      </c>
      <c r="DT205">
        <v>6.1405152462030002E-2</v>
      </c>
      <c r="DU205">
        <v>1.10708454055225E-2</v>
      </c>
      <c r="DV205">
        <v>6.5105087019399696E-2</v>
      </c>
      <c r="DW205" s="58">
        <v>205.35992425497801</v>
      </c>
      <c r="DX205">
        <v>0</v>
      </c>
      <c r="DY205">
        <v>6.6054179371468999E-2</v>
      </c>
      <c r="DZ205">
        <v>2.3822803604509299E-4</v>
      </c>
      <c r="EA205">
        <v>0</v>
      </c>
      <c r="EB205">
        <v>592540</v>
      </c>
      <c r="EC205">
        <v>720600</v>
      </c>
      <c r="ED205">
        <v>0</v>
      </c>
      <c r="EE205">
        <v>21090</v>
      </c>
      <c r="EF205">
        <v>1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1</v>
      </c>
      <c r="EO205">
        <v>1</v>
      </c>
      <c r="EP205">
        <v>1</v>
      </c>
      <c r="EQ205">
        <v>0</v>
      </c>
      <c r="ER205">
        <v>1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 t="s">
        <v>1823</v>
      </c>
      <c r="FA205">
        <v>10</v>
      </c>
      <c r="FB205" t="s">
        <v>1940</v>
      </c>
      <c r="FC205">
        <v>6</v>
      </c>
      <c r="FD205" t="s">
        <v>1849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42</v>
      </c>
      <c r="FM205">
        <v>62</v>
      </c>
      <c r="FN205">
        <v>26</v>
      </c>
      <c r="FO205">
        <v>49</v>
      </c>
      <c r="FP205">
        <v>0</v>
      </c>
      <c r="FQ205">
        <v>0</v>
      </c>
      <c r="FR205">
        <v>1</v>
      </c>
      <c r="FS205" t="s">
        <v>2220</v>
      </c>
      <c r="FT205">
        <v>0</v>
      </c>
      <c r="FU205">
        <v>0</v>
      </c>
      <c r="FV205">
        <v>1</v>
      </c>
      <c r="FW205">
        <v>1</v>
      </c>
      <c r="FX205">
        <v>0</v>
      </c>
      <c r="FY205">
        <v>0</v>
      </c>
      <c r="FZ205">
        <v>0</v>
      </c>
      <c r="GA205">
        <v>0</v>
      </c>
      <c r="GB205">
        <v>0</v>
      </c>
      <c r="GC205">
        <v>0</v>
      </c>
      <c r="GD205">
        <v>0</v>
      </c>
      <c r="GE205">
        <v>1</v>
      </c>
      <c r="GF205">
        <v>1</v>
      </c>
      <c r="GG205">
        <v>0</v>
      </c>
      <c r="GH205">
        <v>0</v>
      </c>
      <c r="GI205">
        <v>0</v>
      </c>
      <c r="GJ205">
        <v>0</v>
      </c>
      <c r="GK205">
        <v>0</v>
      </c>
      <c r="GL205">
        <v>0</v>
      </c>
      <c r="GM205">
        <v>0</v>
      </c>
      <c r="GN205">
        <v>0</v>
      </c>
      <c r="GO205">
        <v>0</v>
      </c>
      <c r="GP205">
        <v>0</v>
      </c>
      <c r="GQ205" t="s">
        <v>2121</v>
      </c>
      <c r="GR205">
        <v>112.92100979999999</v>
      </c>
      <c r="GS205">
        <v>0.46049889291726798</v>
      </c>
      <c r="GT205">
        <v>2.70808772027116</v>
      </c>
      <c r="GU205">
        <v>0</v>
      </c>
      <c r="GV205">
        <v>4953593</v>
      </c>
      <c r="GW205" t="s">
        <v>44</v>
      </c>
      <c r="GX205">
        <v>0.16</v>
      </c>
      <c r="GY205">
        <v>508373</v>
      </c>
      <c r="GZ205">
        <v>205.25424676593335</v>
      </c>
      <c r="HA205" t="s">
        <v>1806</v>
      </c>
      <c r="HB205" s="57">
        <v>0.30599999999999999</v>
      </c>
      <c r="HC205" t="s">
        <v>1806</v>
      </c>
      <c r="HD205" s="58">
        <v>205.35992425497801</v>
      </c>
      <c r="HE205" s="18">
        <v>817570.79999999993</v>
      </c>
      <c r="HF205" s="18">
        <v>8129106.4643999999</v>
      </c>
      <c r="HG205" s="18">
        <v>834696.3438949181</v>
      </c>
      <c r="HH205" s="57">
        <v>0.5</v>
      </c>
      <c r="HI205">
        <v>49</v>
      </c>
      <c r="HJ205" s="11">
        <v>17.495008204396839</v>
      </c>
      <c r="HK205">
        <v>19</v>
      </c>
      <c r="HL205" s="11">
        <v>17.495008204396839</v>
      </c>
      <c r="HM205" s="59" t="s">
        <v>44</v>
      </c>
      <c r="HN205" s="59" t="s">
        <v>44</v>
      </c>
      <c r="HO205" s="59" t="s">
        <v>44</v>
      </c>
      <c r="HP205" s="59" t="s">
        <v>44</v>
      </c>
      <c r="HQ205" s="59" t="s">
        <v>44</v>
      </c>
      <c r="HR205" s="59" t="s">
        <v>44</v>
      </c>
      <c r="HS205" s="59" t="s">
        <v>44</v>
      </c>
      <c r="HT205" s="59" t="s">
        <v>44</v>
      </c>
      <c r="HU205" t="s">
        <v>44</v>
      </c>
      <c r="HV205" s="19" t="s">
        <v>44</v>
      </c>
      <c r="HW205" s="18">
        <v>280.30460445</v>
      </c>
      <c r="HX205" s="58">
        <v>92.332336705829988</v>
      </c>
      <c r="HY205" s="58">
        <v>212.66766329417001</v>
      </c>
      <c r="HZ205" s="57">
        <v>0.43885374275684957</v>
      </c>
      <c r="IA205" s="18">
        <v>817570.79999999981</v>
      </c>
      <c r="IB205" s="18">
        <v>1172529.4298977507</v>
      </c>
      <c r="IC205" s="18">
        <v>11658460.121473335</v>
      </c>
      <c r="ID205" s="58">
        <v>20.535992425497803</v>
      </c>
      <c r="IE205" s="18">
        <v>119709.02437377229</v>
      </c>
      <c r="IF205" s="18">
        <v>714987.31952114578</v>
      </c>
      <c r="IG205" s="18">
        <v>444296392.82656592</v>
      </c>
      <c r="IH205" s="18">
        <v>0</v>
      </c>
      <c r="II205" s="18">
        <v>0</v>
      </c>
      <c r="IJ205" s="18">
        <v>2089.1582008497371</v>
      </c>
      <c r="IK205" s="58">
        <v>26.246302229508196</v>
      </c>
      <c r="IL205" s="58">
        <v>6.475317471722331</v>
      </c>
      <c r="IM205" s="58">
        <v>12.29847939918</v>
      </c>
      <c r="IN205" s="58">
        <v>25.20257450269532</v>
      </c>
      <c r="IO205" s="58">
        <v>3.3798369774559163E-15</v>
      </c>
      <c r="IP205" s="58">
        <v>74.334751387032668</v>
      </c>
      <c r="IQ205" s="58">
        <v>31.593182814186179</v>
      </c>
      <c r="IR205" s="58">
        <v>36.126044536341638</v>
      </c>
      <c r="IS205" s="58">
        <f t="shared" si="15"/>
        <v>2089.1582008497371</v>
      </c>
      <c r="IT205" s="60"/>
      <c r="IU205" s="18">
        <f t="shared" si="16"/>
        <v>12.29847939918</v>
      </c>
      <c r="IV205" s="18">
        <f t="shared" si="17"/>
        <v>26.246302229508196</v>
      </c>
      <c r="IW205" s="57">
        <f t="shared" si="18"/>
        <v>0.30272897280599997</v>
      </c>
      <c r="IX205" s="57">
        <f t="shared" si="19"/>
        <v>0.43416255802892034</v>
      </c>
      <c r="JA205" s="18">
        <v>205.4</v>
      </c>
    </row>
    <row r="206" spans="1:261" x14ac:dyDescent="0.2">
      <c r="A206" t="s">
        <v>1584</v>
      </c>
      <c r="B206" t="s">
        <v>1523</v>
      </c>
      <c r="C206" t="s">
        <v>1224</v>
      </c>
      <c r="D206" t="s">
        <v>1582</v>
      </c>
      <c r="E206" t="s">
        <v>122</v>
      </c>
      <c r="F206">
        <v>8066</v>
      </c>
      <c r="G206" t="s">
        <v>129</v>
      </c>
      <c r="H206">
        <v>2485.6666456151002</v>
      </c>
      <c r="I206">
        <v>10.58</v>
      </c>
      <c r="J206">
        <v>4.59</v>
      </c>
      <c r="K206">
        <v>31.866846339599899</v>
      </c>
      <c r="L206">
        <v>0.33119689944904401</v>
      </c>
      <c r="M206">
        <v>0.49520837923180738</v>
      </c>
      <c r="N206">
        <v>4.82</v>
      </c>
      <c r="O206">
        <v>11.28</v>
      </c>
      <c r="R206" t="s">
        <v>75</v>
      </c>
      <c r="S206">
        <v>3470</v>
      </c>
      <c r="T206" t="s">
        <v>41</v>
      </c>
      <c r="U206" t="s">
        <v>76</v>
      </c>
      <c r="V206">
        <v>2378</v>
      </c>
      <c r="W206" t="s">
        <v>42</v>
      </c>
      <c r="X206" t="s">
        <v>77</v>
      </c>
      <c r="Y206">
        <v>48157</v>
      </c>
      <c r="Z206">
        <v>659</v>
      </c>
      <c r="AA206">
        <v>2499</v>
      </c>
      <c r="AB206" t="b">
        <v>1</v>
      </c>
      <c r="AC206">
        <v>10451</v>
      </c>
      <c r="AD206">
        <v>1977</v>
      </c>
      <c r="AE206" s="10">
        <v>9999</v>
      </c>
      <c r="AF206" s="11">
        <v>1</v>
      </c>
      <c r="AG206" s="11">
        <v>10.540200699412772</v>
      </c>
      <c r="AH206" s="11">
        <v>0</v>
      </c>
      <c r="AI206" s="11">
        <v>10.540200699412772</v>
      </c>
      <c r="AJ206" s="11" t="s">
        <v>138</v>
      </c>
      <c r="AK206" s="11">
        <v>4.82</v>
      </c>
      <c r="AL206" s="11" t="s">
        <v>138</v>
      </c>
      <c r="AM206" s="11">
        <v>-28.91</v>
      </c>
      <c r="AQ206" t="s">
        <v>612</v>
      </c>
      <c r="AR206" t="s">
        <v>615</v>
      </c>
      <c r="AS206">
        <v>56808</v>
      </c>
      <c r="AT206" t="s">
        <v>41</v>
      </c>
      <c r="AU206">
        <v>2</v>
      </c>
      <c r="AV206">
        <v>90449</v>
      </c>
      <c r="AW206" t="s">
        <v>42</v>
      </c>
      <c r="AX206">
        <v>0</v>
      </c>
      <c r="AY206" t="s">
        <v>191</v>
      </c>
      <c r="AZ206" t="s">
        <v>531</v>
      </c>
      <c r="BA206">
        <v>51</v>
      </c>
      <c r="BB206" t="s">
        <v>614</v>
      </c>
      <c r="BC206">
        <v>195</v>
      </c>
      <c r="BD206">
        <v>51195</v>
      </c>
      <c r="BE206">
        <v>305</v>
      </c>
      <c r="BF206">
        <v>9943</v>
      </c>
      <c r="BG206">
        <v>2012</v>
      </c>
      <c r="BH206">
        <v>0</v>
      </c>
      <c r="BI206" t="s">
        <v>1787</v>
      </c>
      <c r="BJ206" t="s">
        <v>1788</v>
      </c>
      <c r="BK206" t="s">
        <v>1808</v>
      </c>
      <c r="BL206" t="s">
        <v>1896</v>
      </c>
      <c r="BM206" t="s">
        <v>1865</v>
      </c>
      <c r="BN206">
        <v>2012</v>
      </c>
      <c r="BO206">
        <v>0.98</v>
      </c>
      <c r="BP206" t="s">
        <v>1866</v>
      </c>
      <c r="BQ206" t="s">
        <v>1699</v>
      </c>
      <c r="BR206">
        <v>0</v>
      </c>
      <c r="BS206">
        <v>2012</v>
      </c>
      <c r="BT206" t="s">
        <v>1977</v>
      </c>
      <c r="BU206" t="s">
        <v>1863</v>
      </c>
      <c r="BV206" t="s">
        <v>1812</v>
      </c>
      <c r="BW206">
        <v>2012</v>
      </c>
      <c r="BX206">
        <v>0</v>
      </c>
      <c r="BY206">
        <v>2.1999999999999999E-2</v>
      </c>
      <c r="BZ206">
        <v>7.2579999999999895E-2</v>
      </c>
      <c r="CA206">
        <v>7.2579999999999895E-2</v>
      </c>
      <c r="CB206">
        <v>7.2579999999999895E-2</v>
      </c>
      <c r="CC206">
        <v>7.2579999999999895E-2</v>
      </c>
      <c r="CD206">
        <v>0.01</v>
      </c>
      <c r="CE206">
        <v>0.01</v>
      </c>
      <c r="CF206">
        <v>0.01</v>
      </c>
      <c r="CG206">
        <v>0.99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 t="s">
        <v>2217</v>
      </c>
      <c r="CP206">
        <v>100</v>
      </c>
      <c r="CQ206" t="s">
        <v>2218</v>
      </c>
      <c r="CR206">
        <v>100</v>
      </c>
      <c r="CS206" t="s">
        <v>1795</v>
      </c>
      <c r="CT206" t="s">
        <v>2342</v>
      </c>
      <c r="CU206">
        <v>0.5</v>
      </c>
      <c r="CV206">
        <v>0</v>
      </c>
      <c r="CW206" t="s">
        <v>2262</v>
      </c>
      <c r="CX206">
        <v>36.916389000000002</v>
      </c>
      <c r="CY206">
        <v>-82.338054999999997</v>
      </c>
      <c r="CZ206" t="s">
        <v>1817</v>
      </c>
      <c r="DA206" t="s">
        <v>1818</v>
      </c>
      <c r="DB206">
        <v>0</v>
      </c>
      <c r="DC206">
        <v>0</v>
      </c>
      <c r="DD206" s="18">
        <v>10513688.6</v>
      </c>
      <c r="DE206" s="18">
        <v>0</v>
      </c>
      <c r="DF206" s="57">
        <v>0.34399999999999997</v>
      </c>
      <c r="DG206" t="s">
        <v>1891</v>
      </c>
      <c r="DH206">
        <v>5192048.8</v>
      </c>
      <c r="DI206">
        <v>36.799999999999997</v>
      </c>
      <c r="DJ206">
        <v>349.8</v>
      </c>
      <c r="DK206">
        <v>1079932</v>
      </c>
      <c r="DL206">
        <v>0</v>
      </c>
      <c r="DM206">
        <v>171.2</v>
      </c>
      <c r="DN206">
        <v>5</v>
      </c>
      <c r="DO206">
        <v>0</v>
      </c>
      <c r="DP206">
        <v>1.30828863931206E-2</v>
      </c>
      <c r="DQ206">
        <v>6.0741972539488702E-2</v>
      </c>
      <c r="DR206">
        <v>205.21208176523601</v>
      </c>
      <c r="DS206">
        <v>0</v>
      </c>
      <c r="DT206">
        <v>6.2402022500145399E-2</v>
      </c>
      <c r="DU206">
        <v>7.0003975579037E-3</v>
      </c>
      <c r="DV206">
        <v>6.6541822438986806E-2</v>
      </c>
      <c r="DW206" s="58">
        <v>205.43351455168599</v>
      </c>
      <c r="DX206">
        <v>0</v>
      </c>
      <c r="DY206">
        <v>6.59469918695679E-2</v>
      </c>
      <c r="DZ206">
        <v>5.8492013880622796E-4</v>
      </c>
      <c r="EA206">
        <v>0</v>
      </c>
      <c r="EB206">
        <v>592540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1</v>
      </c>
      <c r="EO206">
        <v>1</v>
      </c>
      <c r="EP206">
        <v>1</v>
      </c>
      <c r="EQ206">
        <v>0</v>
      </c>
      <c r="ER206">
        <v>1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 t="s">
        <v>1823</v>
      </c>
      <c r="FA206">
        <v>10</v>
      </c>
      <c r="FB206" t="s">
        <v>1940</v>
      </c>
      <c r="FC206">
        <v>6</v>
      </c>
      <c r="FD206" t="s">
        <v>1849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42</v>
      </c>
      <c r="FM206">
        <v>62</v>
      </c>
      <c r="FN206">
        <v>26</v>
      </c>
      <c r="FO206">
        <v>49</v>
      </c>
      <c r="FP206">
        <v>0</v>
      </c>
      <c r="FQ206">
        <v>0</v>
      </c>
      <c r="FR206">
        <v>1</v>
      </c>
      <c r="FS206" t="s">
        <v>2220</v>
      </c>
      <c r="FT206">
        <v>0</v>
      </c>
      <c r="FU206">
        <v>0</v>
      </c>
      <c r="FV206">
        <v>1</v>
      </c>
      <c r="FW206">
        <v>1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1</v>
      </c>
      <c r="GF206">
        <v>1</v>
      </c>
      <c r="GG206">
        <v>0</v>
      </c>
      <c r="GH206">
        <v>0</v>
      </c>
      <c r="GI206">
        <v>0</v>
      </c>
      <c r="GJ206">
        <v>0</v>
      </c>
      <c r="GK206">
        <v>0</v>
      </c>
      <c r="GL206">
        <v>0</v>
      </c>
      <c r="GM206">
        <v>0</v>
      </c>
      <c r="GN206">
        <v>0</v>
      </c>
      <c r="GO206">
        <v>0</v>
      </c>
      <c r="GP206">
        <v>0</v>
      </c>
      <c r="GQ206" t="s">
        <v>2121</v>
      </c>
      <c r="GR206">
        <v>112.92100979999999</v>
      </c>
      <c r="GS206">
        <v>0.32589152421837397</v>
      </c>
      <c r="GT206">
        <v>3.0977406296627001</v>
      </c>
      <c r="GU206">
        <v>0</v>
      </c>
      <c r="GV206">
        <v>9198993</v>
      </c>
      <c r="GW206" t="s">
        <v>44</v>
      </c>
      <c r="GX206">
        <v>0.3</v>
      </c>
      <c r="GY206">
        <v>945605</v>
      </c>
      <c r="GZ206">
        <v>205.58880738359079</v>
      </c>
      <c r="HA206" t="s">
        <v>1806</v>
      </c>
      <c r="HB206" s="57">
        <v>0.34399999999999997</v>
      </c>
      <c r="HC206" t="s">
        <v>1806</v>
      </c>
      <c r="HD206" s="58">
        <v>205.43351455168599</v>
      </c>
      <c r="HE206" s="18">
        <v>919099.19999999984</v>
      </c>
      <c r="HF206" s="18">
        <v>9138603.3455999978</v>
      </c>
      <c r="HG206" s="18">
        <v>938687.70169020176</v>
      </c>
      <c r="HH206" s="57">
        <v>0.5</v>
      </c>
      <c r="HI206">
        <v>49</v>
      </c>
      <c r="HJ206" s="11">
        <v>17.495008204396839</v>
      </c>
      <c r="HK206">
        <v>19</v>
      </c>
      <c r="HL206" s="11">
        <v>17.495008204396839</v>
      </c>
      <c r="HM206" s="59" t="s">
        <v>44</v>
      </c>
      <c r="HN206" s="59" t="s">
        <v>44</v>
      </c>
      <c r="HO206" s="59" t="s">
        <v>44</v>
      </c>
      <c r="HP206" s="59" t="s">
        <v>44</v>
      </c>
      <c r="HQ206" s="59" t="s">
        <v>44</v>
      </c>
      <c r="HR206" s="59" t="s">
        <v>44</v>
      </c>
      <c r="HS206" s="59" t="s">
        <v>44</v>
      </c>
      <c r="HT206" s="59" t="s">
        <v>44</v>
      </c>
      <c r="HU206" t="s">
        <v>44</v>
      </c>
      <c r="HV206" s="19" t="s">
        <v>44</v>
      </c>
      <c r="HW206" s="18">
        <v>280.30460445</v>
      </c>
      <c r="HX206" s="58">
        <v>92.332336705829988</v>
      </c>
      <c r="HY206" s="58">
        <v>212.66766329417001</v>
      </c>
      <c r="HZ206" s="57">
        <v>0.49335191996194849</v>
      </c>
      <c r="IA206" s="18">
        <v>919099.19999999972</v>
      </c>
      <c r="IB206" s="18">
        <v>1318137.659754334</v>
      </c>
      <c r="IC206" s="18">
        <v>13106242.750937345</v>
      </c>
      <c r="ID206" s="58">
        <v>20.543351455168601</v>
      </c>
      <c r="IE206" s="18">
        <v>134623.07554463082</v>
      </c>
      <c r="IF206" s="18">
        <v>804064.626145571</v>
      </c>
      <c r="IG206" s="18">
        <v>444296392.82656592</v>
      </c>
      <c r="IH206" s="18">
        <v>0</v>
      </c>
      <c r="II206" s="18">
        <v>0</v>
      </c>
      <c r="IJ206" s="18">
        <v>2089.1582008497371</v>
      </c>
      <c r="IK206" s="58">
        <v>26.246302229508196</v>
      </c>
      <c r="IL206" s="58">
        <v>6.4753174717223363</v>
      </c>
      <c r="IM206" s="58">
        <v>12.29847939918</v>
      </c>
      <c r="IN206" s="58">
        <v>25.20861810285226</v>
      </c>
      <c r="IO206" s="58">
        <v>3.0064828927369491E-15</v>
      </c>
      <c r="IP206" s="58">
        <v>74.361389088765989</v>
      </c>
      <c r="IQ206" s="58">
        <v>24.729102121186557</v>
      </c>
      <c r="IR206" s="58">
        <v>28.26700396615384</v>
      </c>
      <c r="IS206" s="58">
        <f t="shared" si="15"/>
        <v>2089.1582008497371</v>
      </c>
      <c r="IT206" s="60"/>
      <c r="IU206" s="18">
        <f t="shared" si="16"/>
        <v>12.29847939918</v>
      </c>
      <c r="IV206" s="18">
        <f t="shared" si="17"/>
        <v>26.246302229508196</v>
      </c>
      <c r="IW206" s="57">
        <f t="shared" si="18"/>
        <v>0.30272897280599997</v>
      </c>
      <c r="IX206" s="57">
        <f t="shared" si="19"/>
        <v>0.43416255802892034</v>
      </c>
      <c r="JA206" s="18">
        <v>205.4</v>
      </c>
    </row>
    <row r="207" spans="1:261" x14ac:dyDescent="0.2">
      <c r="A207" t="s">
        <v>1585</v>
      </c>
      <c r="B207" t="s">
        <v>1523</v>
      </c>
      <c r="C207" t="s">
        <v>1224</v>
      </c>
      <c r="D207" t="s">
        <v>1582</v>
      </c>
      <c r="E207" t="s">
        <v>122</v>
      </c>
      <c r="F207">
        <v>8066</v>
      </c>
      <c r="G207" t="s">
        <v>131</v>
      </c>
      <c r="H207">
        <v>2494.4936012025601</v>
      </c>
      <c r="I207">
        <v>10.58</v>
      </c>
      <c r="J207">
        <v>4.59</v>
      </c>
      <c r="K207">
        <v>31.8583805622178</v>
      </c>
      <c r="L207">
        <v>0.33203120618396198</v>
      </c>
      <c r="M207">
        <v>0.49707592518970856</v>
      </c>
      <c r="N207">
        <v>4.82</v>
      </c>
      <c r="O207">
        <v>11.28</v>
      </c>
      <c r="R207" t="s">
        <v>78</v>
      </c>
      <c r="S207">
        <v>3470</v>
      </c>
      <c r="T207" t="s">
        <v>41</v>
      </c>
      <c r="U207" t="s">
        <v>79</v>
      </c>
      <c r="V207">
        <v>2379</v>
      </c>
      <c r="W207" t="s">
        <v>42</v>
      </c>
      <c r="X207" t="s">
        <v>77</v>
      </c>
      <c r="Y207">
        <v>48157</v>
      </c>
      <c r="Z207">
        <v>653</v>
      </c>
      <c r="AA207">
        <v>2499</v>
      </c>
      <c r="AB207" t="b">
        <v>1</v>
      </c>
      <c r="AC207">
        <v>10463</v>
      </c>
      <c r="AD207">
        <v>1978</v>
      </c>
      <c r="AE207" s="10">
        <v>9999</v>
      </c>
      <c r="AF207" s="11">
        <v>1</v>
      </c>
      <c r="AG207" s="11">
        <v>10.540200699412772</v>
      </c>
      <c r="AH207" s="11">
        <v>0</v>
      </c>
      <c r="AI207" s="11">
        <v>10.540200699412772</v>
      </c>
      <c r="AJ207" s="11" t="s">
        <v>138</v>
      </c>
      <c r="AK207" s="11">
        <v>4.82</v>
      </c>
      <c r="AL207" s="11" t="s">
        <v>138</v>
      </c>
      <c r="AM207" s="11">
        <v>-28.91</v>
      </c>
      <c r="AQ207" t="s">
        <v>616</v>
      </c>
      <c r="AR207" t="s">
        <v>617</v>
      </c>
      <c r="AS207">
        <v>57046</v>
      </c>
      <c r="AT207" t="s">
        <v>41</v>
      </c>
      <c r="AU207" t="s">
        <v>160</v>
      </c>
      <c r="AV207">
        <v>88220</v>
      </c>
      <c r="AW207" t="s">
        <v>42</v>
      </c>
      <c r="AX207">
        <v>0</v>
      </c>
      <c r="AY207" t="s">
        <v>354</v>
      </c>
      <c r="AZ207" t="s">
        <v>355</v>
      </c>
      <c r="BA207">
        <v>31</v>
      </c>
      <c r="BB207" t="s">
        <v>618</v>
      </c>
      <c r="BC207">
        <v>141</v>
      </c>
      <c r="BD207">
        <v>31141</v>
      </c>
      <c r="BE207">
        <v>30</v>
      </c>
      <c r="BF207">
        <v>10986</v>
      </c>
      <c r="BG207">
        <v>2009</v>
      </c>
      <c r="BH207">
        <v>0</v>
      </c>
      <c r="BI207" t="s">
        <v>1787</v>
      </c>
      <c r="BJ207" t="s">
        <v>1788</v>
      </c>
      <c r="BK207" t="s">
        <v>1789</v>
      </c>
      <c r="BL207" t="s">
        <v>1910</v>
      </c>
      <c r="BM207" t="s">
        <v>1791</v>
      </c>
      <c r="BN207">
        <v>2009</v>
      </c>
      <c r="BO207">
        <v>0.9</v>
      </c>
      <c r="BP207" t="s">
        <v>2343</v>
      </c>
      <c r="BQ207" t="s">
        <v>1699</v>
      </c>
      <c r="BR207">
        <v>0</v>
      </c>
      <c r="BS207">
        <v>2010</v>
      </c>
      <c r="BT207" t="s">
        <v>41</v>
      </c>
      <c r="BU207">
        <v>0</v>
      </c>
      <c r="BV207">
        <v>0</v>
      </c>
      <c r="BW207">
        <v>0</v>
      </c>
      <c r="BX207">
        <v>0</v>
      </c>
      <c r="BY207">
        <v>0.98699999999999999</v>
      </c>
      <c r="BZ207">
        <v>3.7650000000000003E-2</v>
      </c>
      <c r="CA207">
        <v>3.7650000000000003E-2</v>
      </c>
      <c r="CB207">
        <v>3.7650000000000003E-2</v>
      </c>
      <c r="CC207">
        <v>3.7650000000000003E-2</v>
      </c>
      <c r="CD207">
        <v>0.05</v>
      </c>
      <c r="CE207">
        <v>0.1</v>
      </c>
      <c r="CF207">
        <v>0.43</v>
      </c>
      <c r="CG207">
        <v>0.98</v>
      </c>
      <c r="CH207" t="s">
        <v>1793</v>
      </c>
      <c r="CI207">
        <v>2009</v>
      </c>
      <c r="CJ207">
        <v>0</v>
      </c>
      <c r="CK207">
        <v>0</v>
      </c>
      <c r="CL207">
        <v>0</v>
      </c>
      <c r="CM207">
        <v>0</v>
      </c>
      <c r="CN207">
        <v>0</v>
      </c>
      <c r="CO207" t="s">
        <v>1947</v>
      </c>
      <c r="CP207">
        <v>100</v>
      </c>
      <c r="CQ207" t="s">
        <v>1947</v>
      </c>
      <c r="CR207">
        <v>100</v>
      </c>
      <c r="CS207" t="s">
        <v>1795</v>
      </c>
      <c r="CT207" t="s">
        <v>2344</v>
      </c>
      <c r="CU207">
        <v>0.5</v>
      </c>
      <c r="CV207">
        <v>0</v>
      </c>
      <c r="CW207" t="s">
        <v>2076</v>
      </c>
      <c r="CX207">
        <v>41.416442000000004</v>
      </c>
      <c r="CY207">
        <v>-97.286327999999997</v>
      </c>
      <c r="CZ207" t="s">
        <v>1904</v>
      </c>
      <c r="DA207" t="s">
        <v>1799</v>
      </c>
      <c r="DB207" t="s">
        <v>1929</v>
      </c>
      <c r="DC207">
        <v>0</v>
      </c>
      <c r="DD207" s="18">
        <v>280163.40000000002</v>
      </c>
      <c r="DE207" s="18">
        <v>0</v>
      </c>
      <c r="DF207" s="57">
        <v>9.1999999999999998E-2</v>
      </c>
      <c r="DG207" t="s">
        <v>1877</v>
      </c>
      <c r="DH207">
        <v>97360.6</v>
      </c>
      <c r="DI207">
        <v>0</v>
      </c>
      <c r="DJ207">
        <v>5.8</v>
      </c>
      <c r="DK207">
        <v>0</v>
      </c>
      <c r="DL207">
        <v>0</v>
      </c>
      <c r="DM207">
        <v>1.8</v>
      </c>
      <c r="DN207">
        <v>0</v>
      </c>
      <c r="DO207">
        <v>0</v>
      </c>
      <c r="DP207">
        <v>0</v>
      </c>
      <c r="DQ207">
        <v>3.9787710460410103E-2</v>
      </c>
      <c r="DR207">
        <v>0</v>
      </c>
      <c r="DS207">
        <v>0</v>
      </c>
      <c r="DT207">
        <v>3.7114702989589299E-2</v>
      </c>
      <c r="DU207">
        <v>0</v>
      </c>
      <c r="DV207">
        <v>4.1404408998463003E-2</v>
      </c>
      <c r="DW207" s="58">
        <v>0</v>
      </c>
      <c r="DX207">
        <v>0</v>
      </c>
      <c r="DY207">
        <v>3.6975943040613898E-2</v>
      </c>
      <c r="DZ207">
        <v>0</v>
      </c>
      <c r="EA207">
        <v>0</v>
      </c>
      <c r="EB207">
        <v>146430.5</v>
      </c>
      <c r="EC207">
        <v>300164</v>
      </c>
      <c r="ED207">
        <v>0</v>
      </c>
      <c r="EE207">
        <v>0</v>
      </c>
      <c r="EF207">
        <v>0</v>
      </c>
      <c r="EG207">
        <v>1</v>
      </c>
      <c r="EH207" t="s">
        <v>1859</v>
      </c>
      <c r="EI207">
        <v>2.2987711000000001E-2</v>
      </c>
      <c r="EJ207">
        <v>2.2043651000000001E-2</v>
      </c>
      <c r="EK207" t="s">
        <v>1848</v>
      </c>
      <c r="EL207" t="s">
        <v>1848</v>
      </c>
      <c r="EM207">
        <v>0</v>
      </c>
      <c r="EN207">
        <v>0</v>
      </c>
      <c r="EO207">
        <v>1</v>
      </c>
      <c r="EP207">
        <v>1</v>
      </c>
      <c r="EQ207">
        <v>0</v>
      </c>
      <c r="ER207">
        <v>1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 t="s">
        <v>1801</v>
      </c>
      <c r="FA207">
        <v>13</v>
      </c>
      <c r="FB207" t="s">
        <v>1940</v>
      </c>
      <c r="FC207">
        <v>6</v>
      </c>
      <c r="FD207" t="s">
        <v>1849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74</v>
      </c>
      <c r="FM207">
        <v>57</v>
      </c>
      <c r="FN207">
        <v>25</v>
      </c>
      <c r="FO207">
        <v>42</v>
      </c>
      <c r="FP207">
        <v>0</v>
      </c>
      <c r="FQ207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0</v>
      </c>
      <c r="GD207">
        <v>0</v>
      </c>
      <c r="GE207">
        <v>0</v>
      </c>
      <c r="GF207">
        <v>0</v>
      </c>
      <c r="GG207">
        <v>0</v>
      </c>
      <c r="GH207">
        <v>0</v>
      </c>
      <c r="GI207">
        <v>0</v>
      </c>
      <c r="GJ207">
        <v>0</v>
      </c>
      <c r="GK207">
        <v>0</v>
      </c>
      <c r="GL207">
        <v>0</v>
      </c>
      <c r="GM207">
        <v>0</v>
      </c>
      <c r="GN207">
        <v>0</v>
      </c>
      <c r="GO207">
        <v>0</v>
      </c>
      <c r="GP207">
        <v>0</v>
      </c>
      <c r="GQ207" t="s">
        <v>1951</v>
      </c>
      <c r="GR207">
        <v>469.6268561</v>
      </c>
      <c r="GS207">
        <v>0</v>
      </c>
      <c r="GT207">
        <v>1.2350230666461201E-2</v>
      </c>
      <c r="GU207">
        <v>0</v>
      </c>
      <c r="GV207">
        <v>170022</v>
      </c>
      <c r="GW207" t="s">
        <v>44</v>
      </c>
      <c r="GX207">
        <v>0.06</v>
      </c>
      <c r="GY207" t="s">
        <v>44</v>
      </c>
      <c r="GZ207" t="s">
        <v>44</v>
      </c>
      <c r="HA207" t="s">
        <v>1840</v>
      </c>
      <c r="HB207" s="57">
        <v>0.2</v>
      </c>
      <c r="HC207" t="s">
        <v>1861</v>
      </c>
      <c r="HD207" s="58">
        <v>206.26768040250087</v>
      </c>
      <c r="HE207" s="18">
        <v>52560</v>
      </c>
      <c r="HF207" s="18">
        <v>577424.16</v>
      </c>
      <c r="HG207" s="18">
        <v>59551.971045781269</v>
      </c>
      <c r="HH207" s="57">
        <v>0.5</v>
      </c>
      <c r="HI207">
        <v>167</v>
      </c>
      <c r="HJ207" s="11">
        <v>109.81169666052828</v>
      </c>
      <c r="HK207">
        <v>97</v>
      </c>
      <c r="HL207" s="11">
        <v>65.755506982352259</v>
      </c>
      <c r="HM207" s="59" t="s">
        <v>44</v>
      </c>
      <c r="HN207" s="59" t="s">
        <v>44</v>
      </c>
      <c r="HO207" s="59" t="s">
        <v>44</v>
      </c>
      <c r="HP207" s="59" t="s">
        <v>44</v>
      </c>
      <c r="HQ207" s="59" t="s">
        <v>44</v>
      </c>
      <c r="HR207" s="59" t="s">
        <v>44</v>
      </c>
      <c r="HS207" s="59" t="s">
        <v>44</v>
      </c>
      <c r="HT207" s="59" t="s">
        <v>44</v>
      </c>
      <c r="HU207" t="s">
        <v>44</v>
      </c>
      <c r="HV207" s="19" t="s">
        <v>44</v>
      </c>
      <c r="HW207" s="18">
        <v>31.757834429999992</v>
      </c>
      <c r="HX207" s="58">
        <v>10.461030661241995</v>
      </c>
      <c r="HY207" s="58">
        <v>19.538969338758005</v>
      </c>
      <c r="HZ207" s="57">
        <v>0.30707863326742857</v>
      </c>
      <c r="IA207" s="18">
        <v>52560.000000000007</v>
      </c>
      <c r="IB207" s="18">
        <v>80700.264822680227</v>
      </c>
      <c r="IC207" s="18">
        <v>886573.10934196494</v>
      </c>
      <c r="ID207" s="58">
        <v>20.626768040250088</v>
      </c>
      <c r="IE207" s="18">
        <v>9143.5689385599944</v>
      </c>
      <c r="IF207" s="18">
        <v>50408.402107221278</v>
      </c>
      <c r="IG207" s="18">
        <v>50337707.826519847</v>
      </c>
      <c r="IH207" s="18">
        <v>1</v>
      </c>
      <c r="II207" s="18">
        <v>0</v>
      </c>
      <c r="IJ207" s="18">
        <v>2576.2724201971428</v>
      </c>
      <c r="IK207" s="58">
        <v>111.239876</v>
      </c>
      <c r="IL207" s="58">
        <v>8.8227439880697727</v>
      </c>
      <c r="IM207" s="58">
        <v>14.166111344741994</v>
      </c>
      <c r="IN207" s="58">
        <v>79.119294484772496</v>
      </c>
      <c r="IO207" s="58">
        <v>-3.0691955697352633E-15</v>
      </c>
      <c r="IP207" s="58">
        <v>81.520437197751306</v>
      </c>
      <c r="IQ207" s="58">
        <v>129.76767251753583</v>
      </c>
      <c r="IR207" s="58">
        <v>135.30658744179073</v>
      </c>
      <c r="IS207" s="58">
        <f t="shared" si="15"/>
        <v>2576.2724201971428</v>
      </c>
      <c r="IT207" s="60"/>
      <c r="IU207" s="18">
        <f t="shared" si="16"/>
        <v>14.166111344741994</v>
      </c>
      <c r="IV207" s="18">
        <f t="shared" si="17"/>
        <v>111.239876</v>
      </c>
      <c r="IW207" s="57">
        <f t="shared" si="18"/>
        <v>0.34870102204139986</v>
      </c>
      <c r="IX207" s="57">
        <f t="shared" si="19"/>
        <v>0.53539316633714273</v>
      </c>
      <c r="JA207" s="18">
        <v>214.13</v>
      </c>
    </row>
    <row r="208" spans="1:261" x14ac:dyDescent="0.2">
      <c r="A208" t="s">
        <v>1586</v>
      </c>
      <c r="B208" t="s">
        <v>1499</v>
      </c>
      <c r="C208" t="s">
        <v>1224</v>
      </c>
      <c r="D208" t="s">
        <v>1587</v>
      </c>
      <c r="E208" t="s">
        <v>836</v>
      </c>
      <c r="F208">
        <v>8069</v>
      </c>
      <c r="G208">
        <v>1</v>
      </c>
      <c r="H208">
        <v>2313.9753087140898</v>
      </c>
      <c r="I208">
        <v>10.58</v>
      </c>
      <c r="J208">
        <v>4.59</v>
      </c>
      <c r="K208">
        <v>31.0638832562814</v>
      </c>
      <c r="L208">
        <v>0.31558814033349702</v>
      </c>
      <c r="M208">
        <v>0.46110852095297106</v>
      </c>
      <c r="N208">
        <v>4.82</v>
      </c>
      <c r="O208">
        <v>10.69</v>
      </c>
      <c r="R208" t="s">
        <v>80</v>
      </c>
      <c r="S208">
        <v>3470</v>
      </c>
      <c r="T208" t="s">
        <v>41</v>
      </c>
      <c r="U208" t="s">
        <v>81</v>
      </c>
      <c r="V208">
        <v>2380</v>
      </c>
      <c r="W208" t="s">
        <v>42</v>
      </c>
      <c r="X208" t="s">
        <v>77</v>
      </c>
      <c r="Y208">
        <v>48157</v>
      </c>
      <c r="Z208">
        <v>577</v>
      </c>
      <c r="AA208">
        <v>2499</v>
      </c>
      <c r="AB208" t="b">
        <v>1</v>
      </c>
      <c r="AC208">
        <v>10444</v>
      </c>
      <c r="AD208">
        <v>1980</v>
      </c>
      <c r="AE208" s="10">
        <v>9999</v>
      </c>
      <c r="AF208" s="11">
        <v>1</v>
      </c>
      <c r="AG208" s="11">
        <v>10.540200699412772</v>
      </c>
      <c r="AH208" s="11">
        <v>0</v>
      </c>
      <c r="AI208" s="11">
        <v>10.540200699412772</v>
      </c>
      <c r="AJ208" s="11" t="s">
        <v>138</v>
      </c>
      <c r="AK208" s="11">
        <v>4.82</v>
      </c>
      <c r="AL208" s="11" t="s">
        <v>138</v>
      </c>
      <c r="AM208" s="11">
        <v>-28.91</v>
      </c>
      <c r="AQ208" t="s">
        <v>616</v>
      </c>
      <c r="AR208" t="s">
        <v>619</v>
      </c>
      <c r="AS208">
        <v>57046</v>
      </c>
      <c r="AT208" t="s">
        <v>41</v>
      </c>
      <c r="AU208" t="s">
        <v>164</v>
      </c>
      <c r="AV208">
        <v>88221</v>
      </c>
      <c r="AW208" t="s">
        <v>42</v>
      </c>
      <c r="AX208">
        <v>0</v>
      </c>
      <c r="AY208" t="s">
        <v>354</v>
      </c>
      <c r="AZ208" t="s">
        <v>355</v>
      </c>
      <c r="BA208">
        <v>31</v>
      </c>
      <c r="BB208" t="s">
        <v>618</v>
      </c>
      <c r="BC208">
        <v>141</v>
      </c>
      <c r="BD208">
        <v>31141</v>
      </c>
      <c r="BE208">
        <v>30</v>
      </c>
      <c r="BF208">
        <v>10986</v>
      </c>
      <c r="BG208">
        <v>2009</v>
      </c>
      <c r="BH208">
        <v>0</v>
      </c>
      <c r="BI208" t="s">
        <v>1787</v>
      </c>
      <c r="BJ208" t="s">
        <v>1788</v>
      </c>
      <c r="BK208" t="s">
        <v>1789</v>
      </c>
      <c r="BL208" t="s">
        <v>1910</v>
      </c>
      <c r="BM208" t="s">
        <v>1791</v>
      </c>
      <c r="BN208">
        <v>2009</v>
      </c>
      <c r="BO208">
        <v>0.9</v>
      </c>
      <c r="BP208" t="s">
        <v>2343</v>
      </c>
      <c r="BQ208" t="s">
        <v>1699</v>
      </c>
      <c r="BR208">
        <v>0</v>
      </c>
      <c r="BS208">
        <v>2010</v>
      </c>
      <c r="BT208" t="s">
        <v>41</v>
      </c>
      <c r="BU208">
        <v>0</v>
      </c>
      <c r="BV208">
        <v>0</v>
      </c>
      <c r="BW208">
        <v>0</v>
      </c>
      <c r="BX208">
        <v>0</v>
      </c>
      <c r="BY208">
        <v>0.98699999999999999</v>
      </c>
      <c r="BZ208">
        <v>3.841E-2</v>
      </c>
      <c r="CA208">
        <v>3.841E-2</v>
      </c>
      <c r="CB208">
        <v>3.841E-2</v>
      </c>
      <c r="CC208">
        <v>3.841E-2</v>
      </c>
      <c r="CD208">
        <v>0.05</v>
      </c>
      <c r="CE208">
        <v>0.1</v>
      </c>
      <c r="CF208">
        <v>0.43</v>
      </c>
      <c r="CG208">
        <v>0.98</v>
      </c>
      <c r="CH208" t="s">
        <v>1793</v>
      </c>
      <c r="CI208">
        <v>2009</v>
      </c>
      <c r="CJ208">
        <v>0</v>
      </c>
      <c r="CK208">
        <v>0</v>
      </c>
      <c r="CL208">
        <v>0</v>
      </c>
      <c r="CM208">
        <v>0</v>
      </c>
      <c r="CN208">
        <v>0</v>
      </c>
      <c r="CO208" t="s">
        <v>1947</v>
      </c>
      <c r="CP208">
        <v>100</v>
      </c>
      <c r="CQ208" t="s">
        <v>1947</v>
      </c>
      <c r="CR208">
        <v>100</v>
      </c>
      <c r="CS208" t="s">
        <v>1795</v>
      </c>
      <c r="CT208" t="s">
        <v>2344</v>
      </c>
      <c r="CU208">
        <v>0.5</v>
      </c>
      <c r="CV208">
        <v>0</v>
      </c>
      <c r="CW208" t="s">
        <v>2076</v>
      </c>
      <c r="CX208">
        <v>41.416442000000004</v>
      </c>
      <c r="CY208">
        <v>-97.286327999999997</v>
      </c>
      <c r="CZ208" t="s">
        <v>1904</v>
      </c>
      <c r="DA208" t="s">
        <v>1799</v>
      </c>
      <c r="DB208" t="s">
        <v>1929</v>
      </c>
      <c r="DC208">
        <v>0</v>
      </c>
      <c r="DD208" s="18">
        <v>321475</v>
      </c>
      <c r="DE208" s="18">
        <v>0</v>
      </c>
      <c r="DF208" s="57">
        <v>0.106</v>
      </c>
      <c r="DG208" t="s">
        <v>1877</v>
      </c>
      <c r="DH208">
        <v>105751.8</v>
      </c>
      <c r="DI208">
        <v>0</v>
      </c>
      <c r="DJ208">
        <v>6.6</v>
      </c>
      <c r="DK208">
        <v>0</v>
      </c>
      <c r="DL208">
        <v>0</v>
      </c>
      <c r="DM208">
        <v>2</v>
      </c>
      <c r="DN208">
        <v>0</v>
      </c>
      <c r="DO208">
        <v>0</v>
      </c>
      <c r="DP208">
        <v>0</v>
      </c>
      <c r="DQ208">
        <v>3.89711613406079E-2</v>
      </c>
      <c r="DR208">
        <v>0</v>
      </c>
      <c r="DS208">
        <v>0</v>
      </c>
      <c r="DT208">
        <v>3.5332099654187002E-2</v>
      </c>
      <c r="DU208">
        <v>0</v>
      </c>
      <c r="DV208">
        <v>4.1060735671514102E-2</v>
      </c>
      <c r="DW208" s="58">
        <v>0</v>
      </c>
      <c r="DX208">
        <v>0</v>
      </c>
      <c r="DY208">
        <v>3.7824415281820199E-2</v>
      </c>
      <c r="DZ208">
        <v>0</v>
      </c>
      <c r="EA208">
        <v>0</v>
      </c>
      <c r="EB208">
        <v>146430.5</v>
      </c>
      <c r="EC208">
        <v>299039</v>
      </c>
      <c r="ED208">
        <v>0</v>
      </c>
      <c r="EE208">
        <v>0</v>
      </c>
      <c r="EF208">
        <v>0</v>
      </c>
      <c r="EG208">
        <v>1</v>
      </c>
      <c r="EH208" t="s">
        <v>1859</v>
      </c>
      <c r="EI208">
        <v>4.4079365000000002E-2</v>
      </c>
      <c r="EJ208">
        <v>2.2043651000000001E-2</v>
      </c>
      <c r="EK208" t="s">
        <v>1848</v>
      </c>
      <c r="EL208" t="s">
        <v>1848</v>
      </c>
      <c r="EM208">
        <v>0</v>
      </c>
      <c r="EN208">
        <v>0</v>
      </c>
      <c r="EO208">
        <v>1</v>
      </c>
      <c r="EP208">
        <v>1</v>
      </c>
      <c r="EQ208">
        <v>0</v>
      </c>
      <c r="ER208">
        <v>1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 t="s">
        <v>1801</v>
      </c>
      <c r="FA208">
        <v>13</v>
      </c>
      <c r="FB208" t="s">
        <v>1940</v>
      </c>
      <c r="FC208">
        <v>6</v>
      </c>
      <c r="FD208" t="s">
        <v>1849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74</v>
      </c>
      <c r="FM208">
        <v>57</v>
      </c>
      <c r="FN208">
        <v>25</v>
      </c>
      <c r="FO208">
        <v>42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D208">
        <v>0</v>
      </c>
      <c r="GE208">
        <v>0</v>
      </c>
      <c r="GF208">
        <v>0</v>
      </c>
      <c r="GG208">
        <v>0</v>
      </c>
      <c r="GH208">
        <v>0</v>
      </c>
      <c r="GI208">
        <v>0</v>
      </c>
      <c r="GJ208">
        <v>0</v>
      </c>
      <c r="GK208">
        <v>0</v>
      </c>
      <c r="GL208">
        <v>0</v>
      </c>
      <c r="GM208">
        <v>0</v>
      </c>
      <c r="GN208">
        <v>0</v>
      </c>
      <c r="GO208">
        <v>0</v>
      </c>
      <c r="GP208">
        <v>0</v>
      </c>
      <c r="GQ208" t="s">
        <v>1951</v>
      </c>
      <c r="GR208">
        <v>469.6268561</v>
      </c>
      <c r="GS208">
        <v>0</v>
      </c>
      <c r="GT208">
        <v>1.4053710758386901E-2</v>
      </c>
      <c r="GU208">
        <v>0</v>
      </c>
      <c r="GV208">
        <v>206364</v>
      </c>
      <c r="GW208" t="s">
        <v>44</v>
      </c>
      <c r="GX208">
        <v>7.0000000000000007E-2</v>
      </c>
      <c r="GY208" t="s">
        <v>44</v>
      </c>
      <c r="GZ208" t="s">
        <v>44</v>
      </c>
      <c r="HA208" t="s">
        <v>1840</v>
      </c>
      <c r="HB208" s="57">
        <v>0.2</v>
      </c>
      <c r="HC208" t="s">
        <v>1861</v>
      </c>
      <c r="HD208" s="58">
        <v>206.26768040250087</v>
      </c>
      <c r="HE208" s="18">
        <v>52560</v>
      </c>
      <c r="HF208" s="18">
        <v>577424.16</v>
      </c>
      <c r="HG208" s="18">
        <v>59551.971045781269</v>
      </c>
      <c r="HH208" s="57">
        <v>0.5</v>
      </c>
      <c r="HI208">
        <v>167</v>
      </c>
      <c r="HJ208" s="11">
        <v>109.81169666052828</v>
      </c>
      <c r="HK208">
        <v>97</v>
      </c>
      <c r="HL208" s="11">
        <v>65.755506982352259</v>
      </c>
      <c r="HM208" s="59" t="s">
        <v>44</v>
      </c>
      <c r="HN208" s="59" t="s">
        <v>44</v>
      </c>
      <c r="HO208" s="59" t="s">
        <v>44</v>
      </c>
      <c r="HP208" s="59" t="s">
        <v>44</v>
      </c>
      <c r="HQ208" s="59" t="s">
        <v>44</v>
      </c>
      <c r="HR208" s="59" t="s">
        <v>44</v>
      </c>
      <c r="HS208" s="59" t="s">
        <v>44</v>
      </c>
      <c r="HT208" s="59" t="s">
        <v>44</v>
      </c>
      <c r="HU208" t="s">
        <v>44</v>
      </c>
      <c r="HV208" s="19" t="s">
        <v>44</v>
      </c>
      <c r="HW208" s="18">
        <v>31.757834429999992</v>
      </c>
      <c r="HX208" s="58">
        <v>10.461030661241995</v>
      </c>
      <c r="HY208" s="58">
        <v>19.538969338758005</v>
      </c>
      <c r="HZ208" s="57">
        <v>0.30707863326742857</v>
      </c>
      <c r="IA208" s="18">
        <v>52560.000000000007</v>
      </c>
      <c r="IB208" s="18">
        <v>80700.264822680227</v>
      </c>
      <c r="IC208" s="18">
        <v>886573.10934196494</v>
      </c>
      <c r="ID208" s="58">
        <v>20.626768040250088</v>
      </c>
      <c r="IE208" s="18">
        <v>9143.5689385599944</v>
      </c>
      <c r="IF208" s="18">
        <v>50408.402107221278</v>
      </c>
      <c r="IG208" s="18">
        <v>50337707.826519847</v>
      </c>
      <c r="IH208" s="18">
        <v>1</v>
      </c>
      <c r="II208" s="18">
        <v>0</v>
      </c>
      <c r="IJ208" s="18">
        <v>2576.2724201971428</v>
      </c>
      <c r="IK208" s="58">
        <v>111.239876</v>
      </c>
      <c r="IL208" s="58">
        <v>8.8227439880697727</v>
      </c>
      <c r="IM208" s="58">
        <v>14.166111344741994</v>
      </c>
      <c r="IN208" s="58">
        <v>79.119294484772496</v>
      </c>
      <c r="IO208" s="58">
        <v>-3.0691955697352633E-15</v>
      </c>
      <c r="IP208" s="58">
        <v>81.520437197751306</v>
      </c>
      <c r="IQ208" s="58">
        <v>129.76767251753583</v>
      </c>
      <c r="IR208" s="58">
        <v>135.30658744179073</v>
      </c>
      <c r="IS208" s="58">
        <f t="shared" si="15"/>
        <v>2576.2724201971428</v>
      </c>
      <c r="IT208" s="60"/>
      <c r="IU208" s="18">
        <f t="shared" si="16"/>
        <v>14.166111344741994</v>
      </c>
      <c r="IV208" s="18">
        <f t="shared" si="17"/>
        <v>111.239876</v>
      </c>
      <c r="IW208" s="57">
        <f t="shared" si="18"/>
        <v>0.34870102204139986</v>
      </c>
      <c r="IX208" s="57">
        <f t="shared" si="19"/>
        <v>0.53539316633714273</v>
      </c>
      <c r="JA208" s="18">
        <v>214.13</v>
      </c>
    </row>
    <row r="209" spans="1:261" x14ac:dyDescent="0.2">
      <c r="A209" t="s">
        <v>1588</v>
      </c>
      <c r="B209" t="s">
        <v>1499</v>
      </c>
      <c r="C209" t="s">
        <v>1224</v>
      </c>
      <c r="D209" t="s">
        <v>1587</v>
      </c>
      <c r="E209" t="s">
        <v>836</v>
      </c>
      <c r="F209">
        <v>8069</v>
      </c>
      <c r="G209">
        <v>2</v>
      </c>
      <c r="H209">
        <v>2327.3301434936602</v>
      </c>
      <c r="I209">
        <v>10.58</v>
      </c>
      <c r="J209">
        <v>4.59</v>
      </c>
      <c r="K209">
        <v>31.379890988254399</v>
      </c>
      <c r="L209">
        <v>0.31673874326388901</v>
      </c>
      <c r="M209">
        <v>0.4635690084008619</v>
      </c>
      <c r="N209">
        <v>4.82</v>
      </c>
      <c r="O209">
        <v>10.69</v>
      </c>
      <c r="R209" t="s">
        <v>82</v>
      </c>
      <c r="S209">
        <v>3470</v>
      </c>
      <c r="T209" t="s">
        <v>41</v>
      </c>
      <c r="U209" t="s">
        <v>83</v>
      </c>
      <c r="V209">
        <v>2381</v>
      </c>
      <c r="W209" t="s">
        <v>42</v>
      </c>
      <c r="X209" t="s">
        <v>77</v>
      </c>
      <c r="Y209">
        <v>48157</v>
      </c>
      <c r="Z209">
        <v>610</v>
      </c>
      <c r="AA209">
        <v>2499</v>
      </c>
      <c r="AB209" t="b">
        <v>1</v>
      </c>
      <c r="AC209">
        <v>10480</v>
      </c>
      <c r="AD209">
        <v>1982</v>
      </c>
      <c r="AE209" s="10">
        <v>9999</v>
      </c>
      <c r="AF209" s="11">
        <v>1</v>
      </c>
      <c r="AG209" s="11">
        <v>10.540200699412772</v>
      </c>
      <c r="AH209" s="11">
        <v>0</v>
      </c>
      <c r="AI209" s="11">
        <v>10.540200699412772</v>
      </c>
      <c r="AJ209" s="11" t="s">
        <v>138</v>
      </c>
      <c r="AK209" s="11">
        <v>4.82</v>
      </c>
      <c r="AL209" s="11" t="s">
        <v>138</v>
      </c>
      <c r="AM209" s="11">
        <v>-28.91</v>
      </c>
      <c r="AQ209" t="s">
        <v>620</v>
      </c>
      <c r="AR209" t="s">
        <v>621</v>
      </c>
      <c r="AS209">
        <v>57953</v>
      </c>
      <c r="AT209" t="s">
        <v>41</v>
      </c>
      <c r="AU209" t="s">
        <v>622</v>
      </c>
      <c r="AV209">
        <v>0</v>
      </c>
      <c r="AW209" t="s">
        <v>42</v>
      </c>
      <c r="AX209">
        <v>0</v>
      </c>
      <c r="AY209" t="s">
        <v>331</v>
      </c>
      <c r="AZ209" t="s">
        <v>226</v>
      </c>
      <c r="BA209">
        <v>19</v>
      </c>
      <c r="BB209" t="s">
        <v>623</v>
      </c>
      <c r="BC209">
        <v>111</v>
      </c>
      <c r="BD209">
        <v>19111</v>
      </c>
      <c r="BE209">
        <v>32</v>
      </c>
      <c r="BF209">
        <v>8300</v>
      </c>
      <c r="BG209">
        <v>2007</v>
      </c>
      <c r="BH209">
        <v>0</v>
      </c>
      <c r="BI209" t="s">
        <v>1787</v>
      </c>
      <c r="BJ209" t="s">
        <v>1788</v>
      </c>
      <c r="BK209" t="s">
        <v>1789</v>
      </c>
      <c r="BL209" t="s">
        <v>2345</v>
      </c>
      <c r="BM209" t="s">
        <v>1865</v>
      </c>
      <c r="BN209">
        <v>2008</v>
      </c>
      <c r="BO209">
        <v>0.95</v>
      </c>
      <c r="BP209" t="s">
        <v>1919</v>
      </c>
      <c r="BQ209" t="s">
        <v>1699</v>
      </c>
      <c r="BR209">
        <v>0</v>
      </c>
      <c r="BS209">
        <v>2008</v>
      </c>
      <c r="BT209" t="s">
        <v>41</v>
      </c>
      <c r="BU209">
        <v>0</v>
      </c>
      <c r="BV209">
        <v>0</v>
      </c>
      <c r="BW209">
        <v>0</v>
      </c>
      <c r="BX209">
        <v>0</v>
      </c>
      <c r="BY209">
        <v>5.26</v>
      </c>
      <c r="BZ209">
        <v>0.19075999999999901</v>
      </c>
      <c r="CA209">
        <v>9.5379999999999895E-2</v>
      </c>
      <c r="CB209">
        <v>0.19075999999999901</v>
      </c>
      <c r="CC209">
        <v>9.5379999999999895E-2</v>
      </c>
      <c r="CD209">
        <v>0.05</v>
      </c>
      <c r="CE209">
        <v>7.0000000000000007E-2</v>
      </c>
      <c r="CF209">
        <v>7.0000000000000007E-2</v>
      </c>
      <c r="CG209">
        <v>0.99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 t="s">
        <v>2346</v>
      </c>
      <c r="CP209">
        <v>100</v>
      </c>
      <c r="CQ209" t="s">
        <v>2346</v>
      </c>
      <c r="CR209">
        <v>100</v>
      </c>
      <c r="CS209" t="s">
        <v>1795</v>
      </c>
      <c r="CT209" t="s">
        <v>2347</v>
      </c>
      <c r="CU209">
        <v>1</v>
      </c>
      <c r="CV209">
        <v>0</v>
      </c>
      <c r="CW209" t="s">
        <v>1914</v>
      </c>
      <c r="CX209">
        <v>40.389167</v>
      </c>
      <c r="CY209">
        <v>-91.394166999999996</v>
      </c>
      <c r="CZ209" t="s">
        <v>1904</v>
      </c>
      <c r="DA209" t="s">
        <v>1799</v>
      </c>
      <c r="DB209">
        <v>0</v>
      </c>
      <c r="DC209" t="s">
        <v>2348</v>
      </c>
      <c r="DD209" s="18">
        <v>0</v>
      </c>
      <c r="DE209" s="18">
        <v>0</v>
      </c>
      <c r="DF209" s="57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 s="58">
        <v>0</v>
      </c>
      <c r="DX209">
        <v>0</v>
      </c>
      <c r="DY209">
        <v>0</v>
      </c>
      <c r="DZ209">
        <v>0</v>
      </c>
      <c r="EA209">
        <v>0</v>
      </c>
      <c r="EB209">
        <v>94536</v>
      </c>
      <c r="EC209">
        <v>37656</v>
      </c>
      <c r="ED209">
        <v>0</v>
      </c>
      <c r="EE209">
        <v>0</v>
      </c>
      <c r="EF209">
        <v>1</v>
      </c>
      <c r="EG209">
        <v>1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1</v>
      </c>
      <c r="EP209">
        <v>1</v>
      </c>
      <c r="EQ209">
        <v>0</v>
      </c>
      <c r="ER209">
        <v>1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 t="s">
        <v>1801</v>
      </c>
      <c r="FA209">
        <v>15</v>
      </c>
      <c r="FB209" t="s">
        <v>1940</v>
      </c>
      <c r="FC209">
        <v>6</v>
      </c>
      <c r="FD209" t="s">
        <v>1849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77</v>
      </c>
      <c r="FM209">
        <v>69</v>
      </c>
      <c r="FN209">
        <v>45</v>
      </c>
      <c r="FO209">
        <v>14</v>
      </c>
      <c r="FP209">
        <v>0</v>
      </c>
      <c r="FQ209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0</v>
      </c>
      <c r="GD209">
        <v>0</v>
      </c>
      <c r="GE209">
        <v>0</v>
      </c>
      <c r="GF209">
        <v>0</v>
      </c>
      <c r="GG209">
        <v>0</v>
      </c>
      <c r="GH209">
        <v>0</v>
      </c>
      <c r="GI209">
        <v>0</v>
      </c>
      <c r="GJ209">
        <v>0</v>
      </c>
      <c r="GK209">
        <v>0</v>
      </c>
      <c r="GL209">
        <v>0</v>
      </c>
      <c r="GM209">
        <v>0</v>
      </c>
      <c r="GN209">
        <v>0</v>
      </c>
      <c r="GO209">
        <v>0</v>
      </c>
      <c r="GP209">
        <v>0</v>
      </c>
      <c r="GQ209" t="s">
        <v>1918</v>
      </c>
      <c r="GR209">
        <v>387.17136779999998</v>
      </c>
      <c r="GS209">
        <v>0</v>
      </c>
      <c r="GT209">
        <v>0</v>
      </c>
      <c r="GU209">
        <v>0</v>
      </c>
      <c r="GV209" t="s">
        <v>44</v>
      </c>
      <c r="GW209" t="s">
        <v>44</v>
      </c>
      <c r="GX209" t="s">
        <v>44</v>
      </c>
      <c r="GY209" t="s">
        <v>44</v>
      </c>
      <c r="GZ209" t="s">
        <v>44</v>
      </c>
      <c r="HA209" t="s">
        <v>1861</v>
      </c>
      <c r="HB209" s="57">
        <v>0.4343726315789469</v>
      </c>
      <c r="HC209" t="s">
        <v>1861</v>
      </c>
      <c r="HD209" s="58">
        <v>206.26768040250087</v>
      </c>
      <c r="HE209" s="18">
        <v>121763.3360842104</v>
      </c>
      <c r="HF209" s="18">
        <v>1010635.6894989463</v>
      </c>
      <c r="HG209" s="18">
        <v>104230.73970246488</v>
      </c>
      <c r="HH209" s="57">
        <v>1</v>
      </c>
      <c r="HI209">
        <v>198</v>
      </c>
      <c r="HJ209" s="11">
        <v>130.19590382505748</v>
      </c>
      <c r="HK209">
        <v>1</v>
      </c>
      <c r="HL209" s="11">
        <v>65.755506982352259</v>
      </c>
      <c r="HM209" s="59" t="s">
        <v>44</v>
      </c>
      <c r="HN209" s="59" t="s">
        <v>44</v>
      </c>
      <c r="HO209" s="59" t="s">
        <v>44</v>
      </c>
      <c r="HP209" s="59" t="s">
        <v>44</v>
      </c>
      <c r="HQ209" s="59" t="s">
        <v>44</v>
      </c>
      <c r="HR209" s="59" t="s">
        <v>44</v>
      </c>
      <c r="HS209" s="59" t="s">
        <v>44</v>
      </c>
      <c r="HT209" s="59" t="s">
        <v>44</v>
      </c>
      <c r="HU209" t="s">
        <v>44</v>
      </c>
      <c r="HV209" s="19" t="s">
        <v>44</v>
      </c>
      <c r="HW209" s="18">
        <v>24.549408</v>
      </c>
      <c r="HX209" s="58">
        <v>8.0865749951999994</v>
      </c>
      <c r="HY209" s="58">
        <v>23.913425004800001</v>
      </c>
      <c r="HZ209" s="57">
        <v>0.58126028403443897</v>
      </c>
      <c r="IA209" s="18">
        <v>121763.33608421042</v>
      </c>
      <c r="IB209" s="18">
        <v>162938.88282053394</v>
      </c>
      <c r="IC209" s="18">
        <v>1352392.7274104317</v>
      </c>
      <c r="ID209" s="58">
        <v>20.626768040250088</v>
      </c>
      <c r="IE209" s="18">
        <v>13947.745543808071</v>
      </c>
      <c r="IF209" s="18">
        <v>90282.994158656817</v>
      </c>
      <c r="IG209" s="18">
        <v>38912002.326288007</v>
      </c>
      <c r="IH209" s="18">
        <v>0</v>
      </c>
      <c r="II209" s="18">
        <v>0</v>
      </c>
      <c r="IJ209" s="18">
        <v>1627.2032265757596</v>
      </c>
      <c r="IK209" s="58">
        <v>105.348276</v>
      </c>
      <c r="IL209" s="58">
        <v>4.210097828731417</v>
      </c>
      <c r="IM209" s="58">
        <v>10.266255557999999</v>
      </c>
      <c r="IN209" s="58">
        <v>60.703130704602813</v>
      </c>
      <c r="IO209" s="58">
        <v>-3.0402184056096749E-15</v>
      </c>
      <c r="IP209" s="58">
        <v>63.024345014483863</v>
      </c>
      <c r="IQ209" s="58">
        <v>48.586206160368498</v>
      </c>
      <c r="IR209" s="58">
        <v>65.527496123636524</v>
      </c>
      <c r="IS209" s="58">
        <f t="shared" si="15"/>
        <v>1627.2032265757596</v>
      </c>
      <c r="IT209" s="60"/>
      <c r="IU209" s="18">
        <f t="shared" si="16"/>
        <v>10.266255557999999</v>
      </c>
      <c r="IV209" s="18">
        <f t="shared" si="17"/>
        <v>105.348276</v>
      </c>
      <c r="IW209" s="57">
        <f t="shared" si="18"/>
        <v>0.25270546859999998</v>
      </c>
      <c r="IX209" s="57">
        <f t="shared" si="19"/>
        <v>0.33816046817119805</v>
      </c>
      <c r="JA209" s="18">
        <v>205.4</v>
      </c>
    </row>
    <row r="210" spans="1:261" x14ac:dyDescent="0.2">
      <c r="A210" t="s">
        <v>1589</v>
      </c>
      <c r="B210" t="s">
        <v>1320</v>
      </c>
      <c r="C210" t="s">
        <v>1224</v>
      </c>
      <c r="D210" t="s">
        <v>1590</v>
      </c>
      <c r="E210" t="s">
        <v>1591</v>
      </c>
      <c r="F210">
        <v>8102</v>
      </c>
      <c r="G210">
        <v>1</v>
      </c>
      <c r="H210">
        <v>2295.68591979543</v>
      </c>
      <c r="I210">
        <v>12.66</v>
      </c>
      <c r="J210">
        <v>3.22</v>
      </c>
      <c r="K210">
        <v>25.235592278814998</v>
      </c>
      <c r="L210">
        <v>0.31382821757052404</v>
      </c>
      <c r="M210">
        <v>0.45736433747757888</v>
      </c>
      <c r="N210">
        <v>4.82</v>
      </c>
      <c r="O210">
        <v>17.97</v>
      </c>
      <c r="R210" t="s">
        <v>1001</v>
      </c>
      <c r="S210">
        <v>3845</v>
      </c>
      <c r="T210" t="s">
        <v>41</v>
      </c>
      <c r="U210" t="s">
        <v>1002</v>
      </c>
      <c r="V210">
        <v>2534</v>
      </c>
      <c r="W210" t="s">
        <v>42</v>
      </c>
      <c r="X210" t="s">
        <v>940</v>
      </c>
      <c r="Y210">
        <v>53041</v>
      </c>
      <c r="Z210">
        <v>670</v>
      </c>
      <c r="AA210">
        <v>670</v>
      </c>
      <c r="AB210" t="b">
        <v>1</v>
      </c>
      <c r="AC210">
        <v>11132</v>
      </c>
      <c r="AD210">
        <v>2002</v>
      </c>
      <c r="AE210" s="10">
        <v>2021</v>
      </c>
      <c r="AF210" s="11">
        <v>683</v>
      </c>
      <c r="AG210" s="11">
        <v>68.692298903373015</v>
      </c>
      <c r="AH210" s="11">
        <v>0</v>
      </c>
      <c r="AI210" s="11">
        <v>10.057437613963838</v>
      </c>
      <c r="AJ210" s="11" t="s">
        <v>940</v>
      </c>
      <c r="AK210" s="11">
        <v>4.82</v>
      </c>
      <c r="AL210" s="11" t="s">
        <v>125</v>
      </c>
      <c r="AM210" s="11">
        <v>-28.91</v>
      </c>
      <c r="AQ210" t="s">
        <v>618</v>
      </c>
      <c r="AR210" t="s">
        <v>624</v>
      </c>
      <c r="AS210">
        <v>59</v>
      </c>
      <c r="AT210" t="s">
        <v>41</v>
      </c>
      <c r="AU210">
        <v>1</v>
      </c>
      <c r="AV210">
        <v>56</v>
      </c>
      <c r="AW210" t="s">
        <v>42</v>
      </c>
      <c r="AX210">
        <v>0</v>
      </c>
      <c r="AY210" t="s">
        <v>354</v>
      </c>
      <c r="AZ210" t="s">
        <v>355</v>
      </c>
      <c r="BA210">
        <v>31</v>
      </c>
      <c r="BB210" t="s">
        <v>625</v>
      </c>
      <c r="BC210">
        <v>79</v>
      </c>
      <c r="BD210">
        <v>31079</v>
      </c>
      <c r="BE210">
        <v>100</v>
      </c>
      <c r="BF210">
        <v>11578</v>
      </c>
      <c r="BG210">
        <v>1982</v>
      </c>
      <c r="BH210">
        <v>0</v>
      </c>
      <c r="BI210" t="s">
        <v>1881</v>
      </c>
      <c r="BJ210" t="s">
        <v>1788</v>
      </c>
      <c r="BK210" t="s">
        <v>1808</v>
      </c>
      <c r="BL210" t="s">
        <v>1910</v>
      </c>
      <c r="BM210" t="s">
        <v>1865</v>
      </c>
      <c r="BN210">
        <v>2014</v>
      </c>
      <c r="BO210">
        <v>0.91299999999999903</v>
      </c>
      <c r="BP210" t="s">
        <v>1968</v>
      </c>
      <c r="BQ210">
        <v>0</v>
      </c>
      <c r="BR210">
        <v>0</v>
      </c>
      <c r="BS210">
        <v>0</v>
      </c>
      <c r="BT210" t="s">
        <v>1977</v>
      </c>
      <c r="BU210" t="s">
        <v>1863</v>
      </c>
      <c r="BV210" t="s">
        <v>1812</v>
      </c>
      <c r="BW210">
        <v>2016</v>
      </c>
      <c r="BX210">
        <v>0</v>
      </c>
      <c r="BY210">
        <v>0.745</v>
      </c>
      <c r="BZ210">
        <v>0.17507999999999899</v>
      </c>
      <c r="CA210">
        <v>0.17507999999999899</v>
      </c>
      <c r="CB210">
        <v>0.17507999999999899</v>
      </c>
      <c r="CC210">
        <v>0.17507999999999899</v>
      </c>
      <c r="CD210">
        <v>0.1</v>
      </c>
      <c r="CE210">
        <v>0.1</v>
      </c>
      <c r="CF210">
        <v>0.1</v>
      </c>
      <c r="CG210">
        <v>0.96299999999999997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 t="s">
        <v>2349</v>
      </c>
      <c r="CP210">
        <v>100</v>
      </c>
      <c r="CQ210" t="s">
        <v>2349</v>
      </c>
      <c r="CR210">
        <v>100</v>
      </c>
      <c r="CS210" t="s">
        <v>1795</v>
      </c>
      <c r="CT210" t="s">
        <v>2350</v>
      </c>
      <c r="CU210">
        <v>1</v>
      </c>
      <c r="CV210">
        <v>0</v>
      </c>
      <c r="CW210" t="s">
        <v>2076</v>
      </c>
      <c r="CX210">
        <v>40.854765</v>
      </c>
      <c r="CY210">
        <v>-98.348222000000007</v>
      </c>
      <c r="CZ210" t="s">
        <v>1876</v>
      </c>
      <c r="DA210" t="s">
        <v>1818</v>
      </c>
      <c r="DB210">
        <v>0</v>
      </c>
      <c r="DC210">
        <v>0</v>
      </c>
      <c r="DD210" s="18">
        <v>5565508.2000000002</v>
      </c>
      <c r="DE210" s="18">
        <v>483832.6</v>
      </c>
      <c r="DF210" s="57">
        <v>0.42399999999999999</v>
      </c>
      <c r="DG210" t="s">
        <v>1820</v>
      </c>
      <c r="DH210">
        <v>2613322.7999999998</v>
      </c>
      <c r="DI210">
        <v>429.4</v>
      </c>
      <c r="DJ210">
        <v>499</v>
      </c>
      <c r="DK210">
        <v>583710.19999999995</v>
      </c>
      <c r="DL210">
        <v>2</v>
      </c>
      <c r="DM210">
        <v>230.2</v>
      </c>
      <c r="DN210">
        <v>9</v>
      </c>
      <c r="DO210">
        <v>0</v>
      </c>
      <c r="DP210">
        <v>0.15263882204648199</v>
      </c>
      <c r="DQ210">
        <v>0.18435145402417599</v>
      </c>
      <c r="DR210">
        <v>209.75989355707301</v>
      </c>
      <c r="DS210">
        <v>3.4849046129333799E-7</v>
      </c>
      <c r="DT210">
        <v>0.18972441294752701</v>
      </c>
      <c r="DU210">
        <v>0.154307561706584</v>
      </c>
      <c r="DV210">
        <v>0.17931875475450701</v>
      </c>
      <c r="DW210" s="58">
        <v>209.759892187383</v>
      </c>
      <c r="DX210">
        <v>3.5935622195292002E-7</v>
      </c>
      <c r="DY210">
        <v>0.17617417947756001</v>
      </c>
      <c r="DZ210">
        <v>4.4118403992225302E-3</v>
      </c>
      <c r="EA210">
        <v>0</v>
      </c>
      <c r="EB210">
        <v>505226</v>
      </c>
      <c r="EC210">
        <v>360041</v>
      </c>
      <c r="ED210">
        <v>0</v>
      </c>
      <c r="EE210">
        <v>941</v>
      </c>
      <c r="EF210">
        <v>1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1</v>
      </c>
      <c r="EO210">
        <v>0</v>
      </c>
      <c r="EP210">
        <v>1</v>
      </c>
      <c r="EQ210">
        <v>0</v>
      </c>
      <c r="ER210">
        <v>1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 t="s">
        <v>1801</v>
      </c>
      <c r="FA210">
        <v>40</v>
      </c>
      <c r="FB210" t="s">
        <v>1824</v>
      </c>
      <c r="FC210">
        <v>4</v>
      </c>
      <c r="FD210" t="s">
        <v>1825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64</v>
      </c>
      <c r="FM210">
        <v>51</v>
      </c>
      <c r="FN210">
        <v>32</v>
      </c>
      <c r="FO210">
        <v>74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 t="s">
        <v>1827</v>
      </c>
      <c r="FY210">
        <v>0</v>
      </c>
      <c r="FZ210">
        <v>0</v>
      </c>
      <c r="GA210">
        <v>1</v>
      </c>
      <c r="GB210">
        <v>0</v>
      </c>
      <c r="GC210">
        <v>0</v>
      </c>
      <c r="GD210">
        <v>0</v>
      </c>
      <c r="GE210">
        <v>0</v>
      </c>
      <c r="GF210">
        <v>0</v>
      </c>
      <c r="GG210">
        <v>0</v>
      </c>
      <c r="GH210">
        <v>0</v>
      </c>
      <c r="GI210">
        <v>0</v>
      </c>
      <c r="GJ210">
        <v>0</v>
      </c>
      <c r="GK210">
        <v>0</v>
      </c>
      <c r="GL210">
        <v>1</v>
      </c>
      <c r="GM210" t="s">
        <v>1804</v>
      </c>
      <c r="GN210">
        <v>0</v>
      </c>
      <c r="GO210" t="s">
        <v>1829</v>
      </c>
      <c r="GP210">
        <v>0</v>
      </c>
      <c r="GQ210" t="s">
        <v>1951</v>
      </c>
      <c r="GR210">
        <v>444.18706700000001</v>
      </c>
      <c r="GS210">
        <v>0.96670982093226898</v>
      </c>
      <c r="GT210">
        <v>1.1234005604219801</v>
      </c>
      <c r="GU210">
        <v>0</v>
      </c>
      <c r="GV210">
        <v>6448208</v>
      </c>
      <c r="GW210">
        <v>568530</v>
      </c>
      <c r="GX210">
        <v>0.49</v>
      </c>
      <c r="GY210">
        <v>676287</v>
      </c>
      <c r="GZ210">
        <v>209.7596727648984</v>
      </c>
      <c r="HA210" t="s">
        <v>1806</v>
      </c>
      <c r="HB210" s="57">
        <v>0.42399999999999999</v>
      </c>
      <c r="HC210" t="s">
        <v>1806</v>
      </c>
      <c r="HD210" s="58">
        <v>209.759892187383</v>
      </c>
      <c r="HE210" s="18">
        <v>371424</v>
      </c>
      <c r="HF210" s="18">
        <v>4300347.0719999997</v>
      </c>
      <c r="HG210" s="18">
        <v>451020.16909552406</v>
      </c>
      <c r="HH210" s="57">
        <v>1</v>
      </c>
      <c r="HI210">
        <v>105</v>
      </c>
      <c r="HJ210" s="11">
        <v>35.521266121604796</v>
      </c>
      <c r="HK210">
        <v>57</v>
      </c>
      <c r="HL210" s="11">
        <v>33.829777258671236</v>
      </c>
      <c r="HM210" s="59" t="s">
        <v>44</v>
      </c>
      <c r="HN210" s="59" t="s">
        <v>44</v>
      </c>
      <c r="HO210" s="59" t="s">
        <v>44</v>
      </c>
      <c r="HP210" s="59" t="s">
        <v>44</v>
      </c>
      <c r="HQ210" s="59" t="s">
        <v>44</v>
      </c>
      <c r="HR210" s="59" t="s">
        <v>44</v>
      </c>
      <c r="HS210" s="59" t="s">
        <v>44</v>
      </c>
      <c r="HT210" s="59" t="s">
        <v>44</v>
      </c>
      <c r="HU210" t="s">
        <v>44</v>
      </c>
      <c r="HV210" s="19" t="s">
        <v>44</v>
      </c>
      <c r="HW210" s="18">
        <v>111.5638713</v>
      </c>
      <c r="HX210" s="58">
        <v>36.749139206219994</v>
      </c>
      <c r="HY210" s="58">
        <v>63.250860793780006</v>
      </c>
      <c r="HZ210" s="57">
        <v>0.67034660821832726</v>
      </c>
      <c r="IA210" s="18">
        <v>371424</v>
      </c>
      <c r="IB210" s="18">
        <v>587223.62879925477</v>
      </c>
      <c r="IC210" s="18">
        <v>6798875.1742377719</v>
      </c>
      <c r="ID210" s="58">
        <v>20.975989218738302</v>
      </c>
      <c r="IE210" s="18">
        <v>71306.566177179498</v>
      </c>
      <c r="IF210" s="18">
        <v>379713.60291834455</v>
      </c>
      <c r="IG210" s="18">
        <v>176834146.85825807</v>
      </c>
      <c r="IH210" s="18">
        <v>0</v>
      </c>
      <c r="II210" s="18">
        <v>44208536.714564517</v>
      </c>
      <c r="IJ210" s="18">
        <v>2795.7587397078978</v>
      </c>
      <c r="IK210" s="58">
        <v>45.253956000000002</v>
      </c>
      <c r="IL210" s="58">
        <v>10.090333832376633</v>
      </c>
      <c r="IM210" s="58">
        <v>14.929477257365997</v>
      </c>
      <c r="IN210" s="58">
        <v>48.244184399671724</v>
      </c>
      <c r="IO210" s="58">
        <v>0</v>
      </c>
      <c r="IP210" s="58">
        <v>86.897067093293074</v>
      </c>
      <c r="IQ210" s="58">
        <v>40.642076856752311</v>
      </c>
      <c r="IR210" s="58">
        <v>39.754811622296728</v>
      </c>
      <c r="IS210" s="58">
        <f t="shared" si="15"/>
        <v>2795.7587397078978</v>
      </c>
      <c r="IT210" s="60"/>
      <c r="IU210" s="18">
        <f t="shared" si="16"/>
        <v>14.929477257365997</v>
      </c>
      <c r="IV210" s="18">
        <f t="shared" si="17"/>
        <v>45.253956000000002</v>
      </c>
      <c r="IW210" s="57">
        <f t="shared" si="18"/>
        <v>0.36749139206219994</v>
      </c>
      <c r="IX210" s="57">
        <f t="shared" si="19"/>
        <v>0.58100615145831891</v>
      </c>
      <c r="JA210" s="18">
        <v>214.13</v>
      </c>
    </row>
    <row r="211" spans="1:261" x14ac:dyDescent="0.2">
      <c r="A211" t="s">
        <v>1592</v>
      </c>
      <c r="B211" t="s">
        <v>1320</v>
      </c>
      <c r="C211" t="s">
        <v>1224</v>
      </c>
      <c r="D211" t="s">
        <v>1590</v>
      </c>
      <c r="E211" t="s">
        <v>1591</v>
      </c>
      <c r="F211">
        <v>8102</v>
      </c>
      <c r="G211">
        <v>2</v>
      </c>
      <c r="H211">
        <v>2295.68591979543</v>
      </c>
      <c r="I211">
        <v>12.66</v>
      </c>
      <c r="J211">
        <v>3.22</v>
      </c>
      <c r="K211">
        <v>25.235592278814998</v>
      </c>
      <c r="L211">
        <v>0.31382821757052404</v>
      </c>
      <c r="M211">
        <v>0.45736433747757888</v>
      </c>
      <c r="N211">
        <v>4.82</v>
      </c>
      <c r="O211">
        <v>17.97</v>
      </c>
      <c r="R211" t="s">
        <v>85</v>
      </c>
      <c r="S211">
        <v>3935</v>
      </c>
      <c r="T211" t="s">
        <v>41</v>
      </c>
      <c r="U211">
        <v>1</v>
      </c>
      <c r="V211">
        <v>2538</v>
      </c>
      <c r="W211" t="s">
        <v>42</v>
      </c>
      <c r="X211" t="s">
        <v>86</v>
      </c>
      <c r="Y211">
        <v>54079</v>
      </c>
      <c r="Z211">
        <v>800</v>
      </c>
      <c r="AA211">
        <v>2900</v>
      </c>
      <c r="AB211" t="b">
        <v>1</v>
      </c>
      <c r="AC211">
        <v>9891</v>
      </c>
      <c r="AD211">
        <v>1971</v>
      </c>
      <c r="AE211" s="10">
        <v>2040</v>
      </c>
      <c r="AF211" s="11">
        <v>999</v>
      </c>
      <c r="AG211" s="11">
        <v>9.7159316249245045</v>
      </c>
      <c r="AH211" s="11">
        <v>0</v>
      </c>
      <c r="AI211" s="11">
        <v>9.7159316249245045</v>
      </c>
      <c r="AJ211" s="11" t="s">
        <v>86</v>
      </c>
      <c r="AK211" s="11">
        <v>9.64</v>
      </c>
      <c r="AL211" s="11" t="s">
        <v>86</v>
      </c>
      <c r="AM211" s="11"/>
      <c r="AQ211" t="s">
        <v>626</v>
      </c>
      <c r="AR211" t="s">
        <v>627</v>
      </c>
      <c r="AS211">
        <v>60</v>
      </c>
      <c r="AT211" t="s">
        <v>41</v>
      </c>
      <c r="AU211">
        <v>1</v>
      </c>
      <c r="AV211">
        <v>57</v>
      </c>
      <c r="AW211" t="s">
        <v>42</v>
      </c>
      <c r="AX211">
        <v>0</v>
      </c>
      <c r="AY211" t="s">
        <v>354</v>
      </c>
      <c r="AZ211" t="s">
        <v>355</v>
      </c>
      <c r="BA211">
        <v>31</v>
      </c>
      <c r="BB211" t="s">
        <v>628</v>
      </c>
      <c r="BC211">
        <v>1</v>
      </c>
      <c r="BD211">
        <v>31001</v>
      </c>
      <c r="BE211">
        <v>77</v>
      </c>
      <c r="BF211">
        <v>12708</v>
      </c>
      <c r="BG211">
        <v>1981</v>
      </c>
      <c r="BH211">
        <v>0</v>
      </c>
      <c r="BI211" t="s">
        <v>1881</v>
      </c>
      <c r="BJ211" t="s">
        <v>1788</v>
      </c>
      <c r="BK211" t="s">
        <v>1808</v>
      </c>
      <c r="BL211" t="s">
        <v>1910</v>
      </c>
      <c r="BM211">
        <v>0</v>
      </c>
      <c r="BN211">
        <v>0</v>
      </c>
      <c r="BO211">
        <v>0.01</v>
      </c>
      <c r="BP211" t="s">
        <v>1792</v>
      </c>
      <c r="BQ211">
        <v>0</v>
      </c>
      <c r="BR211">
        <v>0</v>
      </c>
      <c r="BS211">
        <v>0</v>
      </c>
      <c r="BT211" t="s">
        <v>1909</v>
      </c>
      <c r="BU211" t="s">
        <v>1863</v>
      </c>
      <c r="BV211" t="s">
        <v>1812</v>
      </c>
      <c r="BW211">
        <v>2016</v>
      </c>
      <c r="BX211">
        <v>0</v>
      </c>
      <c r="BY211">
        <v>0.69599999999999995</v>
      </c>
      <c r="BZ211">
        <v>0.16395999999999999</v>
      </c>
      <c r="CA211">
        <v>0.16395999999999999</v>
      </c>
      <c r="CB211">
        <v>0.1469</v>
      </c>
      <c r="CC211">
        <v>0.1469</v>
      </c>
      <c r="CD211">
        <v>0.1</v>
      </c>
      <c r="CE211">
        <v>0.1</v>
      </c>
      <c r="CF211">
        <v>0.1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 t="s">
        <v>2351</v>
      </c>
      <c r="CP211">
        <v>100</v>
      </c>
      <c r="CQ211" t="s">
        <v>2351</v>
      </c>
      <c r="CR211">
        <v>100</v>
      </c>
      <c r="CS211" t="s">
        <v>1795</v>
      </c>
      <c r="CT211" t="s">
        <v>2352</v>
      </c>
      <c r="CU211">
        <v>1</v>
      </c>
      <c r="CV211">
        <v>0</v>
      </c>
      <c r="CW211" t="s">
        <v>2076</v>
      </c>
      <c r="CX211">
        <v>40.580871999999999</v>
      </c>
      <c r="CY211">
        <v>-98.312437000000003</v>
      </c>
      <c r="CZ211" t="s">
        <v>1876</v>
      </c>
      <c r="DA211" t="s">
        <v>1818</v>
      </c>
      <c r="DB211">
        <v>0</v>
      </c>
      <c r="DC211">
        <v>0</v>
      </c>
      <c r="DD211" s="18">
        <v>4392679</v>
      </c>
      <c r="DE211" s="18">
        <v>378270.8</v>
      </c>
      <c r="DF211" s="57">
        <v>0.6</v>
      </c>
      <c r="DG211" t="s">
        <v>1835</v>
      </c>
      <c r="DH211">
        <v>1933656.6</v>
      </c>
      <c r="DI211">
        <v>1753</v>
      </c>
      <c r="DJ211">
        <v>360</v>
      </c>
      <c r="DK211">
        <v>460704</v>
      </c>
      <c r="DL211">
        <v>4.2</v>
      </c>
      <c r="DM211">
        <v>160.80000000000001</v>
      </c>
      <c r="DN211">
        <v>0</v>
      </c>
      <c r="DO211">
        <v>0</v>
      </c>
      <c r="DP211">
        <v>0.75881922451313899</v>
      </c>
      <c r="DQ211">
        <v>0.17311313183044699</v>
      </c>
      <c r="DR211">
        <v>209.75834326335001</v>
      </c>
      <c r="DS211">
        <v>9.9949845167694801E-7</v>
      </c>
      <c r="DT211">
        <v>0.17836217725584899</v>
      </c>
      <c r="DU211">
        <v>0.798146188237292</v>
      </c>
      <c r="DV211">
        <v>0.16390908600423501</v>
      </c>
      <c r="DW211" s="58">
        <v>209.75992099582001</v>
      </c>
      <c r="DX211">
        <v>9.5613633502470798E-7</v>
      </c>
      <c r="DY211">
        <v>0.16631701823374401</v>
      </c>
      <c r="DZ211">
        <v>0</v>
      </c>
      <c r="EA211">
        <v>0</v>
      </c>
      <c r="EB211">
        <v>305259</v>
      </c>
      <c r="EC211">
        <v>435087</v>
      </c>
      <c r="ED211">
        <v>0</v>
      </c>
      <c r="EE211">
        <v>1221</v>
      </c>
      <c r="EF211">
        <v>1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1</v>
      </c>
      <c r="EO211">
        <v>0</v>
      </c>
      <c r="EP211">
        <v>0</v>
      </c>
      <c r="EQ211">
        <v>0</v>
      </c>
      <c r="ER211">
        <v>0</v>
      </c>
      <c r="ES211">
        <v>1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 t="s">
        <v>1801</v>
      </c>
      <c r="FA211">
        <v>41</v>
      </c>
      <c r="FB211" t="s">
        <v>1824</v>
      </c>
      <c r="FC211">
        <v>6</v>
      </c>
      <c r="FD211" t="s">
        <v>1849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65</v>
      </c>
      <c r="FM211">
        <v>74</v>
      </c>
      <c r="FN211">
        <v>21</v>
      </c>
      <c r="FO211">
        <v>43</v>
      </c>
      <c r="FP211">
        <v>0</v>
      </c>
      <c r="FQ211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 t="s">
        <v>1828</v>
      </c>
      <c r="GC211">
        <v>0</v>
      </c>
      <c r="GD211">
        <v>1</v>
      </c>
      <c r="GE211">
        <v>0</v>
      </c>
      <c r="GF211">
        <v>0</v>
      </c>
      <c r="GG211">
        <v>0</v>
      </c>
      <c r="GH211">
        <v>0</v>
      </c>
      <c r="GI211">
        <v>0</v>
      </c>
      <c r="GJ211">
        <v>0</v>
      </c>
      <c r="GK211">
        <v>0</v>
      </c>
      <c r="GL211">
        <v>1</v>
      </c>
      <c r="GM211" t="s">
        <v>1804</v>
      </c>
      <c r="GN211">
        <v>0</v>
      </c>
      <c r="GO211" t="s">
        <v>1893</v>
      </c>
      <c r="GP211">
        <v>0</v>
      </c>
      <c r="GQ211" t="s">
        <v>1951</v>
      </c>
      <c r="GR211">
        <v>469.1314476</v>
      </c>
      <c r="GS211">
        <v>3.7366925815100598</v>
      </c>
      <c r="GT211">
        <v>0.76737554440594702</v>
      </c>
      <c r="GU211">
        <v>0</v>
      </c>
      <c r="GV211">
        <v>4015071</v>
      </c>
      <c r="GW211">
        <v>337822</v>
      </c>
      <c r="GX211">
        <v>0.55000000000000004</v>
      </c>
      <c r="GY211">
        <v>421101</v>
      </c>
      <c r="GZ211">
        <v>209.76017609651237</v>
      </c>
      <c r="HA211" t="s">
        <v>1806</v>
      </c>
      <c r="HB211" s="57">
        <v>0.6</v>
      </c>
      <c r="HC211" t="s">
        <v>1806</v>
      </c>
      <c r="HD211" s="58">
        <v>209.75992099582001</v>
      </c>
      <c r="HE211" s="18">
        <v>404711.99999999994</v>
      </c>
      <c r="HF211" s="18">
        <v>5143080.095999999</v>
      </c>
      <c r="HG211" s="18">
        <v>539406.03730606707</v>
      </c>
      <c r="HH211" s="57">
        <v>0.24919093851132687</v>
      </c>
      <c r="HI211">
        <v>89</v>
      </c>
      <c r="HJ211" s="11">
        <v>38.278903955416375</v>
      </c>
      <c r="HK211">
        <v>38</v>
      </c>
      <c r="HL211" s="11">
        <v>38.278903955416375</v>
      </c>
      <c r="HM211" s="59" t="s">
        <v>44</v>
      </c>
      <c r="HN211" s="59" t="s">
        <v>44</v>
      </c>
      <c r="HO211" s="59" t="s">
        <v>44</v>
      </c>
      <c r="HP211" s="59" t="s">
        <v>44</v>
      </c>
      <c r="HQ211" s="59" t="s">
        <v>44</v>
      </c>
      <c r="HR211" s="59" t="s">
        <v>44</v>
      </c>
      <c r="HS211" s="59" t="s">
        <v>44</v>
      </c>
      <c r="HT211" s="59" t="s">
        <v>44</v>
      </c>
      <c r="HU211" t="s">
        <v>44</v>
      </c>
      <c r="HV211" s="19" t="s">
        <v>44</v>
      </c>
      <c r="HW211" s="18">
        <v>94.288333985999984</v>
      </c>
      <c r="HX211" s="58">
        <v>31.058577214988393</v>
      </c>
      <c r="HY211" s="58">
        <v>45.941422785011611</v>
      </c>
      <c r="HZ211" s="57">
        <v>1</v>
      </c>
      <c r="IA211" s="18">
        <v>402446.8635967017</v>
      </c>
      <c r="IB211" s="18">
        <v>674520</v>
      </c>
      <c r="IC211" s="18">
        <v>8571800.1600000001</v>
      </c>
      <c r="ID211" s="58">
        <v>20.975992099582001</v>
      </c>
      <c r="IE211" s="18">
        <v>89901.006217677859</v>
      </c>
      <c r="IF211" s="18">
        <v>449505.03108838922</v>
      </c>
      <c r="IG211" s="18">
        <v>149451582.35200831</v>
      </c>
      <c r="IH211" s="18">
        <v>1</v>
      </c>
      <c r="II211" s="18">
        <v>37362895.588002078</v>
      </c>
      <c r="IJ211" s="18">
        <v>3253.0899848571275</v>
      </c>
      <c r="IK211" s="58">
        <v>53.701133142857145</v>
      </c>
      <c r="IL211" s="58">
        <v>12.779525848545219</v>
      </c>
      <c r="IM211" s="58">
        <v>16.386577732475995</v>
      </c>
      <c r="IN211" s="58">
        <v>58.237918578591113</v>
      </c>
      <c r="IO211" s="58">
        <v>0.11431649241645342</v>
      </c>
      <c r="IP211" s="58">
        <v>94.939061770902114</v>
      </c>
      <c r="IQ211" s="58">
        <v>34.799693068357769</v>
      </c>
      <c r="IR211" s="58">
        <v>31.156553010270006</v>
      </c>
      <c r="IS211" s="58">
        <f t="shared" si="15"/>
        <v>3253.0899848571275</v>
      </c>
      <c r="IT211" s="60"/>
      <c r="IU211" s="18">
        <f t="shared" si="16"/>
        <v>16.386577732475995</v>
      </c>
      <c r="IV211" s="18">
        <f t="shared" si="17"/>
        <v>53.701133142857145</v>
      </c>
      <c r="IW211" s="57">
        <f t="shared" si="18"/>
        <v>0.40335814564919992</v>
      </c>
      <c r="IX211" s="57">
        <f t="shared" si="19"/>
        <v>0.67604735187089715</v>
      </c>
      <c r="JA211" s="18">
        <v>214.13</v>
      </c>
    </row>
    <row r="212" spans="1:261" x14ac:dyDescent="0.2">
      <c r="A212" t="s">
        <v>1593</v>
      </c>
      <c r="B212" t="s">
        <v>1317</v>
      </c>
      <c r="C212" t="s">
        <v>1224</v>
      </c>
      <c r="D212" t="s">
        <v>1594</v>
      </c>
      <c r="E212" t="s">
        <v>842</v>
      </c>
      <c r="F212">
        <v>8222</v>
      </c>
      <c r="G212" t="s">
        <v>403</v>
      </c>
      <c r="H212">
        <v>2874.7839679266899</v>
      </c>
      <c r="I212">
        <v>10.58</v>
      </c>
      <c r="J212">
        <v>4.59</v>
      </c>
      <c r="K212">
        <v>37.819370034641103</v>
      </c>
      <c r="L212">
        <v>0.36412372360035</v>
      </c>
      <c r="M212">
        <v>0.57263297454975182</v>
      </c>
      <c r="N212">
        <v>9.64</v>
      </c>
      <c r="O212">
        <v>30.55</v>
      </c>
      <c r="R212" t="s">
        <v>87</v>
      </c>
      <c r="S212">
        <v>3935</v>
      </c>
      <c r="T212" t="s">
        <v>41</v>
      </c>
      <c r="U212">
        <v>2</v>
      </c>
      <c r="V212">
        <v>2539</v>
      </c>
      <c r="W212" t="s">
        <v>42</v>
      </c>
      <c r="X212" t="s">
        <v>86</v>
      </c>
      <c r="Y212">
        <v>54079</v>
      </c>
      <c r="Z212">
        <v>800</v>
      </c>
      <c r="AA212">
        <v>2900</v>
      </c>
      <c r="AB212" t="b">
        <v>1</v>
      </c>
      <c r="AC212">
        <v>9911</v>
      </c>
      <c r="AD212">
        <v>1972</v>
      </c>
      <c r="AE212" s="10">
        <v>2040</v>
      </c>
      <c r="AF212" s="11">
        <v>999</v>
      </c>
      <c r="AG212" s="11">
        <v>9.7159316249245045</v>
      </c>
      <c r="AH212" s="11">
        <v>0</v>
      </c>
      <c r="AI212" s="11">
        <v>9.7159316249245045</v>
      </c>
      <c r="AJ212" s="11" t="s">
        <v>86</v>
      </c>
      <c r="AK212" s="11">
        <v>9.64</v>
      </c>
      <c r="AL212" s="11" t="s">
        <v>86</v>
      </c>
      <c r="AM212" s="11"/>
      <c r="AQ212" t="s">
        <v>626</v>
      </c>
      <c r="AR212" t="s">
        <v>629</v>
      </c>
      <c r="AS212">
        <v>60</v>
      </c>
      <c r="AT212" t="s">
        <v>41</v>
      </c>
      <c r="AU212">
        <v>2</v>
      </c>
      <c r="AV212">
        <v>90669</v>
      </c>
      <c r="AW212" t="s">
        <v>42</v>
      </c>
      <c r="AX212">
        <v>0</v>
      </c>
      <c r="AY212" t="s">
        <v>354</v>
      </c>
      <c r="AZ212" t="s">
        <v>355</v>
      </c>
      <c r="BA212">
        <v>31</v>
      </c>
      <c r="BB212" t="s">
        <v>628</v>
      </c>
      <c r="BC212">
        <v>1</v>
      </c>
      <c r="BD212">
        <v>31001</v>
      </c>
      <c r="BE212">
        <v>232</v>
      </c>
      <c r="BF212">
        <v>12132</v>
      </c>
      <c r="BG212">
        <v>2011</v>
      </c>
      <c r="BH212">
        <v>0</v>
      </c>
      <c r="BI212" t="s">
        <v>1807</v>
      </c>
      <c r="BJ212" t="s">
        <v>1788</v>
      </c>
      <c r="BK212" t="s">
        <v>1808</v>
      </c>
      <c r="BL212" t="s">
        <v>1910</v>
      </c>
      <c r="BM212" t="s">
        <v>1865</v>
      </c>
      <c r="BN212">
        <v>2011</v>
      </c>
      <c r="BO212">
        <v>0.90500000000000003</v>
      </c>
      <c r="BP212" t="s">
        <v>2094</v>
      </c>
      <c r="BQ212" t="s">
        <v>1701</v>
      </c>
      <c r="BR212">
        <v>2011</v>
      </c>
      <c r="BS212">
        <v>0</v>
      </c>
      <c r="BT212" t="s">
        <v>41</v>
      </c>
      <c r="BU212">
        <v>0</v>
      </c>
      <c r="BV212" t="s">
        <v>1812</v>
      </c>
      <c r="BW212">
        <v>2015</v>
      </c>
      <c r="BX212">
        <v>0</v>
      </c>
      <c r="BY212">
        <v>0.12</v>
      </c>
      <c r="BZ212">
        <v>7.6770000000000005E-2</v>
      </c>
      <c r="CA212">
        <v>7.6770000000000005E-2</v>
      </c>
      <c r="CB212">
        <v>7.6770000000000005E-2</v>
      </c>
      <c r="CC212">
        <v>7.6770000000000005E-2</v>
      </c>
      <c r="CD212">
        <v>0.1</v>
      </c>
      <c r="CE212">
        <v>0.1</v>
      </c>
      <c r="CF212">
        <v>0.1</v>
      </c>
      <c r="CG212">
        <v>0.95499999999999996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 t="s">
        <v>2353</v>
      </c>
      <c r="CP212">
        <v>36.4</v>
      </c>
      <c r="CQ212" t="s">
        <v>2353</v>
      </c>
      <c r="CR212">
        <v>36.4</v>
      </c>
      <c r="CS212" t="s">
        <v>1795</v>
      </c>
      <c r="CT212" t="s">
        <v>2354</v>
      </c>
      <c r="CU212">
        <v>1</v>
      </c>
      <c r="CV212">
        <v>0</v>
      </c>
      <c r="CW212" t="s">
        <v>2076</v>
      </c>
      <c r="CX212">
        <v>40.580871999999999</v>
      </c>
      <c r="CY212">
        <v>-98.312437000000003</v>
      </c>
      <c r="CZ212" t="s">
        <v>1876</v>
      </c>
      <c r="DA212" t="s">
        <v>1818</v>
      </c>
      <c r="DB212">
        <v>0</v>
      </c>
      <c r="DC212">
        <v>0</v>
      </c>
      <c r="DD212" s="18">
        <v>9879679.1999999993</v>
      </c>
      <c r="DE212" s="18">
        <v>1023083.6</v>
      </c>
      <c r="DF212" s="57">
        <v>0.51</v>
      </c>
      <c r="DG212" t="s">
        <v>1820</v>
      </c>
      <c r="DH212">
        <v>4739809.4000000004</v>
      </c>
      <c r="DI212">
        <v>603.79999999999995</v>
      </c>
      <c r="DJ212">
        <v>389.6</v>
      </c>
      <c r="DK212">
        <v>1036179.8</v>
      </c>
      <c r="DL212">
        <v>8.8000000000000007</v>
      </c>
      <c r="DM212">
        <v>185.6</v>
      </c>
      <c r="DN212">
        <v>15</v>
      </c>
      <c r="DO212">
        <v>0</v>
      </c>
      <c r="DP212">
        <v>0.126215575547937</v>
      </c>
      <c r="DQ212">
        <v>8.7128053016655896E-2</v>
      </c>
      <c r="DR212">
        <v>209.759804990384</v>
      </c>
      <c r="DS212">
        <v>8.7346419064316704E-7</v>
      </c>
      <c r="DT212">
        <v>8.7727775719305304E-2</v>
      </c>
      <c r="DU212">
        <v>0.12223068943372099</v>
      </c>
      <c r="DV212">
        <v>7.88689576074494E-2</v>
      </c>
      <c r="DW212" s="58">
        <v>209.75980677591201</v>
      </c>
      <c r="DX212">
        <v>8.9071718037160496E-7</v>
      </c>
      <c r="DY212">
        <v>7.8315385424570005E-2</v>
      </c>
      <c r="DZ212">
        <v>3.3484426225940099E-3</v>
      </c>
      <c r="EA212">
        <v>0</v>
      </c>
      <c r="EB212">
        <v>1112350</v>
      </c>
      <c r="EC212">
        <v>1405287</v>
      </c>
      <c r="ED212">
        <v>0</v>
      </c>
      <c r="EE212">
        <v>2900</v>
      </c>
      <c r="EF212">
        <v>1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1</v>
      </c>
      <c r="EQ212">
        <v>1</v>
      </c>
      <c r="ER212">
        <v>1</v>
      </c>
      <c r="ES212">
        <v>0</v>
      </c>
      <c r="ET212">
        <v>1</v>
      </c>
      <c r="EU212">
        <v>0</v>
      </c>
      <c r="EV212">
        <v>0</v>
      </c>
      <c r="EW212">
        <v>0</v>
      </c>
      <c r="EX212">
        <v>0</v>
      </c>
      <c r="EY212">
        <v>0</v>
      </c>
      <c r="EZ212" t="s">
        <v>1823</v>
      </c>
      <c r="FA212">
        <v>11</v>
      </c>
      <c r="FB212" t="s">
        <v>1940</v>
      </c>
      <c r="FC212">
        <v>6</v>
      </c>
      <c r="FD212" t="s">
        <v>1849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65</v>
      </c>
      <c r="FM212">
        <v>74</v>
      </c>
      <c r="FN212">
        <v>21</v>
      </c>
      <c r="FO212">
        <v>43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 t="s">
        <v>1828</v>
      </c>
      <c r="GC212">
        <v>0</v>
      </c>
      <c r="GD212">
        <v>1</v>
      </c>
      <c r="GE212">
        <v>0</v>
      </c>
      <c r="GF212">
        <v>0</v>
      </c>
      <c r="GG212">
        <v>0</v>
      </c>
      <c r="GH212">
        <v>0</v>
      </c>
      <c r="GI212">
        <v>0</v>
      </c>
      <c r="GJ212">
        <v>0</v>
      </c>
      <c r="GK212">
        <v>0</v>
      </c>
      <c r="GL212">
        <v>1</v>
      </c>
      <c r="GM212" t="s">
        <v>1804</v>
      </c>
      <c r="GN212">
        <v>0</v>
      </c>
      <c r="GO212" t="s">
        <v>1893</v>
      </c>
      <c r="GP212">
        <v>0</v>
      </c>
      <c r="GQ212" t="s">
        <v>1951</v>
      </c>
      <c r="GR212">
        <v>469.1314476</v>
      </c>
      <c r="GS212">
        <v>1.2870593158675201</v>
      </c>
      <c r="GT212">
        <v>0.83047086694599104</v>
      </c>
      <c r="GU212">
        <v>0</v>
      </c>
      <c r="GV212">
        <v>12169462</v>
      </c>
      <c r="GW212">
        <v>1244552</v>
      </c>
      <c r="GX212">
        <v>0.63</v>
      </c>
      <c r="GY212">
        <v>1276333</v>
      </c>
      <c r="GZ212">
        <v>209.7599713117967</v>
      </c>
      <c r="HA212" t="s">
        <v>1806</v>
      </c>
      <c r="HB212" s="57">
        <v>0.51</v>
      </c>
      <c r="HC212" t="s">
        <v>1806</v>
      </c>
      <c r="HD212" s="58">
        <v>209.75980677591201</v>
      </c>
      <c r="HE212" s="18">
        <v>1036483.2000000001</v>
      </c>
      <c r="HF212" s="18">
        <v>12574614.182400001</v>
      </c>
      <c r="HG212" s="18">
        <v>1318824.3205909336</v>
      </c>
      <c r="HH212" s="57">
        <v>0.7508090614886731</v>
      </c>
      <c r="HI212">
        <v>89</v>
      </c>
      <c r="HJ212" s="11">
        <v>18.362999666637812</v>
      </c>
      <c r="HK212">
        <v>38</v>
      </c>
      <c r="HL212" s="11">
        <v>18.362999666637812</v>
      </c>
      <c r="HM212" s="59" t="s">
        <v>44</v>
      </c>
      <c r="HN212" s="59" t="s">
        <v>44</v>
      </c>
      <c r="HO212" s="59" t="s">
        <v>44</v>
      </c>
      <c r="HP212" s="59" t="s">
        <v>44</v>
      </c>
      <c r="HQ212" s="59" t="s">
        <v>44</v>
      </c>
      <c r="HR212" s="59" t="s">
        <v>44</v>
      </c>
      <c r="HS212" s="59" t="s">
        <v>44</v>
      </c>
      <c r="HT212" s="59" t="s">
        <v>44</v>
      </c>
      <c r="HU212" t="s">
        <v>44</v>
      </c>
      <c r="HV212" s="19" t="s">
        <v>44</v>
      </c>
      <c r="HW212" s="18">
        <v>271.21294670399999</v>
      </c>
      <c r="HX212" s="58">
        <v>89.337544644297594</v>
      </c>
      <c r="HY212" s="58">
        <v>142.66245535570241</v>
      </c>
      <c r="HZ212" s="57">
        <v>0.82937027618788006</v>
      </c>
      <c r="IA212" s="18">
        <v>1036483.2000000001</v>
      </c>
      <c r="IB212" s="18">
        <v>1685545.7997021524</v>
      </c>
      <c r="IC212" s="18">
        <v>20449041.641986512</v>
      </c>
      <c r="ID212" s="58">
        <v>20.975980677591203</v>
      </c>
      <c r="IE212" s="18">
        <v>214469.35117878349</v>
      </c>
      <c r="IF212" s="18">
        <v>1104354.9694121501</v>
      </c>
      <c r="IG212" s="18">
        <v>429885674.35375518</v>
      </c>
      <c r="IH212" s="18">
        <v>0</v>
      </c>
      <c r="II212" s="18">
        <v>107471418.58843879</v>
      </c>
      <c r="IJ212" s="18">
        <v>3013.3062919877193</v>
      </c>
      <c r="IK212" s="58">
        <v>29.16379324137931</v>
      </c>
      <c r="IL212" s="58">
        <v>11.395882913856941</v>
      </c>
      <c r="IM212" s="58">
        <v>15.643843331004</v>
      </c>
      <c r="IN212" s="58">
        <v>32.172493378356819</v>
      </c>
      <c r="IO212" s="58">
        <v>0</v>
      </c>
      <c r="IP212" s="58">
        <v>90.566033680075805</v>
      </c>
      <c r="IQ212" s="58">
        <v>15.928155275908836</v>
      </c>
      <c r="IR212" s="58">
        <v>14.949238069041137</v>
      </c>
      <c r="IS212" s="58">
        <f t="shared" si="15"/>
        <v>3013.3062919877193</v>
      </c>
      <c r="IT212" s="60"/>
      <c r="IU212" s="18">
        <f t="shared" si="16"/>
        <v>15.643843331004</v>
      </c>
      <c r="IV212" s="18">
        <f t="shared" si="17"/>
        <v>29.16379324137931</v>
      </c>
      <c r="IW212" s="57">
        <f t="shared" si="18"/>
        <v>0.38507562346680002</v>
      </c>
      <c r="IX212" s="57">
        <f t="shared" si="19"/>
        <v>0.62621622781937258</v>
      </c>
      <c r="JA212" s="18">
        <v>214.13</v>
      </c>
    </row>
    <row r="213" spans="1:261" x14ac:dyDescent="0.2">
      <c r="A213" t="s">
        <v>1595</v>
      </c>
      <c r="B213" t="s">
        <v>1596</v>
      </c>
      <c r="C213" t="s">
        <v>1224</v>
      </c>
      <c r="D213" t="s">
        <v>1597</v>
      </c>
      <c r="E213" t="s">
        <v>844</v>
      </c>
      <c r="F213">
        <v>8223</v>
      </c>
      <c r="G213">
        <v>2</v>
      </c>
      <c r="H213">
        <v>2433.5440094352298</v>
      </c>
      <c r="I213">
        <v>10.58</v>
      </c>
      <c r="J213">
        <v>4.59</v>
      </c>
      <c r="K213">
        <v>33.500288433327697</v>
      </c>
      <c r="L213">
        <v>0.32655549388201999</v>
      </c>
      <c r="M213">
        <v>0.48490334528738943</v>
      </c>
      <c r="N213">
        <v>4.82</v>
      </c>
      <c r="O213">
        <v>13.15</v>
      </c>
      <c r="R213" t="s">
        <v>88</v>
      </c>
      <c r="S213">
        <v>3935</v>
      </c>
      <c r="T213" t="s">
        <v>41</v>
      </c>
      <c r="U213">
        <v>3</v>
      </c>
      <c r="V213">
        <v>2540</v>
      </c>
      <c r="W213" t="s">
        <v>42</v>
      </c>
      <c r="X213" t="s">
        <v>86</v>
      </c>
      <c r="Y213">
        <v>54079</v>
      </c>
      <c r="Z213">
        <v>1300</v>
      </c>
      <c r="AA213">
        <v>2900</v>
      </c>
      <c r="AB213" t="b">
        <v>1</v>
      </c>
      <c r="AC213">
        <v>10019</v>
      </c>
      <c r="AD213">
        <v>1973</v>
      </c>
      <c r="AE213" s="10">
        <v>2040</v>
      </c>
      <c r="AF213" s="11">
        <v>999</v>
      </c>
      <c r="AG213" s="11">
        <v>9.7159316249245045</v>
      </c>
      <c r="AH213" s="11">
        <v>0</v>
      </c>
      <c r="AI213" s="11">
        <v>9.7159316249245045</v>
      </c>
      <c r="AJ213" s="11" t="s">
        <v>86</v>
      </c>
      <c r="AK213" s="11">
        <v>9.64</v>
      </c>
      <c r="AL213" s="11" t="s">
        <v>86</v>
      </c>
      <c r="AM213" s="11"/>
      <c r="AQ213" t="s">
        <v>630</v>
      </c>
      <c r="AR213" t="s">
        <v>631</v>
      </c>
      <c r="AS213">
        <v>6002</v>
      </c>
      <c r="AT213" t="s">
        <v>41</v>
      </c>
      <c r="AU213">
        <v>1</v>
      </c>
      <c r="AV213">
        <v>2669</v>
      </c>
      <c r="AW213" t="s">
        <v>42</v>
      </c>
      <c r="AX213">
        <v>0</v>
      </c>
      <c r="AY213" t="s">
        <v>380</v>
      </c>
      <c r="AZ213" t="s">
        <v>381</v>
      </c>
      <c r="BA213">
        <v>1</v>
      </c>
      <c r="BB213" t="s">
        <v>279</v>
      </c>
      <c r="BC213">
        <v>73</v>
      </c>
      <c r="BD213">
        <v>1073</v>
      </c>
      <c r="BE213">
        <v>688</v>
      </c>
      <c r="BF213">
        <v>10102</v>
      </c>
      <c r="BG213">
        <v>1978</v>
      </c>
      <c r="BH213">
        <v>0</v>
      </c>
      <c r="BI213" t="s">
        <v>1807</v>
      </c>
      <c r="BJ213" t="s">
        <v>1788</v>
      </c>
      <c r="BK213" t="s">
        <v>1808</v>
      </c>
      <c r="BL213" t="s">
        <v>1910</v>
      </c>
      <c r="BM213" t="s">
        <v>1810</v>
      </c>
      <c r="BN213">
        <v>2011</v>
      </c>
      <c r="BO213">
        <v>0.95</v>
      </c>
      <c r="BP213" t="s">
        <v>1811</v>
      </c>
      <c r="BQ213" t="s">
        <v>1701</v>
      </c>
      <c r="BR213">
        <v>2005</v>
      </c>
      <c r="BS213">
        <v>0</v>
      </c>
      <c r="BT213" t="s">
        <v>1958</v>
      </c>
      <c r="BU213" t="s">
        <v>1863</v>
      </c>
      <c r="BV213" t="s">
        <v>1812</v>
      </c>
      <c r="BW213">
        <v>2016</v>
      </c>
      <c r="BX213">
        <v>0</v>
      </c>
      <c r="BY213">
        <v>1.2</v>
      </c>
      <c r="BZ213">
        <v>0.26529999999999998</v>
      </c>
      <c r="CA213">
        <v>6.3539999999999999E-2</v>
      </c>
      <c r="CB213">
        <v>0.26529999999999998</v>
      </c>
      <c r="CC213">
        <v>6.3539999999999999E-2</v>
      </c>
      <c r="CD213">
        <v>0.1</v>
      </c>
      <c r="CE213">
        <v>0.1</v>
      </c>
      <c r="CF213">
        <v>0.1</v>
      </c>
      <c r="CG213">
        <v>0.99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 t="s">
        <v>2108</v>
      </c>
      <c r="CP213">
        <v>91.84</v>
      </c>
      <c r="CQ213" t="s">
        <v>2109</v>
      </c>
      <c r="CR213">
        <v>91.84</v>
      </c>
      <c r="CS213" t="s">
        <v>1795</v>
      </c>
      <c r="CT213" t="s">
        <v>2355</v>
      </c>
      <c r="CU213">
        <v>1</v>
      </c>
      <c r="CV213">
        <v>0</v>
      </c>
      <c r="CW213" t="s">
        <v>2111</v>
      </c>
      <c r="CX213">
        <v>33.631900000000002</v>
      </c>
      <c r="CY213">
        <v>-87.059700000000007</v>
      </c>
      <c r="CZ213" t="s">
        <v>1817</v>
      </c>
      <c r="DA213" t="s">
        <v>1818</v>
      </c>
      <c r="DB213" t="s">
        <v>2356</v>
      </c>
      <c r="DC213">
        <v>0</v>
      </c>
      <c r="DD213" s="18">
        <v>49176179.600000001</v>
      </c>
      <c r="DE213" s="18">
        <v>4898823.2</v>
      </c>
      <c r="DF213" s="57">
        <v>0.47199999999999998</v>
      </c>
      <c r="DG213" t="s">
        <v>1820</v>
      </c>
      <c r="DH213">
        <v>20920586</v>
      </c>
      <c r="DI213">
        <v>262.39999999999998</v>
      </c>
      <c r="DJ213">
        <v>1656.6</v>
      </c>
      <c r="DK213">
        <v>5157596.4000000004</v>
      </c>
      <c r="DL213">
        <v>33.4</v>
      </c>
      <c r="DM213">
        <v>698.4</v>
      </c>
      <c r="DN213">
        <v>79</v>
      </c>
      <c r="DO213">
        <v>0</v>
      </c>
      <c r="DP213">
        <v>1.5023354430435201E-2</v>
      </c>
      <c r="DQ213">
        <v>6.9232625000255593E-2</v>
      </c>
      <c r="DR213">
        <v>209.75999732250401</v>
      </c>
      <c r="DS213">
        <v>7.72033491564031E-7</v>
      </c>
      <c r="DT213">
        <v>7.0065349326530302E-2</v>
      </c>
      <c r="DU213">
        <v>1.0671833482566799E-2</v>
      </c>
      <c r="DV213">
        <v>6.7374082878125796E-2</v>
      </c>
      <c r="DW213" s="58">
        <v>209.759946459932</v>
      </c>
      <c r="DX213">
        <v>6.7919062179445895E-7</v>
      </c>
      <c r="DY213">
        <v>6.676677221183E-2</v>
      </c>
      <c r="DZ213">
        <v>2.6971912696288698E-3</v>
      </c>
      <c r="EA213">
        <v>0</v>
      </c>
      <c r="EB213">
        <v>4841675</v>
      </c>
      <c r="EC213">
        <v>2750087</v>
      </c>
      <c r="ED213">
        <v>335506</v>
      </c>
      <c r="EE213">
        <v>0</v>
      </c>
      <c r="EF213">
        <v>1</v>
      </c>
      <c r="EG213">
        <v>1</v>
      </c>
      <c r="EH213" t="s">
        <v>1859</v>
      </c>
      <c r="EI213">
        <v>3.2359884999999998E-2</v>
      </c>
      <c r="EJ213">
        <v>1.47153139999999E-2</v>
      </c>
      <c r="EK213" t="s">
        <v>1848</v>
      </c>
      <c r="EL213" t="s">
        <v>1848</v>
      </c>
      <c r="EM213">
        <v>0</v>
      </c>
      <c r="EN213">
        <v>1</v>
      </c>
      <c r="EO213">
        <v>0</v>
      </c>
      <c r="EP213">
        <v>0</v>
      </c>
      <c r="EQ213">
        <v>1</v>
      </c>
      <c r="ER213">
        <v>1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 t="s">
        <v>1936</v>
      </c>
      <c r="FA213">
        <v>44</v>
      </c>
      <c r="FB213" t="s">
        <v>1824</v>
      </c>
      <c r="FC213">
        <v>6</v>
      </c>
      <c r="FD213" t="s">
        <v>1849</v>
      </c>
      <c r="FE213">
        <v>1</v>
      </c>
      <c r="FF213">
        <v>0</v>
      </c>
      <c r="FG213">
        <v>0</v>
      </c>
      <c r="FH213">
        <v>0</v>
      </c>
      <c r="FI213">
        <v>0</v>
      </c>
      <c r="FJ213" t="s">
        <v>2132</v>
      </c>
      <c r="FK213">
        <v>1</v>
      </c>
      <c r="FL213">
        <v>56</v>
      </c>
      <c r="FM213">
        <v>40</v>
      </c>
      <c r="FN213">
        <v>92</v>
      </c>
      <c r="FO213">
        <v>69</v>
      </c>
      <c r="FP213">
        <v>1</v>
      </c>
      <c r="FQ213">
        <v>1</v>
      </c>
      <c r="FR213">
        <v>0</v>
      </c>
      <c r="FS213" t="s">
        <v>2113</v>
      </c>
      <c r="FT213">
        <v>1</v>
      </c>
      <c r="FU213">
        <v>1</v>
      </c>
      <c r="FV213">
        <v>1</v>
      </c>
      <c r="FW213">
        <v>1</v>
      </c>
      <c r="FX213" t="s">
        <v>1963</v>
      </c>
      <c r="FY213">
        <v>0</v>
      </c>
      <c r="FZ213">
        <v>0</v>
      </c>
      <c r="GA213">
        <v>1</v>
      </c>
      <c r="GB213">
        <v>0</v>
      </c>
      <c r="GC213">
        <v>0</v>
      </c>
      <c r="GD213">
        <v>0</v>
      </c>
      <c r="GE213">
        <v>1</v>
      </c>
      <c r="GF213">
        <v>0</v>
      </c>
      <c r="GG213">
        <v>0</v>
      </c>
      <c r="GH213">
        <v>0</v>
      </c>
      <c r="GI213">
        <v>0</v>
      </c>
      <c r="GJ213">
        <v>0</v>
      </c>
      <c r="GK213">
        <v>0</v>
      </c>
      <c r="GL213">
        <v>1</v>
      </c>
      <c r="GM213" t="s">
        <v>1804</v>
      </c>
      <c r="GN213" t="s">
        <v>1906</v>
      </c>
      <c r="GO213" t="s">
        <v>1893</v>
      </c>
      <c r="GP213">
        <v>0</v>
      </c>
      <c r="GQ213" t="s">
        <v>2115</v>
      </c>
      <c r="GR213">
        <v>79.546531799999997</v>
      </c>
      <c r="GS213">
        <v>3.2986981840985798</v>
      </c>
      <c r="GT213">
        <v>20.825546538786998</v>
      </c>
      <c r="GU213">
        <v>1</v>
      </c>
      <c r="GV213">
        <v>52927813</v>
      </c>
      <c r="GW213">
        <v>5194083</v>
      </c>
      <c r="GX213">
        <v>0.51</v>
      </c>
      <c r="GY213">
        <v>5551071</v>
      </c>
      <c r="GZ213">
        <v>209.76007453774824</v>
      </c>
      <c r="HA213" t="s">
        <v>1806</v>
      </c>
      <c r="HB213" s="57">
        <v>0.47199999999999998</v>
      </c>
      <c r="HC213" t="s">
        <v>1806</v>
      </c>
      <c r="HD213" s="58">
        <v>209.759946459932</v>
      </c>
      <c r="HE213" s="18">
        <v>2844687.36</v>
      </c>
      <c r="HF213" s="18">
        <v>28737031.710719999</v>
      </c>
      <c r="HG213" s="18">
        <v>3013939.1165289972</v>
      </c>
      <c r="HH213" s="57">
        <v>0.24846514987360058</v>
      </c>
      <c r="HI213">
        <v>162</v>
      </c>
      <c r="HJ213" s="11">
        <v>16.983595410052732</v>
      </c>
      <c r="HK213">
        <v>1</v>
      </c>
      <c r="HL213" s="11">
        <v>10.483700870402922</v>
      </c>
      <c r="HM213" s="59">
        <v>2366.31718220525</v>
      </c>
      <c r="HN213" s="59">
        <v>10.58</v>
      </c>
      <c r="HO213" s="59">
        <v>3.22</v>
      </c>
      <c r="HP213" s="59">
        <v>28.744523661320098</v>
      </c>
      <c r="HQ213" s="59">
        <v>0.32040953034974701</v>
      </c>
      <c r="HR213" s="59">
        <v>0.47147445630387819</v>
      </c>
      <c r="HS213" s="59">
        <v>4.82</v>
      </c>
      <c r="HT213" s="59">
        <v>15.85</v>
      </c>
      <c r="HU213" t="s">
        <v>44</v>
      </c>
      <c r="HV213" s="19" t="s">
        <v>44</v>
      </c>
      <c r="HW213" s="18">
        <v>669.70853409599999</v>
      </c>
      <c r="HX213" s="58">
        <v>220.60199113122238</v>
      </c>
      <c r="HY213" s="58">
        <v>467.39800886877765</v>
      </c>
      <c r="HZ213" s="57">
        <v>0.6947740337746493</v>
      </c>
      <c r="IA213" s="18">
        <v>2844687.3599999994</v>
      </c>
      <c r="IB213" s="18">
        <v>4187319.728675758</v>
      </c>
      <c r="IC213" s="18">
        <v>42300303.899082504</v>
      </c>
      <c r="ID213" s="58">
        <v>20.9759946459932</v>
      </c>
      <c r="IE213" s="18">
        <v>443645.47405551991</v>
      </c>
      <c r="IF213" s="18">
        <v>2570293.6424734774</v>
      </c>
      <c r="IG213" s="18">
        <v>1061520507.4060638</v>
      </c>
      <c r="IH213" s="18">
        <v>0</v>
      </c>
      <c r="II213" s="18">
        <v>0</v>
      </c>
      <c r="IJ213" s="18">
        <v>2271.1275770626712</v>
      </c>
      <c r="IK213" s="58">
        <v>21.084694604651162</v>
      </c>
      <c r="IL213" s="58">
        <v>7.1518960461594485</v>
      </c>
      <c r="IM213" s="58">
        <v>13.026220353593999</v>
      </c>
      <c r="IN213" s="58">
        <v>19.272338288539139</v>
      </c>
      <c r="IO213" s="58">
        <v>3.7856754020328997E-15</v>
      </c>
      <c r="IP213" s="58">
        <v>76.801044178804105</v>
      </c>
      <c r="IQ213" s="58">
        <v>5.1895291692385968</v>
      </c>
      <c r="IR213" s="58">
        <v>5.7435414336074899</v>
      </c>
      <c r="IS213" s="58">
        <f t="shared" si="15"/>
        <v>2271.1275770626712</v>
      </c>
      <c r="IT213" s="60"/>
      <c r="IU213" s="18">
        <f t="shared" si="16"/>
        <v>13.026220353593999</v>
      </c>
      <c r="IV213" s="18">
        <f t="shared" si="17"/>
        <v>21.084694604651162</v>
      </c>
      <c r="IW213" s="57">
        <f t="shared" si="18"/>
        <v>0.32064242896979989</v>
      </c>
      <c r="IX213" s="57">
        <f t="shared" si="19"/>
        <v>0.47197888511578245</v>
      </c>
      <c r="JA213" s="18">
        <v>214.13</v>
      </c>
    </row>
    <row r="214" spans="1:261" x14ac:dyDescent="0.2">
      <c r="A214" t="s">
        <v>1598</v>
      </c>
      <c r="B214" t="s">
        <v>1596</v>
      </c>
      <c r="C214" t="s">
        <v>1224</v>
      </c>
      <c r="D214" t="s">
        <v>1597</v>
      </c>
      <c r="E214" t="s">
        <v>844</v>
      </c>
      <c r="F214">
        <v>8223</v>
      </c>
      <c r="G214">
        <v>3</v>
      </c>
      <c r="H214">
        <v>2409.90749239149</v>
      </c>
      <c r="I214">
        <v>10.58</v>
      </c>
      <c r="J214">
        <v>3.52</v>
      </c>
      <c r="K214">
        <v>33.002994059102399</v>
      </c>
      <c r="L214">
        <v>0.32440991309933898</v>
      </c>
      <c r="M214">
        <v>0.48019146497583587</v>
      </c>
      <c r="N214">
        <v>4.82</v>
      </c>
      <c r="O214">
        <v>13.15</v>
      </c>
      <c r="R214" t="s">
        <v>470</v>
      </c>
      <c r="S214">
        <v>3943</v>
      </c>
      <c r="T214" t="s">
        <v>41</v>
      </c>
      <c r="U214">
        <v>1</v>
      </c>
      <c r="V214">
        <v>2551</v>
      </c>
      <c r="W214" t="s">
        <v>42</v>
      </c>
      <c r="X214" t="s">
        <v>86</v>
      </c>
      <c r="Y214">
        <v>54061</v>
      </c>
      <c r="Z214">
        <v>552</v>
      </c>
      <c r="AA214">
        <v>1098</v>
      </c>
      <c r="AB214" t="b">
        <v>1</v>
      </c>
      <c r="AC214">
        <v>10223</v>
      </c>
      <c r="AD214">
        <v>1967</v>
      </c>
      <c r="AE214" s="10">
        <v>2035</v>
      </c>
      <c r="AF214" s="11">
        <v>999</v>
      </c>
      <c r="AG214" s="11">
        <v>11.871716927031567</v>
      </c>
      <c r="AH214" s="11">
        <v>0</v>
      </c>
      <c r="AI214" s="11">
        <v>11.871716927031567</v>
      </c>
      <c r="AJ214" s="11" t="s">
        <v>72</v>
      </c>
      <c r="AK214" s="11">
        <v>9.64</v>
      </c>
      <c r="AL214" s="11" t="s">
        <v>86</v>
      </c>
      <c r="AM214" s="11"/>
      <c r="AQ214" t="s">
        <v>630</v>
      </c>
      <c r="AR214" t="s">
        <v>632</v>
      </c>
      <c r="AS214">
        <v>6002</v>
      </c>
      <c r="AT214" t="s">
        <v>41</v>
      </c>
      <c r="AU214">
        <v>2</v>
      </c>
      <c r="AV214">
        <v>2670</v>
      </c>
      <c r="AW214" t="s">
        <v>42</v>
      </c>
      <c r="AX214">
        <v>0</v>
      </c>
      <c r="AY214" t="s">
        <v>380</v>
      </c>
      <c r="AZ214" t="s">
        <v>381</v>
      </c>
      <c r="BA214">
        <v>1</v>
      </c>
      <c r="BB214" t="s">
        <v>279</v>
      </c>
      <c r="BC214">
        <v>73</v>
      </c>
      <c r="BD214">
        <v>1073</v>
      </c>
      <c r="BE214">
        <v>695</v>
      </c>
      <c r="BF214">
        <v>10098</v>
      </c>
      <c r="BG214">
        <v>1985</v>
      </c>
      <c r="BH214">
        <v>0</v>
      </c>
      <c r="BI214" t="s">
        <v>1807</v>
      </c>
      <c r="BJ214" t="s">
        <v>1788</v>
      </c>
      <c r="BK214" t="s">
        <v>1808</v>
      </c>
      <c r="BL214" t="s">
        <v>1910</v>
      </c>
      <c r="BM214" t="s">
        <v>1810</v>
      </c>
      <c r="BN214">
        <v>2010</v>
      </c>
      <c r="BO214">
        <v>0.95</v>
      </c>
      <c r="BP214" t="s">
        <v>1811</v>
      </c>
      <c r="BQ214" t="s">
        <v>1701</v>
      </c>
      <c r="BR214">
        <v>2005</v>
      </c>
      <c r="BS214">
        <v>0</v>
      </c>
      <c r="BT214" t="s">
        <v>1958</v>
      </c>
      <c r="BU214" t="s">
        <v>1863</v>
      </c>
      <c r="BV214" t="s">
        <v>1812</v>
      </c>
      <c r="BW214">
        <v>2016</v>
      </c>
      <c r="BX214">
        <v>0</v>
      </c>
      <c r="BY214">
        <v>1.2</v>
      </c>
      <c r="BZ214">
        <v>0.27129999999999999</v>
      </c>
      <c r="CA214">
        <v>6.6409999999999997E-2</v>
      </c>
      <c r="CB214">
        <v>0.27129999999999999</v>
      </c>
      <c r="CC214">
        <v>6.6409999999999997E-2</v>
      </c>
      <c r="CD214">
        <v>0.1</v>
      </c>
      <c r="CE214">
        <v>0.1</v>
      </c>
      <c r="CF214">
        <v>0.1</v>
      </c>
      <c r="CG214">
        <v>0.99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 t="s">
        <v>2108</v>
      </c>
      <c r="CP214">
        <v>91.84</v>
      </c>
      <c r="CQ214" t="s">
        <v>2109</v>
      </c>
      <c r="CR214">
        <v>91.84</v>
      </c>
      <c r="CS214" t="s">
        <v>1795</v>
      </c>
      <c r="CT214" t="s">
        <v>2357</v>
      </c>
      <c r="CU214">
        <v>1</v>
      </c>
      <c r="CV214">
        <v>0</v>
      </c>
      <c r="CW214" t="s">
        <v>2111</v>
      </c>
      <c r="CX214">
        <v>33.631900000000002</v>
      </c>
      <c r="CY214">
        <v>-87.059700000000007</v>
      </c>
      <c r="CZ214" t="s">
        <v>1817</v>
      </c>
      <c r="DA214" t="s">
        <v>1818</v>
      </c>
      <c r="DB214" t="s">
        <v>2356</v>
      </c>
      <c r="DC214">
        <v>0</v>
      </c>
      <c r="DD214" s="18">
        <v>49535181.600000001</v>
      </c>
      <c r="DE214" s="18">
        <v>4758507.8</v>
      </c>
      <c r="DF214" s="57">
        <v>0.55800000000000005</v>
      </c>
      <c r="DG214" t="s">
        <v>1820</v>
      </c>
      <c r="DH214">
        <v>23233301.199999999</v>
      </c>
      <c r="DI214">
        <v>212.4</v>
      </c>
      <c r="DJ214">
        <v>1653.6</v>
      </c>
      <c r="DK214">
        <v>5195248</v>
      </c>
      <c r="DL214">
        <v>28.4</v>
      </c>
      <c r="DM214">
        <v>752</v>
      </c>
      <c r="DN214">
        <v>74</v>
      </c>
      <c r="DO214">
        <v>0</v>
      </c>
      <c r="DP214">
        <v>1.1350070449887201E-2</v>
      </c>
      <c r="DQ214">
        <v>6.8403091244654005E-2</v>
      </c>
      <c r="DR214">
        <v>209.759895313003</v>
      </c>
      <c r="DS214">
        <v>6.0533709066065502E-7</v>
      </c>
      <c r="DT214">
        <v>6.6003318820771206E-2</v>
      </c>
      <c r="DU214">
        <v>8.57572307759542E-3</v>
      </c>
      <c r="DV214">
        <v>6.6764668931787993E-2</v>
      </c>
      <c r="DW214" s="58">
        <v>209.759925458716</v>
      </c>
      <c r="DX214">
        <v>5.7332988560195304E-7</v>
      </c>
      <c r="DY214">
        <v>6.4734666290126697E-2</v>
      </c>
      <c r="DZ214">
        <v>2.1301082803123401E-3</v>
      </c>
      <c r="EA214">
        <v>0</v>
      </c>
      <c r="EB214">
        <v>4510138</v>
      </c>
      <c r="EC214">
        <v>2514436</v>
      </c>
      <c r="ED214">
        <v>1261612</v>
      </c>
      <c r="EE214">
        <v>0</v>
      </c>
      <c r="EF214">
        <v>1</v>
      </c>
      <c r="EG214">
        <v>1</v>
      </c>
      <c r="EH214" t="s">
        <v>1859</v>
      </c>
      <c r="EI214">
        <v>4.1419406999999998E-2</v>
      </c>
      <c r="EJ214">
        <v>1.47153139999999E-2</v>
      </c>
      <c r="EK214" t="s">
        <v>1848</v>
      </c>
      <c r="EL214" t="s">
        <v>1848</v>
      </c>
      <c r="EM214">
        <v>0</v>
      </c>
      <c r="EN214">
        <v>1</v>
      </c>
      <c r="EO214">
        <v>0</v>
      </c>
      <c r="EP214">
        <v>0</v>
      </c>
      <c r="EQ214">
        <v>1</v>
      </c>
      <c r="ER214">
        <v>1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 t="s">
        <v>1936</v>
      </c>
      <c r="FA214">
        <v>37</v>
      </c>
      <c r="FB214" t="s">
        <v>1802</v>
      </c>
      <c r="FC214">
        <v>6</v>
      </c>
      <c r="FD214" t="s">
        <v>1849</v>
      </c>
      <c r="FE214">
        <v>1</v>
      </c>
      <c r="FF214">
        <v>0</v>
      </c>
      <c r="FG214">
        <v>0</v>
      </c>
      <c r="FH214">
        <v>0</v>
      </c>
      <c r="FI214">
        <v>0</v>
      </c>
      <c r="FJ214" t="s">
        <v>2132</v>
      </c>
      <c r="FK214">
        <v>1</v>
      </c>
      <c r="FL214">
        <v>56</v>
      </c>
      <c r="FM214">
        <v>40</v>
      </c>
      <c r="FN214">
        <v>92</v>
      </c>
      <c r="FO214">
        <v>69</v>
      </c>
      <c r="FP214">
        <v>1</v>
      </c>
      <c r="FQ214">
        <v>1</v>
      </c>
      <c r="FR214">
        <v>0</v>
      </c>
      <c r="FS214" t="s">
        <v>2113</v>
      </c>
      <c r="FT214">
        <v>1</v>
      </c>
      <c r="FU214">
        <v>1</v>
      </c>
      <c r="FV214">
        <v>1</v>
      </c>
      <c r="FW214">
        <v>1</v>
      </c>
      <c r="FX214" t="s">
        <v>1963</v>
      </c>
      <c r="FY214">
        <v>0</v>
      </c>
      <c r="FZ214">
        <v>0</v>
      </c>
      <c r="GA214">
        <v>1</v>
      </c>
      <c r="GB214">
        <v>0</v>
      </c>
      <c r="GC214">
        <v>0</v>
      </c>
      <c r="GD214">
        <v>0</v>
      </c>
      <c r="GE214">
        <v>1</v>
      </c>
      <c r="GF214">
        <v>0</v>
      </c>
      <c r="GG214">
        <v>0</v>
      </c>
      <c r="GH214">
        <v>0</v>
      </c>
      <c r="GI214">
        <v>0</v>
      </c>
      <c r="GJ214">
        <v>0</v>
      </c>
      <c r="GK214">
        <v>0</v>
      </c>
      <c r="GL214">
        <v>1</v>
      </c>
      <c r="GM214" t="s">
        <v>1804</v>
      </c>
      <c r="GN214" t="s">
        <v>1906</v>
      </c>
      <c r="GO214" t="s">
        <v>1893</v>
      </c>
      <c r="GP214">
        <v>0</v>
      </c>
      <c r="GQ214" t="s">
        <v>2115</v>
      </c>
      <c r="GR214">
        <v>79.546531799999997</v>
      </c>
      <c r="GS214">
        <v>2.67013526792126</v>
      </c>
      <c r="GT214">
        <v>20.787832763816301</v>
      </c>
      <c r="GU214">
        <v>1</v>
      </c>
      <c r="GV214">
        <v>49340765</v>
      </c>
      <c r="GW214">
        <v>4846264</v>
      </c>
      <c r="GX214">
        <v>0.56000000000000005</v>
      </c>
      <c r="GY214">
        <v>5174858</v>
      </c>
      <c r="GZ214">
        <v>209.75994190604868</v>
      </c>
      <c r="HA214" t="s">
        <v>1806</v>
      </c>
      <c r="HB214" s="57">
        <v>0.55800000000000005</v>
      </c>
      <c r="HC214" t="s">
        <v>1806</v>
      </c>
      <c r="HD214" s="58">
        <v>209.759925458716</v>
      </c>
      <c r="HE214" s="18">
        <v>3397215.6000000006</v>
      </c>
      <c r="HF214" s="18">
        <v>34305083.128800005</v>
      </c>
      <c r="HG214" s="18">
        <v>3597915.8399760723</v>
      </c>
      <c r="HH214" s="57">
        <v>0.25099313831708198</v>
      </c>
      <c r="HI214">
        <v>162</v>
      </c>
      <c r="HJ214" s="11">
        <v>16.886408689980787</v>
      </c>
      <c r="HK214">
        <v>1</v>
      </c>
      <c r="HL214" s="11">
        <v>10.423709067889373</v>
      </c>
      <c r="HM214" s="59">
        <v>2366.31718220525</v>
      </c>
      <c r="HN214" s="59">
        <v>10.58</v>
      </c>
      <c r="HO214" s="59">
        <v>3.22</v>
      </c>
      <c r="HP214" s="59">
        <v>28.744523661320098</v>
      </c>
      <c r="HQ214" s="59">
        <v>0.32040953034974701</v>
      </c>
      <c r="HR214" s="59">
        <v>0.47147445630387819</v>
      </c>
      <c r="HS214" s="59">
        <v>4.82</v>
      </c>
      <c r="HT214" s="59">
        <v>15.85</v>
      </c>
      <c r="HU214" t="s">
        <v>44</v>
      </c>
      <c r="HV214" s="19" t="s">
        <v>44</v>
      </c>
      <c r="HW214" s="18">
        <v>676.25455243500005</v>
      </c>
      <c r="HX214" s="58">
        <v>222.758249572089</v>
      </c>
      <c r="HY214" s="58">
        <v>472.24175042791103</v>
      </c>
      <c r="HZ214" s="57">
        <v>0.82121074565854235</v>
      </c>
      <c r="IA214" s="18">
        <v>3397215.6000000006</v>
      </c>
      <c r="IB214" s="18">
        <v>4999695.2617183374</v>
      </c>
      <c r="IC214" s="18">
        <v>50486922.752831772</v>
      </c>
      <c r="ID214" s="58">
        <v>20.975992545871602</v>
      </c>
      <c r="IE214" s="18">
        <v>529506.65766369726</v>
      </c>
      <c r="IF214" s="18">
        <v>3068409.1823123749</v>
      </c>
      <c r="IG214" s="18">
        <v>1071896263.9552683</v>
      </c>
      <c r="IH214" s="18">
        <v>0</v>
      </c>
      <c r="II214" s="18">
        <v>0</v>
      </c>
      <c r="IJ214" s="18">
        <v>2269.8041055963267</v>
      </c>
      <c r="IK214" s="58">
        <v>21.043294705035972</v>
      </c>
      <c r="IL214" s="58">
        <v>7.1448981442472022</v>
      </c>
      <c r="IM214" s="58">
        <v>13.021062475806</v>
      </c>
      <c r="IN214" s="58">
        <v>19.205313687381427</v>
      </c>
      <c r="IO214" s="58">
        <v>0</v>
      </c>
      <c r="IP214" s="58">
        <v>76.773102212456521</v>
      </c>
      <c r="IQ214" s="58">
        <v>-1.4323197905234792</v>
      </c>
      <c r="IR214" s="58">
        <v>-1.5858051672522115</v>
      </c>
      <c r="IS214" s="58">
        <f t="shared" si="15"/>
        <v>2269.8041055963267</v>
      </c>
      <c r="IT214" s="60"/>
      <c r="IU214" s="18">
        <f t="shared" si="16"/>
        <v>13.021062475806</v>
      </c>
      <c r="IV214" s="18">
        <f t="shared" si="17"/>
        <v>21.043294705035972</v>
      </c>
      <c r="IW214" s="57">
        <f t="shared" si="18"/>
        <v>0.32051546701019995</v>
      </c>
      <c r="IX214" s="57">
        <f t="shared" si="19"/>
        <v>0.47170384526620457</v>
      </c>
      <c r="JA214" s="18">
        <v>214.13</v>
      </c>
    </row>
    <row r="215" spans="1:261" x14ac:dyDescent="0.2">
      <c r="A215" t="s">
        <v>1599</v>
      </c>
      <c r="B215" t="s">
        <v>1596</v>
      </c>
      <c r="C215" t="s">
        <v>1224</v>
      </c>
      <c r="D215" t="s">
        <v>1597</v>
      </c>
      <c r="E215" t="s">
        <v>844</v>
      </c>
      <c r="F215">
        <v>8223</v>
      </c>
      <c r="G215">
        <v>4</v>
      </c>
      <c r="H215">
        <v>2409.90749239149</v>
      </c>
      <c r="I215">
        <v>10.58</v>
      </c>
      <c r="J215">
        <v>3.52</v>
      </c>
      <c r="K215">
        <v>33.002994059102399</v>
      </c>
      <c r="L215">
        <v>0.32440991309933898</v>
      </c>
      <c r="M215">
        <v>0.48019146497583587</v>
      </c>
      <c r="N215">
        <v>4.82</v>
      </c>
      <c r="O215">
        <v>13.15</v>
      </c>
      <c r="R215" t="s">
        <v>472</v>
      </c>
      <c r="S215">
        <v>3943</v>
      </c>
      <c r="T215" t="s">
        <v>41</v>
      </c>
      <c r="U215">
        <v>2</v>
      </c>
      <c r="V215">
        <v>2552</v>
      </c>
      <c r="W215" t="s">
        <v>42</v>
      </c>
      <c r="X215" t="s">
        <v>86</v>
      </c>
      <c r="Y215">
        <v>54061</v>
      </c>
      <c r="Z215">
        <v>546</v>
      </c>
      <c r="AA215">
        <v>1098</v>
      </c>
      <c r="AB215" t="b">
        <v>1</v>
      </c>
      <c r="AC215">
        <v>10240</v>
      </c>
      <c r="AD215">
        <v>1968</v>
      </c>
      <c r="AE215" s="10">
        <v>2035</v>
      </c>
      <c r="AF215" s="11">
        <v>999</v>
      </c>
      <c r="AG215" s="11">
        <v>11.871716927031567</v>
      </c>
      <c r="AH215" s="11">
        <v>0</v>
      </c>
      <c r="AI215" s="11">
        <v>11.871716927031567</v>
      </c>
      <c r="AJ215" s="11" t="s">
        <v>72</v>
      </c>
      <c r="AK215" s="11">
        <v>9.64</v>
      </c>
      <c r="AL215" s="11" t="s">
        <v>86</v>
      </c>
      <c r="AM215" s="11"/>
      <c r="AQ215" t="s">
        <v>630</v>
      </c>
      <c r="AR215" t="s">
        <v>633</v>
      </c>
      <c r="AS215">
        <v>6002</v>
      </c>
      <c r="AT215" t="s">
        <v>41</v>
      </c>
      <c r="AU215">
        <v>3</v>
      </c>
      <c r="AV215">
        <v>2671</v>
      </c>
      <c r="AW215" t="s">
        <v>42</v>
      </c>
      <c r="AX215">
        <v>0</v>
      </c>
      <c r="AY215" t="s">
        <v>380</v>
      </c>
      <c r="AZ215" t="s">
        <v>381</v>
      </c>
      <c r="BA215">
        <v>1</v>
      </c>
      <c r="BB215" t="s">
        <v>279</v>
      </c>
      <c r="BC215">
        <v>73</v>
      </c>
      <c r="BD215">
        <v>1073</v>
      </c>
      <c r="BE215">
        <v>687</v>
      </c>
      <c r="BF215">
        <v>10001</v>
      </c>
      <c r="BG215">
        <v>1989</v>
      </c>
      <c r="BH215">
        <v>0</v>
      </c>
      <c r="BI215" t="s">
        <v>1807</v>
      </c>
      <c r="BJ215" t="s">
        <v>1788</v>
      </c>
      <c r="BK215" t="s">
        <v>1808</v>
      </c>
      <c r="BL215" t="s">
        <v>1910</v>
      </c>
      <c r="BM215" t="s">
        <v>1810</v>
      </c>
      <c r="BN215">
        <v>2009</v>
      </c>
      <c r="BO215">
        <v>0.95</v>
      </c>
      <c r="BP215" t="s">
        <v>1811</v>
      </c>
      <c r="BQ215" t="s">
        <v>1701</v>
      </c>
      <c r="BR215">
        <v>2003</v>
      </c>
      <c r="BS215">
        <v>0</v>
      </c>
      <c r="BT215" t="s">
        <v>1958</v>
      </c>
      <c r="BU215" t="s">
        <v>1863</v>
      </c>
      <c r="BV215" t="s">
        <v>1812</v>
      </c>
      <c r="BW215">
        <v>2016</v>
      </c>
      <c r="BX215">
        <v>0</v>
      </c>
      <c r="BY215">
        <v>1.2</v>
      </c>
      <c r="BZ215">
        <v>0.33029999999999998</v>
      </c>
      <c r="CA215">
        <v>7.7530000000000002E-2</v>
      </c>
      <c r="CB215">
        <v>0.33029999999999998</v>
      </c>
      <c r="CC215">
        <v>7.7530000000000002E-2</v>
      </c>
      <c r="CD215">
        <v>0.1</v>
      </c>
      <c r="CE215">
        <v>0.1</v>
      </c>
      <c r="CF215">
        <v>0.1</v>
      </c>
      <c r="CG215">
        <v>0.99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 t="s">
        <v>2108</v>
      </c>
      <c r="CP215">
        <v>100</v>
      </c>
      <c r="CQ215" t="s">
        <v>2109</v>
      </c>
      <c r="CR215">
        <v>100</v>
      </c>
      <c r="CS215" t="s">
        <v>1795</v>
      </c>
      <c r="CT215" t="s">
        <v>2358</v>
      </c>
      <c r="CU215">
        <v>1</v>
      </c>
      <c r="CV215">
        <v>0</v>
      </c>
      <c r="CW215" t="s">
        <v>2111</v>
      </c>
      <c r="CX215">
        <v>33.631900000000002</v>
      </c>
      <c r="CY215">
        <v>-87.059700000000007</v>
      </c>
      <c r="CZ215" t="s">
        <v>1817</v>
      </c>
      <c r="DA215" t="s">
        <v>1818</v>
      </c>
      <c r="DB215" t="s">
        <v>2356</v>
      </c>
      <c r="DC215">
        <v>0</v>
      </c>
      <c r="DD215" s="18">
        <v>49511769.600000001</v>
      </c>
      <c r="DE215" s="18">
        <v>5022034.8</v>
      </c>
      <c r="DF215" s="57">
        <v>0.51600000000000001</v>
      </c>
      <c r="DG215" t="s">
        <v>1820</v>
      </c>
      <c r="DH215">
        <v>21950800.600000001</v>
      </c>
      <c r="DI215">
        <v>210</v>
      </c>
      <c r="DJ215">
        <v>1798</v>
      </c>
      <c r="DK215">
        <v>5192795</v>
      </c>
      <c r="DL215">
        <v>30</v>
      </c>
      <c r="DM215">
        <v>787.4</v>
      </c>
      <c r="DN215">
        <v>75</v>
      </c>
      <c r="DO215">
        <v>0</v>
      </c>
      <c r="DP215">
        <v>8.6320249407973899E-3</v>
      </c>
      <c r="DQ215">
        <v>7.1690873805498004E-2</v>
      </c>
      <c r="DR215">
        <v>209.75993939971801</v>
      </c>
      <c r="DS215">
        <v>7.4533548685600002E-7</v>
      </c>
      <c r="DT215">
        <v>7.1717143793663105E-2</v>
      </c>
      <c r="DU215">
        <v>8.4828315245674395E-3</v>
      </c>
      <c r="DV215">
        <v>7.26291956246298E-2</v>
      </c>
      <c r="DW215" s="58">
        <v>209.76002441245799</v>
      </c>
      <c r="DX215">
        <v>6.0591653746910299E-7</v>
      </c>
      <c r="DY215">
        <v>7.1742258002197801E-2</v>
      </c>
      <c r="DZ215">
        <v>3.63288566574967E-3</v>
      </c>
      <c r="EA215">
        <v>0</v>
      </c>
      <c r="EB215">
        <v>4559924</v>
      </c>
      <c r="EC215">
        <v>2494804</v>
      </c>
      <c r="ED215">
        <v>545903</v>
      </c>
      <c r="EE215">
        <v>0</v>
      </c>
      <c r="EF215">
        <v>1</v>
      </c>
      <c r="EG215">
        <v>1</v>
      </c>
      <c r="EH215" t="s">
        <v>1859</v>
      </c>
      <c r="EI215">
        <v>4.7488543000000001E-2</v>
      </c>
      <c r="EJ215">
        <v>1.47153139999999E-2</v>
      </c>
      <c r="EK215" t="s">
        <v>1848</v>
      </c>
      <c r="EL215" t="s">
        <v>1848</v>
      </c>
      <c r="EM215">
        <v>0</v>
      </c>
      <c r="EN215">
        <v>1</v>
      </c>
      <c r="EO215">
        <v>0</v>
      </c>
      <c r="EP215">
        <v>0</v>
      </c>
      <c r="EQ215">
        <v>1</v>
      </c>
      <c r="ER215">
        <v>1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 t="s">
        <v>1936</v>
      </c>
      <c r="FA215">
        <v>33</v>
      </c>
      <c r="FB215" t="s">
        <v>1802</v>
      </c>
      <c r="FC215">
        <v>6</v>
      </c>
      <c r="FD215" t="s">
        <v>1849</v>
      </c>
      <c r="FE215">
        <v>1</v>
      </c>
      <c r="FF215">
        <v>0</v>
      </c>
      <c r="FG215">
        <v>0</v>
      </c>
      <c r="FH215">
        <v>0</v>
      </c>
      <c r="FI215">
        <v>0</v>
      </c>
      <c r="FJ215" t="s">
        <v>2132</v>
      </c>
      <c r="FK215">
        <v>1</v>
      </c>
      <c r="FL215">
        <v>56</v>
      </c>
      <c r="FM215">
        <v>40</v>
      </c>
      <c r="FN215">
        <v>92</v>
      </c>
      <c r="FO215">
        <v>69</v>
      </c>
      <c r="FP215">
        <v>1</v>
      </c>
      <c r="FQ215">
        <v>1</v>
      </c>
      <c r="FR215">
        <v>0</v>
      </c>
      <c r="FS215" t="s">
        <v>2113</v>
      </c>
      <c r="FT215">
        <v>1</v>
      </c>
      <c r="FU215">
        <v>1</v>
      </c>
      <c r="FV215">
        <v>1</v>
      </c>
      <c r="FW215">
        <v>1</v>
      </c>
      <c r="FX215" t="s">
        <v>1963</v>
      </c>
      <c r="FY215">
        <v>0</v>
      </c>
      <c r="FZ215">
        <v>0</v>
      </c>
      <c r="GA215">
        <v>1</v>
      </c>
      <c r="GB215">
        <v>0</v>
      </c>
      <c r="GC215">
        <v>0</v>
      </c>
      <c r="GD215">
        <v>0</v>
      </c>
      <c r="GE215">
        <v>1</v>
      </c>
      <c r="GF215">
        <v>0</v>
      </c>
      <c r="GG215">
        <v>0</v>
      </c>
      <c r="GH215">
        <v>0</v>
      </c>
      <c r="GI215">
        <v>0</v>
      </c>
      <c r="GJ215">
        <v>0</v>
      </c>
      <c r="GK215">
        <v>0</v>
      </c>
      <c r="GL215">
        <v>1</v>
      </c>
      <c r="GM215" t="s">
        <v>1804</v>
      </c>
      <c r="GN215" t="s">
        <v>1906</v>
      </c>
      <c r="GO215" t="s">
        <v>1893</v>
      </c>
      <c r="GP215">
        <v>0</v>
      </c>
      <c r="GQ215" t="s">
        <v>2115</v>
      </c>
      <c r="GR215">
        <v>79.546531799999997</v>
      </c>
      <c r="GS215">
        <v>2.6399642479447398</v>
      </c>
      <c r="GT215">
        <v>22.603122465736401</v>
      </c>
      <c r="GU215">
        <v>1</v>
      </c>
      <c r="GV215">
        <v>47620701</v>
      </c>
      <c r="GW215">
        <v>4821552</v>
      </c>
      <c r="GX215">
        <v>0.5</v>
      </c>
      <c r="GY215">
        <v>4994463</v>
      </c>
      <c r="GZ215">
        <v>209.76016291738335</v>
      </c>
      <c r="HA215" t="s">
        <v>1806</v>
      </c>
      <c r="HB215" s="57">
        <v>0.51600000000000001</v>
      </c>
      <c r="HC215" t="s">
        <v>1806</v>
      </c>
      <c r="HD215" s="58">
        <v>209.76002441245799</v>
      </c>
      <c r="HE215" s="18">
        <v>3105349.9200000004</v>
      </c>
      <c r="HF215" s="18">
        <v>31056604.549920008</v>
      </c>
      <c r="HG215" s="18">
        <v>3257217.0642796373</v>
      </c>
      <c r="HH215" s="57">
        <v>0.24810400866738894</v>
      </c>
      <c r="HI215">
        <v>162</v>
      </c>
      <c r="HJ215" s="11">
        <v>17.099377112118962</v>
      </c>
      <c r="HK215">
        <v>1</v>
      </c>
      <c r="HL215" s="11">
        <v>10.555171056863557</v>
      </c>
      <c r="HM215" s="59">
        <v>2332.0701012794402</v>
      </c>
      <c r="HN215" s="59">
        <v>10.58</v>
      </c>
      <c r="HO215" s="59">
        <v>4.59</v>
      </c>
      <c r="HP215" s="59">
        <v>28.421622833644001</v>
      </c>
      <c r="HQ215" s="59">
        <v>0.31718895001695802</v>
      </c>
      <c r="HR215" s="59">
        <v>0.4645340025250575</v>
      </c>
      <c r="HS215" s="59">
        <v>4.82</v>
      </c>
      <c r="HT215" s="59">
        <v>15.85</v>
      </c>
      <c r="HU215" t="s">
        <v>44</v>
      </c>
      <c r="HV215" s="19" t="s">
        <v>44</v>
      </c>
      <c r="HW215" s="18">
        <v>662.04909328949998</v>
      </c>
      <c r="HX215" s="58">
        <v>218.07897132956128</v>
      </c>
      <c r="HY215" s="58">
        <v>468.92102867043872</v>
      </c>
      <c r="HZ215" s="57">
        <v>0.75597377452897241</v>
      </c>
      <c r="IA215" s="18">
        <v>3105349.9200000004</v>
      </c>
      <c r="IB215" s="18">
        <v>4549540.8919682996</v>
      </c>
      <c r="IC215" s="18">
        <v>45499958.46057497</v>
      </c>
      <c r="ID215" s="58">
        <v>20.9760024412458</v>
      </c>
      <c r="IE215" s="18">
        <v>477203.61987280153</v>
      </c>
      <c r="IF215" s="18">
        <v>2780013.4444068358</v>
      </c>
      <c r="IG215" s="18">
        <v>1049379922.2448821</v>
      </c>
      <c r="IH215" s="18">
        <v>0</v>
      </c>
      <c r="II215" s="18">
        <v>0</v>
      </c>
      <c r="IJ215" s="18">
        <v>2237.8606590117211</v>
      </c>
      <c r="IK215" s="58">
        <v>21.090677746724893</v>
      </c>
      <c r="IL215" s="58">
        <v>6.9766794158844556</v>
      </c>
      <c r="IM215" s="58">
        <v>12.895983939446998</v>
      </c>
      <c r="IN215" s="58">
        <v>19.158565541610663</v>
      </c>
      <c r="IO215" s="58">
        <v>0</v>
      </c>
      <c r="IP215" s="58">
        <v>76.094852065683156</v>
      </c>
      <c r="IQ215" s="58">
        <v>1.4599938849907232</v>
      </c>
      <c r="IR215" s="58">
        <v>1.6308525065150523</v>
      </c>
      <c r="IS215" s="58">
        <f t="shared" si="15"/>
        <v>2237.8606590117211</v>
      </c>
      <c r="IT215" s="60"/>
      <c r="IU215" s="18">
        <f t="shared" si="16"/>
        <v>12.895983939446998</v>
      </c>
      <c r="IV215" s="18">
        <f t="shared" si="17"/>
        <v>21.090677746724893</v>
      </c>
      <c r="IW215" s="57">
        <f t="shared" si="18"/>
        <v>0.31743663948989997</v>
      </c>
      <c r="IX215" s="57">
        <f t="shared" si="19"/>
        <v>0.46506545451351222</v>
      </c>
      <c r="JA215" s="18">
        <v>214.13</v>
      </c>
    </row>
    <row r="216" spans="1:261" x14ac:dyDescent="0.2">
      <c r="A216" t="s">
        <v>1600</v>
      </c>
      <c r="B216" t="s">
        <v>1320</v>
      </c>
      <c r="C216" t="s">
        <v>1224</v>
      </c>
      <c r="D216" t="s">
        <v>1601</v>
      </c>
      <c r="E216" t="s">
        <v>1136</v>
      </c>
      <c r="F216">
        <v>8226</v>
      </c>
      <c r="G216">
        <v>1</v>
      </c>
      <c r="H216">
        <v>2727</v>
      </c>
      <c r="I216">
        <v>12.66</v>
      </c>
      <c r="J216">
        <v>4.59</v>
      </c>
      <c r="K216">
        <v>35.04</v>
      </c>
      <c r="L216">
        <v>0.28999999999999998</v>
      </c>
      <c r="M216">
        <v>0.41</v>
      </c>
      <c r="N216">
        <v>4.82</v>
      </c>
      <c r="O216">
        <v>17.97</v>
      </c>
      <c r="R216" t="s">
        <v>474</v>
      </c>
      <c r="S216">
        <v>3944</v>
      </c>
      <c r="T216" t="s">
        <v>41</v>
      </c>
      <c r="U216">
        <v>1</v>
      </c>
      <c r="V216">
        <v>2553</v>
      </c>
      <c r="W216" t="s">
        <v>42</v>
      </c>
      <c r="X216" t="s">
        <v>86</v>
      </c>
      <c r="Y216">
        <v>54033</v>
      </c>
      <c r="Z216">
        <v>652</v>
      </c>
      <c r="AA216">
        <v>1954</v>
      </c>
      <c r="AB216" t="b">
        <v>1</v>
      </c>
      <c r="AC216">
        <v>10184</v>
      </c>
      <c r="AD216">
        <v>1972</v>
      </c>
      <c r="AE216" s="10">
        <v>2040</v>
      </c>
      <c r="AF216" s="11">
        <v>999</v>
      </c>
      <c r="AG216" s="11">
        <v>10.770801344827431</v>
      </c>
      <c r="AH216" s="11">
        <v>0</v>
      </c>
      <c r="AI216" s="11">
        <v>10.770801344827431</v>
      </c>
      <c r="AJ216" s="11" t="s">
        <v>86</v>
      </c>
      <c r="AK216" s="11">
        <v>9.64</v>
      </c>
      <c r="AL216" s="11" t="s">
        <v>86</v>
      </c>
      <c r="AM216" s="11"/>
      <c r="AQ216" t="s">
        <v>630</v>
      </c>
      <c r="AR216" t="s">
        <v>634</v>
      </c>
      <c r="AS216">
        <v>6002</v>
      </c>
      <c r="AT216" t="s">
        <v>41</v>
      </c>
      <c r="AU216">
        <v>4</v>
      </c>
      <c r="AV216">
        <v>2672</v>
      </c>
      <c r="AW216" t="s">
        <v>42</v>
      </c>
      <c r="AX216">
        <v>0</v>
      </c>
      <c r="AY216" t="s">
        <v>380</v>
      </c>
      <c r="AZ216" t="s">
        <v>381</v>
      </c>
      <c r="BA216">
        <v>1</v>
      </c>
      <c r="BB216" t="s">
        <v>279</v>
      </c>
      <c r="BC216">
        <v>73</v>
      </c>
      <c r="BD216">
        <v>1073</v>
      </c>
      <c r="BE216">
        <v>699</v>
      </c>
      <c r="BF216">
        <v>10011</v>
      </c>
      <c r="BG216">
        <v>1991</v>
      </c>
      <c r="BH216">
        <v>0</v>
      </c>
      <c r="BI216" t="s">
        <v>1807</v>
      </c>
      <c r="BJ216" t="s">
        <v>1788</v>
      </c>
      <c r="BK216" t="s">
        <v>1808</v>
      </c>
      <c r="BL216" t="s">
        <v>1910</v>
      </c>
      <c r="BM216" t="s">
        <v>1810</v>
      </c>
      <c r="BN216">
        <v>2010</v>
      </c>
      <c r="BO216">
        <v>0.95</v>
      </c>
      <c r="BP216" t="s">
        <v>1811</v>
      </c>
      <c r="BQ216" t="s">
        <v>1701</v>
      </c>
      <c r="BR216">
        <v>2003</v>
      </c>
      <c r="BS216">
        <v>0</v>
      </c>
      <c r="BT216" t="s">
        <v>1958</v>
      </c>
      <c r="BU216" t="s">
        <v>1863</v>
      </c>
      <c r="BV216" t="s">
        <v>1812</v>
      </c>
      <c r="BW216">
        <v>2016</v>
      </c>
      <c r="BX216">
        <v>0</v>
      </c>
      <c r="BY216">
        <v>1.2</v>
      </c>
      <c r="BZ216">
        <v>0.31659999999999999</v>
      </c>
      <c r="CA216">
        <v>6.5640000000000004E-2</v>
      </c>
      <c r="CB216">
        <v>0.31659999999999999</v>
      </c>
      <c r="CC216">
        <v>6.5640000000000004E-2</v>
      </c>
      <c r="CD216">
        <v>0.1</v>
      </c>
      <c r="CE216">
        <v>0.1</v>
      </c>
      <c r="CF216">
        <v>0.1</v>
      </c>
      <c r="CG216">
        <v>0.99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 t="s">
        <v>2108</v>
      </c>
      <c r="CP216">
        <v>100</v>
      </c>
      <c r="CQ216" t="s">
        <v>2109</v>
      </c>
      <c r="CR216">
        <v>100</v>
      </c>
      <c r="CS216" t="s">
        <v>1795</v>
      </c>
      <c r="CT216" t="s">
        <v>2359</v>
      </c>
      <c r="CU216">
        <v>1</v>
      </c>
      <c r="CV216">
        <v>0</v>
      </c>
      <c r="CW216" t="s">
        <v>2111</v>
      </c>
      <c r="CX216">
        <v>33.631900000000002</v>
      </c>
      <c r="CY216">
        <v>-87.059700000000007</v>
      </c>
      <c r="CZ216" t="s">
        <v>1817</v>
      </c>
      <c r="DA216" t="s">
        <v>1818</v>
      </c>
      <c r="DB216" t="s">
        <v>2356</v>
      </c>
      <c r="DC216">
        <v>0</v>
      </c>
      <c r="DD216" s="18">
        <v>53301349.399999999</v>
      </c>
      <c r="DE216" s="18">
        <v>5117311.4000000004</v>
      </c>
      <c r="DF216" s="57">
        <v>0.52800000000000002</v>
      </c>
      <c r="DG216" t="s">
        <v>1820</v>
      </c>
      <c r="DH216">
        <v>23461389.199999999</v>
      </c>
      <c r="DI216">
        <v>271.8</v>
      </c>
      <c r="DJ216">
        <v>1739.8</v>
      </c>
      <c r="DK216">
        <v>5590243.7999999998</v>
      </c>
      <c r="DL216">
        <v>35.200000000000003</v>
      </c>
      <c r="DM216">
        <v>774</v>
      </c>
      <c r="DN216">
        <v>100</v>
      </c>
      <c r="DO216">
        <v>0</v>
      </c>
      <c r="DP216">
        <v>1.15396723519998E-2</v>
      </c>
      <c r="DQ216">
        <v>6.0707273462096402E-2</v>
      </c>
      <c r="DR216">
        <v>209.75986470874901</v>
      </c>
      <c r="DS216">
        <v>6.9436423894554695E-7</v>
      </c>
      <c r="DT216">
        <v>5.9157150152908601E-2</v>
      </c>
      <c r="DU216">
        <v>1.0198616097325201E-2</v>
      </c>
      <c r="DV216">
        <v>6.5281649323497198E-2</v>
      </c>
      <c r="DW216" s="58">
        <v>209.759935270982</v>
      </c>
      <c r="DX216">
        <v>6.6039603867889996E-7</v>
      </c>
      <c r="DY216">
        <v>6.5980747636205594E-2</v>
      </c>
      <c r="DZ216">
        <v>4.2078259545563603E-3</v>
      </c>
      <c r="EA216">
        <v>0</v>
      </c>
      <c r="EB216">
        <v>4579211</v>
      </c>
      <c r="EC216">
        <v>2515634</v>
      </c>
      <c r="ED216">
        <v>357883</v>
      </c>
      <c r="EE216">
        <v>0</v>
      </c>
      <c r="EF216">
        <v>1</v>
      </c>
      <c r="EG216">
        <v>1</v>
      </c>
      <c r="EH216" t="s">
        <v>1859</v>
      </c>
      <c r="EI216">
        <v>3.2311290999999999E-2</v>
      </c>
      <c r="EJ216">
        <v>1.47153139999999E-2</v>
      </c>
      <c r="EK216" t="s">
        <v>1848</v>
      </c>
      <c r="EL216" t="s">
        <v>1848</v>
      </c>
      <c r="EM216">
        <v>0</v>
      </c>
      <c r="EN216">
        <v>1</v>
      </c>
      <c r="EO216">
        <v>0</v>
      </c>
      <c r="EP216">
        <v>0</v>
      </c>
      <c r="EQ216">
        <v>1</v>
      </c>
      <c r="ER216">
        <v>1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 t="s">
        <v>1936</v>
      </c>
      <c r="FA216">
        <v>31</v>
      </c>
      <c r="FB216" t="s">
        <v>1802</v>
      </c>
      <c r="FC216">
        <v>6</v>
      </c>
      <c r="FD216" t="s">
        <v>1849</v>
      </c>
      <c r="FE216">
        <v>1</v>
      </c>
      <c r="FF216">
        <v>0</v>
      </c>
      <c r="FG216">
        <v>0</v>
      </c>
      <c r="FH216">
        <v>0</v>
      </c>
      <c r="FI216">
        <v>0</v>
      </c>
      <c r="FJ216" t="s">
        <v>2132</v>
      </c>
      <c r="FK216">
        <v>1</v>
      </c>
      <c r="FL216">
        <v>56</v>
      </c>
      <c r="FM216">
        <v>40</v>
      </c>
      <c r="FN216">
        <v>92</v>
      </c>
      <c r="FO216">
        <v>69</v>
      </c>
      <c r="FP216">
        <v>1</v>
      </c>
      <c r="FQ216">
        <v>1</v>
      </c>
      <c r="FR216">
        <v>0</v>
      </c>
      <c r="FS216" t="s">
        <v>2113</v>
      </c>
      <c r="FT216">
        <v>1</v>
      </c>
      <c r="FU216">
        <v>1</v>
      </c>
      <c r="FV216">
        <v>1</v>
      </c>
      <c r="FW216">
        <v>1</v>
      </c>
      <c r="FX216" t="s">
        <v>1963</v>
      </c>
      <c r="FY216">
        <v>0</v>
      </c>
      <c r="FZ216">
        <v>0</v>
      </c>
      <c r="GA216">
        <v>1</v>
      </c>
      <c r="GB216">
        <v>0</v>
      </c>
      <c r="GC216">
        <v>0</v>
      </c>
      <c r="GD216">
        <v>0</v>
      </c>
      <c r="GE216">
        <v>1</v>
      </c>
      <c r="GF216">
        <v>0</v>
      </c>
      <c r="GG216">
        <v>0</v>
      </c>
      <c r="GH216">
        <v>0</v>
      </c>
      <c r="GI216">
        <v>0</v>
      </c>
      <c r="GJ216">
        <v>0</v>
      </c>
      <c r="GK216">
        <v>0</v>
      </c>
      <c r="GL216">
        <v>1</v>
      </c>
      <c r="GM216" t="s">
        <v>1804</v>
      </c>
      <c r="GN216" t="s">
        <v>1906</v>
      </c>
      <c r="GO216" t="s">
        <v>1893</v>
      </c>
      <c r="GP216">
        <v>0</v>
      </c>
      <c r="GQ216" t="s">
        <v>2115</v>
      </c>
      <c r="GR216">
        <v>79.546531799999997</v>
      </c>
      <c r="GS216">
        <v>3.41686801233991</v>
      </c>
      <c r="GT216">
        <v>21.871475231306</v>
      </c>
      <c r="GU216">
        <v>1</v>
      </c>
      <c r="GV216">
        <v>50007276</v>
      </c>
      <c r="GW216">
        <v>4846080</v>
      </c>
      <c r="GX216">
        <v>0.5</v>
      </c>
      <c r="GY216">
        <v>5244759</v>
      </c>
      <c r="GZ216">
        <v>209.75983574870185</v>
      </c>
      <c r="HA216" t="s">
        <v>1806</v>
      </c>
      <c r="HB216" s="57">
        <v>0.52800000000000002</v>
      </c>
      <c r="HC216" t="s">
        <v>1806</v>
      </c>
      <c r="HD216" s="58">
        <v>209.759935270982</v>
      </c>
      <c r="HE216" s="18">
        <v>3233070.72</v>
      </c>
      <c r="HF216" s="18">
        <v>32366270.977920003</v>
      </c>
      <c r="HG216" s="18">
        <v>3394573.4526457814</v>
      </c>
      <c r="HH216" s="57">
        <v>0.25243770314192848</v>
      </c>
      <c r="HI216">
        <v>162</v>
      </c>
      <c r="HJ216" s="11">
        <v>16.915454984581778</v>
      </c>
      <c r="HK216">
        <v>1</v>
      </c>
      <c r="HL216" s="11">
        <v>10.441638879371467</v>
      </c>
      <c r="HM216" s="59">
        <v>2335.5434824283302</v>
      </c>
      <c r="HN216" s="59">
        <v>10.58</v>
      </c>
      <c r="HO216" s="59">
        <v>4.59</v>
      </c>
      <c r="HP216" s="59">
        <v>28.359081813291699</v>
      </c>
      <c r="HQ216" s="59">
        <v>0.31752224109806898</v>
      </c>
      <c r="HR216" s="59">
        <v>0.46524921428786348</v>
      </c>
      <c r="HS216" s="59">
        <v>4.82</v>
      </c>
      <c r="HT216" s="59">
        <v>15.85</v>
      </c>
      <c r="HU216" t="s">
        <v>44</v>
      </c>
      <c r="HV216" s="19" t="s">
        <v>44</v>
      </c>
      <c r="HW216" s="18">
        <v>674.28681550650003</v>
      </c>
      <c r="HX216" s="58">
        <v>222.1100770278411</v>
      </c>
      <c r="HY216" s="58">
        <v>476.8899229721589</v>
      </c>
      <c r="HZ216" s="57">
        <v>0.77391444486770311</v>
      </c>
      <c r="IA216" s="18">
        <v>3233070.7200000007</v>
      </c>
      <c r="IB216" s="18">
        <v>4738863.8853917141</v>
      </c>
      <c r="IC216" s="18">
        <v>47440766.356656447</v>
      </c>
      <c r="ID216" s="58">
        <v>20.975993527098201</v>
      </c>
      <c r="IE216" s="18">
        <v>497558.60400890181</v>
      </c>
      <c r="IF216" s="18">
        <v>2897014.8486368796</v>
      </c>
      <c r="IG216" s="18">
        <v>1068777305.4883548</v>
      </c>
      <c r="IH216" s="18">
        <v>0</v>
      </c>
      <c r="II216" s="18">
        <v>0</v>
      </c>
      <c r="IJ216" s="18">
        <v>2241.1404687004692</v>
      </c>
      <c r="IK216" s="58">
        <v>21.0200099055794</v>
      </c>
      <c r="IL216" s="58">
        <v>6.9938906465073121</v>
      </c>
      <c r="IM216" s="58">
        <v>12.908878633917</v>
      </c>
      <c r="IN216" s="58">
        <v>19.064745697716035</v>
      </c>
      <c r="IO216" s="58">
        <v>-3.3450703967591548E-15</v>
      </c>
      <c r="IP216" s="58">
        <v>76.164823927555389</v>
      </c>
      <c r="IQ216" s="58">
        <v>0.48841566896645361</v>
      </c>
      <c r="IR216" s="58">
        <v>0.54507224885908101</v>
      </c>
      <c r="IS216" s="58">
        <f t="shared" si="15"/>
        <v>2241.1404687004692</v>
      </c>
      <c r="IT216" s="60"/>
      <c r="IU216" s="18">
        <f t="shared" si="16"/>
        <v>12.908878633917</v>
      </c>
      <c r="IV216" s="18">
        <f t="shared" si="17"/>
        <v>21.0200099055794</v>
      </c>
      <c r="IW216" s="57">
        <f t="shared" si="18"/>
        <v>0.31775404438889998</v>
      </c>
      <c r="IX216" s="57">
        <f t="shared" si="19"/>
        <v>0.46574705467367994</v>
      </c>
      <c r="JA216" s="18">
        <v>214.13</v>
      </c>
    </row>
    <row r="217" spans="1:261" x14ac:dyDescent="0.2">
      <c r="A217" t="s">
        <v>1602</v>
      </c>
      <c r="B217" t="s">
        <v>1603</v>
      </c>
      <c r="C217" t="s">
        <v>1224</v>
      </c>
      <c r="D217" t="s">
        <v>1604</v>
      </c>
      <c r="E217" t="s">
        <v>1095</v>
      </c>
      <c r="F217">
        <v>876</v>
      </c>
      <c r="G217">
        <v>1</v>
      </c>
      <c r="H217">
        <v>2957</v>
      </c>
      <c r="I217">
        <v>12.66</v>
      </c>
      <c r="J217">
        <v>4.59</v>
      </c>
      <c r="K217">
        <v>37.909999999999997</v>
      </c>
      <c r="L217">
        <v>0.31</v>
      </c>
      <c r="M217">
        <v>0.46</v>
      </c>
      <c r="N217">
        <v>4.82</v>
      </c>
      <c r="O217">
        <v>17.28</v>
      </c>
      <c r="R217" t="s">
        <v>476</v>
      </c>
      <c r="S217">
        <v>3944</v>
      </c>
      <c r="T217" t="s">
        <v>41</v>
      </c>
      <c r="U217">
        <v>2</v>
      </c>
      <c r="V217">
        <v>2554</v>
      </c>
      <c r="W217" t="s">
        <v>42</v>
      </c>
      <c r="X217" t="s">
        <v>86</v>
      </c>
      <c r="Y217">
        <v>54033</v>
      </c>
      <c r="Z217">
        <v>651</v>
      </c>
      <c r="AA217">
        <v>1954</v>
      </c>
      <c r="AB217" t="b">
        <v>1</v>
      </c>
      <c r="AC217">
        <v>10116</v>
      </c>
      <c r="AD217">
        <v>1973</v>
      </c>
      <c r="AE217" s="10">
        <v>2040</v>
      </c>
      <c r="AF217" s="11">
        <v>999</v>
      </c>
      <c r="AG217" s="11">
        <v>10.770801344827431</v>
      </c>
      <c r="AH217" s="11">
        <v>0</v>
      </c>
      <c r="AI217" s="11">
        <v>10.770801344827431</v>
      </c>
      <c r="AJ217" s="11" t="s">
        <v>86</v>
      </c>
      <c r="AK217" s="11">
        <v>9.64</v>
      </c>
      <c r="AL217" s="11" t="s">
        <v>86</v>
      </c>
      <c r="AM217" s="11"/>
      <c r="AQ217" t="s">
        <v>635</v>
      </c>
      <c r="AR217" t="s">
        <v>636</v>
      </c>
      <c r="AS217">
        <v>6009</v>
      </c>
      <c r="AT217" t="s">
        <v>41</v>
      </c>
      <c r="AU217">
        <v>1</v>
      </c>
      <c r="AV217">
        <v>2675</v>
      </c>
      <c r="AW217" t="s">
        <v>42</v>
      </c>
      <c r="AX217">
        <v>0</v>
      </c>
      <c r="AY217" t="s">
        <v>593</v>
      </c>
      <c r="AZ217" t="s">
        <v>594</v>
      </c>
      <c r="BA217">
        <v>5</v>
      </c>
      <c r="BB217" t="s">
        <v>279</v>
      </c>
      <c r="BC217">
        <v>69</v>
      </c>
      <c r="BD217">
        <v>5069</v>
      </c>
      <c r="BE217">
        <v>818</v>
      </c>
      <c r="BF217">
        <v>10338</v>
      </c>
      <c r="BG217">
        <v>1980</v>
      </c>
      <c r="BH217">
        <v>2029</v>
      </c>
      <c r="BI217" t="s">
        <v>1881</v>
      </c>
      <c r="BJ217" t="s">
        <v>1788</v>
      </c>
      <c r="BK217" t="s">
        <v>1808</v>
      </c>
      <c r="BL217" t="s">
        <v>1910</v>
      </c>
      <c r="BM217">
        <v>0</v>
      </c>
      <c r="BN217">
        <v>0</v>
      </c>
      <c r="BO217">
        <v>0</v>
      </c>
      <c r="BP217" t="s">
        <v>1971</v>
      </c>
      <c r="BQ217">
        <v>0</v>
      </c>
      <c r="BR217">
        <v>0</v>
      </c>
      <c r="BS217">
        <v>0</v>
      </c>
      <c r="BT217" t="s">
        <v>1909</v>
      </c>
      <c r="BU217" t="s">
        <v>1863</v>
      </c>
      <c r="BV217" t="s">
        <v>1812</v>
      </c>
      <c r="BW217">
        <v>2016</v>
      </c>
      <c r="BX217">
        <v>0</v>
      </c>
      <c r="BY217">
        <v>1.2</v>
      </c>
      <c r="BZ217">
        <v>0.14692</v>
      </c>
      <c r="CA217">
        <v>0.14692</v>
      </c>
      <c r="CB217">
        <v>0.1469</v>
      </c>
      <c r="CC217">
        <v>0.1469</v>
      </c>
      <c r="CD217">
        <v>0.1</v>
      </c>
      <c r="CE217">
        <v>0.1</v>
      </c>
      <c r="CF217">
        <v>0.1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 t="s">
        <v>1793</v>
      </c>
      <c r="CO217" t="s">
        <v>2360</v>
      </c>
      <c r="CP217">
        <v>57</v>
      </c>
      <c r="CQ217" t="s">
        <v>2018</v>
      </c>
      <c r="CR217">
        <v>57</v>
      </c>
      <c r="CS217" t="s">
        <v>1795</v>
      </c>
      <c r="CT217" t="s">
        <v>2361</v>
      </c>
      <c r="CU217">
        <v>1</v>
      </c>
      <c r="CV217">
        <v>0</v>
      </c>
      <c r="CW217" t="s">
        <v>2326</v>
      </c>
      <c r="CX217">
        <v>34.422800000000002</v>
      </c>
      <c r="CY217">
        <v>-92.140600000000006</v>
      </c>
      <c r="CZ217" t="s">
        <v>1817</v>
      </c>
      <c r="DA217" t="s">
        <v>1818</v>
      </c>
      <c r="DB217">
        <v>0</v>
      </c>
      <c r="DC217">
        <v>0</v>
      </c>
      <c r="DD217" s="18">
        <v>39146362.399999999</v>
      </c>
      <c r="DE217" s="18">
        <v>3583951.4</v>
      </c>
      <c r="DF217" s="57">
        <v>0.45200000000000001</v>
      </c>
      <c r="DG217" t="s">
        <v>1820</v>
      </c>
      <c r="DH217">
        <v>21405435.399999999</v>
      </c>
      <c r="DI217">
        <v>9740</v>
      </c>
      <c r="DJ217">
        <v>3932.4</v>
      </c>
      <c r="DK217">
        <v>4104789</v>
      </c>
      <c r="DL217">
        <v>27.8</v>
      </c>
      <c r="DM217">
        <v>2084</v>
      </c>
      <c r="DN217">
        <v>289</v>
      </c>
      <c r="DO217">
        <v>15</v>
      </c>
      <c r="DP217">
        <v>0.48177274208257298</v>
      </c>
      <c r="DQ217">
        <v>0.15527508803603701</v>
      </c>
      <c r="DR217">
        <v>209.69877938230499</v>
      </c>
      <c r="DS217">
        <v>6.8103108787735697E-7</v>
      </c>
      <c r="DT217">
        <v>0.15992932512989899</v>
      </c>
      <c r="DU217">
        <v>0.497619671553441</v>
      </c>
      <c r="DV217">
        <v>0.20090755610028199</v>
      </c>
      <c r="DW217" s="58">
        <v>209.71496447394</v>
      </c>
      <c r="DX217">
        <v>7.1015538342842305E-7</v>
      </c>
      <c r="DY217">
        <v>0.194716898867658</v>
      </c>
      <c r="DZ217">
        <v>1.07839569125322E-2</v>
      </c>
      <c r="EA217">
        <v>5.5972094701724402E-4</v>
      </c>
      <c r="EB217">
        <v>3335772</v>
      </c>
      <c r="EC217">
        <v>1934010</v>
      </c>
      <c r="ED217">
        <v>0</v>
      </c>
      <c r="EE217">
        <v>9635</v>
      </c>
      <c r="EF217">
        <v>1</v>
      </c>
      <c r="EG217">
        <v>0</v>
      </c>
      <c r="EH217">
        <v>0</v>
      </c>
      <c r="EI217">
        <v>0.01</v>
      </c>
      <c r="EJ217">
        <v>0.01</v>
      </c>
      <c r="EK217" t="s">
        <v>1822</v>
      </c>
      <c r="EL217" t="s">
        <v>1822</v>
      </c>
      <c r="EM217">
        <v>0</v>
      </c>
      <c r="EN217">
        <v>1</v>
      </c>
      <c r="EO217">
        <v>0</v>
      </c>
      <c r="EP217">
        <v>0</v>
      </c>
      <c r="EQ217">
        <v>0</v>
      </c>
      <c r="ER217">
        <v>0</v>
      </c>
      <c r="ES217">
        <v>1</v>
      </c>
      <c r="ET217">
        <v>0</v>
      </c>
      <c r="EU217">
        <v>0</v>
      </c>
      <c r="EV217">
        <v>0</v>
      </c>
      <c r="EW217">
        <v>0</v>
      </c>
      <c r="EX217">
        <v>1</v>
      </c>
      <c r="EY217">
        <v>1</v>
      </c>
      <c r="EZ217" t="s">
        <v>1939</v>
      </c>
      <c r="FA217">
        <v>42</v>
      </c>
      <c r="FB217" t="s">
        <v>1824</v>
      </c>
      <c r="FC217">
        <v>6</v>
      </c>
      <c r="FD217" t="s">
        <v>1849</v>
      </c>
      <c r="FE217">
        <v>0</v>
      </c>
      <c r="FF217">
        <v>1</v>
      </c>
      <c r="FG217">
        <v>0</v>
      </c>
      <c r="FH217">
        <v>0</v>
      </c>
      <c r="FI217">
        <v>0</v>
      </c>
      <c r="FJ217" t="s">
        <v>2069</v>
      </c>
      <c r="FK217">
        <v>1</v>
      </c>
      <c r="FL217">
        <v>38</v>
      </c>
      <c r="FM217">
        <v>53</v>
      </c>
      <c r="FN217">
        <v>74</v>
      </c>
      <c r="FO217">
        <v>79</v>
      </c>
      <c r="FP217">
        <v>0</v>
      </c>
      <c r="FQ217">
        <v>0</v>
      </c>
      <c r="FR217">
        <v>0</v>
      </c>
      <c r="FS217" t="s">
        <v>2020</v>
      </c>
      <c r="FT217">
        <v>1</v>
      </c>
      <c r="FU217">
        <v>1</v>
      </c>
      <c r="FV217">
        <v>1</v>
      </c>
      <c r="FW217">
        <v>1</v>
      </c>
      <c r="FX217">
        <v>0</v>
      </c>
      <c r="FY217" t="s">
        <v>2114</v>
      </c>
      <c r="FZ217">
        <v>2028</v>
      </c>
      <c r="GA217">
        <v>1</v>
      </c>
      <c r="GB217">
        <v>0</v>
      </c>
      <c r="GC217">
        <v>0</v>
      </c>
      <c r="GD217">
        <v>0</v>
      </c>
      <c r="GE217">
        <v>1</v>
      </c>
      <c r="GF217">
        <v>1</v>
      </c>
      <c r="GG217">
        <v>1</v>
      </c>
      <c r="GH217">
        <v>1</v>
      </c>
      <c r="GI217">
        <v>1</v>
      </c>
      <c r="GJ217" t="s">
        <v>1836</v>
      </c>
      <c r="GK217" t="s">
        <v>1804</v>
      </c>
      <c r="GL217">
        <v>1</v>
      </c>
      <c r="GM217" t="s">
        <v>1836</v>
      </c>
      <c r="GN217">
        <v>0</v>
      </c>
      <c r="GO217" t="s">
        <v>1893</v>
      </c>
      <c r="GP217">
        <v>1</v>
      </c>
      <c r="GQ217" t="s">
        <v>1894</v>
      </c>
      <c r="GR217">
        <v>172.21509589999999</v>
      </c>
      <c r="GS217">
        <v>56.557178969117302</v>
      </c>
      <c r="GT217">
        <v>22.834235172295301</v>
      </c>
      <c r="GU217">
        <v>1</v>
      </c>
      <c r="GV217">
        <v>43449036</v>
      </c>
      <c r="GW217">
        <v>3838491</v>
      </c>
      <c r="GX217">
        <v>0.5</v>
      </c>
      <c r="GY217">
        <v>4555582</v>
      </c>
      <c r="GZ217">
        <v>209.69772493916781</v>
      </c>
      <c r="HA217" t="s">
        <v>1806</v>
      </c>
      <c r="HB217" s="57">
        <v>0.45200000000000001</v>
      </c>
      <c r="HC217" t="s">
        <v>1806</v>
      </c>
      <c r="HD217" s="58">
        <v>209.71496447394</v>
      </c>
      <c r="HE217" s="18">
        <v>3238887.36</v>
      </c>
      <c r="HF217" s="18">
        <v>33483617.527680002</v>
      </c>
      <c r="HG217" s="18">
        <v>3511007.8301382032</v>
      </c>
      <c r="HH217" s="57">
        <v>0.49969456322541234</v>
      </c>
      <c r="HI217">
        <v>107</v>
      </c>
      <c r="HJ217" s="11">
        <v>10.002716813272913</v>
      </c>
      <c r="HK217">
        <v>1</v>
      </c>
      <c r="HL217" s="11">
        <v>9.3483334703485177</v>
      </c>
      <c r="HM217" s="59">
        <v>2502.1183674184999</v>
      </c>
      <c r="HN217" s="59">
        <v>10.58</v>
      </c>
      <c r="HO217" s="59">
        <v>3.52</v>
      </c>
      <c r="HP217" s="59">
        <v>29.342406843028002</v>
      </c>
      <c r="HQ217" s="59">
        <v>0.33266953236165003</v>
      </c>
      <c r="HR217" s="59">
        <v>0.52009817515532997</v>
      </c>
      <c r="HS217" s="59">
        <v>4.82</v>
      </c>
      <c r="HT217" s="59">
        <v>31.19</v>
      </c>
      <c r="HU217" t="s">
        <v>44</v>
      </c>
      <c r="HV217" s="19">
        <v>1</v>
      </c>
      <c r="HW217" s="18">
        <v>814.85411351400001</v>
      </c>
      <c r="HX217" s="58">
        <v>268.41294499151155</v>
      </c>
      <c r="HY217" s="58">
        <v>549.58705500848851</v>
      </c>
      <c r="HZ217" s="57">
        <v>0.67275238132071602</v>
      </c>
      <c r="IA217" s="18">
        <v>3238887.36</v>
      </c>
      <c r="IB217" s="18">
        <v>4820728.2837822279</v>
      </c>
      <c r="IC217" s="18">
        <v>49836688.997740671</v>
      </c>
      <c r="ID217" s="58">
        <v>20.971496447394003</v>
      </c>
      <c r="IE217" s="18">
        <v>522574.97313299915</v>
      </c>
      <c r="IF217" s="18">
        <v>2988432.8570052041</v>
      </c>
      <c r="IG217" s="18">
        <v>1291583290.3441956</v>
      </c>
      <c r="IH217" s="18">
        <v>1</v>
      </c>
      <c r="II217" s="18">
        <v>0</v>
      </c>
      <c r="IJ217" s="18">
        <v>2350.0977298751091</v>
      </c>
      <c r="IK217" s="58">
        <v>20.43144959413203</v>
      </c>
      <c r="IL217" s="58">
        <v>7.5734672060627029</v>
      </c>
      <c r="IM217" s="58">
        <v>13.330535143085999</v>
      </c>
      <c r="IN217" s="58">
        <v>18.5449731792732</v>
      </c>
      <c r="IO217" s="58">
        <v>0</v>
      </c>
      <c r="IP217" s="58">
        <v>78.427177178968762</v>
      </c>
      <c r="IQ217" s="58">
        <v>6.4820069746886588</v>
      </c>
      <c r="IR217" s="58">
        <v>7.0252508462880865</v>
      </c>
      <c r="IS217" s="58">
        <f t="shared" si="15"/>
        <v>2350.0977298751091</v>
      </c>
      <c r="IT217" s="60"/>
      <c r="IU217" s="18">
        <f t="shared" si="16"/>
        <v>13.330535143085999</v>
      </c>
      <c r="IV217" s="18">
        <f t="shared" si="17"/>
        <v>20.43144959413203</v>
      </c>
      <c r="IW217" s="57">
        <f t="shared" si="18"/>
        <v>0.32813318458619989</v>
      </c>
      <c r="IX217" s="57">
        <f t="shared" si="19"/>
        <v>0.48839022416087619</v>
      </c>
      <c r="JA217" s="18">
        <v>214.13</v>
      </c>
    </row>
    <row r="218" spans="1:261" x14ac:dyDescent="0.2">
      <c r="A218" t="s">
        <v>1605</v>
      </c>
      <c r="B218" t="s">
        <v>1603</v>
      </c>
      <c r="C218" t="s">
        <v>1224</v>
      </c>
      <c r="D218" t="s">
        <v>1606</v>
      </c>
      <c r="E218" t="s">
        <v>1142</v>
      </c>
      <c r="F218">
        <v>884</v>
      </c>
      <c r="G218">
        <v>4</v>
      </c>
      <c r="H218">
        <v>2884</v>
      </c>
      <c r="I218">
        <v>12.66</v>
      </c>
      <c r="J218">
        <v>4.59</v>
      </c>
      <c r="K218">
        <v>37.93</v>
      </c>
      <c r="L218">
        <v>0.32</v>
      </c>
      <c r="M218">
        <v>0.47</v>
      </c>
      <c r="N218">
        <v>4.82</v>
      </c>
      <c r="O218">
        <v>17.28</v>
      </c>
      <c r="R218" t="s">
        <v>477</v>
      </c>
      <c r="S218">
        <v>3944</v>
      </c>
      <c r="T218" t="s">
        <v>41</v>
      </c>
      <c r="U218">
        <v>3</v>
      </c>
      <c r="V218">
        <v>2555</v>
      </c>
      <c r="W218" t="s">
        <v>42</v>
      </c>
      <c r="X218" t="s">
        <v>86</v>
      </c>
      <c r="Y218">
        <v>54033</v>
      </c>
      <c r="Z218">
        <v>651</v>
      </c>
      <c r="AA218">
        <v>1954</v>
      </c>
      <c r="AB218" t="b">
        <v>1</v>
      </c>
      <c r="AC218">
        <v>10120</v>
      </c>
      <c r="AD218">
        <v>1974</v>
      </c>
      <c r="AE218" s="10">
        <v>2040</v>
      </c>
      <c r="AF218" s="11">
        <v>999</v>
      </c>
      <c r="AG218" s="11">
        <v>10.770801344827431</v>
      </c>
      <c r="AH218" s="11">
        <v>0</v>
      </c>
      <c r="AI218" s="11">
        <v>10.770801344827431</v>
      </c>
      <c r="AJ218" s="11" t="s">
        <v>86</v>
      </c>
      <c r="AK218" s="11">
        <v>9.64</v>
      </c>
      <c r="AL218" s="11" t="s">
        <v>86</v>
      </c>
      <c r="AM218" s="11"/>
      <c r="AQ218" t="s">
        <v>635</v>
      </c>
      <c r="AR218" t="s">
        <v>637</v>
      </c>
      <c r="AS218">
        <v>6009</v>
      </c>
      <c r="AT218" t="s">
        <v>41</v>
      </c>
      <c r="AU218">
        <v>2</v>
      </c>
      <c r="AV218">
        <v>2676</v>
      </c>
      <c r="AW218" t="s">
        <v>42</v>
      </c>
      <c r="AX218">
        <v>0</v>
      </c>
      <c r="AY218" t="s">
        <v>593</v>
      </c>
      <c r="AZ218" t="s">
        <v>594</v>
      </c>
      <c r="BA218">
        <v>5</v>
      </c>
      <c r="BB218" t="s">
        <v>279</v>
      </c>
      <c r="BC218">
        <v>69</v>
      </c>
      <c r="BD218">
        <v>5069</v>
      </c>
      <c r="BE218">
        <v>819</v>
      </c>
      <c r="BF218">
        <v>10206</v>
      </c>
      <c r="BG218">
        <v>1981</v>
      </c>
      <c r="BH218">
        <v>2029</v>
      </c>
      <c r="BI218" t="s">
        <v>1881</v>
      </c>
      <c r="BJ218" t="s">
        <v>1788</v>
      </c>
      <c r="BK218" t="s">
        <v>1808</v>
      </c>
      <c r="BL218" t="s">
        <v>1910</v>
      </c>
      <c r="BM218">
        <v>0</v>
      </c>
      <c r="BN218">
        <v>0</v>
      </c>
      <c r="BO218">
        <v>0</v>
      </c>
      <c r="BP218" t="s">
        <v>1971</v>
      </c>
      <c r="BQ218">
        <v>0</v>
      </c>
      <c r="BR218">
        <v>0</v>
      </c>
      <c r="BS218">
        <v>0</v>
      </c>
      <c r="BT218" t="s">
        <v>1909</v>
      </c>
      <c r="BU218" t="s">
        <v>1863</v>
      </c>
      <c r="BV218" t="s">
        <v>1812</v>
      </c>
      <c r="BW218">
        <v>2016</v>
      </c>
      <c r="BX218">
        <v>0</v>
      </c>
      <c r="BY218">
        <v>1.2</v>
      </c>
      <c r="BZ218">
        <v>0.15145</v>
      </c>
      <c r="CA218">
        <v>0.15145</v>
      </c>
      <c r="CB218">
        <v>0.1469</v>
      </c>
      <c r="CC218">
        <v>0.1469</v>
      </c>
      <c r="CD218">
        <v>0.1</v>
      </c>
      <c r="CE218">
        <v>0.1</v>
      </c>
      <c r="CF218">
        <v>0.1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 t="s">
        <v>1793</v>
      </c>
      <c r="CO218" t="s">
        <v>2360</v>
      </c>
      <c r="CP218">
        <v>57</v>
      </c>
      <c r="CQ218" t="s">
        <v>2018</v>
      </c>
      <c r="CR218">
        <v>57</v>
      </c>
      <c r="CS218" t="s">
        <v>1795</v>
      </c>
      <c r="CT218" t="s">
        <v>2362</v>
      </c>
      <c r="CU218">
        <v>1</v>
      </c>
      <c r="CV218">
        <v>0</v>
      </c>
      <c r="CW218" t="s">
        <v>2326</v>
      </c>
      <c r="CX218">
        <v>34.422800000000002</v>
      </c>
      <c r="CY218">
        <v>-92.140600000000006</v>
      </c>
      <c r="CZ218" t="s">
        <v>1817</v>
      </c>
      <c r="DA218" t="s">
        <v>1818</v>
      </c>
      <c r="DB218">
        <v>0</v>
      </c>
      <c r="DC218">
        <v>0</v>
      </c>
      <c r="DD218" s="18">
        <v>36592517.600000001</v>
      </c>
      <c r="DE218" s="18">
        <v>3622564.2</v>
      </c>
      <c r="DF218" s="57">
        <v>0.41799999999999998</v>
      </c>
      <c r="DG218" t="s">
        <v>1820</v>
      </c>
      <c r="DH218">
        <v>17919398</v>
      </c>
      <c r="DI218">
        <v>9062.4</v>
      </c>
      <c r="DJ218">
        <v>2877</v>
      </c>
      <c r="DK218">
        <v>3836844.4</v>
      </c>
      <c r="DL218">
        <v>22.8</v>
      </c>
      <c r="DM218">
        <v>1387.2</v>
      </c>
      <c r="DN218">
        <v>43</v>
      </c>
      <c r="DO218">
        <v>11</v>
      </c>
      <c r="DP218">
        <v>0.47881158525525602</v>
      </c>
      <c r="DQ218">
        <v>0.15394121726464499</v>
      </c>
      <c r="DR218">
        <v>209.700195900458</v>
      </c>
      <c r="DS218">
        <v>5.9648642771483898E-7</v>
      </c>
      <c r="DT218">
        <v>0.147446635304328</v>
      </c>
      <c r="DU218">
        <v>0.49531437541755802</v>
      </c>
      <c r="DV218">
        <v>0.15724526152854801</v>
      </c>
      <c r="DW218" s="58">
        <v>209.70650021631701</v>
      </c>
      <c r="DX218">
        <v>6.2307820000884496E-7</v>
      </c>
      <c r="DY218">
        <v>0.15482662977852199</v>
      </c>
      <c r="DZ218">
        <v>2.5595221336462198E-3</v>
      </c>
      <c r="EA218">
        <v>6.54761476049033E-4</v>
      </c>
      <c r="EB218">
        <v>3407560</v>
      </c>
      <c r="EC218">
        <v>2148185</v>
      </c>
      <c r="ED218">
        <v>0</v>
      </c>
      <c r="EE218">
        <v>7141</v>
      </c>
      <c r="EF218">
        <v>1</v>
      </c>
      <c r="EG218">
        <v>0</v>
      </c>
      <c r="EH218">
        <v>0</v>
      </c>
      <c r="EI218">
        <v>0</v>
      </c>
      <c r="EJ218">
        <v>0.01</v>
      </c>
      <c r="EK218">
        <v>0</v>
      </c>
      <c r="EL218" t="s">
        <v>1822</v>
      </c>
      <c r="EM218">
        <v>0</v>
      </c>
      <c r="EN218">
        <v>1</v>
      </c>
      <c r="EO218">
        <v>0</v>
      </c>
      <c r="EP218">
        <v>0</v>
      </c>
      <c r="EQ218">
        <v>0</v>
      </c>
      <c r="ER218">
        <v>0</v>
      </c>
      <c r="ES218">
        <v>1</v>
      </c>
      <c r="ET218">
        <v>0</v>
      </c>
      <c r="EU218">
        <v>0</v>
      </c>
      <c r="EV218">
        <v>0</v>
      </c>
      <c r="EW218">
        <v>0</v>
      </c>
      <c r="EX218">
        <v>1</v>
      </c>
      <c r="EY218">
        <v>1</v>
      </c>
      <c r="EZ218" t="s">
        <v>1939</v>
      </c>
      <c r="FA218">
        <v>41</v>
      </c>
      <c r="FB218" t="s">
        <v>1824</v>
      </c>
      <c r="FC218">
        <v>6</v>
      </c>
      <c r="FD218" t="s">
        <v>1849</v>
      </c>
      <c r="FE218">
        <v>0</v>
      </c>
      <c r="FF218">
        <v>1</v>
      </c>
      <c r="FG218">
        <v>0</v>
      </c>
      <c r="FH218">
        <v>0</v>
      </c>
      <c r="FI218">
        <v>0</v>
      </c>
      <c r="FJ218" t="s">
        <v>2069</v>
      </c>
      <c r="FK218">
        <v>1</v>
      </c>
      <c r="FL218">
        <v>38</v>
      </c>
      <c r="FM218">
        <v>53</v>
      </c>
      <c r="FN218">
        <v>74</v>
      </c>
      <c r="FO218">
        <v>79</v>
      </c>
      <c r="FP218">
        <v>0</v>
      </c>
      <c r="FQ218">
        <v>0</v>
      </c>
      <c r="FR218">
        <v>0</v>
      </c>
      <c r="FS218" t="s">
        <v>2020</v>
      </c>
      <c r="FT218">
        <v>1</v>
      </c>
      <c r="FU218">
        <v>1</v>
      </c>
      <c r="FV218">
        <v>1</v>
      </c>
      <c r="FW218">
        <v>1</v>
      </c>
      <c r="FX218">
        <v>0</v>
      </c>
      <c r="FY218" t="s">
        <v>2114</v>
      </c>
      <c r="FZ218">
        <v>2028</v>
      </c>
      <c r="GA218">
        <v>1</v>
      </c>
      <c r="GB218">
        <v>0</v>
      </c>
      <c r="GC218">
        <v>0</v>
      </c>
      <c r="GD218">
        <v>0</v>
      </c>
      <c r="GE218">
        <v>1</v>
      </c>
      <c r="GF218">
        <v>1</v>
      </c>
      <c r="GG218">
        <v>1</v>
      </c>
      <c r="GH218">
        <v>1</v>
      </c>
      <c r="GI218">
        <v>0</v>
      </c>
      <c r="GJ218" t="s">
        <v>1836</v>
      </c>
      <c r="GK218">
        <v>0</v>
      </c>
      <c r="GL218">
        <v>1</v>
      </c>
      <c r="GM218" t="s">
        <v>1836</v>
      </c>
      <c r="GN218">
        <v>0</v>
      </c>
      <c r="GO218" t="s">
        <v>1893</v>
      </c>
      <c r="GP218">
        <v>1</v>
      </c>
      <c r="GQ218" t="s">
        <v>1894</v>
      </c>
      <c r="GR218">
        <v>172.21509589999999</v>
      </c>
      <c r="GS218">
        <v>52.6225645472</v>
      </c>
      <c r="GT218">
        <v>16.705852555867601</v>
      </c>
      <c r="GU218">
        <v>1</v>
      </c>
      <c r="GV218">
        <v>36656800</v>
      </c>
      <c r="GW218">
        <v>3635974</v>
      </c>
      <c r="GX218">
        <v>0.42</v>
      </c>
      <c r="GY218">
        <v>3843796</v>
      </c>
      <c r="GZ218">
        <v>209.7180332162109</v>
      </c>
      <c r="HA218" t="s">
        <v>1806</v>
      </c>
      <c r="HB218" s="57">
        <v>0.41799999999999998</v>
      </c>
      <c r="HC218" t="s">
        <v>1806</v>
      </c>
      <c r="HD218" s="58">
        <v>209.70650021631701</v>
      </c>
      <c r="HE218" s="18">
        <v>2998915.92</v>
      </c>
      <c r="HF218" s="18">
        <v>30606935.879519999</v>
      </c>
      <c r="HG218" s="18">
        <v>3209236.7028196808</v>
      </c>
      <c r="HH218" s="57">
        <v>0.50030543677458761</v>
      </c>
      <c r="HI218">
        <v>107</v>
      </c>
      <c r="HJ218" s="11">
        <v>10.070266811682803</v>
      </c>
      <c r="HK218">
        <v>1</v>
      </c>
      <c r="HL218" s="11">
        <v>9.411464309983927</v>
      </c>
      <c r="HM218" s="59">
        <v>2453.9501061698802</v>
      </c>
      <c r="HN218" s="59">
        <v>10.58</v>
      </c>
      <c r="HO218" s="59">
        <v>3.52</v>
      </c>
      <c r="HP218" s="59">
        <v>28.836020387950601</v>
      </c>
      <c r="HQ218" s="59">
        <v>0.32838269600507802</v>
      </c>
      <c r="HR218" s="59">
        <v>0.51011779856876349</v>
      </c>
      <c r="HS218" s="59">
        <v>4.82</v>
      </c>
      <c r="HT218" s="59">
        <v>31.19</v>
      </c>
      <c r="HU218" t="s">
        <v>44</v>
      </c>
      <c r="HV218" s="19">
        <v>1</v>
      </c>
      <c r="HW218" s="18">
        <v>805.43314296899996</v>
      </c>
      <c r="HX218" s="58">
        <v>265.30967729398856</v>
      </c>
      <c r="HY218" s="58">
        <v>553.69032270601144</v>
      </c>
      <c r="HZ218" s="57">
        <v>0.61829146358725617</v>
      </c>
      <c r="IA218" s="18">
        <v>2998915.92</v>
      </c>
      <c r="IB218" s="18">
        <v>4435895.0080189537</v>
      </c>
      <c r="IC218" s="18">
        <v>45272744.451841436</v>
      </c>
      <c r="ID218" s="58">
        <v>20.970650021631702</v>
      </c>
      <c r="IE218" s="18">
        <v>474699.43970916752</v>
      </c>
      <c r="IF218" s="18">
        <v>2734537.2631105133</v>
      </c>
      <c r="IG218" s="18">
        <v>1276650595.1132991</v>
      </c>
      <c r="IH218" s="18">
        <v>1</v>
      </c>
      <c r="II218" s="18">
        <v>0</v>
      </c>
      <c r="IJ218" s="18">
        <v>2305.7123138327852</v>
      </c>
      <c r="IK218" s="58">
        <v>20.427228380952382</v>
      </c>
      <c r="IL218" s="58">
        <v>7.3355550623380452</v>
      </c>
      <c r="IM218" s="58">
        <v>13.160325176081997</v>
      </c>
      <c r="IN218" s="58">
        <v>18.38143082452298</v>
      </c>
      <c r="IO218" s="58">
        <v>0</v>
      </c>
      <c r="IP218" s="58">
        <v>77.506563559939224</v>
      </c>
      <c r="IQ218" s="58">
        <v>9.901007011885298</v>
      </c>
      <c r="IR218" s="58">
        <v>10.858249383736581</v>
      </c>
      <c r="IS218" s="58">
        <f t="shared" si="15"/>
        <v>2305.7123138327852</v>
      </c>
      <c r="IT218" s="60"/>
      <c r="IU218" s="18">
        <f t="shared" si="16"/>
        <v>13.160325176081997</v>
      </c>
      <c r="IV218" s="18">
        <f t="shared" si="17"/>
        <v>20.427228380952382</v>
      </c>
      <c r="IW218" s="57">
        <f t="shared" si="18"/>
        <v>0.3239434399194</v>
      </c>
      <c r="IX218" s="57">
        <f t="shared" si="19"/>
        <v>0.47916618083075657</v>
      </c>
      <c r="JA218" s="18">
        <v>214.13</v>
      </c>
    </row>
    <row r="219" spans="1:261" x14ac:dyDescent="0.2">
      <c r="A219" t="s">
        <v>1607</v>
      </c>
      <c r="B219" t="s">
        <v>1227</v>
      </c>
      <c r="C219" t="s">
        <v>1224</v>
      </c>
      <c r="D219" t="s">
        <v>1228</v>
      </c>
      <c r="E219" t="s">
        <v>1099</v>
      </c>
      <c r="F219">
        <v>889</v>
      </c>
      <c r="G219">
        <v>2</v>
      </c>
      <c r="H219">
        <v>2590</v>
      </c>
      <c r="I219">
        <v>12.66</v>
      </c>
      <c r="J219">
        <v>3.22</v>
      </c>
      <c r="K219">
        <v>33.29</v>
      </c>
      <c r="L219">
        <v>0.27</v>
      </c>
      <c r="M219">
        <v>0.37</v>
      </c>
      <c r="N219">
        <v>4.82</v>
      </c>
      <c r="O219">
        <v>10.69</v>
      </c>
      <c r="R219" t="s">
        <v>90</v>
      </c>
      <c r="S219">
        <v>3948</v>
      </c>
      <c r="T219" t="s">
        <v>41</v>
      </c>
      <c r="U219">
        <v>1</v>
      </c>
      <c r="V219">
        <v>2563</v>
      </c>
      <c r="W219" t="s">
        <v>42</v>
      </c>
      <c r="X219" t="s">
        <v>86</v>
      </c>
      <c r="Y219">
        <v>54051</v>
      </c>
      <c r="Z219">
        <v>770</v>
      </c>
      <c r="AA219">
        <v>1560</v>
      </c>
      <c r="AB219" t="b">
        <v>1</v>
      </c>
      <c r="AC219">
        <v>10248</v>
      </c>
      <c r="AD219">
        <v>1971</v>
      </c>
      <c r="AE219" s="10">
        <v>2040</v>
      </c>
      <c r="AF219" s="11">
        <v>999</v>
      </c>
      <c r="AG219" s="11">
        <v>9.7315859163492604</v>
      </c>
      <c r="AH219" s="11">
        <v>0</v>
      </c>
      <c r="AI219" s="11">
        <v>9.7315859163492604</v>
      </c>
      <c r="AJ219" s="11" t="s">
        <v>134</v>
      </c>
      <c r="AK219" s="11">
        <v>4.82</v>
      </c>
      <c r="AL219" s="11" t="s">
        <v>134</v>
      </c>
      <c r="AM219" s="11"/>
      <c r="AQ219" t="s">
        <v>638</v>
      </c>
      <c r="AR219" t="s">
        <v>639</v>
      </c>
      <c r="AS219">
        <v>6018</v>
      </c>
      <c r="AT219" t="s">
        <v>41</v>
      </c>
      <c r="AU219">
        <v>2</v>
      </c>
      <c r="AV219">
        <v>2682</v>
      </c>
      <c r="AW219" t="s">
        <v>42</v>
      </c>
      <c r="AX219">
        <v>0</v>
      </c>
      <c r="AY219" t="s">
        <v>191</v>
      </c>
      <c r="AZ219" t="s">
        <v>100</v>
      </c>
      <c r="BA219">
        <v>21</v>
      </c>
      <c r="BB219" t="s">
        <v>640</v>
      </c>
      <c r="BC219">
        <v>15</v>
      </c>
      <c r="BD219">
        <v>21015</v>
      </c>
      <c r="BE219">
        <v>600</v>
      </c>
      <c r="BF219">
        <v>10919</v>
      </c>
      <c r="BG219">
        <v>1981</v>
      </c>
      <c r="BH219">
        <v>2041</v>
      </c>
      <c r="BI219" t="s">
        <v>1807</v>
      </c>
      <c r="BJ219" t="s">
        <v>1788</v>
      </c>
      <c r="BK219" t="s">
        <v>1808</v>
      </c>
      <c r="BL219" t="s">
        <v>1809</v>
      </c>
      <c r="BM219" t="s">
        <v>1810</v>
      </c>
      <c r="BN219">
        <v>1981</v>
      </c>
      <c r="BO219">
        <v>0.98299999999999998</v>
      </c>
      <c r="BP219" t="s">
        <v>1908</v>
      </c>
      <c r="BQ219" t="s">
        <v>1701</v>
      </c>
      <c r="BR219">
        <v>2002</v>
      </c>
      <c r="BS219">
        <v>0</v>
      </c>
      <c r="BT219" t="s">
        <v>2021</v>
      </c>
      <c r="BU219" t="s">
        <v>1863</v>
      </c>
      <c r="BV219">
        <v>0</v>
      </c>
      <c r="BW219">
        <v>0</v>
      </c>
      <c r="BX219">
        <v>0</v>
      </c>
      <c r="BY219">
        <v>1.2</v>
      </c>
      <c r="BZ219">
        <v>0.21411999999999901</v>
      </c>
      <c r="CA219">
        <v>9.7119999999999998E-2</v>
      </c>
      <c r="CB219">
        <v>0.21411999999999901</v>
      </c>
      <c r="CC219">
        <v>9.7119999999999998E-2</v>
      </c>
      <c r="CD219">
        <v>0.05</v>
      </c>
      <c r="CE219">
        <v>0.1</v>
      </c>
      <c r="CF219">
        <v>1</v>
      </c>
      <c r="CG219">
        <v>0.99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 t="s">
        <v>2363</v>
      </c>
      <c r="CP219">
        <v>100</v>
      </c>
      <c r="CQ219" t="s">
        <v>2117</v>
      </c>
      <c r="CR219">
        <v>100</v>
      </c>
      <c r="CS219" t="s">
        <v>1795</v>
      </c>
      <c r="CT219" t="s">
        <v>2364</v>
      </c>
      <c r="CU219">
        <v>1</v>
      </c>
      <c r="CV219">
        <v>0</v>
      </c>
      <c r="CW219" t="s">
        <v>1975</v>
      </c>
      <c r="CX219">
        <v>38.903599999999997</v>
      </c>
      <c r="CY219">
        <v>-84.851399999999998</v>
      </c>
      <c r="CZ219" t="s">
        <v>1817</v>
      </c>
      <c r="DA219" t="s">
        <v>1818</v>
      </c>
      <c r="DB219">
        <v>0</v>
      </c>
      <c r="DC219">
        <v>0</v>
      </c>
      <c r="DD219" s="18">
        <v>34180722</v>
      </c>
      <c r="DE219" s="18">
        <v>3284131.2</v>
      </c>
      <c r="DF219" s="57">
        <v>0.493999999999999</v>
      </c>
      <c r="DG219" t="s">
        <v>1820</v>
      </c>
      <c r="DH219">
        <v>16046640.4</v>
      </c>
      <c r="DI219">
        <v>2146.8000000000002</v>
      </c>
      <c r="DJ219">
        <v>1869.2</v>
      </c>
      <c r="DK219">
        <v>3506942</v>
      </c>
      <c r="DL219">
        <v>21</v>
      </c>
      <c r="DM219">
        <v>840</v>
      </c>
      <c r="DN219">
        <v>279</v>
      </c>
      <c r="DO219">
        <v>0</v>
      </c>
      <c r="DP219">
        <v>0.12167420518975799</v>
      </c>
      <c r="DQ219">
        <v>0.101579945790538</v>
      </c>
      <c r="DR219">
        <v>205.200221106143</v>
      </c>
      <c r="DS219">
        <v>7.2755077135105997E-7</v>
      </c>
      <c r="DT219">
        <v>9.7435186027258897E-2</v>
      </c>
      <c r="DU219">
        <v>0.12561466665332499</v>
      </c>
      <c r="DV219">
        <v>0.109371592560274</v>
      </c>
      <c r="DW219" s="58">
        <v>205.199995482833</v>
      </c>
      <c r="DX219">
        <v>6.1438140481643397E-7</v>
      </c>
      <c r="DY219">
        <v>0.10469481200563301</v>
      </c>
      <c r="DZ219">
        <v>1.16944011545517E-2</v>
      </c>
      <c r="EA219">
        <v>0</v>
      </c>
      <c r="EB219">
        <v>3165500</v>
      </c>
      <c r="EC219">
        <v>1453212</v>
      </c>
      <c r="ED219">
        <v>0</v>
      </c>
      <c r="EE219">
        <v>17440</v>
      </c>
      <c r="EF219">
        <v>1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1</v>
      </c>
      <c r="EO219">
        <v>0</v>
      </c>
      <c r="EP219">
        <v>0</v>
      </c>
      <c r="EQ219">
        <v>1</v>
      </c>
      <c r="ER219">
        <v>1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 t="s">
        <v>1936</v>
      </c>
      <c r="FA219">
        <v>41</v>
      </c>
      <c r="FB219" t="s">
        <v>1824</v>
      </c>
      <c r="FC219">
        <v>3</v>
      </c>
      <c r="FD219" t="s">
        <v>1825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0</v>
      </c>
      <c r="FL219">
        <v>37</v>
      </c>
      <c r="FM219">
        <v>10</v>
      </c>
      <c r="FN219">
        <v>88</v>
      </c>
      <c r="FO219">
        <v>41</v>
      </c>
      <c r="FP219">
        <v>1</v>
      </c>
      <c r="FQ219">
        <v>0</v>
      </c>
      <c r="FR219">
        <v>0</v>
      </c>
      <c r="FS219" t="s">
        <v>2120</v>
      </c>
      <c r="FT219">
        <v>1</v>
      </c>
      <c r="FU219">
        <v>1</v>
      </c>
      <c r="FV219">
        <v>1</v>
      </c>
      <c r="FW219">
        <v>1</v>
      </c>
      <c r="FX219">
        <v>0</v>
      </c>
      <c r="FY219">
        <v>0</v>
      </c>
      <c r="FZ219">
        <v>0</v>
      </c>
      <c r="GA219">
        <v>0</v>
      </c>
      <c r="GB219">
        <v>0</v>
      </c>
      <c r="GC219">
        <v>0</v>
      </c>
      <c r="GD219">
        <v>0</v>
      </c>
      <c r="GE219">
        <v>1</v>
      </c>
      <c r="GF219">
        <v>1</v>
      </c>
      <c r="GG219">
        <v>0</v>
      </c>
      <c r="GH219">
        <v>1</v>
      </c>
      <c r="GI219">
        <v>1</v>
      </c>
      <c r="GJ219" t="s">
        <v>1804</v>
      </c>
      <c r="GK219" t="s">
        <v>1804</v>
      </c>
      <c r="GL219">
        <v>1</v>
      </c>
      <c r="GM219" t="s">
        <v>1804</v>
      </c>
      <c r="GN219">
        <v>0</v>
      </c>
      <c r="GO219" t="s">
        <v>1893</v>
      </c>
      <c r="GP219">
        <v>0</v>
      </c>
      <c r="GQ219" t="s">
        <v>1830</v>
      </c>
      <c r="GR219">
        <v>208.79248459999999</v>
      </c>
      <c r="GS219">
        <v>10.2819792777158</v>
      </c>
      <c r="GT219">
        <v>8.9524295071298692</v>
      </c>
      <c r="GU219">
        <v>1</v>
      </c>
      <c r="GV219">
        <v>36252984</v>
      </c>
      <c r="GW219">
        <v>3443996</v>
      </c>
      <c r="GX219">
        <v>0.52</v>
      </c>
      <c r="GY219">
        <v>3719554</v>
      </c>
      <c r="GZ219">
        <v>205.19988092566393</v>
      </c>
      <c r="HA219" t="s">
        <v>1806</v>
      </c>
      <c r="HB219" s="57">
        <v>0.493999999999999</v>
      </c>
      <c r="HC219" t="s">
        <v>1806</v>
      </c>
      <c r="HD219" s="58">
        <v>205.199995482833</v>
      </c>
      <c r="HE219" s="18">
        <v>2596463.9999999949</v>
      </c>
      <c r="HF219" s="18">
        <v>28350790.415999942</v>
      </c>
      <c r="HG219" s="18">
        <v>2908791.0326489666</v>
      </c>
      <c r="HH219" s="57">
        <v>1</v>
      </c>
      <c r="HI219">
        <v>100</v>
      </c>
      <c r="HJ219" s="11">
        <v>10.856990906924189</v>
      </c>
      <c r="HK219">
        <v>0</v>
      </c>
      <c r="HL219" s="11">
        <v>10.856990906924189</v>
      </c>
      <c r="HM219" s="59">
        <v>2528.8393343534299</v>
      </c>
      <c r="HN219" s="59">
        <v>10.58</v>
      </c>
      <c r="HO219" s="59">
        <v>4.59</v>
      </c>
      <c r="HP219" s="59">
        <v>31.340651105857098</v>
      </c>
      <c r="HQ219" s="59">
        <v>0.33500586052499998</v>
      </c>
      <c r="HR219" s="59">
        <v>0.50377265097325741</v>
      </c>
      <c r="HS219" s="59">
        <v>4.82</v>
      </c>
      <c r="HT219" s="59">
        <v>17.97</v>
      </c>
      <c r="HU219" t="s">
        <v>44</v>
      </c>
      <c r="HV219" s="19" t="s">
        <v>44</v>
      </c>
      <c r="HW219" s="18">
        <v>605.54590199999996</v>
      </c>
      <c r="HX219" s="58">
        <v>199.46682011879997</v>
      </c>
      <c r="HY219" s="58">
        <v>400.5331798812</v>
      </c>
      <c r="HZ219" s="57">
        <v>0.74001359909287168</v>
      </c>
      <c r="IA219" s="18">
        <v>2596463.9999999949</v>
      </c>
      <c r="IB219" s="18">
        <v>3889511.4768321333</v>
      </c>
      <c r="IC219" s="18">
        <v>42469575.815530062</v>
      </c>
      <c r="ID219" s="58">
        <v>20.519999548283302</v>
      </c>
      <c r="IE219" s="18">
        <v>435737.83827523014</v>
      </c>
      <c r="IF219" s="18">
        <v>2473053.1943737366</v>
      </c>
      <c r="IG219" s="18">
        <v>959819623.64624703</v>
      </c>
      <c r="IH219" s="18">
        <v>0</v>
      </c>
      <c r="II219" s="18">
        <v>0</v>
      </c>
      <c r="IJ219" s="18">
        <v>2396.354838645163</v>
      </c>
      <c r="IK219" s="58">
        <v>21.687556000000001</v>
      </c>
      <c r="IL219" s="58">
        <v>8.1565460176976163</v>
      </c>
      <c r="IM219" s="58">
        <v>13.505692100939998</v>
      </c>
      <c r="IN219" s="58">
        <v>20.554731513621569</v>
      </c>
      <c r="IO219" s="58">
        <v>0</v>
      </c>
      <c r="IP219" s="58">
        <v>80.959921463100599</v>
      </c>
      <c r="IQ219" s="58">
        <v>3.3987597799001037</v>
      </c>
      <c r="IR219" s="58">
        <v>3.5683653846326835</v>
      </c>
      <c r="IS219" s="58">
        <f t="shared" si="15"/>
        <v>2396.354838645163</v>
      </c>
      <c r="IT219" s="60"/>
      <c r="IU219" s="18">
        <f t="shared" si="16"/>
        <v>13.505692100939998</v>
      </c>
      <c r="IV219" s="18">
        <f t="shared" si="17"/>
        <v>21.687556000000001</v>
      </c>
      <c r="IW219" s="57">
        <f t="shared" si="18"/>
        <v>0.33244470019799999</v>
      </c>
      <c r="IX219" s="57">
        <f t="shared" si="19"/>
        <v>0.49800323703010774</v>
      </c>
      <c r="JA219" s="18">
        <v>205.4</v>
      </c>
    </row>
    <row r="220" spans="1:261" x14ac:dyDescent="0.2">
      <c r="A220" t="s">
        <v>1608</v>
      </c>
      <c r="B220" t="s">
        <v>1230</v>
      </c>
      <c r="C220" t="s">
        <v>1224</v>
      </c>
      <c r="D220" t="s">
        <v>1609</v>
      </c>
      <c r="E220" t="s">
        <v>866</v>
      </c>
      <c r="F220">
        <v>994</v>
      </c>
      <c r="G220">
        <v>3</v>
      </c>
      <c r="H220">
        <v>2430.2453007672598</v>
      </c>
      <c r="I220">
        <v>10.58</v>
      </c>
      <c r="J220">
        <v>4.59</v>
      </c>
      <c r="K220">
        <v>31.196396969643299</v>
      </c>
      <c r="L220">
        <v>0.32621621613939406</v>
      </c>
      <c r="M220">
        <v>0.48415563561096686</v>
      </c>
      <c r="N220">
        <v>4.82</v>
      </c>
      <c r="O220">
        <v>10.69</v>
      </c>
      <c r="R220" t="s">
        <v>91</v>
      </c>
      <c r="S220">
        <v>3948</v>
      </c>
      <c r="T220" t="s">
        <v>41</v>
      </c>
      <c r="U220">
        <v>2</v>
      </c>
      <c r="V220">
        <v>2564</v>
      </c>
      <c r="W220" t="s">
        <v>42</v>
      </c>
      <c r="X220" t="s">
        <v>86</v>
      </c>
      <c r="Y220">
        <v>54051</v>
      </c>
      <c r="Z220">
        <v>790</v>
      </c>
      <c r="AA220">
        <v>1560</v>
      </c>
      <c r="AB220" t="b">
        <v>1</v>
      </c>
      <c r="AC220">
        <v>9996</v>
      </c>
      <c r="AD220">
        <v>1971</v>
      </c>
      <c r="AE220" s="10">
        <v>2040</v>
      </c>
      <c r="AF220" s="11">
        <v>999</v>
      </c>
      <c r="AG220" s="11">
        <v>9.7315859163492604</v>
      </c>
      <c r="AH220" s="11">
        <v>0</v>
      </c>
      <c r="AI220" s="11">
        <v>9.7315859163492604</v>
      </c>
      <c r="AJ220" s="11" t="s">
        <v>134</v>
      </c>
      <c r="AK220" s="11">
        <v>4.82</v>
      </c>
      <c r="AL220" s="11" t="s">
        <v>134</v>
      </c>
      <c r="AM220" s="11"/>
      <c r="AQ220" t="s">
        <v>641</v>
      </c>
      <c r="AR220" t="s">
        <v>642</v>
      </c>
      <c r="AS220">
        <v>6021</v>
      </c>
      <c r="AT220" t="s">
        <v>41</v>
      </c>
      <c r="AU220" t="s">
        <v>643</v>
      </c>
      <c r="AV220">
        <v>2686</v>
      </c>
      <c r="AW220" t="s">
        <v>42</v>
      </c>
      <c r="AX220">
        <v>0</v>
      </c>
      <c r="AY220" t="s">
        <v>497</v>
      </c>
      <c r="AZ220" t="s">
        <v>136</v>
      </c>
      <c r="BA220">
        <v>8</v>
      </c>
      <c r="BB220" t="s">
        <v>644</v>
      </c>
      <c r="BC220">
        <v>81</v>
      </c>
      <c r="BD220">
        <v>8081</v>
      </c>
      <c r="BE220">
        <v>448</v>
      </c>
      <c r="BF220">
        <v>10014</v>
      </c>
      <c r="BG220">
        <v>1984</v>
      </c>
      <c r="BH220">
        <v>2030</v>
      </c>
      <c r="BI220" t="s">
        <v>1807</v>
      </c>
      <c r="BJ220" t="s">
        <v>1788</v>
      </c>
      <c r="BK220" t="s">
        <v>1808</v>
      </c>
      <c r="BL220" t="s">
        <v>1910</v>
      </c>
      <c r="BM220" t="s">
        <v>1865</v>
      </c>
      <c r="BN220">
        <v>1984</v>
      </c>
      <c r="BO220">
        <v>0.85</v>
      </c>
      <c r="BP220" t="s">
        <v>1931</v>
      </c>
      <c r="BQ220" t="s">
        <v>1699</v>
      </c>
      <c r="BR220">
        <v>0</v>
      </c>
      <c r="BS220">
        <v>2017</v>
      </c>
      <c r="BT220" t="s">
        <v>41</v>
      </c>
      <c r="BU220">
        <v>0</v>
      </c>
      <c r="BV220" t="s">
        <v>1812</v>
      </c>
      <c r="BW220">
        <v>2015</v>
      </c>
      <c r="BX220">
        <v>0</v>
      </c>
      <c r="BY220">
        <v>0.15</v>
      </c>
      <c r="BZ220">
        <v>0.3241</v>
      </c>
      <c r="CA220">
        <v>0.23219999999999999</v>
      </c>
      <c r="CB220">
        <v>0.3241</v>
      </c>
      <c r="CC220">
        <v>0.23219999999999999</v>
      </c>
      <c r="CD220">
        <v>0.1</v>
      </c>
      <c r="CE220">
        <v>0.1</v>
      </c>
      <c r="CF220">
        <v>0.1</v>
      </c>
      <c r="CG220">
        <v>0.9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 t="s">
        <v>2365</v>
      </c>
      <c r="CP220">
        <v>100</v>
      </c>
      <c r="CQ220" t="s">
        <v>2365</v>
      </c>
      <c r="CR220">
        <v>100</v>
      </c>
      <c r="CS220" t="s">
        <v>1795</v>
      </c>
      <c r="CT220" t="s">
        <v>2366</v>
      </c>
      <c r="CU220">
        <v>1</v>
      </c>
      <c r="CV220">
        <v>0</v>
      </c>
      <c r="CW220" t="s">
        <v>1804</v>
      </c>
      <c r="CX220">
        <v>40.462699999999998</v>
      </c>
      <c r="CY220">
        <v>-107.5912</v>
      </c>
      <c r="CZ220" t="s">
        <v>1928</v>
      </c>
      <c r="DA220" t="s">
        <v>1818</v>
      </c>
      <c r="DB220">
        <v>0</v>
      </c>
      <c r="DC220" t="s">
        <v>2169</v>
      </c>
      <c r="DD220" s="18">
        <v>26444041.600000001</v>
      </c>
      <c r="DE220" s="18">
        <v>2722541.8</v>
      </c>
      <c r="DF220" s="57">
        <v>0.54800000000000004</v>
      </c>
      <c r="DG220" t="s">
        <v>1820</v>
      </c>
      <c r="DH220">
        <v>10608114.6</v>
      </c>
      <c r="DI220">
        <v>1555</v>
      </c>
      <c r="DJ220">
        <v>3105.4</v>
      </c>
      <c r="DK220">
        <v>2773447.8</v>
      </c>
      <c r="DL220">
        <v>19.600000000000001</v>
      </c>
      <c r="DM220">
        <v>1245.2</v>
      </c>
      <c r="DN220">
        <v>74</v>
      </c>
      <c r="DO220">
        <v>0</v>
      </c>
      <c r="DP220">
        <v>0.104121698842633</v>
      </c>
      <c r="DQ220">
        <v>0.21739782839390701</v>
      </c>
      <c r="DR220">
        <v>209.75953061810699</v>
      </c>
      <c r="DS220">
        <v>5.9702808969399696E-7</v>
      </c>
      <c r="DT220">
        <v>0.20537035554771099</v>
      </c>
      <c r="DU220">
        <v>0.11760683359384801</v>
      </c>
      <c r="DV220">
        <v>0.23486576272818999</v>
      </c>
      <c r="DW220" s="58">
        <v>209.759751701494</v>
      </c>
      <c r="DX220">
        <v>7.4118776155608503E-7</v>
      </c>
      <c r="DY220">
        <v>0.23476367798666101</v>
      </c>
      <c r="DZ220">
        <v>5.0418760166576699E-3</v>
      </c>
      <c r="EA220">
        <v>0</v>
      </c>
      <c r="EB220">
        <v>2872057</v>
      </c>
      <c r="EC220">
        <v>1450370</v>
      </c>
      <c r="ED220">
        <v>73448</v>
      </c>
      <c r="EE220">
        <v>274</v>
      </c>
      <c r="EF220">
        <v>1</v>
      </c>
      <c r="EG220">
        <v>1</v>
      </c>
      <c r="EH220" t="s">
        <v>1859</v>
      </c>
      <c r="EI220">
        <v>1.0794471999999999E-2</v>
      </c>
      <c r="EJ220">
        <v>5.0135199999999996E-3</v>
      </c>
      <c r="EK220" t="s">
        <v>1848</v>
      </c>
      <c r="EL220" t="s">
        <v>1848</v>
      </c>
      <c r="EM220">
        <v>0</v>
      </c>
      <c r="EN220">
        <v>0</v>
      </c>
      <c r="EO220">
        <v>1</v>
      </c>
      <c r="EP220">
        <v>1</v>
      </c>
      <c r="EQ220">
        <v>0</v>
      </c>
      <c r="ER220">
        <v>1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1</v>
      </c>
      <c r="EY220">
        <v>1</v>
      </c>
      <c r="EZ220" t="s">
        <v>1950</v>
      </c>
      <c r="FA220">
        <v>38</v>
      </c>
      <c r="FB220" t="s">
        <v>1802</v>
      </c>
      <c r="FC220">
        <v>5</v>
      </c>
      <c r="FD220" t="s">
        <v>1849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10</v>
      </c>
      <c r="FM220">
        <v>31</v>
      </c>
      <c r="FN220">
        <v>12</v>
      </c>
      <c r="FO220">
        <v>40</v>
      </c>
      <c r="FP220">
        <v>0</v>
      </c>
      <c r="FQ220">
        <v>0</v>
      </c>
      <c r="FR220">
        <v>0</v>
      </c>
      <c r="FS220">
        <v>0</v>
      </c>
      <c r="FT220">
        <v>0</v>
      </c>
      <c r="FU220">
        <v>0</v>
      </c>
      <c r="FV220">
        <v>0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0</v>
      </c>
      <c r="GD220">
        <v>0</v>
      </c>
      <c r="GE220">
        <v>0</v>
      </c>
      <c r="GF220">
        <v>0</v>
      </c>
      <c r="GG220">
        <v>0</v>
      </c>
      <c r="GH220">
        <v>0</v>
      </c>
      <c r="GI220">
        <v>0</v>
      </c>
      <c r="GJ220">
        <v>0</v>
      </c>
      <c r="GK220">
        <v>0</v>
      </c>
      <c r="GL220">
        <v>0</v>
      </c>
      <c r="GM220">
        <v>0</v>
      </c>
      <c r="GN220">
        <v>0</v>
      </c>
      <c r="GO220" t="s">
        <v>1838</v>
      </c>
      <c r="GP220">
        <v>0</v>
      </c>
      <c r="GQ220" t="s">
        <v>2367</v>
      </c>
      <c r="GR220">
        <v>47.99415956</v>
      </c>
      <c r="GS220">
        <v>32.399775603029603</v>
      </c>
      <c r="GT220">
        <v>64.703706210706201</v>
      </c>
      <c r="GU220">
        <v>1</v>
      </c>
      <c r="GV220">
        <v>29725543</v>
      </c>
      <c r="GW220">
        <v>3096013</v>
      </c>
      <c r="GX220">
        <v>0.62</v>
      </c>
      <c r="GY220">
        <v>3117612</v>
      </c>
      <c r="GZ220">
        <v>209.75980152826813</v>
      </c>
      <c r="HA220" t="s">
        <v>1806</v>
      </c>
      <c r="HB220" s="57">
        <v>0.54800000000000004</v>
      </c>
      <c r="HC220" t="s">
        <v>1806</v>
      </c>
      <c r="HD220" s="58">
        <v>209.759751701494</v>
      </c>
      <c r="HE220" s="18">
        <v>2150615.04</v>
      </c>
      <c r="HF220" s="18">
        <v>21536259.010560002</v>
      </c>
      <c r="HG220" s="18">
        <v>2258720.1713170642</v>
      </c>
      <c r="HH220" s="57">
        <v>0.34863813229571983</v>
      </c>
      <c r="HI220">
        <v>68</v>
      </c>
      <c r="HJ220" s="11">
        <v>13.657919347199115</v>
      </c>
      <c r="HK220">
        <v>0</v>
      </c>
      <c r="HL220" s="11">
        <v>13.657919347199115</v>
      </c>
      <c r="HM220" s="59">
        <v>2336.9450686722598</v>
      </c>
      <c r="HN220" s="59">
        <v>10.58</v>
      </c>
      <c r="HO220" s="59">
        <v>4.59</v>
      </c>
      <c r="HP220" s="59">
        <v>31.525457676720901</v>
      </c>
      <c r="HQ220" s="59">
        <v>0.31772790415714303</v>
      </c>
      <c r="HR220" s="59">
        <v>0.46569089677430586</v>
      </c>
      <c r="HS220" s="59">
        <v>9.64</v>
      </c>
      <c r="HT220" s="59">
        <v>12.43</v>
      </c>
      <c r="HU220" t="s">
        <v>44</v>
      </c>
      <c r="HV220" s="19">
        <v>1</v>
      </c>
      <c r="HW220" s="18">
        <v>432.29044051199992</v>
      </c>
      <c r="HX220" s="58">
        <v>142.39647110465276</v>
      </c>
      <c r="HY220" s="58">
        <v>305.60352889534727</v>
      </c>
      <c r="HZ220" s="57">
        <v>0.80334150880853172</v>
      </c>
      <c r="IA220" s="18">
        <v>2150615.04</v>
      </c>
      <c r="IB220" s="18">
        <v>3152697.6844889065</v>
      </c>
      <c r="IC220" s="18">
        <v>31571114.612471908</v>
      </c>
      <c r="ID220" s="58">
        <v>20.9759751701494</v>
      </c>
      <c r="IE220" s="18">
        <v>331117.45810257585</v>
      </c>
      <c r="IF220" s="18">
        <v>1927602.7132144882</v>
      </c>
      <c r="IG220" s="18">
        <v>685201314.29788482</v>
      </c>
      <c r="IH220" s="18">
        <v>0</v>
      </c>
      <c r="II220" s="18">
        <v>0</v>
      </c>
      <c r="IJ220" s="18">
        <v>2242.1250067846217</v>
      </c>
      <c r="IK220" s="58">
        <v>23.286704571428572</v>
      </c>
      <c r="IL220" s="58">
        <v>6.999059860972543</v>
      </c>
      <c r="IM220" s="58">
        <v>12.912747042257998</v>
      </c>
      <c r="IN220" s="58">
        <v>22.247899670258036</v>
      </c>
      <c r="IO220" s="58">
        <v>0</v>
      </c>
      <c r="IP220" s="58">
        <v>76.185755040210026</v>
      </c>
      <c r="IQ220" s="58">
        <v>2.2951658729489708</v>
      </c>
      <c r="IR220" s="58">
        <v>2.5607031012253745</v>
      </c>
      <c r="IS220" s="58">
        <f t="shared" si="15"/>
        <v>2242.1250067846217</v>
      </c>
      <c r="IT220" s="60"/>
      <c r="IU220" s="18">
        <f t="shared" si="16"/>
        <v>12.912747042257998</v>
      </c>
      <c r="IV220" s="18">
        <f t="shared" si="17"/>
        <v>23.286704571428572</v>
      </c>
      <c r="IW220" s="57">
        <f t="shared" si="18"/>
        <v>0.31784926585859985</v>
      </c>
      <c r="IX220" s="57">
        <f t="shared" si="19"/>
        <v>0.46595165840972941</v>
      </c>
      <c r="JA220" s="18">
        <v>214.13</v>
      </c>
    </row>
    <row r="221" spans="1:261" x14ac:dyDescent="0.2">
      <c r="A221" t="s">
        <v>1610</v>
      </c>
      <c r="B221" t="s">
        <v>1230</v>
      </c>
      <c r="C221" t="s">
        <v>1224</v>
      </c>
      <c r="D221" t="s">
        <v>1609</v>
      </c>
      <c r="E221" t="s">
        <v>866</v>
      </c>
      <c r="F221">
        <v>994</v>
      </c>
      <c r="G221">
        <v>4</v>
      </c>
      <c r="H221">
        <v>2425.1998125903001</v>
      </c>
      <c r="I221">
        <v>10.58</v>
      </c>
      <c r="J221">
        <v>4.59</v>
      </c>
      <c r="K221">
        <v>31.113713883584701</v>
      </c>
      <c r="L221">
        <v>0.32576670054669798</v>
      </c>
      <c r="M221">
        <v>0.48316613968910249</v>
      </c>
      <c r="N221">
        <v>4.82</v>
      </c>
      <c r="O221">
        <v>10.69</v>
      </c>
      <c r="R221" t="s">
        <v>480</v>
      </c>
      <c r="S221">
        <v>3954</v>
      </c>
      <c r="T221" t="s">
        <v>41</v>
      </c>
      <c r="U221">
        <v>1</v>
      </c>
      <c r="V221">
        <v>2565</v>
      </c>
      <c r="W221" t="s">
        <v>42</v>
      </c>
      <c r="X221" t="s">
        <v>86</v>
      </c>
      <c r="Y221">
        <v>54023</v>
      </c>
      <c r="Z221">
        <v>554</v>
      </c>
      <c r="AA221">
        <v>1629</v>
      </c>
      <c r="AB221" t="b">
        <v>1</v>
      </c>
      <c r="AC221">
        <v>10094</v>
      </c>
      <c r="AD221">
        <v>1965</v>
      </c>
      <c r="AE221" s="10">
        <v>9999</v>
      </c>
      <c r="AF221" s="11">
        <v>999</v>
      </c>
      <c r="AG221" s="11">
        <v>11.936991089484215</v>
      </c>
      <c r="AH221" s="11">
        <v>0</v>
      </c>
      <c r="AI221" s="11">
        <v>11.936991089484215</v>
      </c>
      <c r="AJ221" s="11" t="s">
        <v>86</v>
      </c>
      <c r="AK221" s="11">
        <v>9.64</v>
      </c>
      <c r="AL221" s="11" t="s">
        <v>86</v>
      </c>
      <c r="AM221" s="11"/>
      <c r="AQ221" t="s">
        <v>645</v>
      </c>
      <c r="AR221" t="s">
        <v>646</v>
      </c>
      <c r="AS221">
        <v>6034</v>
      </c>
      <c r="AT221" t="s">
        <v>41</v>
      </c>
      <c r="AU221">
        <v>1</v>
      </c>
      <c r="AV221">
        <v>2695</v>
      </c>
      <c r="AW221" t="s">
        <v>42</v>
      </c>
      <c r="AX221">
        <v>0</v>
      </c>
      <c r="AY221" t="s">
        <v>312</v>
      </c>
      <c r="AZ221" t="s">
        <v>62</v>
      </c>
      <c r="BA221">
        <v>26</v>
      </c>
      <c r="BB221" t="s">
        <v>575</v>
      </c>
      <c r="BC221">
        <v>147</v>
      </c>
      <c r="BD221">
        <v>26147</v>
      </c>
      <c r="BE221">
        <v>635</v>
      </c>
      <c r="BF221">
        <v>10336</v>
      </c>
      <c r="BG221">
        <v>1984</v>
      </c>
      <c r="BH221">
        <v>2029</v>
      </c>
      <c r="BI221" t="s">
        <v>1807</v>
      </c>
      <c r="BJ221" t="s">
        <v>1788</v>
      </c>
      <c r="BK221" t="s">
        <v>1808</v>
      </c>
      <c r="BL221" t="s">
        <v>1910</v>
      </c>
      <c r="BM221">
        <v>0</v>
      </c>
      <c r="BN221">
        <v>0</v>
      </c>
      <c r="BO221">
        <v>0.1981</v>
      </c>
      <c r="BP221" t="s">
        <v>1811</v>
      </c>
      <c r="BQ221">
        <v>0</v>
      </c>
      <c r="BR221">
        <v>0</v>
      </c>
      <c r="BS221">
        <v>0</v>
      </c>
      <c r="BT221" t="s">
        <v>1909</v>
      </c>
      <c r="BU221" t="s">
        <v>1863</v>
      </c>
      <c r="BV221" t="s">
        <v>1812</v>
      </c>
      <c r="BW221">
        <v>2015</v>
      </c>
      <c r="BX221">
        <v>0</v>
      </c>
      <c r="BY221">
        <v>1.2</v>
      </c>
      <c r="BZ221">
        <v>0.18290999999999999</v>
      </c>
      <c r="CA221">
        <v>0.18290999999999999</v>
      </c>
      <c r="CB221">
        <v>0.18290999999999999</v>
      </c>
      <c r="CC221">
        <v>0.18290999999999999</v>
      </c>
      <c r="CD221">
        <v>0.1</v>
      </c>
      <c r="CE221">
        <v>0.1</v>
      </c>
      <c r="CF221">
        <v>0.1</v>
      </c>
      <c r="CG221">
        <v>0.98</v>
      </c>
      <c r="CH221" t="s">
        <v>1793</v>
      </c>
      <c r="CI221">
        <v>2015</v>
      </c>
      <c r="CJ221">
        <v>0</v>
      </c>
      <c r="CK221">
        <v>0</v>
      </c>
      <c r="CL221">
        <v>0</v>
      </c>
      <c r="CM221">
        <v>0</v>
      </c>
      <c r="CN221">
        <v>0</v>
      </c>
      <c r="CO221" t="s">
        <v>2035</v>
      </c>
      <c r="CP221">
        <v>81.39</v>
      </c>
      <c r="CQ221" t="s">
        <v>2036</v>
      </c>
      <c r="CR221">
        <v>81.39</v>
      </c>
      <c r="CS221" t="s">
        <v>1795</v>
      </c>
      <c r="CT221" t="s">
        <v>2368</v>
      </c>
      <c r="CU221">
        <v>1</v>
      </c>
      <c r="CV221">
        <v>0</v>
      </c>
      <c r="CW221" t="s">
        <v>2038</v>
      </c>
      <c r="CX221">
        <v>42.775599999999997</v>
      </c>
      <c r="CY221">
        <v>-82.495000000000005</v>
      </c>
      <c r="CZ221" t="s">
        <v>1817</v>
      </c>
      <c r="DA221" t="s">
        <v>1818</v>
      </c>
      <c r="DB221" t="s">
        <v>2369</v>
      </c>
      <c r="DC221">
        <v>0</v>
      </c>
      <c r="DD221" s="18">
        <v>31415557</v>
      </c>
      <c r="DE221" s="18">
        <v>3193952.6</v>
      </c>
      <c r="DF221" s="57">
        <v>0.442</v>
      </c>
      <c r="DG221" t="s">
        <v>1820</v>
      </c>
      <c r="DH221">
        <v>13966464.199999999</v>
      </c>
      <c r="DI221">
        <v>9599.6</v>
      </c>
      <c r="DJ221">
        <v>3172</v>
      </c>
      <c r="DK221">
        <v>3294862.8</v>
      </c>
      <c r="DL221">
        <v>21.8</v>
      </c>
      <c r="DM221">
        <v>1420</v>
      </c>
      <c r="DN221">
        <v>40</v>
      </c>
      <c r="DO221">
        <v>2</v>
      </c>
      <c r="DP221">
        <v>0.59497126297973502</v>
      </c>
      <c r="DQ221">
        <v>0.20164921768331101</v>
      </c>
      <c r="DR221">
        <v>209.75996547481</v>
      </c>
      <c r="DS221">
        <v>6.8802690139315901E-7</v>
      </c>
      <c r="DT221">
        <v>0.19823458230893601</v>
      </c>
      <c r="DU221">
        <v>0.61113670529540498</v>
      </c>
      <c r="DV221">
        <v>0.201938167131653</v>
      </c>
      <c r="DW221" s="58">
        <v>209.759947913704</v>
      </c>
      <c r="DX221">
        <v>6.9392371429225303E-7</v>
      </c>
      <c r="DY221">
        <v>0.203344236546283</v>
      </c>
      <c r="DZ221">
        <v>1.93911978311333E-3</v>
      </c>
      <c r="EA221">
        <v>9.6955989155666497E-5</v>
      </c>
      <c r="EB221">
        <v>1506734</v>
      </c>
      <c r="EC221">
        <v>868124</v>
      </c>
      <c r="ED221">
        <v>0</v>
      </c>
      <c r="EE221">
        <v>13551</v>
      </c>
      <c r="EF221">
        <v>1</v>
      </c>
      <c r="EG221">
        <v>1</v>
      </c>
      <c r="EH221" t="s">
        <v>1859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1</v>
      </c>
      <c r="EO221">
        <v>0</v>
      </c>
      <c r="EP221">
        <v>0</v>
      </c>
      <c r="EQ221">
        <v>0</v>
      </c>
      <c r="ER221">
        <v>0</v>
      </c>
      <c r="ES221">
        <v>1</v>
      </c>
      <c r="ET221">
        <v>0</v>
      </c>
      <c r="EU221">
        <v>0</v>
      </c>
      <c r="EV221">
        <v>0</v>
      </c>
      <c r="EW221">
        <v>0</v>
      </c>
      <c r="EX221">
        <v>1</v>
      </c>
      <c r="EY221">
        <v>1</v>
      </c>
      <c r="EZ221" t="s">
        <v>1936</v>
      </c>
      <c r="FA221">
        <v>38</v>
      </c>
      <c r="FB221" t="s">
        <v>1802</v>
      </c>
      <c r="FC221">
        <v>1</v>
      </c>
      <c r="FD221" t="s">
        <v>1803</v>
      </c>
      <c r="FE221">
        <v>0</v>
      </c>
      <c r="FF221">
        <v>1</v>
      </c>
      <c r="FG221">
        <v>0</v>
      </c>
      <c r="FH221">
        <v>0</v>
      </c>
      <c r="FI221">
        <v>0</v>
      </c>
      <c r="FJ221" t="s">
        <v>2069</v>
      </c>
      <c r="FK221">
        <v>1</v>
      </c>
      <c r="FL221">
        <v>63</v>
      </c>
      <c r="FM221">
        <v>16</v>
      </c>
      <c r="FN221">
        <v>39</v>
      </c>
      <c r="FO221">
        <v>41</v>
      </c>
      <c r="FP221">
        <v>0</v>
      </c>
      <c r="FQ221">
        <v>0</v>
      </c>
      <c r="FR221">
        <v>0</v>
      </c>
      <c r="FS221" t="s">
        <v>2039</v>
      </c>
      <c r="FT221">
        <v>1</v>
      </c>
      <c r="FU221">
        <v>1</v>
      </c>
      <c r="FV221">
        <v>1</v>
      </c>
      <c r="FW221">
        <v>1</v>
      </c>
      <c r="FX221" t="s">
        <v>1827</v>
      </c>
      <c r="FY221">
        <v>0</v>
      </c>
      <c r="FZ221">
        <v>0</v>
      </c>
      <c r="GA221">
        <v>1</v>
      </c>
      <c r="GB221" t="s">
        <v>2026</v>
      </c>
      <c r="GC221">
        <v>0</v>
      </c>
      <c r="GD221">
        <v>1</v>
      </c>
      <c r="GE221">
        <v>1</v>
      </c>
      <c r="GF221">
        <v>1</v>
      </c>
      <c r="GG221">
        <v>0</v>
      </c>
      <c r="GH221">
        <v>1</v>
      </c>
      <c r="GI221">
        <v>0</v>
      </c>
      <c r="GJ221" t="s">
        <v>1836</v>
      </c>
      <c r="GK221">
        <v>0</v>
      </c>
      <c r="GL221">
        <v>1</v>
      </c>
      <c r="GM221" t="s">
        <v>1836</v>
      </c>
      <c r="GN221">
        <v>0</v>
      </c>
      <c r="GO221" t="s">
        <v>1980</v>
      </c>
      <c r="GP221">
        <v>1</v>
      </c>
      <c r="GQ221" t="s">
        <v>1852</v>
      </c>
      <c r="GR221">
        <v>477.69604429999998</v>
      </c>
      <c r="GS221">
        <v>20.095623806278098</v>
      </c>
      <c r="GT221">
        <v>6.6402057078955803</v>
      </c>
      <c r="GU221">
        <v>1</v>
      </c>
      <c r="GV221">
        <v>16193080</v>
      </c>
      <c r="GW221">
        <v>1631173</v>
      </c>
      <c r="GX221">
        <v>0.23</v>
      </c>
      <c r="GY221">
        <v>1698331</v>
      </c>
      <c r="GZ221">
        <v>209.76009505294854</v>
      </c>
      <c r="HA221" t="s">
        <v>1806</v>
      </c>
      <c r="HB221" s="57">
        <v>0.442</v>
      </c>
      <c r="HC221" t="s">
        <v>1806</v>
      </c>
      <c r="HD221" s="58">
        <v>209.759947913704</v>
      </c>
      <c r="HE221" s="18">
        <v>2458669.2000000002</v>
      </c>
      <c r="HF221" s="18">
        <v>25412804.851199999</v>
      </c>
      <c r="HG221" s="18">
        <v>2665294.3109644181</v>
      </c>
      <c r="HH221" s="57">
        <v>0.5</v>
      </c>
      <c r="HI221">
        <v>113</v>
      </c>
      <c r="HJ221" s="11">
        <v>12.255117528755751</v>
      </c>
      <c r="HK221">
        <v>0</v>
      </c>
      <c r="HL221" s="11">
        <v>10.845236751111283</v>
      </c>
      <c r="HM221" s="59">
        <v>2491.7733186587802</v>
      </c>
      <c r="HN221" s="59">
        <v>10.58</v>
      </c>
      <c r="HO221" s="59">
        <v>3.22</v>
      </c>
      <c r="HP221" s="59">
        <v>30.6694984309317</v>
      </c>
      <c r="HQ221" s="59">
        <v>0.33175170053570002</v>
      </c>
      <c r="HR221" s="59">
        <v>0.51792240813924351</v>
      </c>
      <c r="HS221" s="59">
        <v>4.82</v>
      </c>
      <c r="HT221" s="59">
        <v>27.84</v>
      </c>
      <c r="HU221" t="s">
        <v>44</v>
      </c>
      <c r="HV221" s="19">
        <v>1</v>
      </c>
      <c r="HW221" s="18">
        <v>632.43552455999998</v>
      </c>
      <c r="HX221" s="58">
        <v>208.32426179006399</v>
      </c>
      <c r="HY221" s="58">
        <v>426.67573820993601</v>
      </c>
      <c r="HZ221" s="57">
        <v>0.65780632659713767</v>
      </c>
      <c r="IA221" s="18">
        <v>2458669.1999999997</v>
      </c>
      <c r="IB221" s="18">
        <v>3659113.472329238</v>
      </c>
      <c r="IC221" s="18">
        <v>37820596.849995002</v>
      </c>
      <c r="ID221" s="58">
        <v>20.9759947913704</v>
      </c>
      <c r="IE221" s="18">
        <v>396662.32126600749</v>
      </c>
      <c r="IF221" s="18">
        <v>2268631.9896984105</v>
      </c>
      <c r="IG221" s="18">
        <v>1002440979.5505413</v>
      </c>
      <c r="IH221" s="18">
        <v>1</v>
      </c>
      <c r="II221" s="18">
        <v>0</v>
      </c>
      <c r="IJ221" s="18">
        <v>2349.4210937705416</v>
      </c>
      <c r="IK221" s="58">
        <v>21.427768913385826</v>
      </c>
      <c r="IL221" s="58">
        <v>7.5698219175611365</v>
      </c>
      <c r="IM221" s="58">
        <v>13.327956204191999</v>
      </c>
      <c r="IN221" s="58">
        <v>20.06609606845679</v>
      </c>
      <c r="IO221" s="58">
        <v>4.3321513304161838E-15</v>
      </c>
      <c r="IP221" s="58">
        <v>78.430119482671728</v>
      </c>
      <c r="IQ221" s="58">
        <v>9.0134810850279905</v>
      </c>
      <c r="IR221" s="58">
        <v>9.7685161935351985</v>
      </c>
      <c r="IS221" s="58">
        <f t="shared" si="15"/>
        <v>2349.4210937705416</v>
      </c>
      <c r="IT221" s="60"/>
      <c r="IU221" s="18">
        <f t="shared" si="16"/>
        <v>13.327956204191999</v>
      </c>
      <c r="IV221" s="18">
        <f t="shared" si="17"/>
        <v>21.427768913385826</v>
      </c>
      <c r="IW221" s="57">
        <f t="shared" si="18"/>
        <v>0.32806970360639998</v>
      </c>
      <c r="IX221" s="57">
        <f t="shared" si="19"/>
        <v>0.48824960768583203</v>
      </c>
      <c r="JA221" s="18">
        <v>214.13</v>
      </c>
    </row>
    <row r="222" spans="1:261" x14ac:dyDescent="0.2">
      <c r="A222" t="s">
        <v>1611</v>
      </c>
      <c r="B222" t="s">
        <v>1230</v>
      </c>
      <c r="C222" t="s">
        <v>1224</v>
      </c>
      <c r="D222" t="s">
        <v>1612</v>
      </c>
      <c r="E222" t="s">
        <v>1102</v>
      </c>
      <c r="F222">
        <v>997</v>
      </c>
      <c r="G222">
        <v>12</v>
      </c>
      <c r="H222">
        <v>3180</v>
      </c>
      <c r="I222">
        <v>10.58</v>
      </c>
      <c r="J222">
        <v>4.59</v>
      </c>
      <c r="K222">
        <v>42.08</v>
      </c>
      <c r="L222">
        <v>0.35</v>
      </c>
      <c r="M222">
        <v>0.55000000000000004</v>
      </c>
      <c r="N222">
        <v>4.82</v>
      </c>
      <c r="O222">
        <v>10.69</v>
      </c>
      <c r="R222" t="s">
        <v>482</v>
      </c>
      <c r="S222">
        <v>3954</v>
      </c>
      <c r="T222" t="s">
        <v>41</v>
      </c>
      <c r="U222">
        <v>2</v>
      </c>
      <c r="V222">
        <v>2566</v>
      </c>
      <c r="W222" t="s">
        <v>42</v>
      </c>
      <c r="X222" t="s">
        <v>86</v>
      </c>
      <c r="Y222">
        <v>54023</v>
      </c>
      <c r="Z222">
        <v>555</v>
      </c>
      <c r="AA222">
        <v>1629</v>
      </c>
      <c r="AB222" t="b">
        <v>1</v>
      </c>
      <c r="AC222">
        <v>10069</v>
      </c>
      <c r="AD222">
        <v>1966</v>
      </c>
      <c r="AE222" s="10">
        <v>9999</v>
      </c>
      <c r="AF222" s="11">
        <v>999</v>
      </c>
      <c r="AG222" s="11">
        <v>11.936991089484215</v>
      </c>
      <c r="AH222" s="11">
        <v>0</v>
      </c>
      <c r="AI222" s="11">
        <v>11.936991089484215</v>
      </c>
      <c r="AJ222" s="11" t="s">
        <v>86</v>
      </c>
      <c r="AK222" s="11">
        <v>9.64</v>
      </c>
      <c r="AL222" s="11" t="s">
        <v>86</v>
      </c>
      <c r="AM222" s="11"/>
      <c r="AQ222" t="s">
        <v>645</v>
      </c>
      <c r="AR222" t="s">
        <v>647</v>
      </c>
      <c r="AS222">
        <v>6034</v>
      </c>
      <c r="AT222" t="s">
        <v>41</v>
      </c>
      <c r="AU222">
        <v>2</v>
      </c>
      <c r="AV222">
        <v>2696</v>
      </c>
      <c r="AW222" t="s">
        <v>42</v>
      </c>
      <c r="AX222">
        <v>0</v>
      </c>
      <c r="AY222" t="s">
        <v>312</v>
      </c>
      <c r="AZ222" t="s">
        <v>62</v>
      </c>
      <c r="BA222">
        <v>26</v>
      </c>
      <c r="BB222" t="s">
        <v>575</v>
      </c>
      <c r="BC222">
        <v>147</v>
      </c>
      <c r="BD222">
        <v>26147</v>
      </c>
      <c r="BE222">
        <v>635</v>
      </c>
      <c r="BF222">
        <v>10284</v>
      </c>
      <c r="BG222">
        <v>1985</v>
      </c>
      <c r="BH222">
        <v>2029</v>
      </c>
      <c r="BI222" t="s">
        <v>1807</v>
      </c>
      <c r="BJ222" t="s">
        <v>1788</v>
      </c>
      <c r="BK222" t="s">
        <v>1808</v>
      </c>
      <c r="BL222" t="s">
        <v>1910</v>
      </c>
      <c r="BM222">
        <v>0</v>
      </c>
      <c r="BN222">
        <v>0</v>
      </c>
      <c r="BO222">
        <v>0.1943</v>
      </c>
      <c r="BP222" t="s">
        <v>1811</v>
      </c>
      <c r="BQ222">
        <v>0</v>
      </c>
      <c r="BR222">
        <v>0</v>
      </c>
      <c r="BS222">
        <v>0</v>
      </c>
      <c r="BT222" t="s">
        <v>1909</v>
      </c>
      <c r="BU222" t="s">
        <v>1863</v>
      </c>
      <c r="BV222" t="s">
        <v>1812</v>
      </c>
      <c r="BW222">
        <v>2015</v>
      </c>
      <c r="BX222">
        <v>0</v>
      </c>
      <c r="BY222">
        <v>1.2</v>
      </c>
      <c r="BZ222">
        <v>0.19162999999999999</v>
      </c>
      <c r="CA222">
        <v>0.19162999999999999</v>
      </c>
      <c r="CB222">
        <v>0.19162999999999999</v>
      </c>
      <c r="CC222">
        <v>0.19162999999999999</v>
      </c>
      <c r="CD222">
        <v>0.1</v>
      </c>
      <c r="CE222">
        <v>0.1</v>
      </c>
      <c r="CF222">
        <v>0.1</v>
      </c>
      <c r="CG222">
        <v>0.98</v>
      </c>
      <c r="CH222" t="s">
        <v>1793</v>
      </c>
      <c r="CI222">
        <v>2015</v>
      </c>
      <c r="CJ222">
        <v>0</v>
      </c>
      <c r="CK222">
        <v>0</v>
      </c>
      <c r="CL222">
        <v>0</v>
      </c>
      <c r="CM222">
        <v>0</v>
      </c>
      <c r="CN222">
        <v>0</v>
      </c>
      <c r="CO222" t="s">
        <v>2035</v>
      </c>
      <c r="CP222">
        <v>81.39</v>
      </c>
      <c r="CQ222" t="s">
        <v>2036</v>
      </c>
      <c r="CR222">
        <v>81.39</v>
      </c>
      <c r="CS222" t="s">
        <v>1795</v>
      </c>
      <c r="CT222" t="s">
        <v>2370</v>
      </c>
      <c r="CU222">
        <v>1</v>
      </c>
      <c r="CV222">
        <v>0</v>
      </c>
      <c r="CW222" t="s">
        <v>2038</v>
      </c>
      <c r="CX222">
        <v>42.775599999999997</v>
      </c>
      <c r="CY222">
        <v>-82.495000000000005</v>
      </c>
      <c r="CZ222" t="s">
        <v>1817</v>
      </c>
      <c r="DA222" t="s">
        <v>1818</v>
      </c>
      <c r="DB222" t="s">
        <v>2369</v>
      </c>
      <c r="DC222">
        <v>0</v>
      </c>
      <c r="DD222" s="18">
        <v>34937455.799999997</v>
      </c>
      <c r="DE222" s="18">
        <v>3510879</v>
      </c>
      <c r="DF222" s="57">
        <v>0.48</v>
      </c>
      <c r="DG222" t="s">
        <v>1820</v>
      </c>
      <c r="DH222">
        <v>14646722.800000001</v>
      </c>
      <c r="DI222">
        <v>10604.6</v>
      </c>
      <c r="DJ222">
        <v>3659.8</v>
      </c>
      <c r="DK222">
        <v>3664234.6</v>
      </c>
      <c r="DL222">
        <v>28.2</v>
      </c>
      <c r="DM222">
        <v>1466.2</v>
      </c>
      <c r="DN222">
        <v>146</v>
      </c>
      <c r="DO222">
        <v>8</v>
      </c>
      <c r="DP222">
        <v>0.59133292312718899</v>
      </c>
      <c r="DQ222">
        <v>0.220255957670558</v>
      </c>
      <c r="DR222">
        <v>209.76006990114101</v>
      </c>
      <c r="DS222">
        <v>8.3954064582948096E-7</v>
      </c>
      <c r="DT222">
        <v>0.205901146124814</v>
      </c>
      <c r="DU222">
        <v>0.60706194868373897</v>
      </c>
      <c r="DV222">
        <v>0.20950581066638499</v>
      </c>
      <c r="DW222" s="58">
        <v>209.75967002153601</v>
      </c>
      <c r="DX222">
        <v>8.0715665620963703E-7</v>
      </c>
      <c r="DY222">
        <v>0.20020860912312699</v>
      </c>
      <c r="DZ222">
        <v>9.1001109122764504E-3</v>
      </c>
      <c r="EA222">
        <v>4.9863621437131204E-4</v>
      </c>
      <c r="EB222">
        <v>3963792</v>
      </c>
      <c r="EC222">
        <v>2283843</v>
      </c>
      <c r="ED222">
        <v>0</v>
      </c>
      <c r="EE222">
        <v>15540</v>
      </c>
      <c r="EF222">
        <v>1</v>
      </c>
      <c r="EG222">
        <v>1</v>
      </c>
      <c r="EH222" t="s">
        <v>1859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1</v>
      </c>
      <c r="EO222">
        <v>0</v>
      </c>
      <c r="EP222">
        <v>0</v>
      </c>
      <c r="EQ222">
        <v>0</v>
      </c>
      <c r="ER222">
        <v>0</v>
      </c>
      <c r="ES222">
        <v>1</v>
      </c>
      <c r="ET222">
        <v>0</v>
      </c>
      <c r="EU222">
        <v>0</v>
      </c>
      <c r="EV222">
        <v>0</v>
      </c>
      <c r="EW222">
        <v>0</v>
      </c>
      <c r="EX222">
        <v>1</v>
      </c>
      <c r="EY222">
        <v>1</v>
      </c>
      <c r="EZ222" t="s">
        <v>1936</v>
      </c>
      <c r="FA222">
        <v>37</v>
      </c>
      <c r="FB222" t="s">
        <v>1802</v>
      </c>
      <c r="FC222">
        <v>1</v>
      </c>
      <c r="FD222" t="s">
        <v>1803</v>
      </c>
      <c r="FE222">
        <v>0</v>
      </c>
      <c r="FF222">
        <v>1</v>
      </c>
      <c r="FG222">
        <v>0</v>
      </c>
      <c r="FH222">
        <v>0</v>
      </c>
      <c r="FI222">
        <v>0</v>
      </c>
      <c r="FJ222" t="s">
        <v>2069</v>
      </c>
      <c r="FK222">
        <v>1</v>
      </c>
      <c r="FL222">
        <v>63</v>
      </c>
      <c r="FM222">
        <v>16</v>
      </c>
      <c r="FN222">
        <v>39</v>
      </c>
      <c r="FO222">
        <v>41</v>
      </c>
      <c r="FP222">
        <v>0</v>
      </c>
      <c r="FQ222">
        <v>0</v>
      </c>
      <c r="FR222">
        <v>0</v>
      </c>
      <c r="FS222" t="s">
        <v>2039</v>
      </c>
      <c r="FT222">
        <v>1</v>
      </c>
      <c r="FU222">
        <v>1</v>
      </c>
      <c r="FV222">
        <v>1</v>
      </c>
      <c r="FW222">
        <v>1</v>
      </c>
      <c r="FX222" t="s">
        <v>1827</v>
      </c>
      <c r="FY222">
        <v>0</v>
      </c>
      <c r="FZ222">
        <v>0</v>
      </c>
      <c r="GA222">
        <v>1</v>
      </c>
      <c r="GB222" t="s">
        <v>2026</v>
      </c>
      <c r="GC222">
        <v>0</v>
      </c>
      <c r="GD222">
        <v>1</v>
      </c>
      <c r="GE222">
        <v>1</v>
      </c>
      <c r="GF222">
        <v>1</v>
      </c>
      <c r="GG222">
        <v>0</v>
      </c>
      <c r="GH222">
        <v>1</v>
      </c>
      <c r="GI222">
        <v>0</v>
      </c>
      <c r="GJ222" t="s">
        <v>1836</v>
      </c>
      <c r="GK222">
        <v>0</v>
      </c>
      <c r="GL222">
        <v>1</v>
      </c>
      <c r="GM222" t="s">
        <v>1836</v>
      </c>
      <c r="GN222">
        <v>0</v>
      </c>
      <c r="GO222" t="s">
        <v>1980</v>
      </c>
      <c r="GP222">
        <v>1</v>
      </c>
      <c r="GQ222" t="s">
        <v>1852</v>
      </c>
      <c r="GR222">
        <v>477.69604429999998</v>
      </c>
      <c r="GS222">
        <v>22.199472083842799</v>
      </c>
      <c r="GT222">
        <v>7.66135714052845</v>
      </c>
      <c r="GU222">
        <v>1</v>
      </c>
      <c r="GV222">
        <v>41630069</v>
      </c>
      <c r="GW222">
        <v>4235167</v>
      </c>
      <c r="GX222">
        <v>0.56999999999999995</v>
      </c>
      <c r="GY222">
        <v>4366159</v>
      </c>
      <c r="GZ222">
        <v>209.7598733261768</v>
      </c>
      <c r="HA222" t="s">
        <v>1806</v>
      </c>
      <c r="HB222" s="57">
        <v>0.48</v>
      </c>
      <c r="HC222" t="s">
        <v>1806</v>
      </c>
      <c r="HD222" s="58">
        <v>209.75967002153601</v>
      </c>
      <c r="HE222" s="18">
        <v>2670048</v>
      </c>
      <c r="HF222" s="18">
        <v>27458773.631999999</v>
      </c>
      <c r="HG222" s="18">
        <v>2879871.6481221868</v>
      </c>
      <c r="HH222" s="57">
        <v>0.5</v>
      </c>
      <c r="HI222">
        <v>113</v>
      </c>
      <c r="HJ222" s="11">
        <v>12.291888372633091</v>
      </c>
      <c r="HK222">
        <v>0</v>
      </c>
      <c r="HL222" s="11">
        <v>10.877777320914239</v>
      </c>
      <c r="HM222" s="59">
        <v>2491.7733186587802</v>
      </c>
      <c r="HN222" s="59">
        <v>10.58</v>
      </c>
      <c r="HO222" s="59">
        <v>3.22</v>
      </c>
      <c r="HP222" s="59">
        <v>30.6694984309317</v>
      </c>
      <c r="HQ222" s="59">
        <v>0.33175170053570002</v>
      </c>
      <c r="HR222" s="59">
        <v>0.51792240813924351</v>
      </c>
      <c r="HS222" s="59">
        <v>4.82</v>
      </c>
      <c r="HT222" s="59">
        <v>27.84</v>
      </c>
      <c r="HU222" t="s">
        <v>44</v>
      </c>
      <c r="HV222" s="19">
        <v>1</v>
      </c>
      <c r="HW222" s="18">
        <v>629.25376688999984</v>
      </c>
      <c r="HX222" s="58">
        <v>207.27619081356593</v>
      </c>
      <c r="HY222" s="58">
        <v>427.7238091864341</v>
      </c>
      <c r="HZ222" s="57">
        <v>0.71260938356402159</v>
      </c>
      <c r="IA222" s="18">
        <v>2670048</v>
      </c>
      <c r="IB222" s="18">
        <v>3963960.9570132266</v>
      </c>
      <c r="IC222" s="18">
        <v>40765374.48192402</v>
      </c>
      <c r="ID222" s="58">
        <v>20.975967002153602</v>
      </c>
      <c r="IE222" s="18">
        <v>427546.57498163637</v>
      </c>
      <c r="IF222" s="18">
        <v>2452325.0731405504</v>
      </c>
      <c r="IG222" s="18">
        <v>997397739.32834411</v>
      </c>
      <c r="IH222" s="18">
        <v>1</v>
      </c>
      <c r="II222" s="18">
        <v>0</v>
      </c>
      <c r="IJ222" s="18">
        <v>2331.8733208363519</v>
      </c>
      <c r="IK222" s="58">
        <v>21.427768913385826</v>
      </c>
      <c r="IL222" s="58">
        <v>7.475484064288743</v>
      </c>
      <c r="IM222" s="58">
        <v>13.260903792947996</v>
      </c>
      <c r="IN222" s="58">
        <v>20.002776869001206</v>
      </c>
      <c r="IO222" s="58">
        <v>0</v>
      </c>
      <c r="IP222" s="58">
        <v>78.068870378714834</v>
      </c>
      <c r="IQ222" s="58">
        <v>5.2550502333465943</v>
      </c>
      <c r="IR222" s="58">
        <v>5.7216053936428652</v>
      </c>
      <c r="IS222" s="58">
        <f t="shared" si="15"/>
        <v>2331.8733208363519</v>
      </c>
      <c r="IT222" s="60"/>
      <c r="IU222" s="18">
        <f t="shared" si="16"/>
        <v>13.260903792947996</v>
      </c>
      <c r="IV222" s="18">
        <f t="shared" si="17"/>
        <v>21.427768913385826</v>
      </c>
      <c r="IW222" s="57">
        <f t="shared" si="18"/>
        <v>0.32641919813159981</v>
      </c>
      <c r="IX222" s="57">
        <f t="shared" si="19"/>
        <v>0.48460288242504501</v>
      </c>
      <c r="JA222" s="18">
        <v>214.13</v>
      </c>
    </row>
    <row r="223" spans="1:261" x14ac:dyDescent="0.2">
      <c r="R223" t="s">
        <v>483</v>
      </c>
      <c r="S223">
        <v>3954</v>
      </c>
      <c r="T223" t="s">
        <v>41</v>
      </c>
      <c r="U223">
        <v>3</v>
      </c>
      <c r="V223">
        <v>2567</v>
      </c>
      <c r="W223" t="s">
        <v>42</v>
      </c>
      <c r="X223" t="s">
        <v>86</v>
      </c>
      <c r="Y223">
        <v>54023</v>
      </c>
      <c r="Z223">
        <v>520</v>
      </c>
      <c r="AA223">
        <v>1629</v>
      </c>
      <c r="AB223" t="b">
        <v>1</v>
      </c>
      <c r="AC223">
        <v>10433</v>
      </c>
      <c r="AD223">
        <v>1973</v>
      </c>
      <c r="AE223" s="10">
        <v>9999</v>
      </c>
      <c r="AF223" s="11">
        <v>999</v>
      </c>
      <c r="AG223" s="11">
        <v>11.936991089484215</v>
      </c>
      <c r="AH223" s="11">
        <v>0</v>
      </c>
      <c r="AI223" s="11">
        <v>11.936991089484215</v>
      </c>
      <c r="AJ223" s="11" t="s">
        <v>86</v>
      </c>
      <c r="AK223" s="11">
        <v>9.64</v>
      </c>
      <c r="AL223" s="11" t="s">
        <v>86</v>
      </c>
      <c r="AM223" s="11"/>
      <c r="AQ223" t="s">
        <v>648</v>
      </c>
      <c r="AR223" t="s">
        <v>649</v>
      </c>
      <c r="AS223">
        <v>6041</v>
      </c>
      <c r="AT223" t="s">
        <v>41</v>
      </c>
      <c r="AU223">
        <v>1</v>
      </c>
      <c r="AV223">
        <v>2704</v>
      </c>
      <c r="AW223" t="s">
        <v>42</v>
      </c>
      <c r="AX223">
        <v>0</v>
      </c>
      <c r="AY223" t="s">
        <v>191</v>
      </c>
      <c r="AZ223" t="s">
        <v>100</v>
      </c>
      <c r="BA223">
        <v>21</v>
      </c>
      <c r="BB223" t="s">
        <v>650</v>
      </c>
      <c r="BC223">
        <v>161</v>
      </c>
      <c r="BD223">
        <v>21161</v>
      </c>
      <c r="BE223">
        <v>300</v>
      </c>
      <c r="BF223">
        <v>10121</v>
      </c>
      <c r="BG223">
        <v>1977</v>
      </c>
      <c r="BH223">
        <v>0</v>
      </c>
      <c r="BI223" t="s">
        <v>1807</v>
      </c>
      <c r="BJ223" t="s">
        <v>1788</v>
      </c>
      <c r="BK223" t="s">
        <v>1789</v>
      </c>
      <c r="BL223" t="s">
        <v>1809</v>
      </c>
      <c r="BM223" t="s">
        <v>1810</v>
      </c>
      <c r="BN223">
        <v>2008</v>
      </c>
      <c r="BO223">
        <v>0.98</v>
      </c>
      <c r="BP223" t="s">
        <v>1811</v>
      </c>
      <c r="BQ223" t="s">
        <v>1701</v>
      </c>
      <c r="BR223">
        <v>2008</v>
      </c>
      <c r="BS223">
        <v>0</v>
      </c>
      <c r="BT223" t="s">
        <v>2302</v>
      </c>
      <c r="BU223" t="s">
        <v>1863</v>
      </c>
      <c r="BV223">
        <v>0</v>
      </c>
      <c r="BW223">
        <v>0</v>
      </c>
      <c r="BX223">
        <v>0</v>
      </c>
      <c r="BY223">
        <v>3</v>
      </c>
      <c r="BZ223">
        <v>0.37230000000000002</v>
      </c>
      <c r="CA223">
        <v>8.9609999999999995E-2</v>
      </c>
      <c r="CB223">
        <v>0.37230000000000002</v>
      </c>
      <c r="CC223">
        <v>8.9609999999999995E-2</v>
      </c>
      <c r="CD223">
        <v>0.05</v>
      </c>
      <c r="CE223">
        <v>0.1</v>
      </c>
      <c r="CF223">
        <v>0.56000000000000005</v>
      </c>
      <c r="CG223">
        <v>0.99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 t="s">
        <v>1793</v>
      </c>
      <c r="CO223" t="s">
        <v>2006</v>
      </c>
      <c r="CP223">
        <v>100</v>
      </c>
      <c r="CQ223" t="s">
        <v>2006</v>
      </c>
      <c r="CR223">
        <v>100</v>
      </c>
      <c r="CS223" t="s">
        <v>1795</v>
      </c>
      <c r="CT223" t="s">
        <v>2371</v>
      </c>
      <c r="CU223">
        <v>1</v>
      </c>
      <c r="CV223">
        <v>0</v>
      </c>
      <c r="CW223" t="s">
        <v>1975</v>
      </c>
      <c r="CX223">
        <v>38.700000000000003</v>
      </c>
      <c r="CY223">
        <v>-83.818100000000001</v>
      </c>
      <c r="CZ223" t="s">
        <v>1928</v>
      </c>
      <c r="DA223" t="s">
        <v>1818</v>
      </c>
      <c r="DB223">
        <v>0</v>
      </c>
      <c r="DC223">
        <v>0</v>
      </c>
      <c r="DD223" s="18">
        <v>16131590.199999999</v>
      </c>
      <c r="DE223" s="18">
        <v>1701505.4</v>
      </c>
      <c r="DF223" s="57">
        <v>0.50800000000000001</v>
      </c>
      <c r="DG223" t="s">
        <v>1820</v>
      </c>
      <c r="DH223">
        <v>6410594.4000000004</v>
      </c>
      <c r="DI223">
        <v>709</v>
      </c>
      <c r="DJ223">
        <v>723.8</v>
      </c>
      <c r="DK223">
        <v>1655098.4</v>
      </c>
      <c r="DL223">
        <v>4.5999999999999996</v>
      </c>
      <c r="DM223">
        <v>287.2</v>
      </c>
      <c r="DN223">
        <v>7</v>
      </c>
      <c r="DO223">
        <v>0</v>
      </c>
      <c r="DP223">
        <v>8.18001230746912E-2</v>
      </c>
      <c r="DQ223">
        <v>8.9191700460958395E-2</v>
      </c>
      <c r="DR223">
        <v>205.19964946183401</v>
      </c>
      <c r="DS223">
        <v>2.4638591287557501E-7</v>
      </c>
      <c r="DT223">
        <v>8.8763207461649202E-2</v>
      </c>
      <c r="DU223">
        <v>8.7902059401434501E-2</v>
      </c>
      <c r="DV223">
        <v>8.97369683988129E-2</v>
      </c>
      <c r="DW223" s="58">
        <v>205.19965849368</v>
      </c>
      <c r="DX223">
        <v>2.8515477661960401E-7</v>
      </c>
      <c r="DY223">
        <v>8.96016756262102E-2</v>
      </c>
      <c r="DZ223">
        <v>9.0339838468497097E-4</v>
      </c>
      <c r="EA223">
        <v>0</v>
      </c>
      <c r="EB223">
        <v>1255230</v>
      </c>
      <c r="EC223">
        <v>631725</v>
      </c>
      <c r="ED223">
        <v>0</v>
      </c>
      <c r="EE223">
        <v>6716</v>
      </c>
      <c r="EF223">
        <v>1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1</v>
      </c>
      <c r="EO223">
        <v>0</v>
      </c>
      <c r="EP223">
        <v>0</v>
      </c>
      <c r="EQ223">
        <v>1</v>
      </c>
      <c r="ER223">
        <v>1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 t="s">
        <v>1823</v>
      </c>
      <c r="FA223">
        <v>45</v>
      </c>
      <c r="FB223" t="s">
        <v>1824</v>
      </c>
      <c r="FC223">
        <v>6</v>
      </c>
      <c r="FD223" t="s">
        <v>1849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46</v>
      </c>
      <c r="FM223">
        <v>29</v>
      </c>
      <c r="FN223">
        <v>47</v>
      </c>
      <c r="FO223">
        <v>35</v>
      </c>
      <c r="FP223">
        <v>0</v>
      </c>
      <c r="FQ223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0</v>
      </c>
      <c r="GA223">
        <v>0</v>
      </c>
      <c r="GB223" t="s">
        <v>1828</v>
      </c>
      <c r="GC223">
        <v>0</v>
      </c>
      <c r="GD223">
        <v>1</v>
      </c>
      <c r="GE223">
        <v>1</v>
      </c>
      <c r="GF223">
        <v>1</v>
      </c>
      <c r="GG223">
        <v>0</v>
      </c>
      <c r="GH223">
        <v>1</v>
      </c>
      <c r="GI223">
        <v>0</v>
      </c>
      <c r="GJ223" t="s">
        <v>1804</v>
      </c>
      <c r="GK223">
        <v>0</v>
      </c>
      <c r="GL223">
        <v>1</v>
      </c>
      <c r="GM223" t="s">
        <v>1804</v>
      </c>
      <c r="GN223">
        <v>0</v>
      </c>
      <c r="GO223" t="s">
        <v>1893</v>
      </c>
      <c r="GP223">
        <v>0</v>
      </c>
      <c r="GQ223" t="s">
        <v>1830</v>
      </c>
      <c r="GR223">
        <v>250.77529159999901</v>
      </c>
      <c r="GS223">
        <v>2.8272322822413098</v>
      </c>
      <c r="GT223">
        <v>2.8862492607704699</v>
      </c>
      <c r="GU223">
        <v>0</v>
      </c>
      <c r="GV223">
        <v>13592344</v>
      </c>
      <c r="GW223">
        <v>1408300</v>
      </c>
      <c r="GX223">
        <v>0.43</v>
      </c>
      <c r="GY223">
        <v>1394574</v>
      </c>
      <c r="GZ223">
        <v>205.19992725316547</v>
      </c>
      <c r="HA223" t="s">
        <v>1806</v>
      </c>
      <c r="HB223" s="57">
        <v>0.50800000000000001</v>
      </c>
      <c r="HC223" t="s">
        <v>1806</v>
      </c>
      <c r="HD223" s="58">
        <v>205.19965849368</v>
      </c>
      <c r="HE223" s="18">
        <v>1335024</v>
      </c>
      <c r="HF223" s="18">
        <v>13511777.903999999</v>
      </c>
      <c r="HG223" s="18">
        <v>1386306.1057716254</v>
      </c>
      <c r="HH223" s="57">
        <v>0.22288261515601784</v>
      </c>
      <c r="HI223">
        <v>67</v>
      </c>
      <c r="HJ223" s="11">
        <v>17.481282526859282</v>
      </c>
      <c r="HK223">
        <v>0</v>
      </c>
      <c r="HL223" s="11">
        <v>17.481282526859282</v>
      </c>
      <c r="HM223" s="59" t="s">
        <v>44</v>
      </c>
      <c r="HN223" s="59" t="s">
        <v>44</v>
      </c>
      <c r="HO223" s="59" t="s">
        <v>44</v>
      </c>
      <c r="HP223" s="59" t="s">
        <v>44</v>
      </c>
      <c r="HQ223" s="59" t="s">
        <v>44</v>
      </c>
      <c r="HR223" s="59" t="s">
        <v>44</v>
      </c>
      <c r="HS223" s="59" t="s">
        <v>44</v>
      </c>
      <c r="HT223" s="59" t="s">
        <v>44</v>
      </c>
      <c r="HU223" t="s">
        <v>44</v>
      </c>
      <c r="HV223" s="19" t="s">
        <v>44</v>
      </c>
      <c r="HW223" s="18">
        <v>280.64520900000002</v>
      </c>
      <c r="HX223" s="58">
        <v>92.444531844599993</v>
      </c>
      <c r="HY223" s="58">
        <v>207.55546815540001</v>
      </c>
      <c r="HZ223" s="57">
        <v>0.73426155116229341</v>
      </c>
      <c r="IA223" s="18">
        <v>1335024</v>
      </c>
      <c r="IB223" s="18">
        <v>1929639.3564545072</v>
      </c>
      <c r="IC223" s="18">
        <v>19529879.926676068</v>
      </c>
      <c r="ID223" s="58">
        <v>20.519965849368003</v>
      </c>
      <c r="IE223" s="18">
        <v>200376.23456882531</v>
      </c>
      <c r="IF223" s="18">
        <v>1185929.8712028002</v>
      </c>
      <c r="IG223" s="18">
        <v>444836267.55763656</v>
      </c>
      <c r="IH223" s="18">
        <v>0</v>
      </c>
      <c r="II223" s="18">
        <v>0</v>
      </c>
      <c r="IJ223" s="18">
        <v>2143.216324344588</v>
      </c>
      <c r="IK223" s="58">
        <v>26.400835999999998</v>
      </c>
      <c r="IL223" s="58">
        <v>6.7617908247448018</v>
      </c>
      <c r="IM223" s="58">
        <v>12.518647289459999</v>
      </c>
      <c r="IN223" s="58">
        <v>25.604417066708521</v>
      </c>
      <c r="IO223" s="58">
        <v>0</v>
      </c>
      <c r="IP223" s="58">
        <v>75.507286050466519</v>
      </c>
      <c r="IQ223" s="58">
        <v>7.3629046012477488</v>
      </c>
      <c r="IR223" s="58">
        <v>8.2885629167993624</v>
      </c>
      <c r="IS223" s="58">
        <f t="shared" si="15"/>
        <v>2143.216324344588</v>
      </c>
      <c r="IT223" s="60"/>
      <c r="IU223" s="18">
        <f t="shared" si="16"/>
        <v>12.518647289459999</v>
      </c>
      <c r="IV223" s="18">
        <f t="shared" si="17"/>
        <v>26.400835999999998</v>
      </c>
      <c r="IW223" s="57">
        <f t="shared" si="18"/>
        <v>0.30814843948199999</v>
      </c>
      <c r="IX223" s="57">
        <f t="shared" si="19"/>
        <v>0.44539675425648317</v>
      </c>
      <c r="JA223" s="18">
        <v>205.4</v>
      </c>
    </row>
    <row r="224" spans="1:261" x14ac:dyDescent="0.2">
      <c r="R224" t="s">
        <v>1006</v>
      </c>
      <c r="S224">
        <v>4041</v>
      </c>
      <c r="T224" t="s">
        <v>41</v>
      </c>
      <c r="U224">
        <v>5</v>
      </c>
      <c r="V224">
        <v>2590</v>
      </c>
      <c r="W224" t="s">
        <v>42</v>
      </c>
      <c r="X224" t="s">
        <v>487</v>
      </c>
      <c r="Y224">
        <v>55079</v>
      </c>
      <c r="Z224">
        <v>241</v>
      </c>
      <c r="AA224">
        <v>1098</v>
      </c>
      <c r="AB224" t="b">
        <v>0</v>
      </c>
      <c r="AC224">
        <v>10326</v>
      </c>
      <c r="AD224">
        <v>1959</v>
      </c>
      <c r="AE224" s="10">
        <v>2021</v>
      </c>
      <c r="AF224" s="11">
        <v>206</v>
      </c>
      <c r="AG224" s="11">
        <v>41.012815551116688</v>
      </c>
      <c r="AH224" s="11">
        <v>22</v>
      </c>
      <c r="AI224" s="11">
        <v>19.909133762678003</v>
      </c>
      <c r="AJ224" s="11" t="s">
        <v>95</v>
      </c>
      <c r="AK224" s="11">
        <v>4.82</v>
      </c>
      <c r="AL224" s="11" t="s">
        <v>62</v>
      </c>
      <c r="AM224" s="11">
        <v>-28.91</v>
      </c>
      <c r="AQ224" t="s">
        <v>648</v>
      </c>
      <c r="AR224" t="s">
        <v>651</v>
      </c>
      <c r="AS224">
        <v>6041</v>
      </c>
      <c r="AT224" t="s">
        <v>41</v>
      </c>
      <c r="AU224">
        <v>2</v>
      </c>
      <c r="AV224">
        <v>2705</v>
      </c>
      <c r="AW224" t="s">
        <v>42</v>
      </c>
      <c r="AX224">
        <v>0</v>
      </c>
      <c r="AY224" t="s">
        <v>191</v>
      </c>
      <c r="AZ224" t="s">
        <v>100</v>
      </c>
      <c r="BA224">
        <v>21</v>
      </c>
      <c r="BB224" t="s">
        <v>650</v>
      </c>
      <c r="BC224">
        <v>161</v>
      </c>
      <c r="BD224">
        <v>21161</v>
      </c>
      <c r="BE224">
        <v>510</v>
      </c>
      <c r="BF224">
        <v>10048</v>
      </c>
      <c r="BG224">
        <v>1981</v>
      </c>
      <c r="BH224">
        <v>0</v>
      </c>
      <c r="BI224" t="s">
        <v>1881</v>
      </c>
      <c r="BJ224" t="s">
        <v>1788</v>
      </c>
      <c r="BK224" t="s">
        <v>1789</v>
      </c>
      <c r="BL224" t="s">
        <v>1809</v>
      </c>
      <c r="BM224" t="s">
        <v>1810</v>
      </c>
      <c r="BN224">
        <v>2008</v>
      </c>
      <c r="BO224">
        <v>0.95</v>
      </c>
      <c r="BP224" t="s">
        <v>1966</v>
      </c>
      <c r="BQ224" t="s">
        <v>1701</v>
      </c>
      <c r="BR224">
        <v>2008</v>
      </c>
      <c r="BS224">
        <v>0</v>
      </c>
      <c r="BT224" t="s">
        <v>2372</v>
      </c>
      <c r="BU224" t="s">
        <v>1863</v>
      </c>
      <c r="BV224">
        <v>0</v>
      </c>
      <c r="BW224">
        <v>0</v>
      </c>
      <c r="BX224">
        <v>0</v>
      </c>
      <c r="BY224">
        <v>1.2</v>
      </c>
      <c r="BZ224">
        <v>0.23860000000000001</v>
      </c>
      <c r="CA224">
        <v>9.0319999999999998E-2</v>
      </c>
      <c r="CB224">
        <v>0.23860000000000001</v>
      </c>
      <c r="CC224">
        <v>9.0319999999999998E-2</v>
      </c>
      <c r="CD224">
        <v>0.05</v>
      </c>
      <c r="CE224">
        <v>0.1</v>
      </c>
      <c r="CF224">
        <v>1</v>
      </c>
      <c r="CG224">
        <v>0.99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 t="s">
        <v>1793</v>
      </c>
      <c r="CO224" t="s">
        <v>2006</v>
      </c>
      <c r="CP224">
        <v>100</v>
      </c>
      <c r="CQ224" t="s">
        <v>2006</v>
      </c>
      <c r="CR224">
        <v>100</v>
      </c>
      <c r="CS224" t="s">
        <v>1795</v>
      </c>
      <c r="CT224" t="s">
        <v>2373</v>
      </c>
      <c r="CU224">
        <v>1</v>
      </c>
      <c r="CV224">
        <v>0</v>
      </c>
      <c r="CW224" t="s">
        <v>1975</v>
      </c>
      <c r="CX224">
        <v>38.700000000000003</v>
      </c>
      <c r="CY224">
        <v>-83.818100000000001</v>
      </c>
      <c r="CZ224" t="s">
        <v>1928</v>
      </c>
      <c r="DA224" t="s">
        <v>1818</v>
      </c>
      <c r="DB224">
        <v>0</v>
      </c>
      <c r="DC224">
        <v>0</v>
      </c>
      <c r="DD224" s="18">
        <v>26983263.399999999</v>
      </c>
      <c r="DE224" s="18">
        <v>2821886.6</v>
      </c>
      <c r="DF224" s="57">
        <v>0.48599999999999899</v>
      </c>
      <c r="DG224" t="s">
        <v>1820</v>
      </c>
      <c r="DH224">
        <v>13674393.4</v>
      </c>
      <c r="DI224">
        <v>1114.8</v>
      </c>
      <c r="DJ224">
        <v>1214.5999999999999</v>
      </c>
      <c r="DK224">
        <v>2768481.8</v>
      </c>
      <c r="DL224">
        <v>13.4</v>
      </c>
      <c r="DM224">
        <v>610.20000000000005</v>
      </c>
      <c r="DN224">
        <v>23</v>
      </c>
      <c r="DO224">
        <v>0</v>
      </c>
      <c r="DP224">
        <v>7.0426824625786102E-2</v>
      </c>
      <c r="DQ224">
        <v>8.9241475279452406E-2</v>
      </c>
      <c r="DR224">
        <v>205.199900904625</v>
      </c>
      <c r="DS224">
        <v>4.7585692314720298E-7</v>
      </c>
      <c r="DT224">
        <v>8.7483109560264394E-2</v>
      </c>
      <c r="DU224">
        <v>8.2628997351002403E-2</v>
      </c>
      <c r="DV224">
        <v>9.0026175262403502E-2</v>
      </c>
      <c r="DW224" s="58">
        <v>205.19992403883899</v>
      </c>
      <c r="DX224">
        <v>4.9660412832052E-7</v>
      </c>
      <c r="DY224">
        <v>8.9247103275528095E-2</v>
      </c>
      <c r="DZ224">
        <v>1.9140967525143201E-3</v>
      </c>
      <c r="EA224">
        <v>0</v>
      </c>
      <c r="EB224">
        <v>2220498</v>
      </c>
      <c r="EC224">
        <v>1060773</v>
      </c>
      <c r="ED224">
        <v>0</v>
      </c>
      <c r="EE224">
        <v>9482</v>
      </c>
      <c r="EF224">
        <v>1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1</v>
      </c>
      <c r="EO224">
        <v>0</v>
      </c>
      <c r="EP224">
        <v>0</v>
      </c>
      <c r="EQ224">
        <v>1</v>
      </c>
      <c r="ER224">
        <v>1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 t="s">
        <v>1950</v>
      </c>
      <c r="FA224">
        <v>41</v>
      </c>
      <c r="FB224" t="s">
        <v>1824</v>
      </c>
      <c r="FC224">
        <v>6</v>
      </c>
      <c r="FD224" t="s">
        <v>1849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46</v>
      </c>
      <c r="FM224">
        <v>29</v>
      </c>
      <c r="FN224">
        <v>47</v>
      </c>
      <c r="FO224">
        <v>35</v>
      </c>
      <c r="FP224">
        <v>0</v>
      </c>
      <c r="FQ224">
        <v>0</v>
      </c>
      <c r="FR224">
        <v>0</v>
      </c>
      <c r="FS224">
        <v>0</v>
      </c>
      <c r="FT224">
        <v>0</v>
      </c>
      <c r="FU224">
        <v>0</v>
      </c>
      <c r="FV224">
        <v>0</v>
      </c>
      <c r="FW224">
        <v>0</v>
      </c>
      <c r="FX224">
        <v>0</v>
      </c>
      <c r="FY224">
        <v>0</v>
      </c>
      <c r="FZ224">
        <v>0</v>
      </c>
      <c r="GA224">
        <v>0</v>
      </c>
      <c r="GB224" t="s">
        <v>1828</v>
      </c>
      <c r="GC224">
        <v>0</v>
      </c>
      <c r="GD224">
        <v>1</v>
      </c>
      <c r="GE224">
        <v>1</v>
      </c>
      <c r="GF224">
        <v>1</v>
      </c>
      <c r="GG224">
        <v>0</v>
      </c>
      <c r="GH224">
        <v>1</v>
      </c>
      <c r="GI224">
        <v>0</v>
      </c>
      <c r="GJ224" t="s">
        <v>1804</v>
      </c>
      <c r="GK224">
        <v>0</v>
      </c>
      <c r="GL224">
        <v>1</v>
      </c>
      <c r="GM224" t="s">
        <v>1804</v>
      </c>
      <c r="GN224">
        <v>0</v>
      </c>
      <c r="GO224" t="s">
        <v>1893</v>
      </c>
      <c r="GP224">
        <v>0</v>
      </c>
      <c r="GQ224" t="s">
        <v>1830</v>
      </c>
      <c r="GR224">
        <v>250.77529159999901</v>
      </c>
      <c r="GS224">
        <v>4.4454140313718202</v>
      </c>
      <c r="GT224">
        <v>4.8433798730751798</v>
      </c>
      <c r="GU224">
        <v>0</v>
      </c>
      <c r="GV224">
        <v>23284674</v>
      </c>
      <c r="GW224">
        <v>2447755</v>
      </c>
      <c r="GX224">
        <v>0.42</v>
      </c>
      <c r="GY224">
        <v>2389006</v>
      </c>
      <c r="GZ224">
        <v>205.19986665907368</v>
      </c>
      <c r="HA224" t="s">
        <v>1806</v>
      </c>
      <c r="HB224" s="57">
        <v>0.48599999999999899</v>
      </c>
      <c r="HC224" t="s">
        <v>1806</v>
      </c>
      <c r="HD224" s="58">
        <v>205.19992403883899</v>
      </c>
      <c r="HE224" s="18">
        <v>2171253.5999999954</v>
      </c>
      <c r="HF224" s="18">
        <v>21816756.172799952</v>
      </c>
      <c r="HG224" s="18">
        <v>2238398.3547162106</v>
      </c>
      <c r="HH224" s="57">
        <v>0.3789004457652303</v>
      </c>
      <c r="HI224">
        <v>67</v>
      </c>
      <c r="HJ224" s="11">
        <v>12.58661924582383</v>
      </c>
      <c r="HK224">
        <v>0</v>
      </c>
      <c r="HL224" s="11">
        <v>12.58661924582383</v>
      </c>
      <c r="HM224" s="59">
        <v>2237.5247697792402</v>
      </c>
      <c r="HN224" s="59">
        <v>10.58</v>
      </c>
      <c r="HO224" s="59">
        <v>4.59</v>
      </c>
      <c r="HP224" s="59">
        <v>29.386835592681599</v>
      </c>
      <c r="HQ224" s="59">
        <v>0.30837958472156901</v>
      </c>
      <c r="HR224" s="59">
        <v>0.44587981775729491</v>
      </c>
      <c r="HS224" s="59">
        <v>4.82</v>
      </c>
      <c r="HT224" s="59">
        <v>17.97</v>
      </c>
      <c r="HU224" t="s">
        <v>44</v>
      </c>
      <c r="HV224" s="19" t="s">
        <v>44</v>
      </c>
      <c r="HW224" s="18">
        <v>473.65568639999998</v>
      </c>
      <c r="HX224" s="58">
        <v>156.02218310015996</v>
      </c>
      <c r="HY224" s="58">
        <v>353.97781689984004</v>
      </c>
      <c r="HZ224" s="57">
        <v>0.70021336978337501</v>
      </c>
      <c r="IA224" s="18">
        <v>2171253.5999999954</v>
      </c>
      <c r="IB224" s="18">
        <v>3128273.2508442062</v>
      </c>
      <c r="IC224" s="18">
        <v>31432889.624482583</v>
      </c>
      <c r="ID224" s="58">
        <v>20.519992403883901</v>
      </c>
      <c r="IE224" s="18">
        <v>322501.3281632518</v>
      </c>
      <c r="IF224" s="18">
        <v>1915897.0265529589</v>
      </c>
      <c r="IG224" s="18">
        <v>750767235.24479055</v>
      </c>
      <c r="IH224" s="18">
        <v>0</v>
      </c>
      <c r="II224" s="18">
        <v>0</v>
      </c>
      <c r="IJ224" s="18">
        <v>2120.9443061151605</v>
      </c>
      <c r="IK224" s="58">
        <v>22.519311294117646</v>
      </c>
      <c r="IL224" s="58">
        <v>6.6432590727881706</v>
      </c>
      <c r="IM224" s="58">
        <v>12.428353716479997</v>
      </c>
      <c r="IN224" s="58">
        <v>20.668065902339325</v>
      </c>
      <c r="IO224" s="58">
        <v>0</v>
      </c>
      <c r="IP224" s="58">
        <v>75.003328610256247</v>
      </c>
      <c r="IQ224" s="58">
        <v>4.1548062294061339</v>
      </c>
      <c r="IR224" s="58">
        <v>4.7085714200053399</v>
      </c>
      <c r="IS224" s="58">
        <f t="shared" si="15"/>
        <v>2120.9443061151605</v>
      </c>
      <c r="IT224" s="60"/>
      <c r="IU224" s="18">
        <f t="shared" si="16"/>
        <v>12.428353716479997</v>
      </c>
      <c r="IV224" s="18">
        <f t="shared" si="17"/>
        <v>22.519311294117646</v>
      </c>
      <c r="IW224" s="57">
        <f t="shared" si="18"/>
        <v>0.30592584921599997</v>
      </c>
      <c r="IX224" s="57">
        <f t="shared" si="19"/>
        <v>0.44076825058307922</v>
      </c>
      <c r="JA224" s="18">
        <v>205.4</v>
      </c>
    </row>
    <row r="225" spans="18:261" x14ac:dyDescent="0.2">
      <c r="R225" t="s">
        <v>1007</v>
      </c>
      <c r="S225">
        <v>4041</v>
      </c>
      <c r="T225" t="s">
        <v>41</v>
      </c>
      <c r="U225">
        <v>6</v>
      </c>
      <c r="V225">
        <v>2591</v>
      </c>
      <c r="W225" t="s">
        <v>42</v>
      </c>
      <c r="X225" t="s">
        <v>487</v>
      </c>
      <c r="Y225">
        <v>55079</v>
      </c>
      <c r="Z225">
        <v>245</v>
      </c>
      <c r="AA225">
        <v>1098</v>
      </c>
      <c r="AB225" t="b">
        <v>0</v>
      </c>
      <c r="AC225">
        <v>10316</v>
      </c>
      <c r="AD225">
        <v>1961</v>
      </c>
      <c r="AE225" s="10">
        <v>2021</v>
      </c>
      <c r="AF225" s="11">
        <v>206</v>
      </c>
      <c r="AG225" s="11">
        <v>41.012815551116688</v>
      </c>
      <c r="AH225" s="11">
        <v>22</v>
      </c>
      <c r="AI225" s="11">
        <v>19.909133762678003</v>
      </c>
      <c r="AJ225" s="11" t="s">
        <v>95</v>
      </c>
      <c r="AK225" s="11">
        <v>4.82</v>
      </c>
      <c r="AL225" s="11" t="s">
        <v>62</v>
      </c>
      <c r="AM225" s="11">
        <v>-28.91</v>
      </c>
      <c r="AQ225" t="s">
        <v>648</v>
      </c>
      <c r="AR225" t="s">
        <v>652</v>
      </c>
      <c r="AS225">
        <v>6041</v>
      </c>
      <c r="AT225" t="s">
        <v>41</v>
      </c>
      <c r="AU225">
        <v>3</v>
      </c>
      <c r="AV225">
        <v>89571</v>
      </c>
      <c r="AW225" t="s">
        <v>42</v>
      </c>
      <c r="AX225">
        <v>0</v>
      </c>
      <c r="AY225" t="s">
        <v>191</v>
      </c>
      <c r="AZ225" t="s">
        <v>100</v>
      </c>
      <c r="BA225">
        <v>21</v>
      </c>
      <c r="BB225" t="s">
        <v>650</v>
      </c>
      <c r="BC225">
        <v>161</v>
      </c>
      <c r="BD225">
        <v>21161</v>
      </c>
      <c r="BE225">
        <v>268</v>
      </c>
      <c r="BF225">
        <v>10121</v>
      </c>
      <c r="BG225">
        <v>2005</v>
      </c>
      <c r="BH225">
        <v>0</v>
      </c>
      <c r="BI225" t="s">
        <v>1787</v>
      </c>
      <c r="BJ225" t="s">
        <v>1788</v>
      </c>
      <c r="BK225" t="s">
        <v>1789</v>
      </c>
      <c r="BL225" t="s">
        <v>1809</v>
      </c>
      <c r="BM225" t="s">
        <v>1865</v>
      </c>
      <c r="BN225">
        <v>2005</v>
      </c>
      <c r="BO225">
        <v>0.71199999999999997</v>
      </c>
      <c r="BP225" t="s">
        <v>1866</v>
      </c>
      <c r="BQ225" t="s">
        <v>1699</v>
      </c>
      <c r="BR225">
        <v>0</v>
      </c>
      <c r="BS225">
        <v>2005</v>
      </c>
      <c r="BT225" t="s">
        <v>41</v>
      </c>
      <c r="BU225">
        <v>0</v>
      </c>
      <c r="BV225">
        <v>0</v>
      </c>
      <c r="BW225">
        <v>0</v>
      </c>
      <c r="BX225">
        <v>0</v>
      </c>
      <c r="BY225">
        <v>0.2</v>
      </c>
      <c r="BZ225">
        <v>6.6449999999999995E-2</v>
      </c>
      <c r="CA225">
        <v>6.6449999999999995E-2</v>
      </c>
      <c r="CB225">
        <v>6.6449999999999995E-2</v>
      </c>
      <c r="CC225">
        <v>6.6449999999999995E-2</v>
      </c>
      <c r="CD225">
        <v>0.05</v>
      </c>
      <c r="CE225">
        <v>0.1</v>
      </c>
      <c r="CF225">
        <v>0.43</v>
      </c>
      <c r="CG225">
        <v>0.97819999999999996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 t="s">
        <v>2006</v>
      </c>
      <c r="CP225">
        <v>100</v>
      </c>
      <c r="CQ225" t="s">
        <v>2006</v>
      </c>
      <c r="CR225">
        <v>100</v>
      </c>
      <c r="CS225" t="s">
        <v>1795</v>
      </c>
      <c r="CT225" t="s">
        <v>2374</v>
      </c>
      <c r="CU225">
        <v>1</v>
      </c>
      <c r="CV225">
        <v>0</v>
      </c>
      <c r="CW225" t="s">
        <v>1975</v>
      </c>
      <c r="CX225">
        <v>38.700000000000003</v>
      </c>
      <c r="CY225">
        <v>-83.818100000000001</v>
      </c>
      <c r="CZ225" t="s">
        <v>1928</v>
      </c>
      <c r="DA225" t="s">
        <v>1818</v>
      </c>
      <c r="DB225">
        <v>0</v>
      </c>
      <c r="DC225">
        <v>0</v>
      </c>
      <c r="DD225" s="18">
        <v>15860604.199999999</v>
      </c>
      <c r="DE225" s="18">
        <v>1794945.6</v>
      </c>
      <c r="DF225" s="57">
        <v>0.58199999999999996</v>
      </c>
      <c r="DG225" t="s">
        <v>1820</v>
      </c>
      <c r="DH225">
        <v>6835033.5999999996</v>
      </c>
      <c r="DI225">
        <v>1081.2</v>
      </c>
      <c r="DJ225">
        <v>498</v>
      </c>
      <c r="DK225">
        <v>1627298.6</v>
      </c>
      <c r="DL225">
        <v>0.4</v>
      </c>
      <c r="DM225">
        <v>211.2</v>
      </c>
      <c r="DN225">
        <v>18</v>
      </c>
      <c r="DO225">
        <v>0</v>
      </c>
      <c r="DP225">
        <v>0.13733851324006899</v>
      </c>
      <c r="DQ225">
        <v>5.96017331590106E-2</v>
      </c>
      <c r="DR225">
        <v>205.200495139807</v>
      </c>
      <c r="DS225">
        <v>5.3026452988443602E-8</v>
      </c>
      <c r="DT225">
        <v>5.9032802094069699E-2</v>
      </c>
      <c r="DU225">
        <v>0.136337807357931</v>
      </c>
      <c r="DV225">
        <v>6.2797103278070504E-2</v>
      </c>
      <c r="DW225" s="58">
        <v>205.20007680413499</v>
      </c>
      <c r="DX225">
        <v>2.5219720191996201E-8</v>
      </c>
      <c r="DY225">
        <v>6.1799257285289698E-2</v>
      </c>
      <c r="DZ225">
        <v>2.32417382883428E-3</v>
      </c>
      <c r="EA225">
        <v>0</v>
      </c>
      <c r="EB225">
        <v>1161395</v>
      </c>
      <c r="EC225">
        <v>508619</v>
      </c>
      <c r="ED225">
        <v>0</v>
      </c>
      <c r="EE225">
        <v>10760</v>
      </c>
      <c r="EF225">
        <v>1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1</v>
      </c>
      <c r="EP225">
        <v>1</v>
      </c>
      <c r="EQ225">
        <v>0</v>
      </c>
      <c r="ER225">
        <v>1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 t="s">
        <v>1823</v>
      </c>
      <c r="FA225">
        <v>17</v>
      </c>
      <c r="FB225" t="s">
        <v>1940</v>
      </c>
      <c r="FC225">
        <v>3</v>
      </c>
      <c r="FD225" t="s">
        <v>1825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46</v>
      </c>
      <c r="FM225">
        <v>29</v>
      </c>
      <c r="FN225">
        <v>47</v>
      </c>
      <c r="FO225">
        <v>35</v>
      </c>
      <c r="FP225">
        <v>0</v>
      </c>
      <c r="FQ225">
        <v>0</v>
      </c>
      <c r="FR225">
        <v>0</v>
      </c>
      <c r="FS225">
        <v>0</v>
      </c>
      <c r="FT225">
        <v>0</v>
      </c>
      <c r="FU225">
        <v>0</v>
      </c>
      <c r="FV225">
        <v>0</v>
      </c>
      <c r="FW225">
        <v>0</v>
      </c>
      <c r="FX225">
        <v>0</v>
      </c>
      <c r="FY225">
        <v>0</v>
      </c>
      <c r="FZ225">
        <v>0</v>
      </c>
      <c r="GA225">
        <v>0</v>
      </c>
      <c r="GB225" t="s">
        <v>1828</v>
      </c>
      <c r="GC225">
        <v>0</v>
      </c>
      <c r="GD225">
        <v>1</v>
      </c>
      <c r="GE225">
        <v>1</v>
      </c>
      <c r="GF225">
        <v>1</v>
      </c>
      <c r="GG225">
        <v>0</v>
      </c>
      <c r="GH225">
        <v>0</v>
      </c>
      <c r="GI225">
        <v>0</v>
      </c>
      <c r="GJ225">
        <v>0</v>
      </c>
      <c r="GK225">
        <v>0</v>
      </c>
      <c r="GL225">
        <v>1</v>
      </c>
      <c r="GM225" t="s">
        <v>1804</v>
      </c>
      <c r="GN225">
        <v>0</v>
      </c>
      <c r="GO225" t="s">
        <v>1893</v>
      </c>
      <c r="GP225">
        <v>0</v>
      </c>
      <c r="GQ225" t="s">
        <v>1830</v>
      </c>
      <c r="GR225">
        <v>250.77529159999901</v>
      </c>
      <c r="GS225">
        <v>4.3114295395758999</v>
      </c>
      <c r="GT225">
        <v>1.9858415748324001</v>
      </c>
      <c r="GU225">
        <v>0</v>
      </c>
      <c r="GV225">
        <v>11835801</v>
      </c>
      <c r="GW225">
        <v>1324039</v>
      </c>
      <c r="GX225">
        <v>0.43</v>
      </c>
      <c r="GY225">
        <v>1214349</v>
      </c>
      <c r="GZ225">
        <v>205.19929322907677</v>
      </c>
      <c r="HA225" t="s">
        <v>1806</v>
      </c>
      <c r="HB225" s="57">
        <v>0.58199999999999996</v>
      </c>
      <c r="HC225" t="s">
        <v>1806</v>
      </c>
      <c r="HD225" s="58">
        <v>205.20007680413499</v>
      </c>
      <c r="HE225" s="18">
        <v>1366349.76</v>
      </c>
      <c r="HF225" s="18">
        <v>13828825.920960002</v>
      </c>
      <c r="HG225" s="18">
        <v>1418838.0705460026</v>
      </c>
      <c r="HH225" s="57">
        <v>0.19910846953937592</v>
      </c>
      <c r="HI225">
        <v>67</v>
      </c>
      <c r="HJ225" s="11">
        <v>18.812095498278911</v>
      </c>
      <c r="HK225">
        <v>0</v>
      </c>
      <c r="HL225" s="11">
        <v>18.812095498278911</v>
      </c>
      <c r="HM225" s="59" t="s">
        <v>44</v>
      </c>
      <c r="HN225" s="59" t="s">
        <v>44</v>
      </c>
      <c r="HO225" s="59" t="s">
        <v>44</v>
      </c>
      <c r="HP225" s="59" t="s">
        <v>44</v>
      </c>
      <c r="HQ225" s="59" t="s">
        <v>44</v>
      </c>
      <c r="HR225" s="59" t="s">
        <v>44</v>
      </c>
      <c r="HS225" s="59" t="s">
        <v>44</v>
      </c>
      <c r="HT225" s="59" t="s">
        <v>44</v>
      </c>
      <c r="HU225" t="s">
        <v>44</v>
      </c>
      <c r="HV225" s="19" t="s">
        <v>44</v>
      </c>
      <c r="HW225" s="18">
        <v>250.70972004000001</v>
      </c>
      <c r="HX225" s="58">
        <v>82.583781781176</v>
      </c>
      <c r="HY225" s="58">
        <v>185.41621821882399</v>
      </c>
      <c r="HZ225" s="57">
        <v>0.84122091097727325</v>
      </c>
      <c r="IA225" s="18">
        <v>1366349.76</v>
      </c>
      <c r="IB225" s="18">
        <v>1974917.5082831248</v>
      </c>
      <c r="IC225" s="18">
        <v>19988140.101333506</v>
      </c>
      <c r="ID225" s="58">
        <v>20.520007680413499</v>
      </c>
      <c r="IE225" s="18">
        <v>205078.39419827232</v>
      </c>
      <c r="IF225" s="18">
        <v>1213759.6763477302</v>
      </c>
      <c r="IG225" s="18">
        <v>397387065.68482196</v>
      </c>
      <c r="IH225" s="18">
        <v>0</v>
      </c>
      <c r="II225" s="18">
        <v>0</v>
      </c>
      <c r="IJ225" s="18">
        <v>2143.216324344588</v>
      </c>
      <c r="IK225" s="58">
        <v>27.526395402985074</v>
      </c>
      <c r="IL225" s="58">
        <v>6.7617908247447982</v>
      </c>
      <c r="IM225" s="58">
        <v>12.51864728946</v>
      </c>
      <c r="IN225" s="58">
        <v>26.907593514212785</v>
      </c>
      <c r="IO225" s="58">
        <v>0</v>
      </c>
      <c r="IP225" s="58">
        <v>75.507439976098851</v>
      </c>
      <c r="IQ225" s="58">
        <v>3.8361765649765971</v>
      </c>
      <c r="IR225" s="58">
        <v>4.3184487267245011</v>
      </c>
      <c r="IS225" s="58">
        <f t="shared" si="15"/>
        <v>2143.216324344588</v>
      </c>
      <c r="IT225" s="60"/>
      <c r="IU225" s="18">
        <f t="shared" si="16"/>
        <v>12.51864728946</v>
      </c>
      <c r="IV225" s="18">
        <f t="shared" si="17"/>
        <v>27.526395402985074</v>
      </c>
      <c r="IW225" s="57">
        <f t="shared" si="18"/>
        <v>0.3081484394820001</v>
      </c>
      <c r="IX225" s="57">
        <f t="shared" si="19"/>
        <v>0.4453967542564834</v>
      </c>
      <c r="JA225" s="18">
        <v>205.4</v>
      </c>
    </row>
    <row r="226" spans="18:261" x14ac:dyDescent="0.2">
      <c r="R226" t="s">
        <v>1008</v>
      </c>
      <c r="S226">
        <v>4041</v>
      </c>
      <c r="T226" t="s">
        <v>41</v>
      </c>
      <c r="U226">
        <v>7</v>
      </c>
      <c r="V226">
        <v>2592</v>
      </c>
      <c r="W226" t="s">
        <v>42</v>
      </c>
      <c r="X226" t="s">
        <v>487</v>
      </c>
      <c r="Y226">
        <v>55079</v>
      </c>
      <c r="Z226">
        <v>303</v>
      </c>
      <c r="AA226">
        <v>1098</v>
      </c>
      <c r="AB226" t="b">
        <v>1</v>
      </c>
      <c r="AC226">
        <v>10335</v>
      </c>
      <c r="AD226">
        <v>1965</v>
      </c>
      <c r="AE226" s="10">
        <v>2021</v>
      </c>
      <c r="AF226" s="11">
        <v>206</v>
      </c>
      <c r="AG226" s="11">
        <v>41.012815551116688</v>
      </c>
      <c r="AH226" s="11">
        <v>22</v>
      </c>
      <c r="AI226" s="11">
        <v>19.909133762678003</v>
      </c>
      <c r="AJ226" s="11" t="s">
        <v>95</v>
      </c>
      <c r="AK226" s="11">
        <v>4.82</v>
      </c>
      <c r="AL226" s="11" t="s">
        <v>62</v>
      </c>
      <c r="AM226" s="11">
        <v>-28.91</v>
      </c>
      <c r="AQ226" t="s">
        <v>648</v>
      </c>
      <c r="AR226" t="s">
        <v>653</v>
      </c>
      <c r="AS226">
        <v>6041</v>
      </c>
      <c r="AT226" t="s">
        <v>41</v>
      </c>
      <c r="AU226">
        <v>4</v>
      </c>
      <c r="AV226">
        <v>90241</v>
      </c>
      <c r="AW226" t="s">
        <v>42</v>
      </c>
      <c r="AX226">
        <v>0</v>
      </c>
      <c r="AY226" t="s">
        <v>191</v>
      </c>
      <c r="AZ226" t="s">
        <v>100</v>
      </c>
      <c r="BA226">
        <v>21</v>
      </c>
      <c r="BB226" t="s">
        <v>650</v>
      </c>
      <c r="BC226">
        <v>161</v>
      </c>
      <c r="BD226">
        <v>21161</v>
      </c>
      <c r="BE226">
        <v>268</v>
      </c>
      <c r="BF226">
        <v>10121</v>
      </c>
      <c r="BG226">
        <v>2009</v>
      </c>
      <c r="BH226">
        <v>0</v>
      </c>
      <c r="BI226" t="s">
        <v>1787</v>
      </c>
      <c r="BJ226" t="s">
        <v>1788</v>
      </c>
      <c r="BK226" t="s">
        <v>1789</v>
      </c>
      <c r="BL226" t="s">
        <v>1809</v>
      </c>
      <c r="BM226" t="s">
        <v>1865</v>
      </c>
      <c r="BN226">
        <v>2009</v>
      </c>
      <c r="BO226">
        <v>0.87</v>
      </c>
      <c r="BP226" t="s">
        <v>1866</v>
      </c>
      <c r="BQ226" t="s">
        <v>1699</v>
      </c>
      <c r="BR226">
        <v>0</v>
      </c>
      <c r="BS226">
        <v>2009</v>
      </c>
      <c r="BT226" t="s">
        <v>41</v>
      </c>
      <c r="BU226">
        <v>0</v>
      </c>
      <c r="BV226">
        <v>0</v>
      </c>
      <c r="BW226">
        <v>0</v>
      </c>
      <c r="BX226">
        <v>0</v>
      </c>
      <c r="BY226">
        <v>0.15</v>
      </c>
      <c r="BZ226">
        <v>6.234E-2</v>
      </c>
      <c r="CA226">
        <v>6.234E-2</v>
      </c>
      <c r="CB226">
        <v>6.234E-2</v>
      </c>
      <c r="CC226">
        <v>6.234E-2</v>
      </c>
      <c r="CD226">
        <v>0.05</v>
      </c>
      <c r="CE226">
        <v>0.1</v>
      </c>
      <c r="CF226">
        <v>0.43</v>
      </c>
      <c r="CG226">
        <v>0.97899999999999998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 t="s">
        <v>2006</v>
      </c>
      <c r="CP226">
        <v>100</v>
      </c>
      <c r="CQ226" t="s">
        <v>2006</v>
      </c>
      <c r="CR226">
        <v>100</v>
      </c>
      <c r="CS226" t="s">
        <v>1795</v>
      </c>
      <c r="CT226" t="s">
        <v>2375</v>
      </c>
      <c r="CU226">
        <v>1</v>
      </c>
      <c r="CV226">
        <v>0</v>
      </c>
      <c r="CW226" t="s">
        <v>1975</v>
      </c>
      <c r="CX226">
        <v>38.700000000000003</v>
      </c>
      <c r="CY226">
        <v>-83.818100000000001</v>
      </c>
      <c r="CZ226" t="s">
        <v>1928</v>
      </c>
      <c r="DA226" t="s">
        <v>1818</v>
      </c>
      <c r="DB226">
        <v>0</v>
      </c>
      <c r="DC226">
        <v>0</v>
      </c>
      <c r="DD226" s="18">
        <v>14439358.800000001</v>
      </c>
      <c r="DE226" s="18">
        <v>1704459</v>
      </c>
      <c r="DF226" s="57">
        <v>0.58799999999999897</v>
      </c>
      <c r="DG226" t="s">
        <v>1820</v>
      </c>
      <c r="DH226">
        <v>7036876.7999999998</v>
      </c>
      <c r="DI226">
        <v>737</v>
      </c>
      <c r="DJ226">
        <v>442.6</v>
      </c>
      <c r="DK226">
        <v>1481477.4</v>
      </c>
      <c r="DL226">
        <v>0.8</v>
      </c>
      <c r="DM226">
        <v>210.6</v>
      </c>
      <c r="DN226">
        <v>31</v>
      </c>
      <c r="DO226">
        <v>0</v>
      </c>
      <c r="DP226">
        <v>9.49468960178452E-2</v>
      </c>
      <c r="DQ226">
        <v>5.9813311339278197E-2</v>
      </c>
      <c r="DR226">
        <v>205.19996452154501</v>
      </c>
      <c r="DS226">
        <v>1.07771732142843E-7</v>
      </c>
      <c r="DT226">
        <v>5.8696092974611203E-2</v>
      </c>
      <c r="DU226">
        <v>0.102082095224339</v>
      </c>
      <c r="DV226">
        <v>6.1304661256841898E-2</v>
      </c>
      <c r="DW226" s="58">
        <v>205.19988740774201</v>
      </c>
      <c r="DX226">
        <v>5.5404122238447302E-8</v>
      </c>
      <c r="DY226">
        <v>5.9856099797000802E-2</v>
      </c>
      <c r="DZ226">
        <v>4.7498510117297502E-3</v>
      </c>
      <c r="EA226">
        <v>0</v>
      </c>
      <c r="EB226">
        <v>1252473</v>
      </c>
      <c r="EC226">
        <v>568611</v>
      </c>
      <c r="ED226">
        <v>0</v>
      </c>
      <c r="EE226">
        <v>9312</v>
      </c>
      <c r="EF226">
        <v>1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1</v>
      </c>
      <c r="EP226">
        <v>1</v>
      </c>
      <c r="EQ226">
        <v>0</v>
      </c>
      <c r="ER226">
        <v>1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 t="s">
        <v>1823</v>
      </c>
      <c r="FA226">
        <v>13</v>
      </c>
      <c r="FB226" t="s">
        <v>1940</v>
      </c>
      <c r="FC226">
        <v>3</v>
      </c>
      <c r="FD226" t="s">
        <v>1825</v>
      </c>
      <c r="FE226">
        <v>0</v>
      </c>
      <c r="FF226">
        <v>0</v>
      </c>
      <c r="FG226">
        <v>0</v>
      </c>
      <c r="FH226">
        <v>0</v>
      </c>
      <c r="FI226">
        <v>0</v>
      </c>
      <c r="FJ226">
        <v>0</v>
      </c>
      <c r="FK226">
        <v>0</v>
      </c>
      <c r="FL226">
        <v>46</v>
      </c>
      <c r="FM226">
        <v>29</v>
      </c>
      <c r="FN226">
        <v>47</v>
      </c>
      <c r="FO226">
        <v>35</v>
      </c>
      <c r="FP226">
        <v>0</v>
      </c>
      <c r="FQ226">
        <v>0</v>
      </c>
      <c r="FR226">
        <v>0</v>
      </c>
      <c r="FS226">
        <v>0</v>
      </c>
      <c r="FT226">
        <v>0</v>
      </c>
      <c r="FU226">
        <v>0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  <c r="GB226" t="s">
        <v>1828</v>
      </c>
      <c r="GC226">
        <v>0</v>
      </c>
      <c r="GD226">
        <v>1</v>
      </c>
      <c r="GE226">
        <v>1</v>
      </c>
      <c r="GF226">
        <v>1</v>
      </c>
      <c r="GG226">
        <v>0</v>
      </c>
      <c r="GH226">
        <v>0</v>
      </c>
      <c r="GI226">
        <v>0</v>
      </c>
      <c r="GJ226">
        <v>0</v>
      </c>
      <c r="GK226">
        <v>0</v>
      </c>
      <c r="GL226">
        <v>1</v>
      </c>
      <c r="GM226" t="s">
        <v>1804</v>
      </c>
      <c r="GN226">
        <v>0</v>
      </c>
      <c r="GO226" t="s">
        <v>1893</v>
      </c>
      <c r="GP226">
        <v>0</v>
      </c>
      <c r="GQ226" t="s">
        <v>1830</v>
      </c>
      <c r="GR226">
        <v>250.77529159999901</v>
      </c>
      <c r="GS226">
        <v>2.9388860254045799</v>
      </c>
      <c r="GT226">
        <v>1.7649266687165099</v>
      </c>
      <c r="GU226">
        <v>0</v>
      </c>
      <c r="GV226">
        <v>12455349</v>
      </c>
      <c r="GW226">
        <v>1451085</v>
      </c>
      <c r="GX226">
        <v>0.51</v>
      </c>
      <c r="GY226">
        <v>1277914</v>
      </c>
      <c r="GZ226">
        <v>205.19922805856342</v>
      </c>
      <c r="HA226" t="s">
        <v>1806</v>
      </c>
      <c r="HB226" s="57">
        <v>0.58799999999999897</v>
      </c>
      <c r="HC226" t="s">
        <v>1806</v>
      </c>
      <c r="HD226" s="58">
        <v>205.19988740774201</v>
      </c>
      <c r="HE226" s="18">
        <v>1380435.8399999975</v>
      </c>
      <c r="HF226" s="18">
        <v>13971391.136639975</v>
      </c>
      <c r="HG226" s="18">
        <v>1433463.9440840238</v>
      </c>
      <c r="HH226" s="57">
        <v>0.19910846953937592</v>
      </c>
      <c r="HI226">
        <v>67</v>
      </c>
      <c r="HJ226" s="11">
        <v>18.812095498278911</v>
      </c>
      <c r="HK226">
        <v>0</v>
      </c>
      <c r="HL226" s="11">
        <v>18.812095498278911</v>
      </c>
      <c r="HM226" s="59" t="s">
        <v>44</v>
      </c>
      <c r="HN226" s="59" t="s">
        <v>44</v>
      </c>
      <c r="HO226" s="59" t="s">
        <v>44</v>
      </c>
      <c r="HP226" s="59" t="s">
        <v>44</v>
      </c>
      <c r="HQ226" s="59" t="s">
        <v>44</v>
      </c>
      <c r="HR226" s="59" t="s">
        <v>44</v>
      </c>
      <c r="HS226" s="59" t="s">
        <v>44</v>
      </c>
      <c r="HT226" s="59" t="s">
        <v>44</v>
      </c>
      <c r="HU226" t="s">
        <v>44</v>
      </c>
      <c r="HV226" s="19" t="s">
        <v>44</v>
      </c>
      <c r="HW226" s="18">
        <v>250.70972004000001</v>
      </c>
      <c r="HX226" s="58">
        <v>82.583781781176</v>
      </c>
      <c r="HY226" s="58">
        <v>185.41621821882399</v>
      </c>
      <c r="HZ226" s="57">
        <v>0.84989329150281057</v>
      </c>
      <c r="IA226" s="18">
        <v>1380435.8399999975</v>
      </c>
      <c r="IB226" s="18">
        <v>1995277.4825953185</v>
      </c>
      <c r="IC226" s="18">
        <v>20194203.401347216</v>
      </c>
      <c r="ID226" s="58">
        <v>20.519988740774203</v>
      </c>
      <c r="IE226" s="18">
        <v>207192.41321227449</v>
      </c>
      <c r="IF226" s="18">
        <v>1226271.5308717494</v>
      </c>
      <c r="IG226" s="18">
        <v>397387065.68482196</v>
      </c>
      <c r="IH226" s="18">
        <v>0</v>
      </c>
      <c r="II226" s="18">
        <v>0</v>
      </c>
      <c r="IJ226" s="18">
        <v>2143.216324344588</v>
      </c>
      <c r="IK226" s="58">
        <v>27.526395402985074</v>
      </c>
      <c r="IL226" s="58">
        <v>6.7617908247447982</v>
      </c>
      <c r="IM226" s="58">
        <v>12.51864728946</v>
      </c>
      <c r="IN226" s="58">
        <v>26.907576511981205</v>
      </c>
      <c r="IO226" s="58">
        <v>0</v>
      </c>
      <c r="IP226" s="58">
        <v>75.507370283937931</v>
      </c>
      <c r="IQ226" s="58">
        <v>3.4979069598788755</v>
      </c>
      <c r="IR226" s="58">
        <v>3.9376565555343057</v>
      </c>
      <c r="IS226" s="58">
        <f t="shared" si="15"/>
        <v>2143.216324344588</v>
      </c>
      <c r="IT226" s="60"/>
      <c r="IU226" s="18">
        <f t="shared" si="16"/>
        <v>12.51864728946</v>
      </c>
      <c r="IV226" s="18">
        <f t="shared" si="17"/>
        <v>27.526395402985074</v>
      </c>
      <c r="IW226" s="57">
        <f t="shared" si="18"/>
        <v>0.3081484394820001</v>
      </c>
      <c r="IX226" s="57">
        <f t="shared" si="19"/>
        <v>0.4453967542564834</v>
      </c>
      <c r="JA226" s="18">
        <v>205.4</v>
      </c>
    </row>
    <row r="227" spans="18:261" x14ac:dyDescent="0.2">
      <c r="R227" t="s">
        <v>1009</v>
      </c>
      <c r="S227">
        <v>4041</v>
      </c>
      <c r="T227" t="s">
        <v>41</v>
      </c>
      <c r="U227">
        <v>8</v>
      </c>
      <c r="V227">
        <v>2593</v>
      </c>
      <c r="W227" t="s">
        <v>42</v>
      </c>
      <c r="X227" t="s">
        <v>487</v>
      </c>
      <c r="Y227">
        <v>55079</v>
      </c>
      <c r="Z227">
        <v>309</v>
      </c>
      <c r="AA227">
        <v>1098</v>
      </c>
      <c r="AB227" t="b">
        <v>1</v>
      </c>
      <c r="AC227">
        <v>10508</v>
      </c>
      <c r="AD227">
        <v>1967</v>
      </c>
      <c r="AE227" s="10">
        <v>2021</v>
      </c>
      <c r="AF227" s="11">
        <v>206</v>
      </c>
      <c r="AG227" s="11">
        <v>41.012815551116688</v>
      </c>
      <c r="AH227" s="11">
        <v>22</v>
      </c>
      <c r="AI227" s="11">
        <v>19.909133762678003</v>
      </c>
      <c r="AJ227" s="11" t="s">
        <v>95</v>
      </c>
      <c r="AK227" s="11">
        <v>4.82</v>
      </c>
      <c r="AL227" s="11" t="s">
        <v>62</v>
      </c>
      <c r="AM227" s="11">
        <v>-28.91</v>
      </c>
      <c r="AQ227" t="s">
        <v>654</v>
      </c>
      <c r="AR227" t="s">
        <v>655</v>
      </c>
      <c r="AS227">
        <v>6064</v>
      </c>
      <c r="AT227" t="s">
        <v>41</v>
      </c>
      <c r="AU227" t="s">
        <v>656</v>
      </c>
      <c r="AV227">
        <v>2731</v>
      </c>
      <c r="AW227" t="s">
        <v>42</v>
      </c>
      <c r="AX227">
        <v>0</v>
      </c>
      <c r="AY227" t="s">
        <v>235</v>
      </c>
      <c r="AZ227" t="s">
        <v>236</v>
      </c>
      <c r="BA227">
        <v>20</v>
      </c>
      <c r="BB227" t="s">
        <v>657</v>
      </c>
      <c r="BC227">
        <v>209</v>
      </c>
      <c r="BD227">
        <v>20209</v>
      </c>
      <c r="BE227">
        <v>240</v>
      </c>
      <c r="BF227">
        <v>11426</v>
      </c>
      <c r="BG227">
        <v>1981</v>
      </c>
      <c r="BH227">
        <v>0</v>
      </c>
      <c r="BI227" t="s">
        <v>1807</v>
      </c>
      <c r="BJ227" t="s">
        <v>1788</v>
      </c>
      <c r="BK227" t="s">
        <v>1808</v>
      </c>
      <c r="BL227" t="s">
        <v>1910</v>
      </c>
      <c r="BM227" t="s">
        <v>1865</v>
      </c>
      <c r="BN227">
        <v>2016</v>
      </c>
      <c r="BO227">
        <v>0.96099999999999997</v>
      </c>
      <c r="BP227" t="s">
        <v>1931</v>
      </c>
      <c r="BQ227" t="s">
        <v>1701</v>
      </c>
      <c r="BR227">
        <v>2016</v>
      </c>
      <c r="BS227">
        <v>0</v>
      </c>
      <c r="BT227" t="s">
        <v>1873</v>
      </c>
      <c r="BU227" t="s">
        <v>1793</v>
      </c>
      <c r="BV227" t="s">
        <v>1812</v>
      </c>
      <c r="BW227">
        <v>2016</v>
      </c>
      <c r="BX227">
        <v>0</v>
      </c>
      <c r="BY227">
        <v>3</v>
      </c>
      <c r="BZ227">
        <v>0.21734999999999999</v>
      </c>
      <c r="CA227">
        <v>0.05</v>
      </c>
      <c r="CB227">
        <v>0.21734999999999999</v>
      </c>
      <c r="CC227">
        <v>0.05</v>
      </c>
      <c r="CD227">
        <v>0.1</v>
      </c>
      <c r="CE227">
        <v>0.1</v>
      </c>
      <c r="CF227">
        <v>0.1</v>
      </c>
      <c r="CG227">
        <v>0.99</v>
      </c>
      <c r="CH227" t="s">
        <v>1793</v>
      </c>
      <c r="CI227">
        <v>2016</v>
      </c>
      <c r="CJ227">
        <v>0</v>
      </c>
      <c r="CK227">
        <v>0</v>
      </c>
      <c r="CL227">
        <v>0</v>
      </c>
      <c r="CM227">
        <v>0</v>
      </c>
      <c r="CN227">
        <v>0</v>
      </c>
      <c r="CO227" t="s">
        <v>2376</v>
      </c>
      <c r="CP227">
        <v>100</v>
      </c>
      <c r="CQ227" t="s">
        <v>2376</v>
      </c>
      <c r="CR227">
        <v>100</v>
      </c>
      <c r="CS227" t="s">
        <v>1795</v>
      </c>
      <c r="CT227" t="s">
        <v>2377</v>
      </c>
      <c r="CU227">
        <v>1</v>
      </c>
      <c r="CV227">
        <v>0</v>
      </c>
      <c r="CW227" t="s">
        <v>1927</v>
      </c>
      <c r="CX227">
        <v>39.168100000000003</v>
      </c>
      <c r="CY227">
        <v>-94.697500000000005</v>
      </c>
      <c r="CZ227" t="s">
        <v>1876</v>
      </c>
      <c r="DA227" t="s">
        <v>1818</v>
      </c>
      <c r="DB227" t="s">
        <v>2055</v>
      </c>
      <c r="DC227">
        <v>0</v>
      </c>
      <c r="DD227" s="18">
        <v>13047576.4</v>
      </c>
      <c r="DE227" s="18">
        <v>1192192.2</v>
      </c>
      <c r="DF227" s="57">
        <v>0.59399999999999997</v>
      </c>
      <c r="DG227" t="s">
        <v>1820</v>
      </c>
      <c r="DH227">
        <v>6192342.2000000002</v>
      </c>
      <c r="DI227">
        <v>1132.2</v>
      </c>
      <c r="DJ227">
        <v>1374.6</v>
      </c>
      <c r="DK227">
        <v>1367551.4</v>
      </c>
      <c r="DL227">
        <v>8</v>
      </c>
      <c r="DM227">
        <v>663.8</v>
      </c>
      <c r="DN227">
        <v>20</v>
      </c>
      <c r="DO227">
        <v>0</v>
      </c>
      <c r="DP227">
        <v>0.16617146275813599</v>
      </c>
      <c r="DQ227">
        <v>0.21216311195288501</v>
      </c>
      <c r="DR227">
        <v>209.64234349633901</v>
      </c>
      <c r="DS227">
        <v>7.5190707130378601E-7</v>
      </c>
      <c r="DT227">
        <v>0.216374727583837</v>
      </c>
      <c r="DU227">
        <v>0.173549472375574</v>
      </c>
      <c r="DV227">
        <v>0.21070579820479099</v>
      </c>
      <c r="DW227" s="58">
        <v>209.62535233746499</v>
      </c>
      <c r="DX227">
        <v>6.1314069025110198E-7</v>
      </c>
      <c r="DY227">
        <v>0.214393836309627</v>
      </c>
      <c r="DZ227">
        <v>3.5728557997185598E-3</v>
      </c>
      <c r="EA227">
        <v>0</v>
      </c>
      <c r="EB227">
        <v>1059210</v>
      </c>
      <c r="EC227">
        <v>701740</v>
      </c>
      <c r="ED227">
        <v>0</v>
      </c>
      <c r="EE227">
        <v>9123</v>
      </c>
      <c r="EF227">
        <v>1</v>
      </c>
      <c r="EG227">
        <v>1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1</v>
      </c>
      <c r="EO227">
        <v>0</v>
      </c>
      <c r="EP227">
        <v>1</v>
      </c>
      <c r="EQ227">
        <v>1</v>
      </c>
      <c r="ER227">
        <v>1</v>
      </c>
      <c r="ES227">
        <v>0</v>
      </c>
      <c r="ET227">
        <v>1</v>
      </c>
      <c r="EU227">
        <v>0</v>
      </c>
      <c r="EV227">
        <v>0</v>
      </c>
      <c r="EW227">
        <v>0</v>
      </c>
      <c r="EX227">
        <v>0</v>
      </c>
      <c r="EY227">
        <v>0</v>
      </c>
      <c r="EZ227" t="s">
        <v>1823</v>
      </c>
      <c r="FA227">
        <v>41</v>
      </c>
      <c r="FB227" t="s">
        <v>1824</v>
      </c>
      <c r="FC227">
        <v>2</v>
      </c>
      <c r="FD227" t="s">
        <v>1803</v>
      </c>
      <c r="FE227">
        <v>0</v>
      </c>
      <c r="FF227">
        <v>0</v>
      </c>
      <c r="FG227">
        <v>0</v>
      </c>
      <c r="FH227">
        <v>0</v>
      </c>
      <c r="FI227">
        <v>0</v>
      </c>
      <c r="FJ227">
        <v>0</v>
      </c>
      <c r="FK227">
        <v>0</v>
      </c>
      <c r="FL227">
        <v>95</v>
      </c>
      <c r="FM227">
        <v>81</v>
      </c>
      <c r="FN227">
        <v>87</v>
      </c>
      <c r="FO227">
        <v>68</v>
      </c>
      <c r="FP227">
        <v>1</v>
      </c>
      <c r="FQ227">
        <v>0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0</v>
      </c>
      <c r="GA227">
        <v>0</v>
      </c>
      <c r="GB227">
        <v>0</v>
      </c>
      <c r="GC227">
        <v>0</v>
      </c>
      <c r="GD227">
        <v>0</v>
      </c>
      <c r="GE227">
        <v>0</v>
      </c>
      <c r="GF227">
        <v>0</v>
      </c>
      <c r="GG227">
        <v>0</v>
      </c>
      <c r="GH227">
        <v>0</v>
      </c>
      <c r="GI227">
        <v>0</v>
      </c>
      <c r="GJ227">
        <v>0</v>
      </c>
      <c r="GK227">
        <v>0</v>
      </c>
      <c r="GL227">
        <v>0</v>
      </c>
      <c r="GM227">
        <v>0</v>
      </c>
      <c r="GN227">
        <v>0</v>
      </c>
      <c r="GO227" t="s">
        <v>1829</v>
      </c>
      <c r="GP227">
        <v>0</v>
      </c>
      <c r="GQ227" t="s">
        <v>1937</v>
      </c>
      <c r="GR227">
        <v>311.58340340000001</v>
      </c>
      <c r="GS227">
        <v>3.6336980328394399</v>
      </c>
      <c r="GT227">
        <v>4.4116598798278597</v>
      </c>
      <c r="GU227">
        <v>0</v>
      </c>
      <c r="GV227">
        <v>13384654</v>
      </c>
      <c r="GW227">
        <v>1192591</v>
      </c>
      <c r="GX227">
        <v>0.61</v>
      </c>
      <c r="GY227">
        <v>1402793</v>
      </c>
      <c r="GZ227">
        <v>209.61214238335933</v>
      </c>
      <c r="HA227" t="s">
        <v>1806</v>
      </c>
      <c r="HB227" s="57">
        <v>0.59399999999999997</v>
      </c>
      <c r="HC227" t="s">
        <v>1806</v>
      </c>
      <c r="HD227" s="58">
        <v>209.62535233746499</v>
      </c>
      <c r="HE227" s="18">
        <v>1248825.6000000001</v>
      </c>
      <c r="HF227" s="18">
        <v>14269081.305600001</v>
      </c>
      <c r="HG227" s="18">
        <v>1495580.5981091675</v>
      </c>
      <c r="HH227" s="57">
        <v>1</v>
      </c>
      <c r="HI227">
        <v>22</v>
      </c>
      <c r="HJ227" s="11">
        <v>18.678030619587133</v>
      </c>
      <c r="HK227">
        <v>99</v>
      </c>
      <c r="HL227" s="11">
        <v>18.678030619587133</v>
      </c>
      <c r="HM227" s="59" t="s">
        <v>44</v>
      </c>
      <c r="HN227" s="59" t="s">
        <v>44</v>
      </c>
      <c r="HO227" s="59" t="s">
        <v>44</v>
      </c>
      <c r="HP227" s="59" t="s">
        <v>44</v>
      </c>
      <c r="HQ227" s="59" t="s">
        <v>44</v>
      </c>
      <c r="HR227" s="59" t="s">
        <v>44</v>
      </c>
      <c r="HS227" s="59" t="s">
        <v>44</v>
      </c>
      <c r="HT227" s="59" t="s">
        <v>44</v>
      </c>
      <c r="HU227" t="s">
        <v>44</v>
      </c>
      <c r="HV227" s="19" t="s">
        <v>44</v>
      </c>
      <c r="HW227" s="18">
        <v>264.23813303999992</v>
      </c>
      <c r="HX227" s="58">
        <v>87.040041023375977</v>
      </c>
      <c r="HY227" s="58">
        <v>152.95995897662402</v>
      </c>
      <c r="HZ227" s="57">
        <v>0.93200861816252589</v>
      </c>
      <c r="IA227" s="18">
        <v>1248825.6000000001</v>
      </c>
      <c r="IB227" s="18">
        <v>1959454.9188248946</v>
      </c>
      <c r="IC227" s="18">
        <v>22388731.902493246</v>
      </c>
      <c r="ID227" s="58">
        <v>20.9625352337465</v>
      </c>
      <c r="IE227" s="18">
        <v>234662.29067245949</v>
      </c>
      <c r="IF227" s="18">
        <v>1260918.3074367081</v>
      </c>
      <c r="IG227" s="18">
        <v>418830256.41785234</v>
      </c>
      <c r="IH227" s="18">
        <v>0</v>
      </c>
      <c r="II227" s="18">
        <v>104707564.10446309</v>
      </c>
      <c r="IJ227" s="18">
        <v>2738.1692517442407</v>
      </c>
      <c r="IK227" s="58">
        <v>28.757475999999997</v>
      </c>
      <c r="IL227" s="58">
        <v>9.7527436139520756</v>
      </c>
      <c r="IM227" s="58">
        <v>14.733477901421995</v>
      </c>
      <c r="IN227" s="58">
        <v>30.776484358321817</v>
      </c>
      <c r="IO227" s="58">
        <v>0</v>
      </c>
      <c r="IP227" s="58">
        <v>85.823077403378164</v>
      </c>
      <c r="IQ227" s="58">
        <v>7.672868749532995</v>
      </c>
      <c r="IR227" s="58">
        <v>7.5992828903689826</v>
      </c>
      <c r="IS227" s="58">
        <f t="shared" si="15"/>
        <v>2738.1692517442407</v>
      </c>
      <c r="IT227" s="60"/>
      <c r="IU227" s="18">
        <f t="shared" si="16"/>
        <v>14.733477901421995</v>
      </c>
      <c r="IV227" s="18">
        <f t="shared" si="17"/>
        <v>28.757475999999997</v>
      </c>
      <c r="IW227" s="57">
        <f t="shared" si="18"/>
        <v>0.36266683759739993</v>
      </c>
      <c r="IX227" s="57">
        <f t="shared" si="19"/>
        <v>0.56903807771469017</v>
      </c>
      <c r="JA227" s="18">
        <v>214.13</v>
      </c>
    </row>
    <row r="228" spans="18:261" x14ac:dyDescent="0.2">
      <c r="R228" t="s">
        <v>485</v>
      </c>
      <c r="S228">
        <v>4078</v>
      </c>
      <c r="T228" t="s">
        <v>41</v>
      </c>
      <c r="U228">
        <v>3</v>
      </c>
      <c r="V228">
        <v>2615</v>
      </c>
      <c r="W228" t="s">
        <v>42</v>
      </c>
      <c r="X228" t="s">
        <v>487</v>
      </c>
      <c r="Y228">
        <v>55073</v>
      </c>
      <c r="Z228">
        <v>327</v>
      </c>
      <c r="AA228">
        <v>877</v>
      </c>
      <c r="AB228" t="b">
        <v>1</v>
      </c>
      <c r="AC228">
        <v>9994</v>
      </c>
      <c r="AD228">
        <v>1981</v>
      </c>
      <c r="AE228" s="10">
        <v>9999</v>
      </c>
      <c r="AF228" s="11">
        <v>272</v>
      </c>
      <c r="AG228" s="11">
        <v>45.350877825393333</v>
      </c>
      <c r="AH228" s="11">
        <v>160</v>
      </c>
      <c r="AI228" s="11">
        <v>26.676986956113726</v>
      </c>
      <c r="AJ228" s="11" t="s">
        <v>62</v>
      </c>
      <c r="AK228" s="11">
        <v>4.82</v>
      </c>
      <c r="AL228" s="11" t="s">
        <v>62</v>
      </c>
      <c r="AM228" s="11">
        <v>-28.91</v>
      </c>
      <c r="AQ228" t="s">
        <v>658</v>
      </c>
      <c r="AR228" t="s">
        <v>659</v>
      </c>
      <c r="AS228">
        <v>6065</v>
      </c>
      <c r="AT228" t="s">
        <v>41</v>
      </c>
      <c r="AU228">
        <v>1</v>
      </c>
      <c r="AV228">
        <v>2733</v>
      </c>
      <c r="AW228" t="s">
        <v>42</v>
      </c>
      <c r="AX228">
        <v>0</v>
      </c>
      <c r="AY228" t="s">
        <v>235</v>
      </c>
      <c r="AZ228" t="s">
        <v>327</v>
      </c>
      <c r="BA228">
        <v>29</v>
      </c>
      <c r="BB228" t="s">
        <v>618</v>
      </c>
      <c r="BC228">
        <v>165</v>
      </c>
      <c r="BD228">
        <v>29165</v>
      </c>
      <c r="BE228">
        <v>700</v>
      </c>
      <c r="BF228">
        <v>9632</v>
      </c>
      <c r="BG228">
        <v>1980</v>
      </c>
      <c r="BH228">
        <v>2039</v>
      </c>
      <c r="BI228" t="s">
        <v>1807</v>
      </c>
      <c r="BJ228" t="s">
        <v>1788</v>
      </c>
      <c r="BK228" t="s">
        <v>1808</v>
      </c>
      <c r="BL228" t="s">
        <v>1910</v>
      </c>
      <c r="BM228" t="s">
        <v>1810</v>
      </c>
      <c r="BN228">
        <v>2009</v>
      </c>
      <c r="BO228">
        <v>0.98</v>
      </c>
      <c r="BP228" t="s">
        <v>1908</v>
      </c>
      <c r="BQ228" t="s">
        <v>1701</v>
      </c>
      <c r="BR228">
        <v>2009</v>
      </c>
      <c r="BS228">
        <v>0</v>
      </c>
      <c r="BT228" t="s">
        <v>41</v>
      </c>
      <c r="BU228">
        <v>0</v>
      </c>
      <c r="BV228" t="s">
        <v>1812</v>
      </c>
      <c r="BW228">
        <v>2009</v>
      </c>
      <c r="BX228">
        <v>0</v>
      </c>
      <c r="BY228">
        <v>7.0000000000000007E-2</v>
      </c>
      <c r="BZ228">
        <v>0.31419999999999998</v>
      </c>
      <c r="CA228">
        <v>7.1539999999999895E-2</v>
      </c>
      <c r="CB228">
        <v>0.31419999999999998</v>
      </c>
      <c r="CC228">
        <v>7.1539999999999895E-2</v>
      </c>
      <c r="CD228">
        <v>0.1</v>
      </c>
      <c r="CE228">
        <v>0.1</v>
      </c>
      <c r="CF228">
        <v>0.1</v>
      </c>
      <c r="CG228">
        <v>0.99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 t="s">
        <v>2052</v>
      </c>
      <c r="CP228">
        <v>70</v>
      </c>
      <c r="CQ228" t="s">
        <v>1956</v>
      </c>
      <c r="CR228">
        <v>88</v>
      </c>
      <c r="CS228" t="s">
        <v>1795</v>
      </c>
      <c r="CT228" t="s">
        <v>2378</v>
      </c>
      <c r="CU228">
        <v>1</v>
      </c>
      <c r="CV228">
        <v>0</v>
      </c>
      <c r="CW228" t="s">
        <v>2054</v>
      </c>
      <c r="CX228">
        <v>39.447200000000002</v>
      </c>
      <c r="CY228">
        <v>-94.98</v>
      </c>
      <c r="CZ228" t="s">
        <v>1817</v>
      </c>
      <c r="DA228" t="s">
        <v>1818</v>
      </c>
      <c r="DB228">
        <v>0</v>
      </c>
      <c r="DC228">
        <v>0</v>
      </c>
      <c r="DD228" s="18">
        <v>31437576.199999999</v>
      </c>
      <c r="DE228" s="18">
        <v>3466976</v>
      </c>
      <c r="DF228" s="57">
        <v>0.45800000000000002</v>
      </c>
      <c r="DG228" t="s">
        <v>1820</v>
      </c>
      <c r="DH228">
        <v>16260283.4</v>
      </c>
      <c r="DI228">
        <v>146.6</v>
      </c>
      <c r="DJ228">
        <v>1043.5999999999999</v>
      </c>
      <c r="DK228">
        <v>3297172.4</v>
      </c>
      <c r="DL228">
        <v>13.4</v>
      </c>
      <c r="DM228">
        <v>545.79999999999995</v>
      </c>
      <c r="DN228">
        <v>75</v>
      </c>
      <c r="DO228">
        <v>0</v>
      </c>
      <c r="DP228">
        <v>1.1963434876535299E-2</v>
      </c>
      <c r="DQ228">
        <v>6.2115235319412203E-2</v>
      </c>
      <c r="DR228">
        <v>209.76017571244199</v>
      </c>
      <c r="DS228">
        <v>5.0692520663285201E-7</v>
      </c>
      <c r="DT228">
        <v>6.1319081582703203E-2</v>
      </c>
      <c r="DU228">
        <v>9.3264187459846208E-3</v>
      </c>
      <c r="DV228">
        <v>6.6391886789287494E-2</v>
      </c>
      <c r="DW228" s="58">
        <v>209.75996234722399</v>
      </c>
      <c r="DX228">
        <v>4.2624151158319898E-7</v>
      </c>
      <c r="DY228">
        <v>6.7132901262963202E-2</v>
      </c>
      <c r="DZ228">
        <v>3.4591936338291699E-3</v>
      </c>
      <c r="EA228">
        <v>0</v>
      </c>
      <c r="EB228">
        <v>2598353</v>
      </c>
      <c r="EC228">
        <v>1580319</v>
      </c>
      <c r="ED228">
        <v>0</v>
      </c>
      <c r="EE228">
        <v>36449</v>
      </c>
      <c r="EF228">
        <v>1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1</v>
      </c>
      <c r="EQ228">
        <v>1</v>
      </c>
      <c r="ER228">
        <v>1</v>
      </c>
      <c r="ES228">
        <v>0</v>
      </c>
      <c r="ET228">
        <v>1</v>
      </c>
      <c r="EU228">
        <v>0</v>
      </c>
      <c r="EV228">
        <v>0</v>
      </c>
      <c r="EW228">
        <v>0</v>
      </c>
      <c r="EX228">
        <v>0</v>
      </c>
      <c r="EY228">
        <v>0</v>
      </c>
      <c r="EZ228" t="s">
        <v>1936</v>
      </c>
      <c r="FA228">
        <v>42</v>
      </c>
      <c r="FB228" t="s">
        <v>1824</v>
      </c>
      <c r="FC228">
        <v>5</v>
      </c>
      <c r="FD228" t="s">
        <v>1849</v>
      </c>
      <c r="FE228">
        <v>0</v>
      </c>
      <c r="FF228">
        <v>0</v>
      </c>
      <c r="FG228">
        <v>0</v>
      </c>
      <c r="FH228">
        <v>0</v>
      </c>
      <c r="FI228">
        <v>0</v>
      </c>
      <c r="FJ228">
        <v>0</v>
      </c>
      <c r="FK228">
        <v>0</v>
      </c>
      <c r="FL228">
        <v>23</v>
      </c>
      <c r="FM228">
        <v>3</v>
      </c>
      <c r="FN228">
        <v>44</v>
      </c>
      <c r="FO228">
        <v>33</v>
      </c>
      <c r="FP228">
        <v>0</v>
      </c>
      <c r="FQ228">
        <v>0</v>
      </c>
      <c r="FR228">
        <v>0</v>
      </c>
      <c r="FS228">
        <v>0</v>
      </c>
      <c r="FT228">
        <v>0</v>
      </c>
      <c r="FU228">
        <v>0</v>
      </c>
      <c r="FV228">
        <v>0</v>
      </c>
      <c r="FW228">
        <v>0</v>
      </c>
      <c r="FX228">
        <v>0</v>
      </c>
      <c r="FY228">
        <v>0</v>
      </c>
      <c r="FZ228">
        <v>0</v>
      </c>
      <c r="GA228">
        <v>0</v>
      </c>
      <c r="GB228">
        <v>0</v>
      </c>
      <c r="GC228">
        <v>0</v>
      </c>
      <c r="GD228">
        <v>0</v>
      </c>
      <c r="GE228">
        <v>1</v>
      </c>
      <c r="GF228">
        <v>1</v>
      </c>
      <c r="GG228">
        <v>0</v>
      </c>
      <c r="GH228">
        <v>0</v>
      </c>
      <c r="GI228">
        <v>0</v>
      </c>
      <c r="GJ228">
        <v>0</v>
      </c>
      <c r="GK228">
        <v>0</v>
      </c>
      <c r="GL228">
        <v>0</v>
      </c>
      <c r="GM228">
        <v>0</v>
      </c>
      <c r="GN228">
        <v>0</v>
      </c>
      <c r="GO228" t="s">
        <v>1893</v>
      </c>
      <c r="GP228">
        <v>0</v>
      </c>
      <c r="GQ228" t="s">
        <v>1937</v>
      </c>
      <c r="GR228">
        <v>350.61835719999999</v>
      </c>
      <c r="GS228">
        <v>0.41811843843754098</v>
      </c>
      <c r="GT228">
        <v>2.9764556777177198</v>
      </c>
      <c r="GU228">
        <v>0</v>
      </c>
      <c r="GV228">
        <v>25162420</v>
      </c>
      <c r="GW228">
        <v>2833369</v>
      </c>
      <c r="GX228">
        <v>0.37</v>
      </c>
      <c r="GY228">
        <v>2639033</v>
      </c>
      <c r="GZ228">
        <v>209.75987206317993</v>
      </c>
      <c r="HA228" t="s">
        <v>1806</v>
      </c>
      <c r="HB228" s="57">
        <v>0.45800000000000002</v>
      </c>
      <c r="HC228" t="s">
        <v>1806</v>
      </c>
      <c r="HD228" s="58">
        <v>209.75996234722399</v>
      </c>
      <c r="HE228" s="18">
        <v>2808456</v>
      </c>
      <c r="HF228" s="18">
        <v>27051048.192000002</v>
      </c>
      <c r="HG228" s="18">
        <v>2837113.4251034306</v>
      </c>
      <c r="HH228" s="57">
        <v>0.44247787610619471</v>
      </c>
      <c r="HI228">
        <v>41</v>
      </c>
      <c r="HJ228" s="11">
        <v>10.673522993162983</v>
      </c>
      <c r="HK228">
        <v>85</v>
      </c>
      <c r="HL228" s="11">
        <v>10.673522993162983</v>
      </c>
      <c r="HM228" s="59">
        <v>2208.2327487745201</v>
      </c>
      <c r="HN228" s="59">
        <v>10.58</v>
      </c>
      <c r="HO228" s="59">
        <v>4.59</v>
      </c>
      <c r="HP228" s="59">
        <v>27.013496767808999</v>
      </c>
      <c r="HQ228" s="59">
        <v>0.30550206011428599</v>
      </c>
      <c r="HR228" s="59">
        <v>0.43988908039749797</v>
      </c>
      <c r="HS228" s="59">
        <v>4.82</v>
      </c>
      <c r="HT228" s="59">
        <v>31.18</v>
      </c>
      <c r="HU228" t="s">
        <v>44</v>
      </c>
      <c r="HV228" s="19" t="s">
        <v>44</v>
      </c>
      <c r="HW228" s="18">
        <v>649.68755039999996</v>
      </c>
      <c r="HX228" s="58">
        <v>214.00707910175996</v>
      </c>
      <c r="HY228" s="58">
        <v>485.99292089824007</v>
      </c>
      <c r="HZ228" s="57">
        <v>0.6596803908325426</v>
      </c>
      <c r="IA228" s="18">
        <v>2808455.9999999995</v>
      </c>
      <c r="IB228" s="18">
        <v>4045160.1565851513</v>
      </c>
      <c r="IC228" s="18">
        <v>38962982.62822818</v>
      </c>
      <c r="ID228" s="58">
        <v>20.975996234722402</v>
      </c>
      <c r="IE228" s="18">
        <v>408643.68845163437</v>
      </c>
      <c r="IF228" s="18">
        <v>2428469.7366517964</v>
      </c>
      <c r="IG228" s="18">
        <v>1029786277.2301946</v>
      </c>
      <c r="IH228" s="18">
        <v>0</v>
      </c>
      <c r="II228" s="18">
        <v>0</v>
      </c>
      <c r="IJ228" s="18">
        <v>2118.932669485976</v>
      </c>
      <c r="IK228" s="58">
        <v>21.014230285714284</v>
      </c>
      <c r="IL228" s="58">
        <v>6.3621796653899052</v>
      </c>
      <c r="IM228" s="58">
        <v>12.420169713503997</v>
      </c>
      <c r="IN228" s="58">
        <v>18.593541110922622</v>
      </c>
      <c r="IO228" s="58">
        <v>3.9187158687622179E-15</v>
      </c>
      <c r="IP228" s="58">
        <v>73.499434427814691</v>
      </c>
      <c r="IQ228" s="58">
        <v>5.677230439183532</v>
      </c>
      <c r="IR228" s="58">
        <v>6.5655551105571686</v>
      </c>
      <c r="IS228" s="58">
        <f t="shared" si="15"/>
        <v>2118.932669485976</v>
      </c>
      <c r="IT228" s="60"/>
      <c r="IU228" s="18">
        <f t="shared" si="16"/>
        <v>12.420169713503997</v>
      </c>
      <c r="IV228" s="18">
        <f t="shared" si="17"/>
        <v>21.014230285714284</v>
      </c>
      <c r="IW228" s="57">
        <f t="shared" si="18"/>
        <v>0.30572439871679991</v>
      </c>
      <c r="IX228" s="57">
        <f t="shared" si="19"/>
        <v>0.44035019832432898</v>
      </c>
      <c r="JA228" s="18">
        <v>214.13</v>
      </c>
    </row>
    <row r="229" spans="18:261" x14ac:dyDescent="0.2">
      <c r="R229" t="s">
        <v>489</v>
      </c>
      <c r="S229">
        <v>4078</v>
      </c>
      <c r="T229" t="s">
        <v>41</v>
      </c>
      <c r="U229">
        <v>4</v>
      </c>
      <c r="V229">
        <v>89565</v>
      </c>
      <c r="W229" t="s">
        <v>42</v>
      </c>
      <c r="X229" t="s">
        <v>487</v>
      </c>
      <c r="Y229">
        <v>55073</v>
      </c>
      <c r="Z229">
        <v>550</v>
      </c>
      <c r="AA229">
        <v>877</v>
      </c>
      <c r="AB229" t="b">
        <v>1</v>
      </c>
      <c r="AC229">
        <v>9679</v>
      </c>
      <c r="AD229">
        <v>2008</v>
      </c>
      <c r="AE229" s="10">
        <v>9999</v>
      </c>
      <c r="AF229" s="11">
        <v>272</v>
      </c>
      <c r="AG229" s="11">
        <v>45.350877825393333</v>
      </c>
      <c r="AH229" s="11">
        <v>160</v>
      </c>
      <c r="AI229" s="11">
        <v>26.676986956113726</v>
      </c>
      <c r="AJ229" s="11" t="s">
        <v>62</v>
      </c>
      <c r="AK229" s="11">
        <v>4.82</v>
      </c>
      <c r="AL229" s="11" t="s">
        <v>62</v>
      </c>
      <c r="AM229" s="11">
        <v>-28.91</v>
      </c>
      <c r="AQ229" t="s">
        <v>658</v>
      </c>
      <c r="AR229" t="s">
        <v>660</v>
      </c>
      <c r="AS229">
        <v>6065</v>
      </c>
      <c r="AT229" t="s">
        <v>41</v>
      </c>
      <c r="AU229">
        <v>2</v>
      </c>
      <c r="AV229">
        <v>2732</v>
      </c>
      <c r="AW229" t="s">
        <v>42</v>
      </c>
      <c r="AX229">
        <v>0</v>
      </c>
      <c r="AY229" t="s">
        <v>235</v>
      </c>
      <c r="AZ229" t="s">
        <v>327</v>
      </c>
      <c r="BA229">
        <v>29</v>
      </c>
      <c r="BB229" t="s">
        <v>618</v>
      </c>
      <c r="BC229">
        <v>165</v>
      </c>
      <c r="BD229">
        <v>29165</v>
      </c>
      <c r="BE229">
        <v>882</v>
      </c>
      <c r="BF229">
        <v>9502</v>
      </c>
      <c r="BG229">
        <v>2010</v>
      </c>
      <c r="BH229">
        <v>0</v>
      </c>
      <c r="BI229" t="s">
        <v>1807</v>
      </c>
      <c r="BJ229" t="s">
        <v>1788</v>
      </c>
      <c r="BK229" t="s">
        <v>1808</v>
      </c>
      <c r="BL229" t="s">
        <v>1910</v>
      </c>
      <c r="BM229" t="s">
        <v>1810</v>
      </c>
      <c r="BN229">
        <v>2010</v>
      </c>
      <c r="BO229">
        <v>0.98</v>
      </c>
      <c r="BP229" t="s">
        <v>2379</v>
      </c>
      <c r="BQ229" t="s">
        <v>1701</v>
      </c>
      <c r="BR229">
        <v>2010</v>
      </c>
      <c r="BS229">
        <v>0</v>
      </c>
      <c r="BT229" t="s">
        <v>41</v>
      </c>
      <c r="BU229">
        <v>0</v>
      </c>
      <c r="BV229" t="s">
        <v>1812</v>
      </c>
      <c r="BW229">
        <v>2010</v>
      </c>
      <c r="BX229">
        <v>0</v>
      </c>
      <c r="BY229">
        <v>0.06</v>
      </c>
      <c r="BZ229">
        <v>5.3159999999999999E-2</v>
      </c>
      <c r="CA229">
        <v>5.3159999999999999E-2</v>
      </c>
      <c r="CB229">
        <v>5.3159999999999999E-2</v>
      </c>
      <c r="CC229">
        <v>5.3159999999999999E-2</v>
      </c>
      <c r="CD229">
        <v>0.1</v>
      </c>
      <c r="CE229">
        <v>0.1</v>
      </c>
      <c r="CF229">
        <v>0.1</v>
      </c>
      <c r="CG229">
        <v>0.99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 t="s">
        <v>2052</v>
      </c>
      <c r="CP229">
        <v>54.71</v>
      </c>
      <c r="CQ229" t="s">
        <v>1956</v>
      </c>
      <c r="CR229">
        <v>72.709999999999994</v>
      </c>
      <c r="CS229" t="s">
        <v>1795</v>
      </c>
      <c r="CT229" t="s">
        <v>2380</v>
      </c>
      <c r="CU229">
        <v>1</v>
      </c>
      <c r="CV229">
        <v>0</v>
      </c>
      <c r="CW229" t="s">
        <v>2054</v>
      </c>
      <c r="CX229">
        <v>39.447200000000002</v>
      </c>
      <c r="CY229">
        <v>-94.98</v>
      </c>
      <c r="CZ229" t="s">
        <v>1817</v>
      </c>
      <c r="DA229" t="s">
        <v>1818</v>
      </c>
      <c r="DB229">
        <v>0</v>
      </c>
      <c r="DC229">
        <v>0</v>
      </c>
      <c r="DD229" s="18">
        <v>47845256.799999997</v>
      </c>
      <c r="DE229" s="18">
        <v>5626127.4000000004</v>
      </c>
      <c r="DF229" s="57">
        <v>0.67400000000000004</v>
      </c>
      <c r="DG229" t="s">
        <v>1835</v>
      </c>
      <c r="DH229">
        <v>21385502.800000001</v>
      </c>
      <c r="DI229">
        <v>382</v>
      </c>
      <c r="DJ229">
        <v>1222.4000000000001</v>
      </c>
      <c r="DK229">
        <v>5018012.8</v>
      </c>
      <c r="DL229">
        <v>20.2</v>
      </c>
      <c r="DM229">
        <v>553.4</v>
      </c>
      <c r="DN229">
        <v>27</v>
      </c>
      <c r="DO229">
        <v>0</v>
      </c>
      <c r="DP229">
        <v>2.1654295854046199E-2</v>
      </c>
      <c r="DQ229">
        <v>4.8221751271615501E-2</v>
      </c>
      <c r="DR229">
        <v>209.760023317491</v>
      </c>
      <c r="DS229">
        <v>3.1844552726538497E-7</v>
      </c>
      <c r="DT229">
        <v>4.7658558142874598E-2</v>
      </c>
      <c r="DU229">
        <v>1.59681450387784E-2</v>
      </c>
      <c r="DV229">
        <v>5.1098064124090903E-2</v>
      </c>
      <c r="DW229" s="58">
        <v>209.76009475614299</v>
      </c>
      <c r="DX229">
        <v>4.2219441071115701E-7</v>
      </c>
      <c r="DY229">
        <v>5.17546868245716E-2</v>
      </c>
      <c r="DZ229">
        <v>8.90117602832196E-4</v>
      </c>
      <c r="EA229">
        <v>0</v>
      </c>
      <c r="EB229">
        <v>5963925</v>
      </c>
      <c r="EC229">
        <v>3218073</v>
      </c>
      <c r="ED229">
        <v>0</v>
      </c>
      <c r="EE229">
        <v>11286</v>
      </c>
      <c r="EF229">
        <v>1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1</v>
      </c>
      <c r="EQ229">
        <v>1</v>
      </c>
      <c r="ER229">
        <v>1</v>
      </c>
      <c r="ES229">
        <v>0</v>
      </c>
      <c r="ET229">
        <v>1</v>
      </c>
      <c r="EU229">
        <v>0</v>
      </c>
      <c r="EV229">
        <v>0</v>
      </c>
      <c r="EW229">
        <v>0</v>
      </c>
      <c r="EX229">
        <v>0</v>
      </c>
      <c r="EY229">
        <v>0</v>
      </c>
      <c r="EZ229" t="s">
        <v>1939</v>
      </c>
      <c r="FA229">
        <v>12</v>
      </c>
      <c r="FB229" t="s">
        <v>1940</v>
      </c>
      <c r="FC229">
        <v>6</v>
      </c>
      <c r="FD229" t="s">
        <v>1849</v>
      </c>
      <c r="FE229">
        <v>0</v>
      </c>
      <c r="FF229">
        <v>0</v>
      </c>
      <c r="FG229">
        <v>0</v>
      </c>
      <c r="FH229">
        <v>0</v>
      </c>
      <c r="FI229">
        <v>0</v>
      </c>
      <c r="FJ229">
        <v>0</v>
      </c>
      <c r="FK229">
        <v>0</v>
      </c>
      <c r="FL229">
        <v>23</v>
      </c>
      <c r="FM229">
        <v>3</v>
      </c>
      <c r="FN229">
        <v>44</v>
      </c>
      <c r="FO229">
        <v>33</v>
      </c>
      <c r="FP229">
        <v>0</v>
      </c>
      <c r="FQ229">
        <v>0</v>
      </c>
      <c r="FR229">
        <v>0</v>
      </c>
      <c r="FS229">
        <v>0</v>
      </c>
      <c r="FT229">
        <v>0</v>
      </c>
      <c r="FU229">
        <v>0</v>
      </c>
      <c r="FV229">
        <v>0</v>
      </c>
      <c r="FW229">
        <v>0</v>
      </c>
      <c r="FX229">
        <v>0</v>
      </c>
      <c r="FY229">
        <v>0</v>
      </c>
      <c r="FZ229">
        <v>0</v>
      </c>
      <c r="GA229">
        <v>0</v>
      </c>
      <c r="GB229">
        <v>0</v>
      </c>
      <c r="GC229">
        <v>0</v>
      </c>
      <c r="GD229">
        <v>0</v>
      </c>
      <c r="GE229">
        <v>1</v>
      </c>
      <c r="GF229">
        <v>1</v>
      </c>
      <c r="GG229">
        <v>0</v>
      </c>
      <c r="GH229">
        <v>0</v>
      </c>
      <c r="GI229">
        <v>0</v>
      </c>
      <c r="GJ229">
        <v>0</v>
      </c>
      <c r="GK229">
        <v>0</v>
      </c>
      <c r="GL229">
        <v>0</v>
      </c>
      <c r="GM229">
        <v>0</v>
      </c>
      <c r="GN229">
        <v>0</v>
      </c>
      <c r="GO229" t="s">
        <v>1893</v>
      </c>
      <c r="GP229">
        <v>0</v>
      </c>
      <c r="GQ229" t="s">
        <v>1937</v>
      </c>
      <c r="GR229">
        <v>350.61835719999999</v>
      </c>
      <c r="GS229">
        <v>1.08950370725198</v>
      </c>
      <c r="GT229">
        <v>3.4864118632063401</v>
      </c>
      <c r="GU229">
        <v>0</v>
      </c>
      <c r="GV229">
        <v>53665174</v>
      </c>
      <c r="GW229">
        <v>6359962</v>
      </c>
      <c r="GX229">
        <v>0.76</v>
      </c>
      <c r="GY229">
        <v>5628408</v>
      </c>
      <c r="GZ229">
        <v>209.76016960272969</v>
      </c>
      <c r="HA229" t="s">
        <v>1806</v>
      </c>
      <c r="HB229" s="57">
        <v>0.67400000000000004</v>
      </c>
      <c r="HC229" t="s">
        <v>1806</v>
      </c>
      <c r="HD229" s="58">
        <v>209.76009475614299</v>
      </c>
      <c r="HE229" s="18">
        <v>5207539.6800000006</v>
      </c>
      <c r="HF229" s="18">
        <v>49482042.039360009</v>
      </c>
      <c r="HG229" s="18">
        <v>5189678.9134518029</v>
      </c>
      <c r="HH229" s="57">
        <v>0.55752212389380529</v>
      </c>
      <c r="HI229">
        <v>41</v>
      </c>
      <c r="HJ229" s="11">
        <v>9.3971183473877122</v>
      </c>
      <c r="HK229">
        <v>85</v>
      </c>
      <c r="HL229" s="11">
        <v>9.3971183473877122</v>
      </c>
      <c r="HM229" s="59">
        <v>2165.7686129650401</v>
      </c>
      <c r="HN229" s="59">
        <v>10.58</v>
      </c>
      <c r="HO229" s="59">
        <v>3.52</v>
      </c>
      <c r="HP229" s="59">
        <v>25.437963988834799</v>
      </c>
      <c r="HQ229" s="59">
        <v>0.30144319668231301</v>
      </c>
      <c r="HR229" s="59">
        <v>0.43152281282016425</v>
      </c>
      <c r="HS229" s="59">
        <v>4.82</v>
      </c>
      <c r="HT229" s="59">
        <v>31.18</v>
      </c>
      <c r="HU229" t="s">
        <v>44</v>
      </c>
      <c r="HV229" s="19" t="s">
        <v>44</v>
      </c>
      <c r="HW229" s="18">
        <v>807.55784789400002</v>
      </c>
      <c r="HX229" s="58">
        <v>266.00955509628358</v>
      </c>
      <c r="HY229" s="58">
        <v>615.99044490371648</v>
      </c>
      <c r="HZ229" s="57">
        <v>0.96506042409946713</v>
      </c>
      <c r="IA229" s="18">
        <v>5207539.6800000006</v>
      </c>
      <c r="IB229" s="18">
        <v>7456365.6559281945</v>
      </c>
      <c r="IC229" s="18">
        <v>70850386.462629706</v>
      </c>
      <c r="ID229" s="58">
        <v>20.976009475614301</v>
      </c>
      <c r="IE229" s="18">
        <v>743079.18889552797</v>
      </c>
      <c r="IF229" s="18">
        <v>4446599.7245562747</v>
      </c>
      <c r="IG229" s="18">
        <v>1280018355.467613</v>
      </c>
      <c r="IH229" s="18">
        <v>0</v>
      </c>
      <c r="II229" s="18">
        <v>0</v>
      </c>
      <c r="IJ229" s="18">
        <v>2077.9841084510467</v>
      </c>
      <c r="IK229" s="58">
        <v>20.180588925170067</v>
      </c>
      <c r="IL229" s="58">
        <v>6.1550211048808636</v>
      </c>
      <c r="IM229" s="58">
        <v>12.252538685394001</v>
      </c>
      <c r="IN229" s="58">
        <v>17.151174465872224</v>
      </c>
      <c r="IO229" s="58">
        <v>0</v>
      </c>
      <c r="IP229" s="58">
        <v>72.57956728373567</v>
      </c>
      <c r="IQ229" s="58">
        <v>-8.9995213352871062</v>
      </c>
      <c r="IR229" s="58">
        <v>-10.53959595141901</v>
      </c>
      <c r="IS229" s="58">
        <f t="shared" si="15"/>
        <v>2077.9841084510467</v>
      </c>
      <c r="IT229" s="60"/>
      <c r="IU229" s="18">
        <f t="shared" si="16"/>
        <v>12.252538685394001</v>
      </c>
      <c r="IV229" s="18">
        <f t="shared" si="17"/>
        <v>20.180588925170067</v>
      </c>
      <c r="IW229" s="57">
        <f t="shared" si="18"/>
        <v>0.30159813502979993</v>
      </c>
      <c r="IX229" s="57">
        <f t="shared" si="19"/>
        <v>0.43184039183897194</v>
      </c>
      <c r="JA229" s="18">
        <v>214.13</v>
      </c>
    </row>
    <row r="230" spans="18:261" x14ac:dyDescent="0.2">
      <c r="R230" t="s">
        <v>491</v>
      </c>
      <c r="S230">
        <v>4125</v>
      </c>
      <c r="T230" t="s">
        <v>41</v>
      </c>
      <c r="U230">
        <v>9</v>
      </c>
      <c r="V230">
        <v>2622</v>
      </c>
      <c r="W230" t="s">
        <v>42</v>
      </c>
      <c r="X230" t="s">
        <v>487</v>
      </c>
      <c r="Y230">
        <v>55071</v>
      </c>
      <c r="Z230">
        <v>58</v>
      </c>
      <c r="AA230">
        <v>58</v>
      </c>
      <c r="AB230" t="b">
        <v>0</v>
      </c>
      <c r="AC230">
        <v>12066</v>
      </c>
      <c r="AD230">
        <v>2005</v>
      </c>
      <c r="AE230" s="10">
        <v>9999</v>
      </c>
      <c r="AF230" s="11">
        <v>172</v>
      </c>
      <c r="AG230" s="11">
        <v>84.924958378708112</v>
      </c>
      <c r="AH230" s="11">
        <v>53</v>
      </c>
      <c r="AI230" s="11">
        <v>49.374975801574486</v>
      </c>
      <c r="AJ230" s="11" t="s">
        <v>62</v>
      </c>
      <c r="AK230" s="11">
        <v>4.82</v>
      </c>
      <c r="AL230" s="11" t="s">
        <v>62</v>
      </c>
      <c r="AM230" s="11">
        <v>-28.91</v>
      </c>
      <c r="AQ230" t="s">
        <v>661</v>
      </c>
      <c r="AR230" t="s">
        <v>662</v>
      </c>
      <c r="AS230">
        <v>6068</v>
      </c>
      <c r="AT230" t="s">
        <v>41</v>
      </c>
      <c r="AU230">
        <v>1</v>
      </c>
      <c r="AV230">
        <v>2734</v>
      </c>
      <c r="AW230" t="s">
        <v>42</v>
      </c>
      <c r="AX230">
        <v>0</v>
      </c>
      <c r="AY230" t="s">
        <v>235</v>
      </c>
      <c r="AZ230" t="s">
        <v>236</v>
      </c>
      <c r="BA230">
        <v>20</v>
      </c>
      <c r="BB230" t="s">
        <v>663</v>
      </c>
      <c r="BC230">
        <v>149</v>
      </c>
      <c r="BD230">
        <v>20149</v>
      </c>
      <c r="BE230">
        <v>728</v>
      </c>
      <c r="BF230">
        <v>10990</v>
      </c>
      <c r="BG230">
        <v>1978</v>
      </c>
      <c r="BH230">
        <v>2039</v>
      </c>
      <c r="BI230" t="s">
        <v>1881</v>
      </c>
      <c r="BJ230" t="s">
        <v>1788</v>
      </c>
      <c r="BK230" t="s">
        <v>1808</v>
      </c>
      <c r="BL230" t="s">
        <v>1910</v>
      </c>
      <c r="BM230" t="s">
        <v>1810</v>
      </c>
      <c r="BN230">
        <v>2008</v>
      </c>
      <c r="BO230">
        <v>0.98299999999999998</v>
      </c>
      <c r="BP230" t="s">
        <v>1968</v>
      </c>
      <c r="BQ230" t="s">
        <v>1701</v>
      </c>
      <c r="BR230">
        <v>2014</v>
      </c>
      <c r="BS230">
        <v>0</v>
      </c>
      <c r="BT230" t="s">
        <v>1909</v>
      </c>
      <c r="BU230" t="s">
        <v>1863</v>
      </c>
      <c r="BV230" t="s">
        <v>1812</v>
      </c>
      <c r="BW230">
        <v>2016</v>
      </c>
      <c r="BX230">
        <v>0</v>
      </c>
      <c r="BY230">
        <v>0.08</v>
      </c>
      <c r="BZ230">
        <v>0.22869999999999999</v>
      </c>
      <c r="CA230">
        <v>3.9919999999999997E-2</v>
      </c>
      <c r="CB230">
        <v>0.22869999999999999</v>
      </c>
      <c r="CC230">
        <v>3.9919999999999997E-2</v>
      </c>
      <c r="CD230">
        <v>0.1</v>
      </c>
      <c r="CE230">
        <v>0.1</v>
      </c>
      <c r="CF230">
        <v>0.1</v>
      </c>
      <c r="CG230">
        <v>0.99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 t="s">
        <v>1793</v>
      </c>
      <c r="CO230" t="s">
        <v>2381</v>
      </c>
      <c r="CP230">
        <v>72</v>
      </c>
      <c r="CQ230" t="s">
        <v>1956</v>
      </c>
      <c r="CR230">
        <v>100</v>
      </c>
      <c r="CS230" t="s">
        <v>1795</v>
      </c>
      <c r="CT230" t="s">
        <v>2382</v>
      </c>
      <c r="CU230">
        <v>1</v>
      </c>
      <c r="CV230">
        <v>0</v>
      </c>
      <c r="CW230" t="s">
        <v>1927</v>
      </c>
      <c r="CX230">
        <v>39.286453000000002</v>
      </c>
      <c r="CY230">
        <v>-96.117231000000004</v>
      </c>
      <c r="CZ230" t="s">
        <v>1817</v>
      </c>
      <c r="DA230" t="s">
        <v>1818</v>
      </c>
      <c r="DB230">
        <v>0</v>
      </c>
      <c r="DC230">
        <v>0</v>
      </c>
      <c r="DD230" s="18">
        <v>31342747.199999999</v>
      </c>
      <c r="DE230" s="18">
        <v>3176631</v>
      </c>
      <c r="DF230" s="57">
        <v>0.42</v>
      </c>
      <c r="DG230" t="s">
        <v>1820</v>
      </c>
      <c r="DH230">
        <v>15829154.4</v>
      </c>
      <c r="DI230">
        <v>396.4</v>
      </c>
      <c r="DJ230">
        <v>617.6</v>
      </c>
      <c r="DK230">
        <v>3286264.2</v>
      </c>
      <c r="DL230">
        <v>18.600000000000001</v>
      </c>
      <c r="DM230">
        <v>301.39999999999998</v>
      </c>
      <c r="DN230">
        <v>22</v>
      </c>
      <c r="DO230">
        <v>0</v>
      </c>
      <c r="DP230">
        <v>1.2678808940613E-2</v>
      </c>
      <c r="DQ230">
        <v>4.1175941416657598E-2</v>
      </c>
      <c r="DR230">
        <v>209.71226952491199</v>
      </c>
      <c r="DS230">
        <v>4.5281460502189503E-7</v>
      </c>
      <c r="DT230">
        <v>4.04655541775348E-2</v>
      </c>
      <c r="DU230">
        <v>2.5294528106968198E-2</v>
      </c>
      <c r="DV230">
        <v>3.9409436324075599E-2</v>
      </c>
      <c r="DW230" s="58">
        <v>209.69854231539699</v>
      </c>
      <c r="DX230">
        <v>5.9343872703028396E-7</v>
      </c>
      <c r="DY230">
        <v>3.80816299321712E-2</v>
      </c>
      <c r="DZ230">
        <v>1.2340906779538801E-3</v>
      </c>
      <c r="EA230">
        <v>0</v>
      </c>
      <c r="EB230">
        <v>1878911</v>
      </c>
      <c r="EC230">
        <v>1322792</v>
      </c>
      <c r="ED230">
        <v>0</v>
      </c>
      <c r="EE230">
        <v>17805</v>
      </c>
      <c r="EF230">
        <v>1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1</v>
      </c>
      <c r="EO230">
        <v>0</v>
      </c>
      <c r="EP230">
        <v>0</v>
      </c>
      <c r="EQ230">
        <v>1</v>
      </c>
      <c r="ER230">
        <v>1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 t="s">
        <v>1936</v>
      </c>
      <c r="FA230">
        <v>44</v>
      </c>
      <c r="FB230" t="s">
        <v>1824</v>
      </c>
      <c r="FC230">
        <v>5</v>
      </c>
      <c r="FD230" t="s">
        <v>1849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19</v>
      </c>
      <c r="FM230">
        <v>66</v>
      </c>
      <c r="FN230">
        <v>26</v>
      </c>
      <c r="FO230">
        <v>26</v>
      </c>
      <c r="FP230">
        <v>0</v>
      </c>
      <c r="FQ230">
        <v>0</v>
      </c>
      <c r="FR230">
        <v>0</v>
      </c>
      <c r="FS230">
        <v>0</v>
      </c>
      <c r="FT230">
        <v>0</v>
      </c>
      <c r="FU230">
        <v>0</v>
      </c>
      <c r="FV230">
        <v>0</v>
      </c>
      <c r="FW230">
        <v>0</v>
      </c>
      <c r="FX230" t="s">
        <v>1827</v>
      </c>
      <c r="FY230">
        <v>0</v>
      </c>
      <c r="FZ230">
        <v>0</v>
      </c>
      <c r="GA230">
        <v>1</v>
      </c>
      <c r="GB230">
        <v>0</v>
      </c>
      <c r="GC230">
        <v>0</v>
      </c>
      <c r="GD230">
        <v>0</v>
      </c>
      <c r="GE230">
        <v>0</v>
      </c>
      <c r="GF230">
        <v>0</v>
      </c>
      <c r="GG230">
        <v>0</v>
      </c>
      <c r="GH230">
        <v>0</v>
      </c>
      <c r="GI230">
        <v>0</v>
      </c>
      <c r="GJ230">
        <v>0</v>
      </c>
      <c r="GK230">
        <v>0</v>
      </c>
      <c r="GL230">
        <v>1</v>
      </c>
      <c r="GM230" t="s">
        <v>1804</v>
      </c>
      <c r="GN230">
        <v>0</v>
      </c>
      <c r="GO230" t="s">
        <v>1838</v>
      </c>
      <c r="GP230">
        <v>0</v>
      </c>
      <c r="GQ230" t="s">
        <v>1937</v>
      </c>
      <c r="GR230">
        <v>397.014442199999</v>
      </c>
      <c r="GS230">
        <v>0.998452342951064</v>
      </c>
      <c r="GT230">
        <v>1.55561091575826</v>
      </c>
      <c r="GU230">
        <v>0</v>
      </c>
      <c r="GV230">
        <v>20992742</v>
      </c>
      <c r="GW230">
        <v>2149328</v>
      </c>
      <c r="GX230">
        <v>0.28000000000000003</v>
      </c>
      <c r="GY230">
        <v>2200533</v>
      </c>
      <c r="GZ230">
        <v>209.64702943522099</v>
      </c>
      <c r="HA230" t="s">
        <v>1806</v>
      </c>
      <c r="HB230" s="57">
        <v>0.42</v>
      </c>
      <c r="HC230" t="s">
        <v>1806</v>
      </c>
      <c r="HD230" s="58">
        <v>209.69854231539699</v>
      </c>
      <c r="HE230" s="18">
        <v>2678457.6</v>
      </c>
      <c r="HF230" s="18">
        <v>29436249.024</v>
      </c>
      <c r="HG230" s="18">
        <v>3086369.2557829139</v>
      </c>
      <c r="HH230" s="57">
        <v>0.33257195066240292</v>
      </c>
      <c r="HI230">
        <v>63</v>
      </c>
      <c r="HJ230" s="11">
        <v>9.6536425453775987</v>
      </c>
      <c r="HK230">
        <v>23</v>
      </c>
      <c r="HL230" s="11">
        <v>9.6536425453775987</v>
      </c>
      <c r="HM230" s="59">
        <v>2686.1993332663501</v>
      </c>
      <c r="HN230" s="59">
        <v>10.58</v>
      </c>
      <c r="HO230" s="59">
        <v>3.52</v>
      </c>
      <c r="HP230" s="59">
        <v>31.804646160444801</v>
      </c>
      <c r="HQ230" s="59">
        <v>0.34858345841208804</v>
      </c>
      <c r="HR230" s="59">
        <v>0.53511606807277534</v>
      </c>
      <c r="HS230" s="59">
        <v>4.82</v>
      </c>
      <c r="HT230" s="59">
        <v>31.18</v>
      </c>
      <c r="HU230" t="s">
        <v>44</v>
      </c>
      <c r="HV230" s="19" t="s">
        <v>44</v>
      </c>
      <c r="HW230" s="18">
        <v>770.93737811999995</v>
      </c>
      <c r="HX230" s="58">
        <v>253.94677235272798</v>
      </c>
      <c r="HY230" s="58">
        <v>474.05322764727202</v>
      </c>
      <c r="HZ230" s="57">
        <v>0.64499086213902201</v>
      </c>
      <c r="IA230" s="18">
        <v>2678457.6000000006</v>
      </c>
      <c r="IB230" s="18">
        <v>4113287.3253019424</v>
      </c>
      <c r="IC230" s="18">
        <v>45205027.705068342</v>
      </c>
      <c r="ID230" s="58">
        <v>20.969854231539699</v>
      </c>
      <c r="IE230" s="18">
        <v>473971.42075399833</v>
      </c>
      <c r="IF230" s="18">
        <v>2612397.8350289157</v>
      </c>
      <c r="IG230" s="18">
        <v>1221973134.7830389</v>
      </c>
      <c r="IH230" s="18">
        <v>0</v>
      </c>
      <c r="II230" s="18">
        <v>0</v>
      </c>
      <c r="IJ230" s="18">
        <v>2577.7129307771957</v>
      </c>
      <c r="IK230" s="58">
        <v>20.85884742857143</v>
      </c>
      <c r="IL230" s="58">
        <v>8.8308913389566097</v>
      </c>
      <c r="IM230" s="58">
        <v>14.171269222529999</v>
      </c>
      <c r="IN230" s="58">
        <v>19.985859099049605</v>
      </c>
      <c r="IO230" s="58">
        <v>-3.8538113298786542E-15</v>
      </c>
      <c r="IP230" s="58">
        <v>82.903614370247183</v>
      </c>
      <c r="IQ230" s="58">
        <v>12.093792097556914</v>
      </c>
      <c r="IR230" s="58">
        <v>12.399608100334657</v>
      </c>
      <c r="IS230" s="58">
        <f t="shared" si="15"/>
        <v>2577.7129307771957</v>
      </c>
      <c r="IT230" s="60"/>
      <c r="IU230" s="18">
        <f t="shared" si="16"/>
        <v>14.171269222529999</v>
      </c>
      <c r="IV230" s="18">
        <f t="shared" si="17"/>
        <v>20.85884742857143</v>
      </c>
      <c r="IW230" s="57">
        <f t="shared" si="18"/>
        <v>0.34882798400100001</v>
      </c>
      <c r="IX230" s="57">
        <f t="shared" si="19"/>
        <v>0.53569252890243324</v>
      </c>
      <c r="JA230" s="18">
        <v>214.13</v>
      </c>
    </row>
    <row r="231" spans="18:261" x14ac:dyDescent="0.2">
      <c r="R231" t="s">
        <v>1011</v>
      </c>
      <c r="S231">
        <v>4158</v>
      </c>
      <c r="T231" t="s">
        <v>41</v>
      </c>
      <c r="U231" t="s">
        <v>1012</v>
      </c>
      <c r="V231">
        <v>2633</v>
      </c>
      <c r="W231" t="s">
        <v>42</v>
      </c>
      <c r="X231" t="s">
        <v>125</v>
      </c>
      <c r="Y231">
        <v>56009</v>
      </c>
      <c r="Z231">
        <v>105</v>
      </c>
      <c r="AA231">
        <v>760</v>
      </c>
      <c r="AB231" t="b">
        <v>0</v>
      </c>
      <c r="AC231">
        <v>11001</v>
      </c>
      <c r="AD231">
        <v>1959</v>
      </c>
      <c r="AE231" s="10">
        <v>9999</v>
      </c>
      <c r="AF231" s="11">
        <v>34</v>
      </c>
      <c r="AG231" s="11">
        <v>33.887104285062463</v>
      </c>
      <c r="AH231" s="11">
        <v>0</v>
      </c>
      <c r="AI231" s="11">
        <v>33.887104285062463</v>
      </c>
      <c r="AJ231" s="11" t="s">
        <v>125</v>
      </c>
      <c r="AK231" s="11">
        <v>4.82</v>
      </c>
      <c r="AL231" s="11" t="s">
        <v>125</v>
      </c>
      <c r="AM231" s="11">
        <v>-28.91</v>
      </c>
      <c r="AQ231" t="s">
        <v>661</v>
      </c>
      <c r="AR231" t="s">
        <v>664</v>
      </c>
      <c r="AS231">
        <v>6068</v>
      </c>
      <c r="AT231" t="s">
        <v>41</v>
      </c>
      <c r="AU231">
        <v>2</v>
      </c>
      <c r="AV231">
        <v>2735</v>
      </c>
      <c r="AW231" t="s">
        <v>42</v>
      </c>
      <c r="AX231">
        <v>0</v>
      </c>
      <c r="AY231" t="s">
        <v>235</v>
      </c>
      <c r="AZ231" t="s">
        <v>236</v>
      </c>
      <c r="BA231">
        <v>20</v>
      </c>
      <c r="BB231" t="s">
        <v>663</v>
      </c>
      <c r="BC231">
        <v>149</v>
      </c>
      <c r="BD231">
        <v>20149</v>
      </c>
      <c r="BE231">
        <v>733</v>
      </c>
      <c r="BF231">
        <v>11132</v>
      </c>
      <c r="BG231">
        <v>1980</v>
      </c>
      <c r="BH231">
        <v>2039</v>
      </c>
      <c r="BI231" t="s">
        <v>1881</v>
      </c>
      <c r="BJ231" t="s">
        <v>1788</v>
      </c>
      <c r="BK231" t="s">
        <v>1808</v>
      </c>
      <c r="BL231" t="s">
        <v>1910</v>
      </c>
      <c r="BM231" t="s">
        <v>1810</v>
      </c>
      <c r="BN231">
        <v>2009</v>
      </c>
      <c r="BO231">
        <v>0.98299999999999998</v>
      </c>
      <c r="BP231" t="s">
        <v>1968</v>
      </c>
      <c r="BQ231" t="s">
        <v>1699</v>
      </c>
      <c r="BR231">
        <v>0</v>
      </c>
      <c r="BS231">
        <v>2015</v>
      </c>
      <c r="BT231" t="s">
        <v>1909</v>
      </c>
      <c r="BU231" t="s">
        <v>1863</v>
      </c>
      <c r="BV231" t="s">
        <v>1812</v>
      </c>
      <c r="BW231">
        <v>2016</v>
      </c>
      <c r="BX231">
        <v>0</v>
      </c>
      <c r="BY231">
        <v>0.08</v>
      </c>
      <c r="BZ231">
        <v>0.35970000000000002</v>
      </c>
      <c r="CA231">
        <v>0.11995</v>
      </c>
      <c r="CB231">
        <v>0.35970000000000002</v>
      </c>
      <c r="CC231">
        <v>0.11995</v>
      </c>
      <c r="CD231">
        <v>0.1</v>
      </c>
      <c r="CE231">
        <v>0.1</v>
      </c>
      <c r="CF231">
        <v>0.1</v>
      </c>
      <c r="CG231">
        <v>0.99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 t="s">
        <v>1793</v>
      </c>
      <c r="CO231" t="s">
        <v>2381</v>
      </c>
      <c r="CP231">
        <v>72</v>
      </c>
      <c r="CQ231" t="s">
        <v>1956</v>
      </c>
      <c r="CR231">
        <v>100</v>
      </c>
      <c r="CS231" t="s">
        <v>1795</v>
      </c>
      <c r="CT231" t="s">
        <v>2383</v>
      </c>
      <c r="CU231">
        <v>1</v>
      </c>
      <c r="CV231">
        <v>0</v>
      </c>
      <c r="CW231" t="s">
        <v>1927</v>
      </c>
      <c r="CX231">
        <v>39.286453000000002</v>
      </c>
      <c r="CY231">
        <v>-96.117231000000004</v>
      </c>
      <c r="CZ231" t="s">
        <v>1817</v>
      </c>
      <c r="DA231" t="s">
        <v>1818</v>
      </c>
      <c r="DB231">
        <v>0</v>
      </c>
      <c r="DC231">
        <v>0</v>
      </c>
      <c r="DD231" s="18">
        <v>31502135.199999999</v>
      </c>
      <c r="DE231" s="18">
        <v>3188056.8</v>
      </c>
      <c r="DF231" s="57">
        <v>0.42399999999999999</v>
      </c>
      <c r="DG231" t="s">
        <v>1820</v>
      </c>
      <c r="DH231">
        <v>15060521.4</v>
      </c>
      <c r="DI231">
        <v>405.2</v>
      </c>
      <c r="DJ231">
        <v>1862.8</v>
      </c>
      <c r="DK231">
        <v>3301676</v>
      </c>
      <c r="DL231">
        <v>19</v>
      </c>
      <c r="DM231">
        <v>901</v>
      </c>
      <c r="DN231">
        <v>62</v>
      </c>
      <c r="DO231">
        <v>0</v>
      </c>
      <c r="DP231">
        <v>1.4796414841550301E-2</v>
      </c>
      <c r="DQ231">
        <v>0.121587930654478</v>
      </c>
      <c r="DR231">
        <v>209.69472680221199</v>
      </c>
      <c r="DS231">
        <v>5.4682402675294698E-7</v>
      </c>
      <c r="DT231">
        <v>0.119740870344325</v>
      </c>
      <c r="DU231">
        <v>2.5725240364024501E-2</v>
      </c>
      <c r="DV231">
        <v>0.118264999383279</v>
      </c>
      <c r="DW231" s="58">
        <v>209.616013583739</v>
      </c>
      <c r="DX231">
        <v>6.0313372028191895E-7</v>
      </c>
      <c r="DY231">
        <v>0.119650571991484</v>
      </c>
      <c r="DZ231">
        <v>2.91392553026218E-3</v>
      </c>
      <c r="EA231">
        <v>0</v>
      </c>
      <c r="EB231">
        <v>2141254</v>
      </c>
      <c r="EC231">
        <v>1529243</v>
      </c>
      <c r="ED231">
        <v>0</v>
      </c>
      <c r="EE231">
        <v>15310</v>
      </c>
      <c r="EF231">
        <v>1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1</v>
      </c>
      <c r="EO231">
        <v>1</v>
      </c>
      <c r="EP231">
        <v>0</v>
      </c>
      <c r="EQ231">
        <v>0</v>
      </c>
      <c r="ER231">
        <v>1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 t="s">
        <v>1936</v>
      </c>
      <c r="FA231">
        <v>42</v>
      </c>
      <c r="FB231" t="s">
        <v>1824</v>
      </c>
      <c r="FC231">
        <v>4</v>
      </c>
      <c r="FD231" t="s">
        <v>1825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19</v>
      </c>
      <c r="FM231">
        <v>66</v>
      </c>
      <c r="FN231">
        <v>26</v>
      </c>
      <c r="FO231">
        <v>26</v>
      </c>
      <c r="FP231">
        <v>0</v>
      </c>
      <c r="FQ231">
        <v>0</v>
      </c>
      <c r="FR231">
        <v>0</v>
      </c>
      <c r="FS231">
        <v>0</v>
      </c>
      <c r="FT231">
        <v>0</v>
      </c>
      <c r="FU231">
        <v>0</v>
      </c>
      <c r="FV231">
        <v>0</v>
      </c>
      <c r="FW231">
        <v>0</v>
      </c>
      <c r="FX231" t="s">
        <v>1827</v>
      </c>
      <c r="FY231">
        <v>0</v>
      </c>
      <c r="FZ231">
        <v>0</v>
      </c>
      <c r="GA231">
        <v>1</v>
      </c>
      <c r="GB231">
        <v>0</v>
      </c>
      <c r="GC231">
        <v>0</v>
      </c>
      <c r="GD231">
        <v>0</v>
      </c>
      <c r="GE231">
        <v>0</v>
      </c>
      <c r="GF231">
        <v>0</v>
      </c>
      <c r="GG231">
        <v>0</v>
      </c>
      <c r="GH231">
        <v>0</v>
      </c>
      <c r="GI231">
        <v>0</v>
      </c>
      <c r="GJ231">
        <v>0</v>
      </c>
      <c r="GK231">
        <v>0</v>
      </c>
      <c r="GL231">
        <v>1</v>
      </c>
      <c r="GM231" t="s">
        <v>1804</v>
      </c>
      <c r="GN231">
        <v>0</v>
      </c>
      <c r="GO231" t="s">
        <v>1838</v>
      </c>
      <c r="GP231">
        <v>0</v>
      </c>
      <c r="GQ231" t="s">
        <v>1937</v>
      </c>
      <c r="GR231">
        <v>397.014442199999</v>
      </c>
      <c r="GS231">
        <v>1.0206177834605701</v>
      </c>
      <c r="GT231">
        <v>4.6920207478537899</v>
      </c>
      <c r="GU231">
        <v>0</v>
      </c>
      <c r="GV231">
        <v>25164195</v>
      </c>
      <c r="GW231">
        <v>2466132</v>
      </c>
      <c r="GX231">
        <v>0.34</v>
      </c>
      <c r="GY231">
        <v>2633727</v>
      </c>
      <c r="GZ231">
        <v>209.32336599680619</v>
      </c>
      <c r="HA231" t="s">
        <v>1806</v>
      </c>
      <c r="HB231" s="57">
        <v>0.42399999999999999</v>
      </c>
      <c r="HC231" t="s">
        <v>1806</v>
      </c>
      <c r="HD231" s="58">
        <v>209.616013583739</v>
      </c>
      <c r="HE231" s="18">
        <v>2722537.92</v>
      </c>
      <c r="HF231" s="18">
        <v>30307292.125439998</v>
      </c>
      <c r="HG231" s="18">
        <v>3176446.8789262888</v>
      </c>
      <c r="HH231" s="57">
        <v>0.33485609867519417</v>
      </c>
      <c r="HI231">
        <v>63</v>
      </c>
      <c r="HJ231" s="11">
        <v>9.5438494303443484</v>
      </c>
      <c r="HK231">
        <v>23</v>
      </c>
      <c r="HL231" s="11">
        <v>9.5438494303443484</v>
      </c>
      <c r="HM231" s="59">
        <v>2739.7885628149802</v>
      </c>
      <c r="HN231" s="59">
        <v>10.58</v>
      </c>
      <c r="HO231" s="59">
        <v>3.52</v>
      </c>
      <c r="HP231" s="59">
        <v>32.328784474597903</v>
      </c>
      <c r="HQ231" s="59">
        <v>0.35307289176016399</v>
      </c>
      <c r="HR231" s="59">
        <v>0.54576920222250291</v>
      </c>
      <c r="HS231" s="59">
        <v>4.82</v>
      </c>
      <c r="HT231" s="59">
        <v>31.18</v>
      </c>
      <c r="HU231" t="s">
        <v>44</v>
      </c>
      <c r="HV231" s="19" t="s">
        <v>44</v>
      </c>
      <c r="HW231" s="18">
        <v>786.26184852600011</v>
      </c>
      <c r="HX231" s="58">
        <v>258.99465290446443</v>
      </c>
      <c r="HY231" s="58">
        <v>474.00534709553557</v>
      </c>
      <c r="HZ231" s="57">
        <v>0.65567192839569377</v>
      </c>
      <c r="IA231" s="18">
        <v>2722537.92</v>
      </c>
      <c r="IB231" s="18">
        <v>4210121.9059830215</v>
      </c>
      <c r="IC231" s="18">
        <v>46867077.057402991</v>
      </c>
      <c r="ID231" s="58">
        <v>20.961601358373901</v>
      </c>
      <c r="IE231" s="18">
        <v>491204.49305473646</v>
      </c>
      <c r="IF231" s="18">
        <v>2685242.3858715524</v>
      </c>
      <c r="IG231" s="18">
        <v>1246263163.6133637</v>
      </c>
      <c r="IH231" s="18">
        <v>0</v>
      </c>
      <c r="II231" s="18">
        <v>0</v>
      </c>
      <c r="IJ231" s="18">
        <v>2629.2175209622264</v>
      </c>
      <c r="IK231" s="58">
        <v>20.832349669849933</v>
      </c>
      <c r="IL231" s="58">
        <v>9.1237213687530527</v>
      </c>
      <c r="IM231" s="58">
        <v>14.354373884004001</v>
      </c>
      <c r="IN231" s="58">
        <v>20.10729860735384</v>
      </c>
      <c r="IO231" s="58">
        <v>0</v>
      </c>
      <c r="IP231" s="58">
        <v>83.835601011236591</v>
      </c>
      <c r="IQ231" s="58">
        <v>11.934190211436473</v>
      </c>
      <c r="IR231" s="58">
        <v>12.09994507984905</v>
      </c>
      <c r="IS231" s="58">
        <f t="shared" si="15"/>
        <v>2629.2175209622264</v>
      </c>
      <c r="IT231" s="60"/>
      <c r="IU231" s="18">
        <f t="shared" si="16"/>
        <v>14.354373884004001</v>
      </c>
      <c r="IV231" s="18">
        <f t="shared" si="17"/>
        <v>20.832349669849933</v>
      </c>
      <c r="IW231" s="57">
        <f t="shared" si="18"/>
        <v>0.35333513356680002</v>
      </c>
      <c r="IX231" s="57">
        <f t="shared" si="19"/>
        <v>0.5463960575370137</v>
      </c>
      <c r="JA231" s="18">
        <v>214.13</v>
      </c>
    </row>
    <row r="232" spans="18:261" x14ac:dyDescent="0.2">
      <c r="R232" t="s">
        <v>1014</v>
      </c>
      <c r="S232">
        <v>4158</v>
      </c>
      <c r="T232" t="s">
        <v>41</v>
      </c>
      <c r="U232" t="s">
        <v>1015</v>
      </c>
      <c r="V232">
        <v>2634</v>
      </c>
      <c r="W232" t="s">
        <v>42</v>
      </c>
      <c r="X232" t="s">
        <v>125</v>
      </c>
      <c r="Y232">
        <v>56009</v>
      </c>
      <c r="Z232">
        <v>105</v>
      </c>
      <c r="AA232">
        <v>760</v>
      </c>
      <c r="AB232" t="b">
        <v>0</v>
      </c>
      <c r="AC232">
        <v>10996</v>
      </c>
      <c r="AD232">
        <v>1961</v>
      </c>
      <c r="AE232" s="10">
        <v>9999</v>
      </c>
      <c r="AF232" s="11">
        <v>34</v>
      </c>
      <c r="AG232" s="11">
        <v>33.887104285062463</v>
      </c>
      <c r="AH232" s="11">
        <v>0</v>
      </c>
      <c r="AI232" s="11">
        <v>33.887104285062463</v>
      </c>
      <c r="AJ232" s="11" t="s">
        <v>125</v>
      </c>
      <c r="AK232" s="11">
        <v>4.82</v>
      </c>
      <c r="AL232" s="11" t="s">
        <v>125</v>
      </c>
      <c r="AM232" s="11">
        <v>-28.91</v>
      </c>
      <c r="AQ232" t="s">
        <v>661</v>
      </c>
      <c r="AR232" t="s">
        <v>665</v>
      </c>
      <c r="AS232">
        <v>6068</v>
      </c>
      <c r="AT232" t="s">
        <v>41</v>
      </c>
      <c r="AU232">
        <v>3</v>
      </c>
      <c r="AV232">
        <v>2736</v>
      </c>
      <c r="AW232" t="s">
        <v>42</v>
      </c>
      <c r="AX232">
        <v>0</v>
      </c>
      <c r="AY232" t="s">
        <v>235</v>
      </c>
      <c r="AZ232" t="s">
        <v>236</v>
      </c>
      <c r="BA232">
        <v>20</v>
      </c>
      <c r="BB232" t="s">
        <v>663</v>
      </c>
      <c r="BC232">
        <v>149</v>
      </c>
      <c r="BD232">
        <v>20149</v>
      </c>
      <c r="BE232">
        <v>728</v>
      </c>
      <c r="BF232">
        <v>11180</v>
      </c>
      <c r="BG232">
        <v>1983</v>
      </c>
      <c r="BH232">
        <v>2030</v>
      </c>
      <c r="BI232" t="s">
        <v>1881</v>
      </c>
      <c r="BJ232" t="s">
        <v>1788</v>
      </c>
      <c r="BK232" t="s">
        <v>1808</v>
      </c>
      <c r="BL232" t="s">
        <v>1910</v>
      </c>
      <c r="BM232" t="s">
        <v>1810</v>
      </c>
      <c r="BN232">
        <v>2008</v>
      </c>
      <c r="BO232">
        <v>0.98299999999999998</v>
      </c>
      <c r="BP232" t="s">
        <v>1968</v>
      </c>
      <c r="BQ232" t="s">
        <v>1699</v>
      </c>
      <c r="BR232">
        <v>0</v>
      </c>
      <c r="BS232">
        <v>2015</v>
      </c>
      <c r="BT232" t="s">
        <v>1909</v>
      </c>
      <c r="BU232" t="s">
        <v>1863</v>
      </c>
      <c r="BV232" t="s">
        <v>1812</v>
      </c>
      <c r="BW232">
        <v>2016</v>
      </c>
      <c r="BX232">
        <v>0</v>
      </c>
      <c r="BY232">
        <v>0.08</v>
      </c>
      <c r="BZ232">
        <v>0.12395</v>
      </c>
      <c r="CA232">
        <v>0.12395</v>
      </c>
      <c r="CB232">
        <v>0.12395</v>
      </c>
      <c r="CC232">
        <v>0.12395</v>
      </c>
      <c r="CD232">
        <v>0.1</v>
      </c>
      <c r="CE232">
        <v>0.1</v>
      </c>
      <c r="CF232">
        <v>0.1</v>
      </c>
      <c r="CG232">
        <v>0.99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 t="s">
        <v>2381</v>
      </c>
      <c r="CP232">
        <v>72</v>
      </c>
      <c r="CQ232" t="s">
        <v>1956</v>
      </c>
      <c r="CR232">
        <v>100</v>
      </c>
      <c r="CS232" t="s">
        <v>1795</v>
      </c>
      <c r="CT232" t="s">
        <v>2384</v>
      </c>
      <c r="CU232">
        <v>1</v>
      </c>
      <c r="CV232">
        <v>0</v>
      </c>
      <c r="CW232" t="s">
        <v>1927</v>
      </c>
      <c r="CX232">
        <v>39.286453000000002</v>
      </c>
      <c r="CY232">
        <v>-96.117231000000004</v>
      </c>
      <c r="CZ232" t="s">
        <v>1817</v>
      </c>
      <c r="DA232" t="s">
        <v>1818</v>
      </c>
      <c r="DB232">
        <v>0</v>
      </c>
      <c r="DC232">
        <v>0</v>
      </c>
      <c r="DD232" s="18">
        <v>31270608</v>
      </c>
      <c r="DE232" s="18">
        <v>3113358.6</v>
      </c>
      <c r="DF232" s="57">
        <v>0.42</v>
      </c>
      <c r="DG232" t="s">
        <v>1820</v>
      </c>
      <c r="DH232">
        <v>14427720</v>
      </c>
      <c r="DI232">
        <v>394</v>
      </c>
      <c r="DJ232">
        <v>1923.8</v>
      </c>
      <c r="DK232">
        <v>3278372.8</v>
      </c>
      <c r="DL232">
        <v>17.600000000000001</v>
      </c>
      <c r="DM232">
        <v>894.6</v>
      </c>
      <c r="DN232">
        <v>142</v>
      </c>
      <c r="DO232">
        <v>0</v>
      </c>
      <c r="DP232">
        <v>1.6356093177742101E-2</v>
      </c>
      <c r="DQ232">
        <v>0.122378625740606</v>
      </c>
      <c r="DR232">
        <v>209.67014579266501</v>
      </c>
      <c r="DS232">
        <v>6.2065532147682001E-7</v>
      </c>
      <c r="DT232">
        <v>0.12366654202475499</v>
      </c>
      <c r="DU232">
        <v>2.5199382116267099E-2</v>
      </c>
      <c r="DV232">
        <v>0.123042059175824</v>
      </c>
      <c r="DW232" s="58">
        <v>209.67758605780801</v>
      </c>
      <c r="DX232">
        <v>5.62828839145052E-7</v>
      </c>
      <c r="DY232">
        <v>0.12401127828929299</v>
      </c>
      <c r="DZ232">
        <v>6.7652965916745397E-3</v>
      </c>
      <c r="EA232">
        <v>0</v>
      </c>
      <c r="EB232">
        <v>2553463</v>
      </c>
      <c r="EC232">
        <v>1815059</v>
      </c>
      <c r="ED232">
        <v>0</v>
      </c>
      <c r="EE232">
        <v>21042</v>
      </c>
      <c r="EF232">
        <v>1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1</v>
      </c>
      <c r="EO232">
        <v>1</v>
      </c>
      <c r="EP232">
        <v>0</v>
      </c>
      <c r="EQ232">
        <v>0</v>
      </c>
      <c r="ER232">
        <v>1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1</v>
      </c>
      <c r="EY232">
        <v>1</v>
      </c>
      <c r="EZ232" t="s">
        <v>1936</v>
      </c>
      <c r="FA232">
        <v>39</v>
      </c>
      <c r="FB232" t="s">
        <v>1802</v>
      </c>
      <c r="FC232">
        <v>0</v>
      </c>
      <c r="FD232" t="s">
        <v>1803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19</v>
      </c>
      <c r="FM232">
        <v>66</v>
      </c>
      <c r="FN232">
        <v>26</v>
      </c>
      <c r="FO232">
        <v>26</v>
      </c>
      <c r="FP232">
        <v>0</v>
      </c>
      <c r="FQ232">
        <v>0</v>
      </c>
      <c r="FR232">
        <v>0</v>
      </c>
      <c r="FS232">
        <v>0</v>
      </c>
      <c r="FT232">
        <v>0</v>
      </c>
      <c r="FU232">
        <v>0</v>
      </c>
      <c r="FV232">
        <v>0</v>
      </c>
      <c r="FW232">
        <v>0</v>
      </c>
      <c r="FX232" t="s">
        <v>1827</v>
      </c>
      <c r="FY232">
        <v>0</v>
      </c>
      <c r="FZ232">
        <v>0</v>
      </c>
      <c r="GA232">
        <v>1</v>
      </c>
      <c r="GB232">
        <v>0</v>
      </c>
      <c r="GC232">
        <v>0</v>
      </c>
      <c r="GD232">
        <v>0</v>
      </c>
      <c r="GE232">
        <v>0</v>
      </c>
      <c r="GF232">
        <v>0</v>
      </c>
      <c r="GG232">
        <v>0</v>
      </c>
      <c r="GH232">
        <v>0</v>
      </c>
      <c r="GI232">
        <v>0</v>
      </c>
      <c r="GJ232">
        <v>0</v>
      </c>
      <c r="GK232">
        <v>0</v>
      </c>
      <c r="GL232">
        <v>1</v>
      </c>
      <c r="GM232" t="s">
        <v>1804</v>
      </c>
      <c r="GN232">
        <v>0</v>
      </c>
      <c r="GO232" t="s">
        <v>1838</v>
      </c>
      <c r="GP232">
        <v>0</v>
      </c>
      <c r="GQ232" t="s">
        <v>1937</v>
      </c>
      <c r="GR232">
        <v>397.014442199999</v>
      </c>
      <c r="GS232">
        <v>0.99240722281210703</v>
      </c>
      <c r="GT232">
        <v>4.8456675513856098</v>
      </c>
      <c r="GU232">
        <v>0</v>
      </c>
      <c r="GV232">
        <v>30235416</v>
      </c>
      <c r="GW232">
        <v>2985842</v>
      </c>
      <c r="GX232">
        <v>0.41</v>
      </c>
      <c r="GY232">
        <v>3169406</v>
      </c>
      <c r="GZ232">
        <v>209.64857900417181</v>
      </c>
      <c r="HA232" t="s">
        <v>1806</v>
      </c>
      <c r="HB232" s="57">
        <v>0.42</v>
      </c>
      <c r="HC232" t="s">
        <v>1806</v>
      </c>
      <c r="HD232" s="58">
        <v>209.67758605780801</v>
      </c>
      <c r="HE232" s="18">
        <v>2678457.6</v>
      </c>
      <c r="HF232" s="18">
        <v>29945155.967999998</v>
      </c>
      <c r="HG232" s="18">
        <v>3139414.0087474012</v>
      </c>
      <c r="HH232" s="57">
        <v>0.33257195066240292</v>
      </c>
      <c r="HI232">
        <v>63</v>
      </c>
      <c r="HJ232" s="11">
        <v>9.5579462650329603</v>
      </c>
      <c r="HK232">
        <v>23</v>
      </c>
      <c r="HL232" s="11">
        <v>9.5579462650329603</v>
      </c>
      <c r="HM232" s="59" t="s">
        <v>44</v>
      </c>
      <c r="HN232" s="59" t="s">
        <v>44</v>
      </c>
      <c r="HO232" s="59" t="s">
        <v>44</v>
      </c>
      <c r="HP232" s="59" t="s">
        <v>44</v>
      </c>
      <c r="HQ232" s="59" t="s">
        <v>44</v>
      </c>
      <c r="HR232" s="59" t="s">
        <v>44</v>
      </c>
      <c r="HS232" s="59" t="s">
        <v>44</v>
      </c>
      <c r="HT232" s="59" t="s">
        <v>44</v>
      </c>
      <c r="HU232" t="s">
        <v>44</v>
      </c>
      <c r="HV232" s="19">
        <v>1</v>
      </c>
      <c r="HW232" s="18">
        <v>784.26568583999983</v>
      </c>
      <c r="HX232" s="58">
        <v>258.3371169156959</v>
      </c>
      <c r="HY232" s="58">
        <v>469.6628830843041</v>
      </c>
      <c r="HZ232" s="57">
        <v>0.6510201487331847</v>
      </c>
      <c r="IA232" s="18">
        <v>2678457.6</v>
      </c>
      <c r="IB232" s="18">
        <v>4151737.7741131643</v>
      </c>
      <c r="IC232" s="18">
        <v>46416428.314585172</v>
      </c>
      <c r="ID232" s="58">
        <v>20.967758605780801</v>
      </c>
      <c r="IE232" s="18">
        <v>486624.23212137545</v>
      </c>
      <c r="IF232" s="18">
        <v>2652789.7766260258</v>
      </c>
      <c r="IG232" s="18">
        <v>1243099148.9421632</v>
      </c>
      <c r="IH232" s="18">
        <v>0</v>
      </c>
      <c r="II232" s="18">
        <v>0</v>
      </c>
      <c r="IJ232" s="18">
        <v>2646.7902696049923</v>
      </c>
      <c r="IK232" s="58">
        <v>20.85884742857143</v>
      </c>
      <c r="IL232" s="58">
        <v>9.2243045101321606</v>
      </c>
      <c r="IM232" s="58">
        <v>14.416268417459994</v>
      </c>
      <c r="IN232" s="58">
        <v>20.207947237579265</v>
      </c>
      <c r="IO232" s="58">
        <v>0</v>
      </c>
      <c r="IP232" s="58">
        <v>84.185439789381846</v>
      </c>
      <c r="IQ232" s="58">
        <v>12.57162855643152</v>
      </c>
      <c r="IR232" s="58">
        <v>12.693268930709539</v>
      </c>
      <c r="IS232" s="58">
        <f t="shared" si="15"/>
        <v>2646.7902696049923</v>
      </c>
      <c r="IT232" s="60"/>
      <c r="IU232" s="18">
        <f t="shared" si="16"/>
        <v>14.416268417459994</v>
      </c>
      <c r="IV232" s="18">
        <f t="shared" si="17"/>
        <v>20.85884742857143</v>
      </c>
      <c r="IW232" s="57">
        <f t="shared" si="18"/>
        <v>0.35485867708199992</v>
      </c>
      <c r="IX232" s="57">
        <f t="shared" si="19"/>
        <v>0.55004797317424936</v>
      </c>
      <c r="JA232" s="18">
        <v>214.13</v>
      </c>
    </row>
    <row r="233" spans="18:261" x14ac:dyDescent="0.2">
      <c r="R233" t="s">
        <v>1016</v>
      </c>
      <c r="S233">
        <v>4158</v>
      </c>
      <c r="T233" t="s">
        <v>41</v>
      </c>
      <c r="U233" t="s">
        <v>1017</v>
      </c>
      <c r="V233">
        <v>2635</v>
      </c>
      <c r="W233" t="s">
        <v>42</v>
      </c>
      <c r="X233" t="s">
        <v>125</v>
      </c>
      <c r="Y233">
        <v>56009</v>
      </c>
      <c r="Z233">
        <v>220</v>
      </c>
      <c r="AA233">
        <v>760</v>
      </c>
      <c r="AB233" t="b">
        <v>0</v>
      </c>
      <c r="AC233">
        <v>11274</v>
      </c>
      <c r="AD233">
        <v>1964</v>
      </c>
      <c r="AE233" s="10">
        <v>9999</v>
      </c>
      <c r="AF233" s="11">
        <v>34</v>
      </c>
      <c r="AG233" s="11">
        <v>33.887104285062463</v>
      </c>
      <c r="AH233" s="11">
        <v>0</v>
      </c>
      <c r="AI233" s="11">
        <v>33.887104285062463</v>
      </c>
      <c r="AJ233" s="11" t="s">
        <v>125</v>
      </c>
      <c r="AK233" s="11">
        <v>4.82</v>
      </c>
      <c r="AL233" s="11" t="s">
        <v>125</v>
      </c>
      <c r="AM233" s="11">
        <v>-28.91</v>
      </c>
      <c r="AQ233" t="s">
        <v>98</v>
      </c>
      <c r="AR233" t="s">
        <v>666</v>
      </c>
      <c r="AS233">
        <v>6071</v>
      </c>
      <c r="AT233" t="s">
        <v>41</v>
      </c>
      <c r="AU233">
        <v>1</v>
      </c>
      <c r="AV233">
        <v>2737</v>
      </c>
      <c r="AW233" t="s">
        <v>42</v>
      </c>
      <c r="AX233">
        <v>0</v>
      </c>
      <c r="AY233" t="s">
        <v>267</v>
      </c>
      <c r="AZ233" t="s">
        <v>100</v>
      </c>
      <c r="BA233">
        <v>21</v>
      </c>
      <c r="BB233" t="s">
        <v>667</v>
      </c>
      <c r="BC233">
        <v>223</v>
      </c>
      <c r="BD233">
        <v>21223</v>
      </c>
      <c r="BE233">
        <v>511</v>
      </c>
      <c r="BF233">
        <v>10039</v>
      </c>
      <c r="BG233">
        <v>1990</v>
      </c>
      <c r="BH233">
        <v>0</v>
      </c>
      <c r="BI233" t="s">
        <v>1881</v>
      </c>
      <c r="BJ233" t="s">
        <v>1788</v>
      </c>
      <c r="BK233" t="s">
        <v>1808</v>
      </c>
      <c r="BL233" t="s">
        <v>1809</v>
      </c>
      <c r="BM233" t="s">
        <v>1810</v>
      </c>
      <c r="BN233">
        <v>1990</v>
      </c>
      <c r="BO233">
        <v>0.98</v>
      </c>
      <c r="BP233" t="s">
        <v>1966</v>
      </c>
      <c r="BQ233" t="s">
        <v>1701</v>
      </c>
      <c r="BR233">
        <v>2002</v>
      </c>
      <c r="BS233">
        <v>0</v>
      </c>
      <c r="BT233" t="s">
        <v>1873</v>
      </c>
      <c r="BU233" t="s">
        <v>1863</v>
      </c>
      <c r="BV233" t="s">
        <v>1812</v>
      </c>
      <c r="BW233">
        <v>2015</v>
      </c>
      <c r="BX233">
        <v>0</v>
      </c>
      <c r="BY233">
        <v>0.84</v>
      </c>
      <c r="BZ233">
        <v>0.34449999999999997</v>
      </c>
      <c r="CA233">
        <v>9.2530000000000001E-2</v>
      </c>
      <c r="CB233">
        <v>0.34449999999999997</v>
      </c>
      <c r="CC233">
        <v>9.2530000000000001E-2</v>
      </c>
      <c r="CD233">
        <v>0.05</v>
      </c>
      <c r="CE233">
        <v>0.1</v>
      </c>
      <c r="CF233">
        <v>0.1</v>
      </c>
      <c r="CG233">
        <v>0.99</v>
      </c>
      <c r="CH233" t="s">
        <v>1793</v>
      </c>
      <c r="CI233">
        <v>2015</v>
      </c>
      <c r="CJ233">
        <v>0</v>
      </c>
      <c r="CK233">
        <v>0</v>
      </c>
      <c r="CL233">
        <v>0</v>
      </c>
      <c r="CM233">
        <v>0</v>
      </c>
      <c r="CN233">
        <v>0</v>
      </c>
      <c r="CO233" t="s">
        <v>1988</v>
      </c>
      <c r="CP233">
        <v>75</v>
      </c>
      <c r="CQ233" t="s">
        <v>1973</v>
      </c>
      <c r="CR233">
        <v>75</v>
      </c>
      <c r="CS233" t="s">
        <v>1795</v>
      </c>
      <c r="CT233" t="s">
        <v>2385</v>
      </c>
      <c r="CU233">
        <v>1</v>
      </c>
      <c r="CV233">
        <v>0</v>
      </c>
      <c r="CW233" t="s">
        <v>1975</v>
      </c>
      <c r="CX233">
        <v>38.584699999999998</v>
      </c>
      <c r="CY233">
        <v>-85.411699999999996</v>
      </c>
      <c r="CZ233" t="s">
        <v>1817</v>
      </c>
      <c r="DA233" t="s">
        <v>1818</v>
      </c>
      <c r="DB233" t="s">
        <v>2386</v>
      </c>
      <c r="DC233">
        <v>0</v>
      </c>
      <c r="DD233" s="18">
        <v>31052470.399999999</v>
      </c>
      <c r="DE233" s="18">
        <v>3518175.4</v>
      </c>
      <c r="DF233" s="57">
        <v>0.59</v>
      </c>
      <c r="DG233" t="s">
        <v>1820</v>
      </c>
      <c r="DH233">
        <v>13985061</v>
      </c>
      <c r="DI233">
        <v>2041.2</v>
      </c>
      <c r="DJ233">
        <v>1330.6</v>
      </c>
      <c r="DK233">
        <v>3185982.6</v>
      </c>
      <c r="DL233">
        <v>18</v>
      </c>
      <c r="DM233">
        <v>444</v>
      </c>
      <c r="DN233">
        <v>130</v>
      </c>
      <c r="DO233">
        <v>0</v>
      </c>
      <c r="DP233">
        <v>0.112062929746613</v>
      </c>
      <c r="DQ233">
        <v>8.0423271721139195E-2</v>
      </c>
      <c r="DR233">
        <v>205.20018686911601</v>
      </c>
      <c r="DS233">
        <v>5.5752701366474299E-7</v>
      </c>
      <c r="DT233">
        <v>5.8731807048126701E-2</v>
      </c>
      <c r="DU233">
        <v>0.13146780102880301</v>
      </c>
      <c r="DV233">
        <v>8.5700105844074795E-2</v>
      </c>
      <c r="DW233" s="58">
        <v>205.199944414084</v>
      </c>
      <c r="DX233">
        <v>5.7966402570019002E-7</v>
      </c>
      <c r="DY233">
        <v>6.3496326544446202E-2</v>
      </c>
      <c r="DZ233">
        <v>8.9274398633057798E-3</v>
      </c>
      <c r="EA233">
        <v>0</v>
      </c>
      <c r="EB233">
        <v>3248037</v>
      </c>
      <c r="EC233">
        <v>1461549</v>
      </c>
      <c r="ED233">
        <v>48144</v>
      </c>
      <c r="EE233">
        <v>0</v>
      </c>
      <c r="EF233">
        <v>1</v>
      </c>
      <c r="EG233">
        <v>1</v>
      </c>
      <c r="EH233" t="s">
        <v>1821</v>
      </c>
      <c r="EI233">
        <v>6.0184829999999998E-3</v>
      </c>
      <c r="EJ233">
        <v>6.1663990000000004E-3</v>
      </c>
      <c r="EK233" t="s">
        <v>1848</v>
      </c>
      <c r="EL233" t="s">
        <v>1848</v>
      </c>
      <c r="EM233">
        <v>0</v>
      </c>
      <c r="EN233">
        <v>1</v>
      </c>
      <c r="EO233">
        <v>0</v>
      </c>
      <c r="EP233">
        <v>1</v>
      </c>
      <c r="EQ233">
        <v>1</v>
      </c>
      <c r="ER233">
        <v>1</v>
      </c>
      <c r="ES233">
        <v>0</v>
      </c>
      <c r="ET233">
        <v>1</v>
      </c>
      <c r="EU233">
        <v>0</v>
      </c>
      <c r="EV233">
        <v>0</v>
      </c>
      <c r="EW233">
        <v>0</v>
      </c>
      <c r="EX233">
        <v>0</v>
      </c>
      <c r="EY233">
        <v>0</v>
      </c>
      <c r="EZ233" t="s">
        <v>1950</v>
      </c>
      <c r="FA233">
        <v>32</v>
      </c>
      <c r="FB233" t="s">
        <v>1802</v>
      </c>
      <c r="FC233">
        <v>5</v>
      </c>
      <c r="FD233" t="s">
        <v>1849</v>
      </c>
      <c r="FE233">
        <v>0</v>
      </c>
      <c r="FF233">
        <v>0</v>
      </c>
      <c r="FG233">
        <v>0</v>
      </c>
      <c r="FH233">
        <v>0</v>
      </c>
      <c r="FI233">
        <v>0</v>
      </c>
      <c r="FJ233">
        <v>0</v>
      </c>
      <c r="FK233">
        <v>0</v>
      </c>
      <c r="FL233">
        <v>37</v>
      </c>
      <c r="FM233">
        <v>48</v>
      </c>
      <c r="FN233">
        <v>72</v>
      </c>
      <c r="FO233">
        <v>34</v>
      </c>
      <c r="FP233">
        <v>0</v>
      </c>
      <c r="FQ233">
        <v>0</v>
      </c>
      <c r="FR233">
        <v>0</v>
      </c>
      <c r="FS233" t="s">
        <v>1976</v>
      </c>
      <c r="FT233">
        <v>0</v>
      </c>
      <c r="FU233">
        <v>0</v>
      </c>
      <c r="FV233">
        <v>1</v>
      </c>
      <c r="FW233">
        <v>1</v>
      </c>
      <c r="FX233" t="s">
        <v>1963</v>
      </c>
      <c r="FY233">
        <v>0</v>
      </c>
      <c r="FZ233">
        <v>0</v>
      </c>
      <c r="GA233">
        <v>1</v>
      </c>
      <c r="GB233">
        <v>0</v>
      </c>
      <c r="GC233">
        <v>0</v>
      </c>
      <c r="GD233">
        <v>0</v>
      </c>
      <c r="GE233">
        <v>1</v>
      </c>
      <c r="GF233">
        <v>1</v>
      </c>
      <c r="GG233">
        <v>0</v>
      </c>
      <c r="GH233">
        <v>0</v>
      </c>
      <c r="GI233">
        <v>0</v>
      </c>
      <c r="GJ233">
        <v>0</v>
      </c>
      <c r="GK233">
        <v>0</v>
      </c>
      <c r="GL233">
        <v>1</v>
      </c>
      <c r="GM233" t="s">
        <v>1804</v>
      </c>
      <c r="GN233">
        <v>0</v>
      </c>
      <c r="GO233" t="s">
        <v>1893</v>
      </c>
      <c r="GP233">
        <v>0</v>
      </c>
      <c r="GQ233" t="s">
        <v>1830</v>
      </c>
      <c r="GR233">
        <v>155.86087689999999</v>
      </c>
      <c r="GS233">
        <v>13.096294853451999</v>
      </c>
      <c r="GT233">
        <v>8.5371006917515899</v>
      </c>
      <c r="GU233">
        <v>1</v>
      </c>
      <c r="GV233">
        <v>29618734</v>
      </c>
      <c r="GW233">
        <v>3549355</v>
      </c>
      <c r="GX233">
        <v>0.56000000000000005</v>
      </c>
      <c r="GY233">
        <v>3038877</v>
      </c>
      <c r="GZ233">
        <v>205.19965505615465</v>
      </c>
      <c r="HA233" t="s">
        <v>1806</v>
      </c>
      <c r="HB233" s="57">
        <v>0.59</v>
      </c>
      <c r="HC233" t="s">
        <v>1806</v>
      </c>
      <c r="HD233" s="58">
        <v>205.199944414084</v>
      </c>
      <c r="HE233" s="18">
        <v>2641052.4</v>
      </c>
      <c r="HF233" s="18">
        <v>26513525.043599997</v>
      </c>
      <c r="HG233" s="18">
        <v>2720286.9325840715</v>
      </c>
      <c r="HH233" s="57">
        <v>0.41110217216411904</v>
      </c>
      <c r="HI233">
        <v>105</v>
      </c>
      <c r="HJ233" s="11">
        <v>13.207389696888043</v>
      </c>
      <c r="HK233">
        <v>0</v>
      </c>
      <c r="HL233" s="11">
        <v>12.578466377988612</v>
      </c>
      <c r="HM233" s="59">
        <v>2234.5325719479001</v>
      </c>
      <c r="HN233" s="59">
        <v>10.58</v>
      </c>
      <c r="HO233" s="59">
        <v>4.59</v>
      </c>
      <c r="HP233" s="59">
        <v>29.338193786004499</v>
      </c>
      <c r="HQ233" s="59">
        <v>0.30807328346433499</v>
      </c>
      <c r="HR233" s="59">
        <v>0.44523975748008771</v>
      </c>
      <c r="HS233" s="59">
        <v>4.82</v>
      </c>
      <c r="HT233" s="59">
        <v>10.69</v>
      </c>
      <c r="HU233" t="s">
        <v>44</v>
      </c>
      <c r="HV233" s="19" t="s">
        <v>44</v>
      </c>
      <c r="HW233" s="18">
        <v>474.15933747000008</v>
      </c>
      <c r="HX233" s="58">
        <v>156.18808576261802</v>
      </c>
      <c r="HY233" s="58">
        <v>354.81191423738198</v>
      </c>
      <c r="HZ233" s="57">
        <v>0.84971780231227612</v>
      </c>
      <c r="IA233" s="18">
        <v>2641052.4</v>
      </c>
      <c r="IB233" s="18">
        <v>3803642.7815585802</v>
      </c>
      <c r="IC233" s="18">
        <v>38184769.884066589</v>
      </c>
      <c r="ID233" s="58">
        <v>20.5199944414084</v>
      </c>
      <c r="IE233" s="18">
        <v>391775.63288375264</v>
      </c>
      <c r="IF233" s="18">
        <v>2328511.2997003188</v>
      </c>
      <c r="IG233" s="18">
        <v>751565546.61781752</v>
      </c>
      <c r="IH233" s="18">
        <v>0</v>
      </c>
      <c r="II233" s="18">
        <v>0</v>
      </c>
      <c r="IJ233" s="18">
        <v>2118.2083139265528</v>
      </c>
      <c r="IK233" s="58">
        <v>22.508459953033267</v>
      </c>
      <c r="IL233" s="58">
        <v>6.6287466544396816</v>
      </c>
      <c r="IM233" s="58">
        <v>12.417221632140002</v>
      </c>
      <c r="IN233" s="58">
        <v>20.64244378907545</v>
      </c>
      <c r="IO233" s="58">
        <v>0</v>
      </c>
      <c r="IP233" s="58">
        <v>74.941133494559637</v>
      </c>
      <c r="IQ233" s="58">
        <v>-2.8116868092045166</v>
      </c>
      <c r="IR233" s="58">
        <v>-3.1890814515066506</v>
      </c>
      <c r="IS233" s="58">
        <f t="shared" si="15"/>
        <v>2118.2083139265528</v>
      </c>
      <c r="IT233" s="60"/>
      <c r="IU233" s="18">
        <f t="shared" si="16"/>
        <v>12.417221632140002</v>
      </c>
      <c r="IV233" s="18">
        <f t="shared" si="17"/>
        <v>22.508459953033267</v>
      </c>
      <c r="IW233" s="57">
        <f t="shared" si="18"/>
        <v>0.30565183123799999</v>
      </c>
      <c r="IX233" s="57">
        <f t="shared" si="19"/>
        <v>0.44019966493606111</v>
      </c>
      <c r="JA233" s="18">
        <v>205.4</v>
      </c>
    </row>
    <row r="234" spans="18:261" x14ac:dyDescent="0.2">
      <c r="R234" t="s">
        <v>1018</v>
      </c>
      <c r="S234">
        <v>4158</v>
      </c>
      <c r="T234" t="s">
        <v>41</v>
      </c>
      <c r="U234" t="s">
        <v>1019</v>
      </c>
      <c r="V234">
        <v>2636</v>
      </c>
      <c r="W234" t="s">
        <v>42</v>
      </c>
      <c r="X234" t="s">
        <v>125</v>
      </c>
      <c r="Y234">
        <v>56009</v>
      </c>
      <c r="Z234">
        <v>330</v>
      </c>
      <c r="AA234">
        <v>760</v>
      </c>
      <c r="AB234" t="b">
        <v>1</v>
      </c>
      <c r="AC234">
        <v>11341</v>
      </c>
      <c r="AD234">
        <v>1959</v>
      </c>
      <c r="AE234" s="10">
        <v>2021</v>
      </c>
      <c r="AF234" s="11">
        <v>34</v>
      </c>
      <c r="AG234" s="11">
        <v>33.887104285062463</v>
      </c>
      <c r="AH234" s="11">
        <v>0</v>
      </c>
      <c r="AI234" s="11">
        <v>33.887104285062463</v>
      </c>
      <c r="AJ234" s="11" t="s">
        <v>125</v>
      </c>
      <c r="AK234" s="11">
        <v>4.82</v>
      </c>
      <c r="AL234" s="11" t="s">
        <v>125</v>
      </c>
      <c r="AM234" s="11">
        <v>-28.91</v>
      </c>
      <c r="AQ234" t="s">
        <v>98</v>
      </c>
      <c r="AR234" t="s">
        <v>99</v>
      </c>
      <c r="AS234">
        <v>6071</v>
      </c>
      <c r="AT234" t="s">
        <v>41</v>
      </c>
      <c r="AU234">
        <v>2</v>
      </c>
      <c r="AV234">
        <v>90433</v>
      </c>
      <c r="AW234" t="s">
        <v>42</v>
      </c>
      <c r="AX234">
        <v>0</v>
      </c>
      <c r="AY234" t="s">
        <v>267</v>
      </c>
      <c r="AZ234" t="s">
        <v>100</v>
      </c>
      <c r="BA234">
        <v>21</v>
      </c>
      <c r="BB234" t="s">
        <v>667</v>
      </c>
      <c r="BC234">
        <v>223</v>
      </c>
      <c r="BD234">
        <v>21223</v>
      </c>
      <c r="BE234">
        <v>732</v>
      </c>
      <c r="BF234">
        <v>9716</v>
      </c>
      <c r="BG234">
        <v>2011</v>
      </c>
      <c r="BH234">
        <v>0</v>
      </c>
      <c r="BI234" t="s">
        <v>1807</v>
      </c>
      <c r="BJ234" t="s">
        <v>1788</v>
      </c>
      <c r="BK234" t="s">
        <v>1808</v>
      </c>
      <c r="BL234" t="s">
        <v>1886</v>
      </c>
      <c r="BM234" t="s">
        <v>1810</v>
      </c>
      <c r="BN234">
        <v>2011</v>
      </c>
      <c r="BO234">
        <v>0.98</v>
      </c>
      <c r="BP234" t="s">
        <v>1908</v>
      </c>
      <c r="BQ234" t="s">
        <v>1701</v>
      </c>
      <c r="BR234">
        <v>2011</v>
      </c>
      <c r="BS234">
        <v>0</v>
      </c>
      <c r="BT234" t="s">
        <v>1873</v>
      </c>
      <c r="BU234" t="s">
        <v>1863</v>
      </c>
      <c r="BV234" t="s">
        <v>1812</v>
      </c>
      <c r="BW234">
        <v>2011</v>
      </c>
      <c r="BX234">
        <v>0</v>
      </c>
      <c r="BY234">
        <v>1.2</v>
      </c>
      <c r="BZ234">
        <v>4.1980000000000003E-2</v>
      </c>
      <c r="CA234">
        <v>4.1980000000000003E-2</v>
      </c>
      <c r="CB234">
        <v>4.1980000000000003E-2</v>
      </c>
      <c r="CC234">
        <v>4.1980000000000003E-2</v>
      </c>
      <c r="CD234">
        <v>0.05</v>
      </c>
      <c r="CE234">
        <v>0.1</v>
      </c>
      <c r="CF234">
        <v>0.1</v>
      </c>
      <c r="CG234">
        <v>0.99</v>
      </c>
      <c r="CH234" t="s">
        <v>1793</v>
      </c>
      <c r="CI234">
        <v>2011</v>
      </c>
      <c r="CJ234">
        <v>0</v>
      </c>
      <c r="CK234">
        <v>0</v>
      </c>
      <c r="CL234">
        <v>0</v>
      </c>
      <c r="CM234">
        <v>0</v>
      </c>
      <c r="CN234">
        <v>0</v>
      </c>
      <c r="CO234" t="s">
        <v>1972</v>
      </c>
      <c r="CP234">
        <v>60.75</v>
      </c>
      <c r="CQ234" t="s">
        <v>1973</v>
      </c>
      <c r="CR234">
        <v>75</v>
      </c>
      <c r="CS234" t="s">
        <v>1795</v>
      </c>
      <c r="CT234" t="s">
        <v>2387</v>
      </c>
      <c r="CU234">
        <v>1</v>
      </c>
      <c r="CV234">
        <v>0</v>
      </c>
      <c r="CW234" t="s">
        <v>1975</v>
      </c>
      <c r="CX234">
        <v>38.584699999999998</v>
      </c>
      <c r="CY234">
        <v>-85.411699999999996</v>
      </c>
      <c r="CZ234" t="s">
        <v>1817</v>
      </c>
      <c r="DA234" t="s">
        <v>1818</v>
      </c>
      <c r="DB234" t="s">
        <v>2386</v>
      </c>
      <c r="DC234">
        <v>0</v>
      </c>
      <c r="DD234" s="18">
        <v>43897826</v>
      </c>
      <c r="DE234" s="18">
        <v>5211265</v>
      </c>
      <c r="DF234" s="57">
        <v>0.66799999999999904</v>
      </c>
      <c r="DG234" t="s">
        <v>1835</v>
      </c>
      <c r="DH234">
        <v>19759888</v>
      </c>
      <c r="DI234">
        <v>1553.6</v>
      </c>
      <c r="DJ234">
        <v>858.8</v>
      </c>
      <c r="DK234">
        <v>4604000</v>
      </c>
      <c r="DL234">
        <v>17</v>
      </c>
      <c r="DM234">
        <v>379</v>
      </c>
      <c r="DN234">
        <v>0</v>
      </c>
      <c r="DO234">
        <v>0</v>
      </c>
      <c r="DP234">
        <v>5.4757432955412903E-2</v>
      </c>
      <c r="DQ234">
        <v>3.0604735783606701E-2</v>
      </c>
      <c r="DR234">
        <v>209.759850241392</v>
      </c>
      <c r="DS234">
        <v>2.33461923453311E-7</v>
      </c>
      <c r="DT234">
        <v>3.1193464798978401E-2</v>
      </c>
      <c r="DU234">
        <v>7.0782548548076099E-2</v>
      </c>
      <c r="DV234">
        <v>3.91272223822655E-2</v>
      </c>
      <c r="DW234" s="58">
        <v>209.75981817413901</v>
      </c>
      <c r="DX234">
        <v>3.8726291365772799E-7</v>
      </c>
      <c r="DY234">
        <v>3.8360541314809003E-2</v>
      </c>
      <c r="DZ234">
        <v>0</v>
      </c>
      <c r="EA234">
        <v>0</v>
      </c>
      <c r="EB234">
        <v>4695420</v>
      </c>
      <c r="EC234">
        <v>2046588</v>
      </c>
      <c r="ED234">
        <v>148696</v>
      </c>
      <c r="EE234">
        <v>0</v>
      </c>
      <c r="EF234">
        <v>1</v>
      </c>
      <c r="EG234">
        <v>1</v>
      </c>
      <c r="EH234" t="s">
        <v>1821</v>
      </c>
      <c r="EI234">
        <v>1.11061039999999E-2</v>
      </c>
      <c r="EJ234">
        <v>6.1663990000000004E-3</v>
      </c>
      <c r="EK234" t="s">
        <v>1848</v>
      </c>
      <c r="EL234" t="s">
        <v>1848</v>
      </c>
      <c r="EM234">
        <v>0</v>
      </c>
      <c r="EN234">
        <v>1</v>
      </c>
      <c r="EO234">
        <v>0</v>
      </c>
      <c r="EP234">
        <v>1</v>
      </c>
      <c r="EQ234">
        <v>1</v>
      </c>
      <c r="ER234">
        <v>1</v>
      </c>
      <c r="ES234">
        <v>0</v>
      </c>
      <c r="ET234">
        <v>1</v>
      </c>
      <c r="EU234">
        <v>0</v>
      </c>
      <c r="EV234">
        <v>0</v>
      </c>
      <c r="EW234">
        <v>0</v>
      </c>
      <c r="EX234">
        <v>0</v>
      </c>
      <c r="EY234">
        <v>0</v>
      </c>
      <c r="EZ234" t="s">
        <v>1936</v>
      </c>
      <c r="FA234">
        <v>11</v>
      </c>
      <c r="FB234" t="s">
        <v>1940</v>
      </c>
      <c r="FC234">
        <v>5</v>
      </c>
      <c r="FD234" t="s">
        <v>1849</v>
      </c>
      <c r="FE234">
        <v>0</v>
      </c>
      <c r="FF234">
        <v>0</v>
      </c>
      <c r="FG234">
        <v>0</v>
      </c>
      <c r="FH234">
        <v>0</v>
      </c>
      <c r="FI234">
        <v>0</v>
      </c>
      <c r="FJ234">
        <v>0</v>
      </c>
      <c r="FK234">
        <v>0</v>
      </c>
      <c r="FL234">
        <v>37</v>
      </c>
      <c r="FM234">
        <v>48</v>
      </c>
      <c r="FN234">
        <v>72</v>
      </c>
      <c r="FO234">
        <v>34</v>
      </c>
      <c r="FP234">
        <v>0</v>
      </c>
      <c r="FQ234">
        <v>0</v>
      </c>
      <c r="FR234">
        <v>0</v>
      </c>
      <c r="FS234" t="s">
        <v>1976</v>
      </c>
      <c r="FT234">
        <v>0</v>
      </c>
      <c r="FU234">
        <v>0</v>
      </c>
      <c r="FV234">
        <v>1</v>
      </c>
      <c r="FW234">
        <v>1</v>
      </c>
      <c r="FX234" t="s">
        <v>1963</v>
      </c>
      <c r="FY234">
        <v>0</v>
      </c>
      <c r="FZ234">
        <v>0</v>
      </c>
      <c r="GA234">
        <v>1</v>
      </c>
      <c r="GB234">
        <v>0</v>
      </c>
      <c r="GC234">
        <v>0</v>
      </c>
      <c r="GD234">
        <v>0</v>
      </c>
      <c r="GE234">
        <v>1</v>
      </c>
      <c r="GF234">
        <v>1</v>
      </c>
      <c r="GG234">
        <v>0</v>
      </c>
      <c r="GH234">
        <v>0</v>
      </c>
      <c r="GI234">
        <v>0</v>
      </c>
      <c r="GJ234">
        <v>0</v>
      </c>
      <c r="GK234">
        <v>0</v>
      </c>
      <c r="GL234">
        <v>1</v>
      </c>
      <c r="GM234" t="s">
        <v>1804</v>
      </c>
      <c r="GN234">
        <v>0</v>
      </c>
      <c r="GO234" t="s">
        <v>1893</v>
      </c>
      <c r="GP234">
        <v>0</v>
      </c>
      <c r="GQ234" t="s">
        <v>1830</v>
      </c>
      <c r="GR234">
        <v>155.86087689999999</v>
      </c>
      <c r="GS234">
        <v>9.9678638469151295</v>
      </c>
      <c r="GT234">
        <v>5.5100421419481904</v>
      </c>
      <c r="GU234">
        <v>0</v>
      </c>
      <c r="GV234">
        <v>42545826</v>
      </c>
      <c r="GW234">
        <v>5059454</v>
      </c>
      <c r="GX234">
        <v>0.65</v>
      </c>
      <c r="GY234">
        <v>4462205</v>
      </c>
      <c r="GZ234">
        <v>209.75994213862484</v>
      </c>
      <c r="HA234" t="s">
        <v>1806</v>
      </c>
      <c r="HB234" s="57">
        <v>0.66799999999999904</v>
      </c>
      <c r="HC234" t="s">
        <v>1806</v>
      </c>
      <c r="HD234" s="58">
        <v>209.75981817413901</v>
      </c>
      <c r="HE234" s="18">
        <v>4283429.7599999942</v>
      </c>
      <c r="HF234" s="18">
        <v>41617803.548159942</v>
      </c>
      <c r="HG234" s="18">
        <v>4364871.4525345331</v>
      </c>
      <c r="HH234" s="57">
        <v>0.58889782783588096</v>
      </c>
      <c r="HI234">
        <v>105</v>
      </c>
      <c r="HJ234" s="11">
        <v>10.859415873130057</v>
      </c>
      <c r="HK234">
        <v>0</v>
      </c>
      <c r="HL234" s="11">
        <v>10.342300831552436</v>
      </c>
      <c r="HM234" s="59">
        <v>2236.0656040874701</v>
      </c>
      <c r="HN234" s="59">
        <v>10.58</v>
      </c>
      <c r="HO234" s="59">
        <v>3.52</v>
      </c>
      <c r="HP234" s="59">
        <v>27.065417490847199</v>
      </c>
      <c r="HQ234" s="59">
        <v>0.308165738374863</v>
      </c>
      <c r="HR234" s="59">
        <v>0.44543289551889886</v>
      </c>
      <c r="HS234" s="59">
        <v>4.82</v>
      </c>
      <c r="HT234" s="59">
        <v>10.69</v>
      </c>
      <c r="HU234" t="s">
        <v>44</v>
      </c>
      <c r="HV234" s="19" t="s">
        <v>44</v>
      </c>
      <c r="HW234" s="18">
        <v>657.37251216000016</v>
      </c>
      <c r="HX234" s="58">
        <v>216.53850550550402</v>
      </c>
      <c r="HY234" s="58">
        <v>515.46149449449604</v>
      </c>
      <c r="HZ234" s="57">
        <v>0.94861789914982764</v>
      </c>
      <c r="IA234" s="18">
        <v>4283429.7599999933</v>
      </c>
      <c r="IB234" s="18">
        <v>6082841.5270764232</v>
      </c>
      <c r="IC234" s="18">
        <v>59100888.277074523</v>
      </c>
      <c r="ID234" s="58">
        <v>20.975981817413903</v>
      </c>
      <c r="IE234" s="18">
        <v>619849.57894646283</v>
      </c>
      <c r="IF234" s="18">
        <v>3745021.8735880703</v>
      </c>
      <c r="IG234" s="18">
        <v>1041967314.3404402</v>
      </c>
      <c r="IH234" s="18">
        <v>0</v>
      </c>
      <c r="II234" s="18">
        <v>0</v>
      </c>
      <c r="IJ234" s="18">
        <v>2021.4260918990256</v>
      </c>
      <c r="IK234" s="58">
        <v>20.837620262295083</v>
      </c>
      <c r="IL234" s="58">
        <v>6.1223432069006103</v>
      </c>
      <c r="IM234" s="58">
        <v>12.017703494160001</v>
      </c>
      <c r="IN234" s="58">
        <v>18.114494890201303</v>
      </c>
      <c r="IO234" s="58">
        <v>5.2119829940444648E-15</v>
      </c>
      <c r="IP234" s="58">
        <v>74.315881686124925</v>
      </c>
      <c r="IQ234" s="58">
        <v>-10.330227297343868</v>
      </c>
      <c r="IR234" s="58">
        <v>-11.815365711232189</v>
      </c>
      <c r="IS234" s="58">
        <f t="shared" si="15"/>
        <v>2021.4260918990256</v>
      </c>
      <c r="IT234" s="60"/>
      <c r="IU234" s="18">
        <f t="shared" si="16"/>
        <v>12.017703494160001</v>
      </c>
      <c r="IV234" s="18">
        <f t="shared" si="17"/>
        <v>20.837620262295083</v>
      </c>
      <c r="IW234" s="57">
        <f t="shared" si="18"/>
        <v>0.29581763047199994</v>
      </c>
      <c r="IX234" s="57">
        <f t="shared" si="19"/>
        <v>0.42008667537399558</v>
      </c>
      <c r="JA234" s="18">
        <v>205.4</v>
      </c>
    </row>
    <row r="235" spans="18:261" x14ac:dyDescent="0.2">
      <c r="R235" t="s">
        <v>1021</v>
      </c>
      <c r="S235">
        <v>4162</v>
      </c>
      <c r="T235" t="s">
        <v>41</v>
      </c>
      <c r="U235">
        <v>1</v>
      </c>
      <c r="V235">
        <v>2637</v>
      </c>
      <c r="W235" t="s">
        <v>42</v>
      </c>
      <c r="X235" t="s">
        <v>125</v>
      </c>
      <c r="Y235">
        <v>56023</v>
      </c>
      <c r="Z235">
        <v>156</v>
      </c>
      <c r="AA235">
        <v>687</v>
      </c>
      <c r="AB235" t="b">
        <v>0</v>
      </c>
      <c r="AC235">
        <v>10983</v>
      </c>
      <c r="AD235">
        <v>1963</v>
      </c>
      <c r="AE235" s="10">
        <v>9999</v>
      </c>
      <c r="AF235" s="11">
        <v>114</v>
      </c>
      <c r="AG235" s="11">
        <v>29.21280446500786</v>
      </c>
      <c r="AH235" s="11">
        <v>0</v>
      </c>
      <c r="AI235" s="11">
        <v>25.625267074568299</v>
      </c>
      <c r="AJ235" s="11" t="s">
        <v>125</v>
      </c>
      <c r="AK235" s="11">
        <v>4.82</v>
      </c>
      <c r="AL235" s="11" t="s">
        <v>540</v>
      </c>
      <c r="AM235" s="11">
        <v>-28.91</v>
      </c>
      <c r="AQ235" t="s">
        <v>101</v>
      </c>
      <c r="AR235" t="s">
        <v>102</v>
      </c>
      <c r="AS235">
        <v>6076</v>
      </c>
      <c r="AT235" t="s">
        <v>41</v>
      </c>
      <c r="AU235">
        <v>3</v>
      </c>
      <c r="AV235">
        <v>2752</v>
      </c>
      <c r="AW235" t="s">
        <v>42</v>
      </c>
      <c r="AX235">
        <v>0</v>
      </c>
      <c r="AY235" t="s">
        <v>230</v>
      </c>
      <c r="AZ235" t="s">
        <v>103</v>
      </c>
      <c r="BA235">
        <v>30</v>
      </c>
      <c r="BB235" t="s">
        <v>231</v>
      </c>
      <c r="BC235">
        <v>87</v>
      </c>
      <c r="BD235">
        <v>30087</v>
      </c>
      <c r="BE235">
        <v>740</v>
      </c>
      <c r="BF235">
        <v>10791</v>
      </c>
      <c r="BG235">
        <v>1984</v>
      </c>
      <c r="BH235">
        <v>0</v>
      </c>
      <c r="BI235" t="s">
        <v>1881</v>
      </c>
      <c r="BJ235" t="s">
        <v>1788</v>
      </c>
      <c r="BK235" t="s">
        <v>1808</v>
      </c>
      <c r="BL235" t="s">
        <v>1910</v>
      </c>
      <c r="BM235" t="s">
        <v>1810</v>
      </c>
      <c r="BN235">
        <v>1984</v>
      </c>
      <c r="BO235">
        <v>0.95</v>
      </c>
      <c r="BP235" t="s">
        <v>1968</v>
      </c>
      <c r="BQ235">
        <v>0</v>
      </c>
      <c r="BR235">
        <v>0</v>
      </c>
      <c r="BS235">
        <v>0</v>
      </c>
      <c r="BT235" t="s">
        <v>2388</v>
      </c>
      <c r="BU235">
        <v>0</v>
      </c>
      <c r="BV235" t="s">
        <v>1812</v>
      </c>
      <c r="BW235">
        <v>2010</v>
      </c>
      <c r="BX235">
        <v>0</v>
      </c>
      <c r="BY235">
        <v>0.1</v>
      </c>
      <c r="BZ235">
        <v>0.15307999999999999</v>
      </c>
      <c r="CA235">
        <v>0.15307999999999999</v>
      </c>
      <c r="CB235">
        <v>0.15307999999999999</v>
      </c>
      <c r="CC235">
        <v>0.15307999999999999</v>
      </c>
      <c r="CD235">
        <v>0.1</v>
      </c>
      <c r="CE235">
        <v>0.1</v>
      </c>
      <c r="CF235">
        <v>0.1</v>
      </c>
      <c r="CG235">
        <v>0.99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 t="s">
        <v>2389</v>
      </c>
      <c r="CP235">
        <v>30</v>
      </c>
      <c r="CQ235" t="s">
        <v>2184</v>
      </c>
      <c r="CR235">
        <v>30</v>
      </c>
      <c r="CS235" t="s">
        <v>1795</v>
      </c>
      <c r="CT235" t="s">
        <v>2390</v>
      </c>
      <c r="CU235">
        <v>1</v>
      </c>
      <c r="CV235">
        <v>0</v>
      </c>
      <c r="CW235" t="s">
        <v>1922</v>
      </c>
      <c r="CX235">
        <v>45.883099999999999</v>
      </c>
      <c r="CY235">
        <v>-106.614</v>
      </c>
      <c r="CZ235" t="s">
        <v>1798</v>
      </c>
      <c r="DA235" t="s">
        <v>1799</v>
      </c>
      <c r="DB235">
        <v>0</v>
      </c>
      <c r="DC235">
        <v>0</v>
      </c>
      <c r="DD235" s="18">
        <v>51323286.600000001</v>
      </c>
      <c r="DE235" s="18">
        <v>5254912</v>
      </c>
      <c r="DF235" s="57">
        <v>0.65800000000000003</v>
      </c>
      <c r="DG235" t="s">
        <v>1835</v>
      </c>
      <c r="DH235">
        <v>17784895.199999999</v>
      </c>
      <c r="DI235">
        <v>2203.8000000000002</v>
      </c>
      <c r="DJ235">
        <v>3832.8</v>
      </c>
      <c r="DK235">
        <v>5365683.8</v>
      </c>
      <c r="DL235">
        <v>37.4</v>
      </c>
      <c r="DM235">
        <v>1298.4000000000001</v>
      </c>
      <c r="DN235">
        <v>608</v>
      </c>
      <c r="DO235">
        <v>0</v>
      </c>
      <c r="DP235">
        <v>7.9604941505001206E-2</v>
      </c>
      <c r="DQ235">
        <v>0.14500048168659399</v>
      </c>
      <c r="DR235">
        <v>206.329993605971</v>
      </c>
      <c r="DS235">
        <v>6.4588187833672402E-7</v>
      </c>
      <c r="DT235">
        <v>0.13386620590368001</v>
      </c>
      <c r="DU235">
        <v>8.5879145549497896E-2</v>
      </c>
      <c r="DV235">
        <v>0.149359102033812</v>
      </c>
      <c r="DW235" s="58">
        <v>209.09353844848999</v>
      </c>
      <c r="DX235">
        <v>7.2871404926745197E-7</v>
      </c>
      <c r="DY235">
        <v>0.146011543548482</v>
      </c>
      <c r="DZ235">
        <v>2.4629897807596699E-2</v>
      </c>
      <c r="EA235">
        <v>0</v>
      </c>
      <c r="EB235">
        <v>5191392</v>
      </c>
      <c r="EC235">
        <v>3313960</v>
      </c>
      <c r="ED235">
        <v>0</v>
      </c>
      <c r="EE235">
        <v>9199</v>
      </c>
      <c r="EF235">
        <v>1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1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 t="s">
        <v>1936</v>
      </c>
      <c r="FA235">
        <v>38</v>
      </c>
      <c r="FB235" t="s">
        <v>1802</v>
      </c>
      <c r="FC235">
        <v>6</v>
      </c>
      <c r="FD235" t="s">
        <v>1849</v>
      </c>
      <c r="FE235">
        <v>0</v>
      </c>
      <c r="FF235">
        <v>0</v>
      </c>
      <c r="FG235">
        <v>1</v>
      </c>
      <c r="FH235">
        <v>1</v>
      </c>
      <c r="FI235">
        <v>1</v>
      </c>
      <c r="FJ235" t="s">
        <v>1878</v>
      </c>
      <c r="FK235">
        <v>1</v>
      </c>
      <c r="FL235">
        <v>17</v>
      </c>
      <c r="FM235">
        <v>43</v>
      </c>
      <c r="FN235">
        <v>10</v>
      </c>
      <c r="FO235">
        <v>84</v>
      </c>
      <c r="FP235">
        <v>1</v>
      </c>
      <c r="FQ235">
        <v>1</v>
      </c>
      <c r="FR235">
        <v>0</v>
      </c>
      <c r="FS235">
        <v>0</v>
      </c>
      <c r="FT235">
        <v>0</v>
      </c>
      <c r="FU235">
        <v>0</v>
      </c>
      <c r="FV235">
        <v>0</v>
      </c>
      <c r="FW235">
        <v>0</v>
      </c>
      <c r="FX235">
        <v>0</v>
      </c>
      <c r="FY235">
        <v>0</v>
      </c>
      <c r="FZ235">
        <v>0</v>
      </c>
      <c r="GA235">
        <v>0</v>
      </c>
      <c r="GB235">
        <v>0</v>
      </c>
      <c r="GC235">
        <v>0</v>
      </c>
      <c r="GD235">
        <v>0</v>
      </c>
      <c r="GE235">
        <v>0</v>
      </c>
      <c r="GF235">
        <v>0</v>
      </c>
      <c r="GG235">
        <v>0</v>
      </c>
      <c r="GH235">
        <v>0</v>
      </c>
      <c r="GI235">
        <v>1</v>
      </c>
      <c r="GJ235">
        <v>0</v>
      </c>
      <c r="GK235" t="s">
        <v>2391</v>
      </c>
      <c r="GL235">
        <v>1</v>
      </c>
      <c r="GM235" t="s">
        <v>1804</v>
      </c>
      <c r="GN235">
        <v>0</v>
      </c>
      <c r="GO235" t="s">
        <v>1893</v>
      </c>
      <c r="GP235">
        <v>1</v>
      </c>
      <c r="GQ235" t="s">
        <v>1923</v>
      </c>
      <c r="GR235">
        <v>199.97094290000001</v>
      </c>
      <c r="GS235">
        <v>11.020601133545901</v>
      </c>
      <c r="GT235">
        <v>19.166784655892101</v>
      </c>
      <c r="GU235">
        <v>1</v>
      </c>
      <c r="GV235">
        <v>55260212</v>
      </c>
      <c r="GW235">
        <v>5706929</v>
      </c>
      <c r="GX235">
        <v>0.71</v>
      </c>
      <c r="GY235">
        <v>5795693</v>
      </c>
      <c r="GZ235">
        <v>209.76007113400144</v>
      </c>
      <c r="HA235" t="s">
        <v>1806</v>
      </c>
      <c r="HB235" s="57">
        <v>0.65800000000000003</v>
      </c>
      <c r="HC235" t="s">
        <v>1806</v>
      </c>
      <c r="HD235" s="58">
        <v>209.09353844848999</v>
      </c>
      <c r="HE235" s="18">
        <v>4265419.2</v>
      </c>
      <c r="HF235" s="18">
        <v>46028138.587200001</v>
      </c>
      <c r="HG235" s="18">
        <v>4812093.1826975653</v>
      </c>
      <c r="HH235" s="57">
        <v>0.5</v>
      </c>
      <c r="HI235">
        <v>123</v>
      </c>
      <c r="HJ235" s="11">
        <v>11.887280208051749</v>
      </c>
      <c r="HK235">
        <v>0</v>
      </c>
      <c r="HL235" s="11">
        <v>9.664455453700608</v>
      </c>
      <c r="HM235" s="59">
        <v>2614.6584385228498</v>
      </c>
      <c r="HN235" s="59">
        <v>12.66</v>
      </c>
      <c r="HO235" s="59">
        <v>3.22</v>
      </c>
      <c r="HP235" s="59">
        <v>30.965810424132801</v>
      </c>
      <c r="HQ235" s="59">
        <v>0.34251272533918903</v>
      </c>
      <c r="HR235" s="59">
        <v>0.52094211021555981</v>
      </c>
      <c r="HS235" s="59">
        <v>4.82</v>
      </c>
      <c r="HT235" s="59">
        <v>15.15</v>
      </c>
      <c r="HU235" t="s">
        <v>44</v>
      </c>
      <c r="HV235" s="19" t="s">
        <v>44</v>
      </c>
      <c r="HW235" s="18">
        <v>769.45538438999984</v>
      </c>
      <c r="HX235" s="58">
        <v>253.45860361806592</v>
      </c>
      <c r="HY235" s="58">
        <v>486.54139638193408</v>
      </c>
      <c r="HZ235" s="57">
        <v>1</v>
      </c>
      <c r="IA235" s="18">
        <v>4262102.6323057422</v>
      </c>
      <c r="IB235" s="18">
        <v>6482400</v>
      </c>
      <c r="IC235" s="18">
        <v>69951578.400000006</v>
      </c>
      <c r="ID235" s="58">
        <v>20.909353844849001</v>
      </c>
      <c r="IE235" s="18">
        <v>731321.15238564822</v>
      </c>
      <c r="IF235" s="18">
        <v>4080772.030311917</v>
      </c>
      <c r="IG235" s="18">
        <v>1219624102.8442929</v>
      </c>
      <c r="IH235" s="18">
        <v>0</v>
      </c>
      <c r="II235" s="18">
        <v>0</v>
      </c>
      <c r="IJ235" s="18">
        <v>2506.7221657063078</v>
      </c>
      <c r="IK235" s="58">
        <v>20.79585437837838</v>
      </c>
      <c r="IL235" s="58">
        <v>8.4195907079287302</v>
      </c>
      <c r="IM235" s="58">
        <v>13.914664802576997</v>
      </c>
      <c r="IN235" s="58">
        <v>19.633030991624231</v>
      </c>
      <c r="IO235" s="58">
        <v>1.7416560883024707E-2</v>
      </c>
      <c r="IP235" s="58">
        <v>81.383686058461507</v>
      </c>
      <c r="IQ235" s="58">
        <v>-6.794672742345341</v>
      </c>
      <c r="IR235" s="58">
        <v>-7.0965965179369759</v>
      </c>
      <c r="IS235" s="58">
        <f t="shared" si="15"/>
        <v>2506.7221657063078</v>
      </c>
      <c r="IT235" s="60"/>
      <c r="IU235" s="18">
        <f t="shared" si="16"/>
        <v>13.914664802576997</v>
      </c>
      <c r="IV235" s="18">
        <f t="shared" si="17"/>
        <v>20.79585437837838</v>
      </c>
      <c r="IW235" s="57">
        <f t="shared" si="18"/>
        <v>0.34251162651089995</v>
      </c>
      <c r="IX235" s="57">
        <f t="shared" si="19"/>
        <v>0.52093944215817856</v>
      </c>
      <c r="JA235" s="18">
        <v>214.13</v>
      </c>
    </row>
    <row r="236" spans="18:261" x14ac:dyDescent="0.2">
      <c r="R236" t="s">
        <v>1022</v>
      </c>
      <c r="S236">
        <v>4162</v>
      </c>
      <c r="T236" t="s">
        <v>41</v>
      </c>
      <c r="U236">
        <v>2</v>
      </c>
      <c r="V236">
        <v>2638</v>
      </c>
      <c r="W236" t="s">
        <v>42</v>
      </c>
      <c r="X236" t="s">
        <v>125</v>
      </c>
      <c r="Y236">
        <v>56023</v>
      </c>
      <c r="Z236">
        <v>201</v>
      </c>
      <c r="AA236">
        <v>687</v>
      </c>
      <c r="AB236" t="b">
        <v>0</v>
      </c>
      <c r="AC236">
        <v>10956</v>
      </c>
      <c r="AD236">
        <v>1968</v>
      </c>
      <c r="AE236" s="10">
        <v>9999</v>
      </c>
      <c r="AF236" s="11">
        <v>114</v>
      </c>
      <c r="AG236" s="11">
        <v>29.21280446500786</v>
      </c>
      <c r="AH236" s="11">
        <v>0</v>
      </c>
      <c r="AI236" s="11">
        <v>25.625267074568299</v>
      </c>
      <c r="AJ236" s="11" t="s">
        <v>125</v>
      </c>
      <c r="AK236" s="11">
        <v>4.82</v>
      </c>
      <c r="AL236" s="11" t="s">
        <v>540</v>
      </c>
      <c r="AM236" s="11">
        <v>-28.91</v>
      </c>
      <c r="AQ236" t="s">
        <v>101</v>
      </c>
      <c r="AR236" t="s">
        <v>104</v>
      </c>
      <c r="AS236">
        <v>6076</v>
      </c>
      <c r="AT236" t="s">
        <v>41</v>
      </c>
      <c r="AU236">
        <v>4</v>
      </c>
      <c r="AV236">
        <v>2753</v>
      </c>
      <c r="AW236" t="s">
        <v>42</v>
      </c>
      <c r="AX236">
        <v>0</v>
      </c>
      <c r="AY236" t="s">
        <v>230</v>
      </c>
      <c r="AZ236" t="s">
        <v>103</v>
      </c>
      <c r="BA236">
        <v>30</v>
      </c>
      <c r="BB236" t="s">
        <v>231</v>
      </c>
      <c r="BC236">
        <v>87</v>
      </c>
      <c r="BD236">
        <v>30087</v>
      </c>
      <c r="BE236">
        <v>740</v>
      </c>
      <c r="BF236">
        <v>10803</v>
      </c>
      <c r="BG236">
        <v>1986</v>
      </c>
      <c r="BH236">
        <v>0</v>
      </c>
      <c r="BI236" t="s">
        <v>1881</v>
      </c>
      <c r="BJ236" t="s">
        <v>1788</v>
      </c>
      <c r="BK236" t="s">
        <v>1808</v>
      </c>
      <c r="BL236" t="s">
        <v>1910</v>
      </c>
      <c r="BM236" t="s">
        <v>1810</v>
      </c>
      <c r="BN236">
        <v>1986</v>
      </c>
      <c r="BO236">
        <v>0.95</v>
      </c>
      <c r="BP236" t="s">
        <v>1968</v>
      </c>
      <c r="BQ236">
        <v>0</v>
      </c>
      <c r="BR236">
        <v>0</v>
      </c>
      <c r="BS236">
        <v>0</v>
      </c>
      <c r="BT236" t="s">
        <v>2388</v>
      </c>
      <c r="BU236">
        <v>0</v>
      </c>
      <c r="BV236" t="s">
        <v>1812</v>
      </c>
      <c r="BW236">
        <v>2010</v>
      </c>
      <c r="BX236">
        <v>0</v>
      </c>
      <c r="BY236">
        <v>0.1</v>
      </c>
      <c r="BZ236">
        <v>0.14912</v>
      </c>
      <c r="CA236">
        <v>0.14912</v>
      </c>
      <c r="CB236">
        <v>0.14912</v>
      </c>
      <c r="CC236">
        <v>0.14912</v>
      </c>
      <c r="CD236">
        <v>0.1</v>
      </c>
      <c r="CE236">
        <v>0.1</v>
      </c>
      <c r="CF236">
        <v>0.1</v>
      </c>
      <c r="CG236">
        <v>0.99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 t="s">
        <v>2265</v>
      </c>
      <c r="CP236">
        <v>30</v>
      </c>
      <c r="CQ236" t="s">
        <v>2265</v>
      </c>
      <c r="CR236">
        <v>30</v>
      </c>
      <c r="CS236" t="s">
        <v>1795</v>
      </c>
      <c r="CT236" t="s">
        <v>2392</v>
      </c>
      <c r="CU236">
        <v>1</v>
      </c>
      <c r="CV236">
        <v>0</v>
      </c>
      <c r="CW236" t="s">
        <v>1922</v>
      </c>
      <c r="CX236">
        <v>45.883099999999999</v>
      </c>
      <c r="CY236">
        <v>-106.614</v>
      </c>
      <c r="CZ236" t="s">
        <v>1798</v>
      </c>
      <c r="DA236" t="s">
        <v>1799</v>
      </c>
      <c r="DB236">
        <v>0</v>
      </c>
      <c r="DC236">
        <v>0</v>
      </c>
      <c r="DD236" s="18">
        <v>49614571.600000001</v>
      </c>
      <c r="DE236" s="18">
        <v>5144971</v>
      </c>
      <c r="DF236" s="57">
        <v>0.63799999999999901</v>
      </c>
      <c r="DG236" t="s">
        <v>1835</v>
      </c>
      <c r="DH236">
        <v>19033347.600000001</v>
      </c>
      <c r="DI236">
        <v>2158.6</v>
      </c>
      <c r="DJ236">
        <v>3803.2</v>
      </c>
      <c r="DK236">
        <v>5202742.5999999996</v>
      </c>
      <c r="DL236">
        <v>35</v>
      </c>
      <c r="DM236">
        <v>1427.4</v>
      </c>
      <c r="DN236">
        <v>696</v>
      </c>
      <c r="DO236">
        <v>0</v>
      </c>
      <c r="DP236">
        <v>8.6975102706022198E-2</v>
      </c>
      <c r="DQ236">
        <v>0.15094527285755099</v>
      </c>
      <c r="DR236">
        <v>209.71314405425801</v>
      </c>
      <c r="DS236">
        <v>5.5455125131359302E-7</v>
      </c>
      <c r="DT236">
        <v>0.14738200512892599</v>
      </c>
      <c r="DU236">
        <v>8.7014759188205906E-2</v>
      </c>
      <c r="DV236">
        <v>0.15330979901073999</v>
      </c>
      <c r="DW236" s="58">
        <v>209.72639417086</v>
      </c>
      <c r="DX236">
        <v>7.0543791614639202E-7</v>
      </c>
      <c r="DY236">
        <v>0.149989379692724</v>
      </c>
      <c r="DZ236">
        <v>2.5738090119444799E-2</v>
      </c>
      <c r="EA236">
        <v>0</v>
      </c>
      <c r="EB236">
        <v>4839214</v>
      </c>
      <c r="EC236">
        <v>3141780</v>
      </c>
      <c r="ED236">
        <v>0</v>
      </c>
      <c r="EE236">
        <v>7296</v>
      </c>
      <c r="EF236">
        <v>1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1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 t="s">
        <v>1936</v>
      </c>
      <c r="FA236">
        <v>36</v>
      </c>
      <c r="FB236" t="s">
        <v>1802</v>
      </c>
      <c r="FC236">
        <v>6</v>
      </c>
      <c r="FD236" t="s">
        <v>1849</v>
      </c>
      <c r="FE236">
        <v>0</v>
      </c>
      <c r="FF236">
        <v>0</v>
      </c>
      <c r="FG236">
        <v>1</v>
      </c>
      <c r="FH236">
        <v>1</v>
      </c>
      <c r="FI236">
        <v>1</v>
      </c>
      <c r="FJ236" t="s">
        <v>1878</v>
      </c>
      <c r="FK236">
        <v>1</v>
      </c>
      <c r="FL236">
        <v>17</v>
      </c>
      <c r="FM236">
        <v>43</v>
      </c>
      <c r="FN236">
        <v>10</v>
      </c>
      <c r="FO236">
        <v>84</v>
      </c>
      <c r="FP236">
        <v>1</v>
      </c>
      <c r="FQ236">
        <v>1</v>
      </c>
      <c r="FR236">
        <v>0</v>
      </c>
      <c r="FS236">
        <v>0</v>
      </c>
      <c r="FT236">
        <v>0</v>
      </c>
      <c r="FU236">
        <v>0</v>
      </c>
      <c r="FV236">
        <v>0</v>
      </c>
      <c r="FW236">
        <v>0</v>
      </c>
      <c r="FX236">
        <v>0</v>
      </c>
      <c r="FY236">
        <v>0</v>
      </c>
      <c r="FZ236">
        <v>0</v>
      </c>
      <c r="GA236">
        <v>0</v>
      </c>
      <c r="GB236">
        <v>0</v>
      </c>
      <c r="GC236">
        <v>0</v>
      </c>
      <c r="GD236">
        <v>0</v>
      </c>
      <c r="GE236">
        <v>0</v>
      </c>
      <c r="GF236">
        <v>0</v>
      </c>
      <c r="GG236">
        <v>0</v>
      </c>
      <c r="GH236">
        <v>0</v>
      </c>
      <c r="GI236">
        <v>1</v>
      </c>
      <c r="GJ236">
        <v>0</v>
      </c>
      <c r="GK236" t="s">
        <v>2391</v>
      </c>
      <c r="GL236">
        <v>1</v>
      </c>
      <c r="GM236" t="s">
        <v>1804</v>
      </c>
      <c r="GN236">
        <v>0</v>
      </c>
      <c r="GO236" t="s">
        <v>1893</v>
      </c>
      <c r="GP236">
        <v>1</v>
      </c>
      <c r="GQ236" t="s">
        <v>1923</v>
      </c>
      <c r="GR236">
        <v>199.97094290000001</v>
      </c>
      <c r="GS236">
        <v>10.794568294251899</v>
      </c>
      <c r="GT236">
        <v>19.018763150513699</v>
      </c>
      <c r="GU236">
        <v>1</v>
      </c>
      <c r="GV236">
        <v>53528688</v>
      </c>
      <c r="GW236">
        <v>5352510</v>
      </c>
      <c r="GX236">
        <v>0.69</v>
      </c>
      <c r="GY236">
        <v>5614089</v>
      </c>
      <c r="GZ236">
        <v>209.76000756827816</v>
      </c>
      <c r="HA236" t="s">
        <v>1806</v>
      </c>
      <c r="HB236" s="57">
        <v>0.63799999999999901</v>
      </c>
      <c r="HC236" t="s">
        <v>1806</v>
      </c>
      <c r="HD236" s="58">
        <v>209.72639417086</v>
      </c>
      <c r="HE236" s="18">
        <v>4135771.1999999937</v>
      </c>
      <c r="HF236" s="18">
        <v>44678736.27359993</v>
      </c>
      <c r="HG236" s="18">
        <v>4685155.1273864601</v>
      </c>
      <c r="HH236" s="57">
        <v>0.5</v>
      </c>
      <c r="HI236">
        <v>123</v>
      </c>
      <c r="HJ236" s="11">
        <v>11.879595955304179</v>
      </c>
      <c r="HK236">
        <v>0</v>
      </c>
      <c r="HL236" s="11">
        <v>9.6582080937432355</v>
      </c>
      <c r="HM236" s="59">
        <v>2614.6584385228498</v>
      </c>
      <c r="HN236" s="59">
        <v>12.66</v>
      </c>
      <c r="HO236" s="59">
        <v>3.22</v>
      </c>
      <c r="HP236" s="59">
        <v>30.965810424132801</v>
      </c>
      <c r="HQ236" s="59">
        <v>0.34251272533918903</v>
      </c>
      <c r="HR236" s="59">
        <v>0.52094211021555981</v>
      </c>
      <c r="HS236" s="59">
        <v>4.82</v>
      </c>
      <c r="HT236" s="59">
        <v>15.15</v>
      </c>
      <c r="HU236" t="s">
        <v>44</v>
      </c>
      <c r="HV236" s="19" t="s">
        <v>44</v>
      </c>
      <c r="HW236" s="18">
        <v>770.31104787000004</v>
      </c>
      <c r="HX236" s="58">
        <v>253.74045916837798</v>
      </c>
      <c r="HY236" s="58">
        <v>486.25954083162202</v>
      </c>
      <c r="HZ236" s="57">
        <v>0.97092182333853916</v>
      </c>
      <c r="IA236" s="18">
        <v>4135771.1999999937</v>
      </c>
      <c r="IB236" s="18">
        <v>6293903.6276097465</v>
      </c>
      <c r="IC236" s="18">
        <v>67993040.889068097</v>
      </c>
      <c r="ID236" s="58">
        <v>20.972639417086</v>
      </c>
      <c r="IE236" s="18">
        <v>712996.76471880486</v>
      </c>
      <c r="IF236" s="18">
        <v>3972158.3626676551</v>
      </c>
      <c r="IG236" s="18">
        <v>1220980370.9597719</v>
      </c>
      <c r="IH236" s="18">
        <v>0</v>
      </c>
      <c r="II236" s="18">
        <v>0</v>
      </c>
      <c r="IJ236" s="18">
        <v>2510.9643481166427</v>
      </c>
      <c r="IK236" s="58">
        <v>20.79585437837838</v>
      </c>
      <c r="IL236" s="58">
        <v>8.4558490380711344</v>
      </c>
      <c r="IM236" s="58">
        <v>13.930138435940998</v>
      </c>
      <c r="IN236" s="58">
        <v>19.668700841594312</v>
      </c>
      <c r="IO236" s="58">
        <v>0</v>
      </c>
      <c r="IP236" s="58">
        <v>81.637364471891289</v>
      </c>
      <c r="IQ236" s="58">
        <v>-5.9271000718500488</v>
      </c>
      <c r="IR236" s="58">
        <v>-6.1712367782367554</v>
      </c>
      <c r="IS236" s="58">
        <f t="shared" si="15"/>
        <v>2510.9643481166427</v>
      </c>
      <c r="IT236" s="60"/>
      <c r="IU236" s="18">
        <f t="shared" si="16"/>
        <v>13.930138435940998</v>
      </c>
      <c r="IV236" s="18">
        <f t="shared" si="17"/>
        <v>20.79585437837838</v>
      </c>
      <c r="IW236" s="57">
        <f t="shared" si="18"/>
        <v>0.34289251238969998</v>
      </c>
      <c r="IX236" s="57">
        <f t="shared" si="19"/>
        <v>0.52182103971558091</v>
      </c>
      <c r="JA236" s="18">
        <v>214.13</v>
      </c>
    </row>
    <row r="237" spans="18:261" x14ac:dyDescent="0.2">
      <c r="R237" t="s">
        <v>1023</v>
      </c>
      <c r="S237">
        <v>4162</v>
      </c>
      <c r="T237" t="s">
        <v>41</v>
      </c>
      <c r="U237">
        <v>3</v>
      </c>
      <c r="V237">
        <v>2639</v>
      </c>
      <c r="W237" t="s">
        <v>42</v>
      </c>
      <c r="X237" t="s">
        <v>125</v>
      </c>
      <c r="Y237">
        <v>56023</v>
      </c>
      <c r="Z237">
        <v>330</v>
      </c>
      <c r="AA237">
        <v>687</v>
      </c>
      <c r="AB237" t="b">
        <v>1</v>
      </c>
      <c r="AC237">
        <v>10804</v>
      </c>
      <c r="AD237">
        <v>1963</v>
      </c>
      <c r="AE237" s="10">
        <v>2021</v>
      </c>
      <c r="AF237" s="11">
        <v>114</v>
      </c>
      <c r="AG237" s="11">
        <v>29.21280446500786</v>
      </c>
      <c r="AH237" s="11">
        <v>0</v>
      </c>
      <c r="AI237" s="11">
        <v>25.625267074568299</v>
      </c>
      <c r="AJ237" s="11" t="s">
        <v>125</v>
      </c>
      <c r="AK237" s="11">
        <v>4.82</v>
      </c>
      <c r="AL237" s="11" t="s">
        <v>540</v>
      </c>
      <c r="AM237" s="11">
        <v>-28.91</v>
      </c>
      <c r="AQ237" t="s">
        <v>668</v>
      </c>
      <c r="AR237" t="s">
        <v>669</v>
      </c>
      <c r="AS237">
        <v>6077</v>
      </c>
      <c r="AT237" t="s">
        <v>41</v>
      </c>
      <c r="AU237">
        <v>1</v>
      </c>
      <c r="AV237">
        <v>2754</v>
      </c>
      <c r="AW237" t="s">
        <v>42</v>
      </c>
      <c r="AX237">
        <v>0</v>
      </c>
      <c r="AY237" t="s">
        <v>354</v>
      </c>
      <c r="AZ237" t="s">
        <v>355</v>
      </c>
      <c r="BA237">
        <v>31</v>
      </c>
      <c r="BB237" t="s">
        <v>670</v>
      </c>
      <c r="BC237">
        <v>111</v>
      </c>
      <c r="BD237">
        <v>31111</v>
      </c>
      <c r="BE237">
        <v>665</v>
      </c>
      <c r="BF237">
        <v>10041</v>
      </c>
      <c r="BG237">
        <v>1979</v>
      </c>
      <c r="BH237">
        <v>0</v>
      </c>
      <c r="BI237" t="s">
        <v>1807</v>
      </c>
      <c r="BJ237" t="s">
        <v>1788</v>
      </c>
      <c r="BK237" t="s">
        <v>1808</v>
      </c>
      <c r="BL237" t="s">
        <v>1910</v>
      </c>
      <c r="BM237">
        <v>0</v>
      </c>
      <c r="BN237">
        <v>0</v>
      </c>
      <c r="BO237">
        <v>0</v>
      </c>
      <c r="BP237" t="s">
        <v>1931</v>
      </c>
      <c r="BQ237">
        <v>0</v>
      </c>
      <c r="BR237">
        <v>0</v>
      </c>
      <c r="BS237">
        <v>0</v>
      </c>
      <c r="BT237" t="s">
        <v>41</v>
      </c>
      <c r="BU237">
        <v>0</v>
      </c>
      <c r="BV237" t="s">
        <v>1812</v>
      </c>
      <c r="BW237">
        <v>2016</v>
      </c>
      <c r="BX237">
        <v>0</v>
      </c>
      <c r="BY237">
        <v>0.61499999999999999</v>
      </c>
      <c r="BZ237">
        <v>0.20599000000000001</v>
      </c>
      <c r="CA237">
        <v>0.20599000000000001</v>
      </c>
      <c r="CB237">
        <v>0.20599000000000001</v>
      </c>
      <c r="CC237">
        <v>0.20599000000000001</v>
      </c>
      <c r="CD237">
        <v>0.1</v>
      </c>
      <c r="CE237">
        <v>0.1</v>
      </c>
      <c r="CF237">
        <v>0.1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1793</v>
      </c>
      <c r="CO237" t="s">
        <v>2079</v>
      </c>
      <c r="CP237">
        <v>100</v>
      </c>
      <c r="CQ237" t="s">
        <v>2079</v>
      </c>
      <c r="CR237">
        <v>100</v>
      </c>
      <c r="CS237" t="s">
        <v>1795</v>
      </c>
      <c r="CT237" t="s">
        <v>2393</v>
      </c>
      <c r="CU237">
        <v>1</v>
      </c>
      <c r="CV237">
        <v>0</v>
      </c>
      <c r="CW237" t="s">
        <v>2076</v>
      </c>
      <c r="CX237">
        <v>41.080800000000004</v>
      </c>
      <c r="CY237">
        <v>-101.1408</v>
      </c>
      <c r="CZ237" t="s">
        <v>2081</v>
      </c>
      <c r="DA237" t="s">
        <v>1818</v>
      </c>
      <c r="DB237">
        <v>0</v>
      </c>
      <c r="DC237" t="s">
        <v>1935</v>
      </c>
      <c r="DD237" s="18">
        <v>39661257.200000003</v>
      </c>
      <c r="DE237" s="18">
        <v>4277789.4000000004</v>
      </c>
      <c r="DF237" s="57">
        <v>0.56799999999999995</v>
      </c>
      <c r="DG237" t="s">
        <v>1820</v>
      </c>
      <c r="DH237">
        <v>17635276.800000001</v>
      </c>
      <c r="DI237">
        <v>11111.4</v>
      </c>
      <c r="DJ237">
        <v>4029.8</v>
      </c>
      <c r="DK237">
        <v>4159670.4</v>
      </c>
      <c r="DL237">
        <v>27.2</v>
      </c>
      <c r="DM237">
        <v>1745.4</v>
      </c>
      <c r="DN237">
        <v>48</v>
      </c>
      <c r="DO237">
        <v>5</v>
      </c>
      <c r="DP237">
        <v>0.55172358686091205</v>
      </c>
      <c r="DQ237">
        <v>0.20213847824711301</v>
      </c>
      <c r="DR237">
        <v>209.760081494632</v>
      </c>
      <c r="DS237">
        <v>6.7487472705366505E-7</v>
      </c>
      <c r="DT237">
        <v>0.20263726334431401</v>
      </c>
      <c r="DU237">
        <v>0.56031506737007797</v>
      </c>
      <c r="DV237">
        <v>0.20321090578036399</v>
      </c>
      <c r="DW237" s="58">
        <v>209.759886280155</v>
      </c>
      <c r="DX237">
        <v>6.8580781145787703E-7</v>
      </c>
      <c r="DY237">
        <v>0.19794415702054599</v>
      </c>
      <c r="DZ237">
        <v>2.5067766528849601E-3</v>
      </c>
      <c r="EA237">
        <v>2.6112256800885E-4</v>
      </c>
      <c r="EB237">
        <v>3911344</v>
      </c>
      <c r="EC237">
        <v>2267934</v>
      </c>
      <c r="ED237">
        <v>139402</v>
      </c>
      <c r="EE237">
        <v>0</v>
      </c>
      <c r="EF237">
        <v>1</v>
      </c>
      <c r="EG237">
        <v>1</v>
      </c>
      <c r="EH237" t="s">
        <v>1859</v>
      </c>
      <c r="EI237">
        <v>4.5783530000000003E-3</v>
      </c>
      <c r="EJ237">
        <v>4.6267610000000001E-3</v>
      </c>
      <c r="EK237" t="s">
        <v>1848</v>
      </c>
      <c r="EL237" t="s">
        <v>1848</v>
      </c>
      <c r="EM237">
        <v>0</v>
      </c>
      <c r="EN237">
        <v>0</v>
      </c>
      <c r="EO237">
        <v>0</v>
      </c>
      <c r="EP237">
        <v>1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 t="s">
        <v>1936</v>
      </c>
      <c r="FA237">
        <v>43</v>
      </c>
      <c r="FB237" t="s">
        <v>1824</v>
      </c>
      <c r="FC237">
        <v>6</v>
      </c>
      <c r="FD237" t="s">
        <v>1849</v>
      </c>
      <c r="FE237">
        <v>0</v>
      </c>
      <c r="FF237">
        <v>1</v>
      </c>
      <c r="FG237">
        <v>0</v>
      </c>
      <c r="FH237">
        <v>0</v>
      </c>
      <c r="FI237">
        <v>0</v>
      </c>
      <c r="FJ237" t="s">
        <v>2069</v>
      </c>
      <c r="FK237">
        <v>1</v>
      </c>
      <c r="FL237">
        <v>6</v>
      </c>
      <c r="FM237">
        <v>24</v>
      </c>
      <c r="FN237">
        <v>14</v>
      </c>
      <c r="FO237">
        <v>44</v>
      </c>
      <c r="FP237">
        <v>0</v>
      </c>
      <c r="FQ237">
        <v>0</v>
      </c>
      <c r="FR237">
        <v>0</v>
      </c>
      <c r="FS237">
        <v>0</v>
      </c>
      <c r="FT237">
        <v>0</v>
      </c>
      <c r="FU237">
        <v>0</v>
      </c>
      <c r="FV237">
        <v>0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0</v>
      </c>
      <c r="GD237">
        <v>0</v>
      </c>
      <c r="GE237">
        <v>0</v>
      </c>
      <c r="GF237">
        <v>0</v>
      </c>
      <c r="GG237">
        <v>0</v>
      </c>
      <c r="GH237">
        <v>0</v>
      </c>
      <c r="GI237">
        <v>0</v>
      </c>
      <c r="GJ237">
        <v>0</v>
      </c>
      <c r="GK237">
        <v>0</v>
      </c>
      <c r="GL237">
        <v>0</v>
      </c>
      <c r="GM237">
        <v>0</v>
      </c>
      <c r="GN237">
        <v>0</v>
      </c>
      <c r="GO237" t="s">
        <v>1893</v>
      </c>
      <c r="GP237">
        <v>0</v>
      </c>
      <c r="GQ237" t="s">
        <v>1951</v>
      </c>
      <c r="GR237">
        <v>307.12793429999999</v>
      </c>
      <c r="GS237">
        <v>36.178408926966803</v>
      </c>
      <c r="GT237">
        <v>13.120916562619501</v>
      </c>
      <c r="GU237">
        <v>1</v>
      </c>
      <c r="GV237">
        <v>37684204</v>
      </c>
      <c r="GW237">
        <v>4141100</v>
      </c>
      <c r="GX237">
        <v>0.54</v>
      </c>
      <c r="GY237">
        <v>3952318</v>
      </c>
      <c r="GZ237">
        <v>209.75993018188734</v>
      </c>
      <c r="HA237" t="s">
        <v>1806</v>
      </c>
      <c r="HB237" s="57">
        <v>0.56799999999999995</v>
      </c>
      <c r="HC237" t="s">
        <v>1806</v>
      </c>
      <c r="HD237" s="58">
        <v>209.759886280155</v>
      </c>
      <c r="HE237" s="18">
        <v>3308827.1999999997</v>
      </c>
      <c r="HF237" s="18">
        <v>33223933.915199999</v>
      </c>
      <c r="HG237" s="18">
        <v>3484524.2999158683</v>
      </c>
      <c r="HH237" s="57">
        <v>0.48717948717948717</v>
      </c>
      <c r="HI237">
        <v>127</v>
      </c>
      <c r="HJ237" s="11">
        <v>13.633561296198192</v>
      </c>
      <c r="HK237">
        <v>16</v>
      </c>
      <c r="HL237" s="11">
        <v>10.735087634801726</v>
      </c>
      <c r="HM237" s="59">
        <v>2394.61672161468</v>
      </c>
      <c r="HN237" s="59">
        <v>10.58</v>
      </c>
      <c r="HO237" s="59">
        <v>4.59</v>
      </c>
      <c r="HP237" s="59">
        <v>29.351563625781299</v>
      </c>
      <c r="HQ237" s="59">
        <v>0.32302386176616898</v>
      </c>
      <c r="HR237" s="59">
        <v>0.49781957879086725</v>
      </c>
      <c r="HS237" s="59">
        <v>4.82</v>
      </c>
      <c r="HT237" s="59">
        <v>41.41</v>
      </c>
      <c r="HU237" t="s">
        <v>44</v>
      </c>
      <c r="HV237" s="19" t="s">
        <v>44</v>
      </c>
      <c r="HW237" s="18">
        <v>643.41123950249982</v>
      </c>
      <c r="HX237" s="58">
        <v>211.93966229212344</v>
      </c>
      <c r="HY237" s="58">
        <v>453.06033770787656</v>
      </c>
      <c r="HZ237" s="57">
        <v>0.83370793813239419</v>
      </c>
      <c r="IA237" s="18">
        <v>3308827.1999999997</v>
      </c>
      <c r="IB237" s="18">
        <v>4856682.2227964494</v>
      </c>
      <c r="IC237" s="18">
        <v>48765946.199099153</v>
      </c>
      <c r="ID237" s="58">
        <v>20.9759886280155</v>
      </c>
      <c r="IE237" s="18">
        <v>511456.96645335981</v>
      </c>
      <c r="IF237" s="18">
        <v>2973067.3334625084</v>
      </c>
      <c r="IG237" s="18">
        <v>1019838020.0565782</v>
      </c>
      <c r="IH237" s="18">
        <v>1</v>
      </c>
      <c r="II237" s="18">
        <v>0</v>
      </c>
      <c r="IJ237" s="18">
        <v>2250.9982339574108</v>
      </c>
      <c r="IK237" s="58">
        <v>21.226859458646615</v>
      </c>
      <c r="IL237" s="58">
        <v>7.0457044193328473</v>
      </c>
      <c r="IM237" s="58">
        <v>12.947562717326996</v>
      </c>
      <c r="IN237" s="58">
        <v>19.410039090686833</v>
      </c>
      <c r="IO237" s="58">
        <v>0</v>
      </c>
      <c r="IP237" s="58">
        <v>76.374711663490075</v>
      </c>
      <c r="IQ237" s="58">
        <v>-1.8346251635290116</v>
      </c>
      <c r="IR237" s="58">
        <v>-2.0418164010498323</v>
      </c>
      <c r="IS237" s="58">
        <f t="shared" si="15"/>
        <v>2250.9982339574108</v>
      </c>
      <c r="IT237" s="60"/>
      <c r="IU237" s="18">
        <f t="shared" si="16"/>
        <v>12.947562717326996</v>
      </c>
      <c r="IV237" s="18">
        <f t="shared" si="17"/>
        <v>21.226859458646615</v>
      </c>
      <c r="IW237" s="57">
        <f t="shared" si="18"/>
        <v>0.31870625908589989</v>
      </c>
      <c r="IX237" s="57">
        <f t="shared" si="19"/>
        <v>0.46779566572604625</v>
      </c>
      <c r="JA237" s="18">
        <v>214.13</v>
      </c>
    </row>
    <row r="238" spans="18:261" x14ac:dyDescent="0.2">
      <c r="R238" t="s">
        <v>493</v>
      </c>
      <c r="S238">
        <v>4271</v>
      </c>
      <c r="T238" t="s">
        <v>41</v>
      </c>
      <c r="U238" t="s">
        <v>403</v>
      </c>
      <c r="V238">
        <v>2653</v>
      </c>
      <c r="W238" t="s">
        <v>42</v>
      </c>
      <c r="X238" t="s">
        <v>487</v>
      </c>
      <c r="Y238">
        <v>55011</v>
      </c>
      <c r="Z238">
        <v>390</v>
      </c>
      <c r="AA238">
        <v>390</v>
      </c>
      <c r="AB238" t="b">
        <v>1</v>
      </c>
      <c r="AC238">
        <v>11241</v>
      </c>
      <c r="AD238">
        <v>1979</v>
      </c>
      <c r="AE238" s="10">
        <v>9999</v>
      </c>
      <c r="AF238" s="11">
        <v>382</v>
      </c>
      <c r="AG238" s="11">
        <v>52.923889016313126</v>
      </c>
      <c r="AH238" s="11">
        <v>999</v>
      </c>
      <c r="AI238" s="11">
        <v>19.950366540180866</v>
      </c>
      <c r="AJ238" s="11" t="s">
        <v>226</v>
      </c>
      <c r="AK238" s="11" t="e">
        <v>#N/A</v>
      </c>
      <c r="AL238" s="11" t="s">
        <v>62</v>
      </c>
      <c r="AM238" s="11">
        <v>-28.91</v>
      </c>
      <c r="AQ238" t="s">
        <v>668</v>
      </c>
      <c r="AR238" t="s">
        <v>671</v>
      </c>
      <c r="AS238">
        <v>6077</v>
      </c>
      <c r="AT238" t="s">
        <v>41</v>
      </c>
      <c r="AU238">
        <v>2</v>
      </c>
      <c r="AV238">
        <v>2755</v>
      </c>
      <c r="AW238" t="s">
        <v>42</v>
      </c>
      <c r="AX238">
        <v>0</v>
      </c>
      <c r="AY238" t="s">
        <v>354</v>
      </c>
      <c r="AZ238" t="s">
        <v>355</v>
      </c>
      <c r="BA238">
        <v>31</v>
      </c>
      <c r="BB238" t="s">
        <v>670</v>
      </c>
      <c r="BC238">
        <v>111</v>
      </c>
      <c r="BD238">
        <v>31111</v>
      </c>
      <c r="BE238">
        <v>700</v>
      </c>
      <c r="BF238">
        <v>10068</v>
      </c>
      <c r="BG238">
        <v>1982</v>
      </c>
      <c r="BH238">
        <v>0</v>
      </c>
      <c r="BI238" t="s">
        <v>1807</v>
      </c>
      <c r="BJ238" t="s">
        <v>1788</v>
      </c>
      <c r="BK238" t="s">
        <v>1808</v>
      </c>
      <c r="BL238" t="s">
        <v>1910</v>
      </c>
      <c r="BM238">
        <v>0</v>
      </c>
      <c r="BN238">
        <v>0</v>
      </c>
      <c r="BO238">
        <v>0</v>
      </c>
      <c r="BP238" t="s">
        <v>1931</v>
      </c>
      <c r="BQ238">
        <v>0</v>
      </c>
      <c r="BR238">
        <v>0</v>
      </c>
      <c r="BS238">
        <v>0</v>
      </c>
      <c r="BT238" t="s">
        <v>41</v>
      </c>
      <c r="BU238">
        <v>0</v>
      </c>
      <c r="BV238" t="s">
        <v>1812</v>
      </c>
      <c r="BW238">
        <v>2016</v>
      </c>
      <c r="BX238">
        <v>0</v>
      </c>
      <c r="BY238">
        <v>0.60099999999999998</v>
      </c>
      <c r="BZ238">
        <v>0.15770000000000001</v>
      </c>
      <c r="CA238">
        <v>0.15770000000000001</v>
      </c>
      <c r="CB238">
        <v>0.15770000000000001</v>
      </c>
      <c r="CC238">
        <v>0.15770000000000001</v>
      </c>
      <c r="CD238">
        <v>0.1</v>
      </c>
      <c r="CE238">
        <v>0.1</v>
      </c>
      <c r="CF238">
        <v>0.1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 t="s">
        <v>1793</v>
      </c>
      <c r="CO238" t="s">
        <v>2079</v>
      </c>
      <c r="CP238">
        <v>100</v>
      </c>
      <c r="CQ238" t="s">
        <v>2079</v>
      </c>
      <c r="CR238">
        <v>100</v>
      </c>
      <c r="CS238" t="s">
        <v>1795</v>
      </c>
      <c r="CT238" t="s">
        <v>2394</v>
      </c>
      <c r="CU238">
        <v>1</v>
      </c>
      <c r="CV238">
        <v>0</v>
      </c>
      <c r="CW238" t="s">
        <v>2076</v>
      </c>
      <c r="CX238">
        <v>41.080800000000004</v>
      </c>
      <c r="CY238">
        <v>-101.1408</v>
      </c>
      <c r="CZ238" t="s">
        <v>2081</v>
      </c>
      <c r="DA238" t="s">
        <v>1818</v>
      </c>
      <c r="DB238">
        <v>0</v>
      </c>
      <c r="DC238" t="s">
        <v>1935</v>
      </c>
      <c r="DD238" s="18">
        <v>38121182.399999999</v>
      </c>
      <c r="DE238" s="18">
        <v>4011317</v>
      </c>
      <c r="DF238" s="57">
        <v>0.52600000000000002</v>
      </c>
      <c r="DG238" t="s">
        <v>1820</v>
      </c>
      <c r="DH238">
        <v>16373170</v>
      </c>
      <c r="DI238">
        <v>10885.6</v>
      </c>
      <c r="DJ238">
        <v>2951</v>
      </c>
      <c r="DK238">
        <v>3998150</v>
      </c>
      <c r="DL238">
        <v>21.4</v>
      </c>
      <c r="DM238">
        <v>1244.4000000000001</v>
      </c>
      <c r="DN238">
        <v>81</v>
      </c>
      <c r="DO238">
        <v>5</v>
      </c>
      <c r="DP238">
        <v>0.56294752803727199</v>
      </c>
      <c r="DQ238">
        <v>0.15036044057876999</v>
      </c>
      <c r="DR238">
        <v>209.760108897001</v>
      </c>
      <c r="DS238">
        <v>4.9037241118229301E-7</v>
      </c>
      <c r="DT238">
        <v>0.14990565520005</v>
      </c>
      <c r="DU238">
        <v>0.571105055755038</v>
      </c>
      <c r="DV238">
        <v>0.15482206029370099</v>
      </c>
      <c r="DW238" s="58">
        <v>209.76002045518899</v>
      </c>
      <c r="DX238">
        <v>5.6136768727299398E-7</v>
      </c>
      <c r="DY238">
        <v>0.15200477366325499</v>
      </c>
      <c r="DZ238">
        <v>4.0484508602783098E-3</v>
      </c>
      <c r="EA238">
        <v>2.49904374091253E-4</v>
      </c>
      <c r="EB238">
        <v>4489211</v>
      </c>
      <c r="EC238">
        <v>2653006</v>
      </c>
      <c r="ED238">
        <v>139544</v>
      </c>
      <c r="EE238">
        <v>0</v>
      </c>
      <c r="EF238">
        <v>1</v>
      </c>
      <c r="EG238">
        <v>1</v>
      </c>
      <c r="EH238" t="s">
        <v>1859</v>
      </c>
      <c r="EI238">
        <v>4.6734849999999998E-3</v>
      </c>
      <c r="EJ238">
        <v>4.6267610000000001E-3</v>
      </c>
      <c r="EK238" t="s">
        <v>1848</v>
      </c>
      <c r="EL238" t="s">
        <v>1848</v>
      </c>
      <c r="EM238">
        <v>0</v>
      </c>
      <c r="EN238">
        <v>0</v>
      </c>
      <c r="EO238">
        <v>0</v>
      </c>
      <c r="EP238">
        <v>1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 t="s">
        <v>1936</v>
      </c>
      <c r="FA238">
        <v>40</v>
      </c>
      <c r="FB238" t="s">
        <v>1824</v>
      </c>
      <c r="FC238">
        <v>6</v>
      </c>
      <c r="FD238" t="s">
        <v>1849</v>
      </c>
      <c r="FE238">
        <v>0</v>
      </c>
      <c r="FF238">
        <v>1</v>
      </c>
      <c r="FG238">
        <v>0</v>
      </c>
      <c r="FH238">
        <v>0</v>
      </c>
      <c r="FI238">
        <v>0</v>
      </c>
      <c r="FJ238" t="s">
        <v>2069</v>
      </c>
      <c r="FK238">
        <v>1</v>
      </c>
      <c r="FL238">
        <v>6</v>
      </c>
      <c r="FM238">
        <v>24</v>
      </c>
      <c r="FN238">
        <v>14</v>
      </c>
      <c r="FO238">
        <v>44</v>
      </c>
      <c r="FP238">
        <v>0</v>
      </c>
      <c r="FQ238">
        <v>0</v>
      </c>
      <c r="FR238">
        <v>0</v>
      </c>
      <c r="FS238">
        <v>0</v>
      </c>
      <c r="FT238">
        <v>0</v>
      </c>
      <c r="FU238">
        <v>0</v>
      </c>
      <c r="FV238">
        <v>0</v>
      </c>
      <c r="FW238">
        <v>0</v>
      </c>
      <c r="FX238">
        <v>0</v>
      </c>
      <c r="FY238">
        <v>0</v>
      </c>
      <c r="FZ238">
        <v>0</v>
      </c>
      <c r="GA238">
        <v>0</v>
      </c>
      <c r="GB238">
        <v>0</v>
      </c>
      <c r="GC238">
        <v>0</v>
      </c>
      <c r="GD238">
        <v>0</v>
      </c>
      <c r="GE238">
        <v>0</v>
      </c>
      <c r="GF238">
        <v>0</v>
      </c>
      <c r="GG238">
        <v>0</v>
      </c>
      <c r="GH238">
        <v>0</v>
      </c>
      <c r="GI238">
        <v>0</v>
      </c>
      <c r="GJ238">
        <v>0</v>
      </c>
      <c r="GK238">
        <v>0</v>
      </c>
      <c r="GL238">
        <v>0</v>
      </c>
      <c r="GM238">
        <v>0</v>
      </c>
      <c r="GN238">
        <v>0</v>
      </c>
      <c r="GO238" t="s">
        <v>1893</v>
      </c>
      <c r="GP238">
        <v>0</v>
      </c>
      <c r="GQ238" t="s">
        <v>1951</v>
      </c>
      <c r="GR238">
        <v>307.12793429999999</v>
      </c>
      <c r="GS238">
        <v>35.443210415914201</v>
      </c>
      <c r="GT238">
        <v>9.6083738091940702</v>
      </c>
      <c r="GU238">
        <v>1</v>
      </c>
      <c r="GV238">
        <v>45605843</v>
      </c>
      <c r="GW238">
        <v>4764534</v>
      </c>
      <c r="GX238">
        <v>0.63</v>
      </c>
      <c r="GY238">
        <v>4783141</v>
      </c>
      <c r="GZ238">
        <v>209.76000816386619</v>
      </c>
      <c r="HA238" t="s">
        <v>1806</v>
      </c>
      <c r="HB238" s="57">
        <v>0.52600000000000002</v>
      </c>
      <c r="HC238" t="s">
        <v>1806</v>
      </c>
      <c r="HD238" s="58">
        <v>209.76002045518899</v>
      </c>
      <c r="HE238" s="18">
        <v>3225432</v>
      </c>
      <c r="HF238" s="18">
        <v>32473649.375999998</v>
      </c>
      <c r="HG238" s="18">
        <v>3405836.6786821974</v>
      </c>
      <c r="HH238" s="57">
        <v>0.51282051282051277</v>
      </c>
      <c r="HI238">
        <v>127</v>
      </c>
      <c r="HJ238" s="11">
        <v>13.205424455879806</v>
      </c>
      <c r="HK238">
        <v>16</v>
      </c>
      <c r="HL238" s="11">
        <v>10.397972012503784</v>
      </c>
      <c r="HM238" s="59">
        <v>2404.1953647263799</v>
      </c>
      <c r="HN238" s="59">
        <v>10.58</v>
      </c>
      <c r="HO238" s="59">
        <v>4.59</v>
      </c>
      <c r="HP238" s="59">
        <v>29.150435129954499</v>
      </c>
      <c r="HQ238" s="59">
        <v>0.32388315616903496</v>
      </c>
      <c r="HR238" s="59">
        <v>0.49977960872380822</v>
      </c>
      <c r="HS238" s="59">
        <v>4.82</v>
      </c>
      <c r="HT238" s="59">
        <v>41.41</v>
      </c>
      <c r="HU238" t="s">
        <v>44</v>
      </c>
      <c r="HV238" s="19" t="s">
        <v>44</v>
      </c>
      <c r="HW238" s="18">
        <v>679.09616459999995</v>
      </c>
      <c r="HX238" s="58">
        <v>223.69427661923999</v>
      </c>
      <c r="HY238" s="58">
        <v>476.30572338076001</v>
      </c>
      <c r="HZ238" s="57">
        <v>0.77303291127085616</v>
      </c>
      <c r="IA238" s="18">
        <v>3225432</v>
      </c>
      <c r="IB238" s="18">
        <v>4740237.8119128905</v>
      </c>
      <c r="IC238" s="18">
        <v>47724714.290338978</v>
      </c>
      <c r="ID238" s="58">
        <v>20.9760020455189</v>
      </c>
      <c r="IE238" s="18">
        <v>500536.85228797776</v>
      </c>
      <c r="IF238" s="18">
        <v>2905299.8263942194</v>
      </c>
      <c r="IG238" s="18">
        <v>1076400357.0549831</v>
      </c>
      <c r="IH238" s="18">
        <v>1</v>
      </c>
      <c r="II238" s="18">
        <v>0</v>
      </c>
      <c r="IJ238" s="18">
        <v>2259.8938123498174</v>
      </c>
      <c r="IK238" s="58">
        <v>21.014230285714284</v>
      </c>
      <c r="IL238" s="58">
        <v>7.0925684905180058</v>
      </c>
      <c r="IM238" s="58">
        <v>12.982378392395999</v>
      </c>
      <c r="IN238" s="58">
        <v>19.125205978352362</v>
      </c>
      <c r="IO238" s="58">
        <v>0</v>
      </c>
      <c r="IP238" s="58">
        <v>76.563537920969537</v>
      </c>
      <c r="IQ238" s="58">
        <v>0.68101975313061303</v>
      </c>
      <c r="IR238" s="58">
        <v>0.75606066004752703</v>
      </c>
      <c r="IS238" s="58">
        <f t="shared" si="15"/>
        <v>2259.8938123498174</v>
      </c>
      <c r="IT238" s="60"/>
      <c r="IU238" s="18">
        <f t="shared" si="16"/>
        <v>12.982378392395999</v>
      </c>
      <c r="IV238" s="18">
        <f t="shared" si="17"/>
        <v>21.014230285714284</v>
      </c>
      <c r="IW238" s="57">
        <f t="shared" si="18"/>
        <v>0.31956325231319993</v>
      </c>
      <c r="IX238" s="57">
        <f t="shared" si="19"/>
        <v>0.46964431800542972</v>
      </c>
      <c r="JA238" s="18">
        <v>214.13</v>
      </c>
    </row>
    <row r="239" spans="18:261" x14ac:dyDescent="0.2">
      <c r="R239" t="s">
        <v>1024</v>
      </c>
      <c r="S239">
        <v>470</v>
      </c>
      <c r="T239" t="s">
        <v>41</v>
      </c>
      <c r="U239">
        <v>2</v>
      </c>
      <c r="V239">
        <v>300</v>
      </c>
      <c r="W239" t="s">
        <v>42</v>
      </c>
      <c r="X239" t="s">
        <v>136</v>
      </c>
      <c r="Y239">
        <v>8101</v>
      </c>
      <c r="Z239">
        <v>335</v>
      </c>
      <c r="AA239">
        <v>1085</v>
      </c>
      <c r="AB239" t="b">
        <v>1</v>
      </c>
      <c r="AC239">
        <v>10809</v>
      </c>
      <c r="AD239">
        <v>1975</v>
      </c>
      <c r="AE239" s="10">
        <v>2021</v>
      </c>
      <c r="AF239" s="11">
        <v>127</v>
      </c>
      <c r="AG239" s="11">
        <v>19.835335126376098</v>
      </c>
      <c r="AH239" s="11">
        <v>6</v>
      </c>
      <c r="AI239" s="11">
        <v>15.618374115256769</v>
      </c>
      <c r="AJ239" s="11" t="s">
        <v>136</v>
      </c>
      <c r="AK239" s="11">
        <v>4.82</v>
      </c>
      <c r="AL239" s="11" t="s">
        <v>136</v>
      </c>
      <c r="AM239" s="11">
        <v>-28.91</v>
      </c>
      <c r="AQ239" t="s">
        <v>672</v>
      </c>
      <c r="AR239" t="s">
        <v>673</v>
      </c>
      <c r="AS239">
        <v>6090</v>
      </c>
      <c r="AT239" t="s">
        <v>41</v>
      </c>
      <c r="AU239">
        <v>3</v>
      </c>
      <c r="AV239">
        <v>2769</v>
      </c>
      <c r="AW239" t="s">
        <v>42</v>
      </c>
      <c r="AX239">
        <v>0</v>
      </c>
      <c r="AY239" t="s">
        <v>245</v>
      </c>
      <c r="AZ239" t="s">
        <v>246</v>
      </c>
      <c r="BA239">
        <v>27</v>
      </c>
      <c r="BB239" t="s">
        <v>674</v>
      </c>
      <c r="BC239">
        <v>141</v>
      </c>
      <c r="BD239">
        <v>27141</v>
      </c>
      <c r="BE239">
        <v>876</v>
      </c>
      <c r="BF239">
        <v>10018</v>
      </c>
      <c r="BG239">
        <v>1987</v>
      </c>
      <c r="BH239">
        <v>2030</v>
      </c>
      <c r="BI239" t="s">
        <v>1807</v>
      </c>
      <c r="BJ239" t="s">
        <v>1788</v>
      </c>
      <c r="BK239" t="s">
        <v>1808</v>
      </c>
      <c r="BL239" t="s">
        <v>1910</v>
      </c>
      <c r="BM239" t="s">
        <v>1865</v>
      </c>
      <c r="BN239">
        <v>1987</v>
      </c>
      <c r="BO239">
        <v>0.72299999999999998</v>
      </c>
      <c r="BP239" t="s">
        <v>1811</v>
      </c>
      <c r="BQ239">
        <v>0</v>
      </c>
      <c r="BR239">
        <v>0</v>
      </c>
      <c r="BS239">
        <v>0</v>
      </c>
      <c r="BT239" t="s">
        <v>41</v>
      </c>
      <c r="BU239">
        <v>0</v>
      </c>
      <c r="BV239" t="s">
        <v>1812</v>
      </c>
      <c r="BW239">
        <v>2009</v>
      </c>
      <c r="BX239">
        <v>0</v>
      </c>
      <c r="BY239">
        <v>0.28999999999999998</v>
      </c>
      <c r="BZ239">
        <v>0.12257</v>
      </c>
      <c r="CA239">
        <v>0.12257</v>
      </c>
      <c r="CB239">
        <v>0.12257</v>
      </c>
      <c r="CC239">
        <v>0.12257</v>
      </c>
      <c r="CD239">
        <v>0.1</v>
      </c>
      <c r="CE239">
        <v>0.1</v>
      </c>
      <c r="CF239">
        <v>0.1</v>
      </c>
      <c r="CG239">
        <v>0.77300000000000002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1793</v>
      </c>
      <c r="CO239" t="s">
        <v>2395</v>
      </c>
      <c r="CP239">
        <v>59</v>
      </c>
      <c r="CQ239" t="s">
        <v>2237</v>
      </c>
      <c r="CR239">
        <v>59</v>
      </c>
      <c r="CS239" t="s">
        <v>1795</v>
      </c>
      <c r="CT239" t="s">
        <v>2396</v>
      </c>
      <c r="CU239">
        <v>1</v>
      </c>
      <c r="CV239">
        <v>0</v>
      </c>
      <c r="CW239" t="s">
        <v>1944</v>
      </c>
      <c r="CX239">
        <v>45.380800000000001</v>
      </c>
      <c r="CY239">
        <v>-93.893100000000004</v>
      </c>
      <c r="CZ239" t="s">
        <v>1817</v>
      </c>
      <c r="DA239" t="s">
        <v>1818</v>
      </c>
      <c r="DB239">
        <v>0</v>
      </c>
      <c r="DC239">
        <v>0</v>
      </c>
      <c r="DD239" s="18">
        <v>42588465</v>
      </c>
      <c r="DE239" s="18">
        <v>4348138.2</v>
      </c>
      <c r="DF239" s="57">
        <v>0.45400000000000001</v>
      </c>
      <c r="DG239" t="s">
        <v>1820</v>
      </c>
      <c r="DH239">
        <v>18081784.399999999</v>
      </c>
      <c r="DI239">
        <v>4491</v>
      </c>
      <c r="DJ239">
        <v>2612.8000000000002</v>
      </c>
      <c r="DK239">
        <v>4466677.5999999996</v>
      </c>
      <c r="DL239">
        <v>16.2</v>
      </c>
      <c r="DM239">
        <v>1092.2</v>
      </c>
      <c r="DN239">
        <v>41</v>
      </c>
      <c r="DO239">
        <v>2</v>
      </c>
      <c r="DP239">
        <v>0.170404788424624</v>
      </c>
      <c r="DQ239">
        <v>0.12484111825819701</v>
      </c>
      <c r="DR239">
        <v>209.75989392288</v>
      </c>
      <c r="DS239">
        <v>5.2851632061179698E-7</v>
      </c>
      <c r="DT239">
        <v>0.124790171117136</v>
      </c>
      <c r="DU239">
        <v>0.21090217738535499</v>
      </c>
      <c r="DV239">
        <v>0.122699890686363</v>
      </c>
      <c r="DW239" s="58">
        <v>209.759971391314</v>
      </c>
      <c r="DX239">
        <v>3.8038468867098099E-7</v>
      </c>
      <c r="DY239">
        <v>0.120806661094797</v>
      </c>
      <c r="DZ239">
        <v>2.1329486673128599E-3</v>
      </c>
      <c r="EA239">
        <v>1.04046276454286E-4</v>
      </c>
      <c r="EB239">
        <v>4613720</v>
      </c>
      <c r="EC239">
        <v>2691985</v>
      </c>
      <c r="ED239">
        <v>0</v>
      </c>
      <c r="EE239">
        <v>16817</v>
      </c>
      <c r="EF239">
        <v>1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1</v>
      </c>
      <c r="EQ239">
        <v>0</v>
      </c>
      <c r="ER239">
        <v>1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1</v>
      </c>
      <c r="EY239">
        <v>1</v>
      </c>
      <c r="EZ239" t="s">
        <v>1939</v>
      </c>
      <c r="FA239">
        <v>35</v>
      </c>
      <c r="FB239" t="s">
        <v>1802</v>
      </c>
      <c r="FC239">
        <v>6</v>
      </c>
      <c r="FD239" t="s">
        <v>1849</v>
      </c>
      <c r="FE239">
        <v>0</v>
      </c>
      <c r="FF239">
        <v>0</v>
      </c>
      <c r="FG239">
        <v>0</v>
      </c>
      <c r="FH239">
        <v>0</v>
      </c>
      <c r="FI239">
        <v>0</v>
      </c>
      <c r="FJ239">
        <v>0</v>
      </c>
      <c r="FK239">
        <v>0</v>
      </c>
      <c r="FL239">
        <v>27</v>
      </c>
      <c r="FM239">
        <v>2</v>
      </c>
      <c r="FN239">
        <v>23</v>
      </c>
      <c r="FO239">
        <v>27</v>
      </c>
      <c r="FP239">
        <v>0</v>
      </c>
      <c r="FQ239">
        <v>0</v>
      </c>
      <c r="FR239">
        <v>0</v>
      </c>
      <c r="FS239" t="s">
        <v>2240</v>
      </c>
      <c r="FT239">
        <v>1</v>
      </c>
      <c r="FU239">
        <v>1</v>
      </c>
      <c r="FV239">
        <v>1</v>
      </c>
      <c r="FW239">
        <v>1</v>
      </c>
      <c r="FX239">
        <v>0</v>
      </c>
      <c r="FY239">
        <v>0</v>
      </c>
      <c r="FZ239">
        <v>0</v>
      </c>
      <c r="GA239">
        <v>0</v>
      </c>
      <c r="GB239">
        <v>0</v>
      </c>
      <c r="GC239">
        <v>0</v>
      </c>
      <c r="GD239">
        <v>0</v>
      </c>
      <c r="GE239">
        <v>1</v>
      </c>
      <c r="GF239">
        <v>1</v>
      </c>
      <c r="GG239">
        <v>0</v>
      </c>
      <c r="GH239">
        <v>1</v>
      </c>
      <c r="GI239">
        <v>0</v>
      </c>
      <c r="GJ239" t="s">
        <v>1836</v>
      </c>
      <c r="GK239">
        <v>0</v>
      </c>
      <c r="GL239">
        <v>1</v>
      </c>
      <c r="GM239" t="s">
        <v>1836</v>
      </c>
      <c r="GN239">
        <v>0</v>
      </c>
      <c r="GO239" t="s">
        <v>1893</v>
      </c>
      <c r="GP239">
        <v>1</v>
      </c>
      <c r="GQ239" t="s">
        <v>1945</v>
      </c>
      <c r="GR239">
        <v>305.21807089999999</v>
      </c>
      <c r="GS239">
        <v>14.7140698018218</v>
      </c>
      <c r="GT239">
        <v>8.5604367798263201</v>
      </c>
      <c r="GU239">
        <v>1</v>
      </c>
      <c r="GV239">
        <v>47964059</v>
      </c>
      <c r="GW239">
        <v>4935413</v>
      </c>
      <c r="GX239">
        <v>0.51</v>
      </c>
      <c r="GY239">
        <v>5030473</v>
      </c>
      <c r="GZ239">
        <v>209.7601039144748</v>
      </c>
      <c r="HA239" t="s">
        <v>1806</v>
      </c>
      <c r="HB239" s="57">
        <v>0.45400000000000001</v>
      </c>
      <c r="HC239" t="s">
        <v>1806</v>
      </c>
      <c r="HD239" s="58">
        <v>209.759971391314</v>
      </c>
      <c r="HE239" s="18">
        <v>3483887.04</v>
      </c>
      <c r="HF239" s="18">
        <v>34901580.366719998</v>
      </c>
      <c r="HG239" s="18">
        <v>3660477.2496174164</v>
      </c>
      <c r="HH239" s="57">
        <v>0.56298200514138819</v>
      </c>
      <c r="HI239">
        <v>451</v>
      </c>
      <c r="HJ239" s="11">
        <v>41.268476142720928</v>
      </c>
      <c r="HK239">
        <v>174</v>
      </c>
      <c r="HL239" s="11">
        <v>15.921762414264837</v>
      </c>
      <c r="HM239" s="59">
        <v>2337.93608085506</v>
      </c>
      <c r="HN239" s="59">
        <v>10.58</v>
      </c>
      <c r="HO239" s="59">
        <v>3.52</v>
      </c>
      <c r="HP239" s="59">
        <v>27.2466033281741</v>
      </c>
      <c r="HQ239" s="59">
        <v>0.31774326045159801</v>
      </c>
      <c r="HR239" s="59">
        <v>0.46572388667338793</v>
      </c>
      <c r="HS239" s="59">
        <v>4.82</v>
      </c>
      <c r="HT239" s="59">
        <v>52.31</v>
      </c>
      <c r="HU239" t="s">
        <v>44</v>
      </c>
      <c r="HV239" s="19">
        <v>1</v>
      </c>
      <c r="HW239" s="18">
        <v>845.61984082800018</v>
      </c>
      <c r="HX239" s="58">
        <v>278.54717556874323</v>
      </c>
      <c r="HY239" s="58">
        <v>597.45282443125677</v>
      </c>
      <c r="HZ239" s="57">
        <v>0.66566594672741397</v>
      </c>
      <c r="IA239" s="18">
        <v>3483887.04</v>
      </c>
      <c r="IB239" s="18">
        <v>5108160.7153589604</v>
      </c>
      <c r="IC239" s="18">
        <v>51173554.046466067</v>
      </c>
      <c r="ID239" s="58">
        <v>20.975997139131401</v>
      </c>
      <c r="IE239" s="18">
        <v>536708.16163892916</v>
      </c>
      <c r="IF239" s="18">
        <v>3123769.0879784874</v>
      </c>
      <c r="IG239" s="18">
        <v>1340348460.2746606</v>
      </c>
      <c r="IH239" s="18">
        <v>0</v>
      </c>
      <c r="II239" s="18">
        <v>0</v>
      </c>
      <c r="IJ239" s="18">
        <v>2243.4381518751725</v>
      </c>
      <c r="IK239" s="58">
        <v>20.202549972602739</v>
      </c>
      <c r="IL239" s="58">
        <v>7.0059563468564994</v>
      </c>
      <c r="IM239" s="58">
        <v>12.917904920046</v>
      </c>
      <c r="IN239" s="58">
        <v>24.493878532394532</v>
      </c>
      <c r="IO239" s="58">
        <v>0</v>
      </c>
      <c r="IP239" s="58">
        <v>76.213829389305175</v>
      </c>
      <c r="IQ239" s="58">
        <v>12.062888246228283</v>
      </c>
      <c r="IR239" s="58">
        <v>13.453536046481444</v>
      </c>
      <c r="IS239" s="58">
        <f t="shared" si="15"/>
        <v>2243.4381518751725</v>
      </c>
      <c r="IT239" s="60"/>
      <c r="IU239" s="18">
        <f t="shared" si="16"/>
        <v>12.917904920046</v>
      </c>
      <c r="IV239" s="18">
        <f t="shared" si="17"/>
        <v>20.202549972602739</v>
      </c>
      <c r="IW239" s="57">
        <f t="shared" si="18"/>
        <v>0.31797622781820001</v>
      </c>
      <c r="IX239" s="57">
        <f t="shared" si="19"/>
        <v>0.46622455226302639</v>
      </c>
      <c r="JA239" s="18">
        <v>214.13</v>
      </c>
    </row>
    <row r="240" spans="18:261" x14ac:dyDescent="0.2">
      <c r="R240" t="s">
        <v>496</v>
      </c>
      <c r="S240">
        <v>470</v>
      </c>
      <c r="T240" t="s">
        <v>41</v>
      </c>
      <c r="U240">
        <v>3</v>
      </c>
      <c r="V240">
        <v>89734</v>
      </c>
      <c r="W240" t="s">
        <v>42</v>
      </c>
      <c r="X240" t="s">
        <v>136</v>
      </c>
      <c r="Y240">
        <v>8101</v>
      </c>
      <c r="Z240">
        <v>750</v>
      </c>
      <c r="AA240">
        <v>1085</v>
      </c>
      <c r="AB240" t="b">
        <v>1</v>
      </c>
      <c r="AC240">
        <v>10459</v>
      </c>
      <c r="AD240">
        <v>2010</v>
      </c>
      <c r="AE240" s="10">
        <v>2040</v>
      </c>
      <c r="AF240" s="11">
        <v>127</v>
      </c>
      <c r="AG240" s="11">
        <v>19.835335126376098</v>
      </c>
      <c r="AH240" s="11">
        <v>6</v>
      </c>
      <c r="AI240" s="11">
        <v>15.618374115256769</v>
      </c>
      <c r="AJ240" s="11" t="s">
        <v>136</v>
      </c>
      <c r="AK240" s="11">
        <v>4.82</v>
      </c>
      <c r="AL240" s="11" t="s">
        <v>136</v>
      </c>
      <c r="AM240" s="11">
        <v>-28.91</v>
      </c>
      <c r="AQ240" t="s">
        <v>675</v>
      </c>
      <c r="AR240" t="s">
        <v>676</v>
      </c>
      <c r="AS240">
        <v>6095</v>
      </c>
      <c r="AT240" t="s">
        <v>41</v>
      </c>
      <c r="AU240">
        <v>1</v>
      </c>
      <c r="AV240">
        <v>2773</v>
      </c>
      <c r="AW240" t="s">
        <v>42</v>
      </c>
      <c r="AX240">
        <v>0</v>
      </c>
      <c r="AY240" t="s">
        <v>199</v>
      </c>
      <c r="AZ240" t="s">
        <v>200</v>
      </c>
      <c r="BA240">
        <v>40</v>
      </c>
      <c r="BB240" t="s">
        <v>677</v>
      </c>
      <c r="BC240">
        <v>103</v>
      </c>
      <c r="BD240">
        <v>40103</v>
      </c>
      <c r="BE240">
        <v>520</v>
      </c>
      <c r="BF240">
        <v>10621</v>
      </c>
      <c r="BG240">
        <v>1979</v>
      </c>
      <c r="BH240">
        <v>2044</v>
      </c>
      <c r="BI240" t="s">
        <v>1881</v>
      </c>
      <c r="BJ240" t="s">
        <v>1788</v>
      </c>
      <c r="BK240" t="s">
        <v>1808</v>
      </c>
      <c r="BL240" t="s">
        <v>1910</v>
      </c>
      <c r="BM240" t="s">
        <v>1865</v>
      </c>
      <c r="BN240">
        <v>2019</v>
      </c>
      <c r="BO240">
        <v>0.95</v>
      </c>
      <c r="BP240" t="s">
        <v>2163</v>
      </c>
      <c r="BQ240">
        <v>0</v>
      </c>
      <c r="BR240">
        <v>0</v>
      </c>
      <c r="BS240">
        <v>0</v>
      </c>
      <c r="BT240" t="s">
        <v>1909</v>
      </c>
      <c r="BU240" t="s">
        <v>1863</v>
      </c>
      <c r="BV240" t="s">
        <v>1812</v>
      </c>
      <c r="BW240">
        <v>2016</v>
      </c>
      <c r="BX240">
        <v>0</v>
      </c>
      <c r="BY240">
        <v>1.2</v>
      </c>
      <c r="BZ240">
        <v>0.12322</v>
      </c>
      <c r="CA240">
        <v>0.12322</v>
      </c>
      <c r="CB240">
        <v>0.12322</v>
      </c>
      <c r="CC240">
        <v>0.12322</v>
      </c>
      <c r="CD240">
        <v>0.1</v>
      </c>
      <c r="CE240">
        <v>0.1</v>
      </c>
      <c r="CF240">
        <v>0.1</v>
      </c>
      <c r="CG240">
        <v>0.99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 t="s">
        <v>1793</v>
      </c>
      <c r="CO240" t="s">
        <v>1887</v>
      </c>
      <c r="CP240">
        <v>100</v>
      </c>
      <c r="CQ240" t="s">
        <v>1888</v>
      </c>
      <c r="CR240">
        <v>100</v>
      </c>
      <c r="CS240" t="s">
        <v>1795</v>
      </c>
      <c r="CT240" t="s">
        <v>2397</v>
      </c>
      <c r="CU240">
        <v>1</v>
      </c>
      <c r="CV240">
        <v>0</v>
      </c>
      <c r="CW240" t="s">
        <v>1890</v>
      </c>
      <c r="CX240">
        <v>36.453069999999997</v>
      </c>
      <c r="CY240">
        <v>-97.052790000000002</v>
      </c>
      <c r="CZ240" t="s">
        <v>1817</v>
      </c>
      <c r="DA240" t="s">
        <v>1818</v>
      </c>
      <c r="DB240">
        <v>0</v>
      </c>
      <c r="DC240">
        <v>0</v>
      </c>
      <c r="DD240" s="18">
        <v>18683676</v>
      </c>
      <c r="DE240" s="18">
        <v>1872773.6</v>
      </c>
      <c r="DF240" s="57">
        <v>0.34799999999999998</v>
      </c>
      <c r="DG240" t="s">
        <v>1891</v>
      </c>
      <c r="DH240">
        <v>8764616.5999999996</v>
      </c>
      <c r="DI240">
        <v>1908.8</v>
      </c>
      <c r="DJ240">
        <v>1186</v>
      </c>
      <c r="DK240">
        <v>1958059.2</v>
      </c>
      <c r="DL240">
        <v>13</v>
      </c>
      <c r="DM240">
        <v>560</v>
      </c>
      <c r="DN240">
        <v>75</v>
      </c>
      <c r="DO240">
        <v>8</v>
      </c>
      <c r="DP240">
        <v>3.7595519991142301E-2</v>
      </c>
      <c r="DQ240">
        <v>0.12917435073879599</v>
      </c>
      <c r="DR240">
        <v>209.46708901262599</v>
      </c>
      <c r="DS240">
        <v>8.9513142836053099E-7</v>
      </c>
      <c r="DT240">
        <v>0.130915459532116</v>
      </c>
      <c r="DU240">
        <v>0.204328099031475</v>
      </c>
      <c r="DV240">
        <v>0.12695574468321899</v>
      </c>
      <c r="DW240" s="58">
        <v>209.60106565752901</v>
      </c>
      <c r="DX240">
        <v>6.9579455349150697E-7</v>
      </c>
      <c r="DY240">
        <v>0.12778653660674599</v>
      </c>
      <c r="DZ240">
        <v>7.9817038064213305E-3</v>
      </c>
      <c r="EA240">
        <v>8.5138173935160805E-4</v>
      </c>
      <c r="EB240">
        <v>1840282</v>
      </c>
      <c r="EC240">
        <v>1293567</v>
      </c>
      <c r="ED240">
        <v>0</v>
      </c>
      <c r="EE240">
        <v>10060</v>
      </c>
      <c r="EF240">
        <v>1</v>
      </c>
      <c r="EG240">
        <v>0</v>
      </c>
      <c r="EH240">
        <v>0</v>
      </c>
      <c r="EI240">
        <v>0.14000000000000001</v>
      </c>
      <c r="EJ240">
        <v>0.26</v>
      </c>
      <c r="EK240" t="s">
        <v>1822</v>
      </c>
      <c r="EL240" t="s">
        <v>1822</v>
      </c>
      <c r="EM240">
        <v>0</v>
      </c>
      <c r="EN240">
        <v>1</v>
      </c>
      <c r="EO240">
        <v>0</v>
      </c>
      <c r="EP240">
        <v>0</v>
      </c>
      <c r="EQ240">
        <v>0</v>
      </c>
      <c r="ER240">
        <v>1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 t="s">
        <v>1950</v>
      </c>
      <c r="FA240">
        <v>43</v>
      </c>
      <c r="FB240" t="s">
        <v>1824</v>
      </c>
      <c r="FC240">
        <v>2</v>
      </c>
      <c r="FD240" t="s">
        <v>1803</v>
      </c>
      <c r="FE240">
        <v>0</v>
      </c>
      <c r="FF240">
        <v>0</v>
      </c>
      <c r="FG240">
        <v>0</v>
      </c>
      <c r="FH240">
        <v>0</v>
      </c>
      <c r="FI240">
        <v>0</v>
      </c>
      <c r="FJ240">
        <v>0</v>
      </c>
      <c r="FK240">
        <v>0</v>
      </c>
      <c r="FL240">
        <v>15</v>
      </c>
      <c r="FM240">
        <v>90</v>
      </c>
      <c r="FN240">
        <v>50</v>
      </c>
      <c r="FO240">
        <v>73</v>
      </c>
      <c r="FP240">
        <v>1</v>
      </c>
      <c r="FQ240">
        <v>0</v>
      </c>
      <c r="FR240">
        <v>0</v>
      </c>
      <c r="FS240" t="s">
        <v>1892</v>
      </c>
      <c r="FT240">
        <v>1</v>
      </c>
      <c r="FU240">
        <v>1</v>
      </c>
      <c r="FV240">
        <v>1</v>
      </c>
      <c r="FW240">
        <v>1</v>
      </c>
      <c r="FX240" t="s">
        <v>1827</v>
      </c>
      <c r="FY240">
        <v>0</v>
      </c>
      <c r="FZ240">
        <v>0</v>
      </c>
      <c r="GA240">
        <v>1</v>
      </c>
      <c r="GB240">
        <v>0</v>
      </c>
      <c r="GC240">
        <v>0</v>
      </c>
      <c r="GD240">
        <v>0</v>
      </c>
      <c r="GE240">
        <v>1</v>
      </c>
      <c r="GF240">
        <v>1</v>
      </c>
      <c r="GG240">
        <v>0</v>
      </c>
      <c r="GH240">
        <v>1</v>
      </c>
      <c r="GI240">
        <v>0</v>
      </c>
      <c r="GJ240" t="s">
        <v>1836</v>
      </c>
      <c r="GK240">
        <v>0</v>
      </c>
      <c r="GL240">
        <v>1</v>
      </c>
      <c r="GM240" t="s">
        <v>1836</v>
      </c>
      <c r="GN240">
        <v>0</v>
      </c>
      <c r="GO240" t="s">
        <v>1893</v>
      </c>
      <c r="GP240">
        <v>0</v>
      </c>
      <c r="GQ240" t="s">
        <v>1930</v>
      </c>
      <c r="GR240">
        <v>234.25747680000001</v>
      </c>
      <c r="GS240">
        <v>8.1482991538821103</v>
      </c>
      <c r="GT240">
        <v>5.0628053208844204</v>
      </c>
      <c r="GU240">
        <v>0</v>
      </c>
      <c r="GV240">
        <v>20664114</v>
      </c>
      <c r="GW240">
        <v>2072083</v>
      </c>
      <c r="GX240">
        <v>0.38</v>
      </c>
      <c r="GY240">
        <v>2166296</v>
      </c>
      <c r="GZ240">
        <v>209.66744569837351</v>
      </c>
      <c r="HA240" t="s">
        <v>1806</v>
      </c>
      <c r="HB240" s="57">
        <v>0.34799999999999998</v>
      </c>
      <c r="HC240" t="s">
        <v>1806</v>
      </c>
      <c r="HD240" s="58">
        <v>209.60106565752901</v>
      </c>
      <c r="HE240" s="18">
        <v>1585209.5999999999</v>
      </c>
      <c r="HF240" s="18">
        <v>16836511.161599997</v>
      </c>
      <c r="HG240" s="18">
        <v>1764475.3407131205</v>
      </c>
      <c r="HH240" s="57">
        <v>0.5</v>
      </c>
      <c r="HI240">
        <v>10</v>
      </c>
      <c r="HJ240" s="11">
        <v>12.02711258527323</v>
      </c>
      <c r="HK240">
        <v>0</v>
      </c>
      <c r="HL240" s="11">
        <v>12.02711258527323</v>
      </c>
      <c r="HM240" s="59">
        <v>2499.0108937410901</v>
      </c>
      <c r="HN240" s="59">
        <v>10.58</v>
      </c>
      <c r="HO240" s="59">
        <v>4.59</v>
      </c>
      <c r="HP240" s="59">
        <v>32.053821723136103</v>
      </c>
      <c r="HQ240" s="59">
        <v>0.33234682343461502</v>
      </c>
      <c r="HR240" s="59">
        <v>0.497783632430709</v>
      </c>
      <c r="HS240" s="59">
        <v>4.82</v>
      </c>
      <c r="HT240" s="59">
        <v>26.55</v>
      </c>
      <c r="HU240" t="s">
        <v>44</v>
      </c>
      <c r="HV240" s="19" t="s">
        <v>44</v>
      </c>
      <c r="HW240" s="18">
        <v>532.18028681999999</v>
      </c>
      <c r="HX240" s="58">
        <v>175.30018647850798</v>
      </c>
      <c r="HY240" s="58">
        <v>344.69981352149205</v>
      </c>
      <c r="HZ240" s="57">
        <v>0.52497852595651939</v>
      </c>
      <c r="IA240" s="18">
        <v>1585209.6</v>
      </c>
      <c r="IB240" s="18">
        <v>2391382.1814371371</v>
      </c>
      <c r="IC240" s="18">
        <v>25398870.149043836</v>
      </c>
      <c r="ID240" s="58">
        <v>20.960106565752902</v>
      </c>
      <c r="IE240" s="18">
        <v>266181.51248683955</v>
      </c>
      <c r="IF240" s="18">
        <v>1498293.8282262809</v>
      </c>
      <c r="IG240" s="18">
        <v>843531565.35361075</v>
      </c>
      <c r="IH240" s="18">
        <v>0</v>
      </c>
      <c r="II240" s="18">
        <v>0</v>
      </c>
      <c r="IJ240" s="18">
        <v>2447.1483077869912</v>
      </c>
      <c r="IK240" s="58">
        <v>22.412676000000001</v>
      </c>
      <c r="IL240" s="58">
        <v>8.1021074318284203</v>
      </c>
      <c r="IM240" s="58">
        <v>13.695454996586998</v>
      </c>
      <c r="IN240" s="58">
        <v>21.815140789126772</v>
      </c>
      <c r="IO240" s="58">
        <v>-3.3143663569008642E-15</v>
      </c>
      <c r="IP240" s="58">
        <v>80.339518130115962</v>
      </c>
      <c r="IQ240" s="58">
        <v>23.935572225576053</v>
      </c>
      <c r="IR240" s="58">
        <v>25.32407072542928</v>
      </c>
      <c r="IS240" s="58">
        <f t="shared" si="15"/>
        <v>2447.1483077869912</v>
      </c>
      <c r="IT240" s="60"/>
      <c r="IU240" s="18">
        <f t="shared" si="16"/>
        <v>13.695454996586998</v>
      </c>
      <c r="IV240" s="18">
        <f t="shared" si="17"/>
        <v>22.412676000000001</v>
      </c>
      <c r="IW240" s="57">
        <f t="shared" si="18"/>
        <v>0.33711574322789994</v>
      </c>
      <c r="IX240" s="57">
        <f t="shared" si="19"/>
        <v>0.50855898263367649</v>
      </c>
      <c r="JA240" s="18">
        <v>214.13</v>
      </c>
    </row>
    <row r="241" spans="18:261" x14ac:dyDescent="0.2">
      <c r="R241" t="s">
        <v>500</v>
      </c>
      <c r="S241">
        <v>50366</v>
      </c>
      <c r="T241" t="s">
        <v>41</v>
      </c>
      <c r="U241" t="s">
        <v>121</v>
      </c>
      <c r="W241" t="s">
        <v>42</v>
      </c>
      <c r="X241" t="s">
        <v>43</v>
      </c>
      <c r="Y241">
        <v>18141</v>
      </c>
      <c r="Z241">
        <v>2.6</v>
      </c>
      <c r="AA241">
        <v>5.2</v>
      </c>
      <c r="AB241" t="b">
        <v>0</v>
      </c>
      <c r="AC241">
        <v>8300</v>
      </c>
      <c r="AD241">
        <v>1952</v>
      </c>
      <c r="AE241" s="10">
        <v>9999</v>
      </c>
      <c r="AF241" s="11">
        <v>202</v>
      </c>
      <c r="AG241" s="11">
        <v>132.82612410435158</v>
      </c>
      <c r="AH241" s="11">
        <v>0</v>
      </c>
      <c r="AI241" s="11">
        <v>65.755506982352259</v>
      </c>
      <c r="AJ241" s="11" t="s">
        <v>43</v>
      </c>
      <c r="AK241" s="11">
        <v>4.82</v>
      </c>
      <c r="AL241" s="11" t="s">
        <v>62</v>
      </c>
      <c r="AM241" s="11">
        <v>-28.91</v>
      </c>
      <c r="AQ241" t="s">
        <v>675</v>
      </c>
      <c r="AR241" t="s">
        <v>678</v>
      </c>
      <c r="AS241">
        <v>6095</v>
      </c>
      <c r="AT241" t="s">
        <v>41</v>
      </c>
      <c r="AU241">
        <v>2</v>
      </c>
      <c r="AV241">
        <v>2774</v>
      </c>
      <c r="AW241" t="s">
        <v>42</v>
      </c>
      <c r="AX241">
        <v>0</v>
      </c>
      <c r="AY241" t="s">
        <v>199</v>
      </c>
      <c r="AZ241" t="s">
        <v>200</v>
      </c>
      <c r="BA241">
        <v>40</v>
      </c>
      <c r="BB241" t="s">
        <v>677</v>
      </c>
      <c r="BC241">
        <v>103</v>
      </c>
      <c r="BD241">
        <v>40103</v>
      </c>
      <c r="BE241">
        <v>520</v>
      </c>
      <c r="BF241">
        <v>10479</v>
      </c>
      <c r="BG241">
        <v>1980</v>
      </c>
      <c r="BH241">
        <v>2045</v>
      </c>
      <c r="BI241" t="s">
        <v>1881</v>
      </c>
      <c r="BJ241" t="s">
        <v>1788</v>
      </c>
      <c r="BK241" t="s">
        <v>1808</v>
      </c>
      <c r="BL241" t="s">
        <v>1910</v>
      </c>
      <c r="BM241" t="s">
        <v>1865</v>
      </c>
      <c r="BN241">
        <v>2019</v>
      </c>
      <c r="BO241">
        <v>0.95</v>
      </c>
      <c r="BP241" t="s">
        <v>2163</v>
      </c>
      <c r="BQ241">
        <v>0</v>
      </c>
      <c r="BR241">
        <v>0</v>
      </c>
      <c r="BS241">
        <v>0</v>
      </c>
      <c r="BT241" t="s">
        <v>1909</v>
      </c>
      <c r="BU241" t="s">
        <v>1863</v>
      </c>
      <c r="BV241" t="s">
        <v>1812</v>
      </c>
      <c r="BW241">
        <v>2016</v>
      </c>
      <c r="BX241">
        <v>0</v>
      </c>
      <c r="BY241">
        <v>1.2</v>
      </c>
      <c r="BZ241">
        <v>0.12938</v>
      </c>
      <c r="CA241">
        <v>0.12938</v>
      </c>
      <c r="CB241">
        <v>0.12938</v>
      </c>
      <c r="CC241">
        <v>0.12938</v>
      </c>
      <c r="CD241">
        <v>0.1</v>
      </c>
      <c r="CE241">
        <v>0.1</v>
      </c>
      <c r="CF241">
        <v>0.1</v>
      </c>
      <c r="CG241">
        <v>0.99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1793</v>
      </c>
      <c r="CO241" t="s">
        <v>1887</v>
      </c>
      <c r="CP241">
        <v>100</v>
      </c>
      <c r="CQ241" t="s">
        <v>1888</v>
      </c>
      <c r="CR241">
        <v>100</v>
      </c>
      <c r="CS241" t="s">
        <v>1795</v>
      </c>
      <c r="CT241" t="s">
        <v>2398</v>
      </c>
      <c r="CU241">
        <v>1</v>
      </c>
      <c r="CV241">
        <v>0</v>
      </c>
      <c r="CW241" t="s">
        <v>1890</v>
      </c>
      <c r="CX241">
        <v>36.453069999999997</v>
      </c>
      <c r="CY241">
        <v>-97.052790000000002</v>
      </c>
      <c r="CZ241" t="s">
        <v>1817</v>
      </c>
      <c r="DA241" t="s">
        <v>1818</v>
      </c>
      <c r="DB241">
        <v>0</v>
      </c>
      <c r="DC241">
        <v>0</v>
      </c>
      <c r="DD241" s="18">
        <v>18662505.399999999</v>
      </c>
      <c r="DE241" s="18">
        <v>1813113.6</v>
      </c>
      <c r="DF241" s="57">
        <v>0.34799999999999998</v>
      </c>
      <c r="DG241" t="s">
        <v>1891</v>
      </c>
      <c r="DH241">
        <v>9727537.4000000004</v>
      </c>
      <c r="DI241">
        <v>2157</v>
      </c>
      <c r="DJ241">
        <v>1217.2</v>
      </c>
      <c r="DK241">
        <v>1954939.8</v>
      </c>
      <c r="DL241">
        <v>14.4</v>
      </c>
      <c r="DM241">
        <v>640.6</v>
      </c>
      <c r="DN241">
        <v>133</v>
      </c>
      <c r="DO241">
        <v>8</v>
      </c>
      <c r="DP241">
        <v>3.0931200143233601E-2</v>
      </c>
      <c r="DQ241">
        <v>0.13280358286753499</v>
      </c>
      <c r="DR241">
        <v>209.489523296366</v>
      </c>
      <c r="DS241">
        <v>8.9732150586172595E-7</v>
      </c>
      <c r="DT241">
        <v>0.133380442170355</v>
      </c>
      <c r="DU241">
        <v>0.23115867390452299</v>
      </c>
      <c r="DV241">
        <v>0.13044336480138399</v>
      </c>
      <c r="DW241" s="58">
        <v>209.50453951375599</v>
      </c>
      <c r="DX241">
        <v>7.7160058048797604E-7</v>
      </c>
      <c r="DY241">
        <v>0.131708565828798</v>
      </c>
      <c r="DZ241">
        <v>1.34171058414951E-2</v>
      </c>
      <c r="EA241">
        <v>8.0704396039068497E-4</v>
      </c>
      <c r="EB241">
        <v>1769645</v>
      </c>
      <c r="EC241">
        <v>1194497</v>
      </c>
      <c r="ED241">
        <v>0</v>
      </c>
      <c r="EE241">
        <v>10830</v>
      </c>
      <c r="EF241">
        <v>1</v>
      </c>
      <c r="EG241">
        <v>0</v>
      </c>
      <c r="EH241">
        <v>0</v>
      </c>
      <c r="EI241">
        <v>0.52</v>
      </c>
      <c r="EJ241">
        <v>0.26</v>
      </c>
      <c r="EK241" t="s">
        <v>1822</v>
      </c>
      <c r="EL241" t="s">
        <v>1822</v>
      </c>
      <c r="EM241">
        <v>0</v>
      </c>
      <c r="EN241">
        <v>1</v>
      </c>
      <c r="EO241">
        <v>0</v>
      </c>
      <c r="EP241">
        <v>0</v>
      </c>
      <c r="EQ241">
        <v>0</v>
      </c>
      <c r="ER241">
        <v>1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 t="s">
        <v>1950</v>
      </c>
      <c r="FA241">
        <v>42</v>
      </c>
      <c r="FB241" t="s">
        <v>1824</v>
      </c>
      <c r="FC241">
        <v>3</v>
      </c>
      <c r="FD241" t="s">
        <v>1825</v>
      </c>
      <c r="FE241">
        <v>0</v>
      </c>
      <c r="FF241">
        <v>0</v>
      </c>
      <c r="FG241">
        <v>0</v>
      </c>
      <c r="FH241">
        <v>0</v>
      </c>
      <c r="FI241">
        <v>0</v>
      </c>
      <c r="FJ241">
        <v>0</v>
      </c>
      <c r="FK241">
        <v>0</v>
      </c>
      <c r="FL241">
        <v>15</v>
      </c>
      <c r="FM241">
        <v>90</v>
      </c>
      <c r="FN241">
        <v>50</v>
      </c>
      <c r="FO241">
        <v>73</v>
      </c>
      <c r="FP241">
        <v>1</v>
      </c>
      <c r="FQ241">
        <v>0</v>
      </c>
      <c r="FR241">
        <v>0</v>
      </c>
      <c r="FS241" t="s">
        <v>1892</v>
      </c>
      <c r="FT241">
        <v>1</v>
      </c>
      <c r="FU241">
        <v>1</v>
      </c>
      <c r="FV241">
        <v>1</v>
      </c>
      <c r="FW241">
        <v>1</v>
      </c>
      <c r="FX241" t="s">
        <v>1827</v>
      </c>
      <c r="FY241">
        <v>0</v>
      </c>
      <c r="FZ241">
        <v>0</v>
      </c>
      <c r="GA241">
        <v>1</v>
      </c>
      <c r="GB241">
        <v>0</v>
      </c>
      <c r="GC241">
        <v>0</v>
      </c>
      <c r="GD241">
        <v>0</v>
      </c>
      <c r="GE241">
        <v>1</v>
      </c>
      <c r="GF241">
        <v>1</v>
      </c>
      <c r="GG241">
        <v>0</v>
      </c>
      <c r="GH241">
        <v>1</v>
      </c>
      <c r="GI241">
        <v>1</v>
      </c>
      <c r="GJ241" t="s">
        <v>1836</v>
      </c>
      <c r="GK241" t="s">
        <v>1804</v>
      </c>
      <c r="GL241">
        <v>1</v>
      </c>
      <c r="GM241" t="s">
        <v>1836</v>
      </c>
      <c r="GN241">
        <v>0</v>
      </c>
      <c r="GO241" t="s">
        <v>1893</v>
      </c>
      <c r="GP241">
        <v>0</v>
      </c>
      <c r="GQ241" t="s">
        <v>1930</v>
      </c>
      <c r="GR241">
        <v>234.25747680000001</v>
      </c>
      <c r="GS241">
        <v>9.2078170970891193</v>
      </c>
      <c r="GT241">
        <v>5.1959921050425999</v>
      </c>
      <c r="GU241">
        <v>0</v>
      </c>
      <c r="GV241">
        <v>20242121</v>
      </c>
      <c r="GW241">
        <v>1903005</v>
      </c>
      <c r="GX241">
        <v>0.38</v>
      </c>
      <c r="GY241">
        <v>2121803</v>
      </c>
      <c r="GZ241">
        <v>209.64235911839475</v>
      </c>
      <c r="HA241" t="s">
        <v>1806</v>
      </c>
      <c r="HB241" s="57">
        <v>0.34799999999999998</v>
      </c>
      <c r="HC241" t="s">
        <v>1806</v>
      </c>
      <c r="HD241" s="58">
        <v>209.50453951375599</v>
      </c>
      <c r="HE241" s="18">
        <v>1585209.5999999999</v>
      </c>
      <c r="HF241" s="18">
        <v>16611411.398399998</v>
      </c>
      <c r="HG241" s="18">
        <v>1740083.0478476745</v>
      </c>
      <c r="HH241" s="57">
        <v>0.5</v>
      </c>
      <c r="HI241">
        <v>10</v>
      </c>
      <c r="HJ241" s="11">
        <v>12.12549554322956</v>
      </c>
      <c r="HK241">
        <v>0</v>
      </c>
      <c r="HL241" s="11">
        <v>12.12549554322956</v>
      </c>
      <c r="HM241" s="59" t="s">
        <v>44</v>
      </c>
      <c r="HN241" s="59" t="s">
        <v>44</v>
      </c>
      <c r="HO241" s="59" t="s">
        <v>44</v>
      </c>
      <c r="HP241" s="59" t="s">
        <v>44</v>
      </c>
      <c r="HQ241" s="59" t="s">
        <v>44</v>
      </c>
      <c r="HR241" s="59" t="s">
        <v>44</v>
      </c>
      <c r="HS241" s="59" t="s">
        <v>44</v>
      </c>
      <c r="HT241" s="59" t="s">
        <v>44</v>
      </c>
      <c r="HU241" t="s">
        <v>44</v>
      </c>
      <c r="HV241" s="19" t="s">
        <v>44</v>
      </c>
      <c r="HW241" s="18">
        <v>525.06517517999987</v>
      </c>
      <c r="HX241" s="58">
        <v>172.95646870429192</v>
      </c>
      <c r="HY241" s="58">
        <v>347.04353129570808</v>
      </c>
      <c r="HZ241" s="57">
        <v>0.52143314507080663</v>
      </c>
      <c r="IA241" s="18">
        <v>1585209.5999999999</v>
      </c>
      <c r="IB241" s="18">
        <v>2375232.2624265384</v>
      </c>
      <c r="IC241" s="18">
        <v>24890058.877967697</v>
      </c>
      <c r="ID241" s="58">
        <v>20.9504539513756</v>
      </c>
      <c r="IE241" s="18">
        <v>260729.01618494483</v>
      </c>
      <c r="IF241" s="18">
        <v>1479354.0316627296</v>
      </c>
      <c r="IG241" s="18">
        <v>832253768.3212961</v>
      </c>
      <c r="IH241" s="18">
        <v>0</v>
      </c>
      <c r="II241" s="18">
        <v>0</v>
      </c>
      <c r="IJ241" s="18">
        <v>2398.124999518147</v>
      </c>
      <c r="IK241" s="58">
        <v>22.412676000000001</v>
      </c>
      <c r="IL241" s="58">
        <v>7.8336462379180327</v>
      </c>
      <c r="IM241" s="58">
        <v>13.512350335112995</v>
      </c>
      <c r="IN241" s="58">
        <v>21.633817445240108</v>
      </c>
      <c r="IO241" s="58">
        <v>0</v>
      </c>
      <c r="IP241" s="58">
        <v>79.323953558779877</v>
      </c>
      <c r="IQ241" s="58">
        <v>23.507207302601316</v>
      </c>
      <c r="IR241" s="58">
        <v>25.189271727870821</v>
      </c>
      <c r="IS241" s="58">
        <f t="shared" si="15"/>
        <v>2398.124999518147</v>
      </c>
      <c r="IT241" s="60"/>
      <c r="IU241" s="18">
        <f t="shared" si="16"/>
        <v>13.512350335112995</v>
      </c>
      <c r="IV241" s="18">
        <f t="shared" si="17"/>
        <v>22.412676000000001</v>
      </c>
      <c r="IW241" s="57">
        <f t="shared" si="18"/>
        <v>0.33260859366209983</v>
      </c>
      <c r="IX241" s="57">
        <f t="shared" si="19"/>
        <v>0.4983711065253067</v>
      </c>
      <c r="JA241" s="18">
        <v>214.13</v>
      </c>
    </row>
    <row r="242" spans="18:261" x14ac:dyDescent="0.2">
      <c r="R242" t="s">
        <v>502</v>
      </c>
      <c r="S242">
        <v>50366</v>
      </c>
      <c r="T242" t="s">
        <v>41</v>
      </c>
      <c r="U242" t="s">
        <v>503</v>
      </c>
      <c r="W242" t="s">
        <v>42</v>
      </c>
      <c r="X242" t="s">
        <v>43</v>
      </c>
      <c r="Y242">
        <v>18141</v>
      </c>
      <c r="Z242">
        <v>2.6</v>
      </c>
      <c r="AA242">
        <v>5.2</v>
      </c>
      <c r="AB242" t="b">
        <v>0</v>
      </c>
      <c r="AC242">
        <v>8300</v>
      </c>
      <c r="AD242">
        <v>2007</v>
      </c>
      <c r="AE242" s="10">
        <v>9999</v>
      </c>
      <c r="AF242" s="11">
        <v>202</v>
      </c>
      <c r="AG242" s="11">
        <v>132.82612410435158</v>
      </c>
      <c r="AH242" s="11">
        <v>0</v>
      </c>
      <c r="AI242" s="11">
        <v>65.755506982352259</v>
      </c>
      <c r="AJ242" s="11" t="s">
        <v>43</v>
      </c>
      <c r="AK242" s="11">
        <v>4.82</v>
      </c>
      <c r="AL242" s="11" t="s">
        <v>62</v>
      </c>
      <c r="AM242" s="11">
        <v>-28.91</v>
      </c>
      <c r="AQ242" t="s">
        <v>679</v>
      </c>
      <c r="AR242" t="s">
        <v>680</v>
      </c>
      <c r="AS242">
        <v>6096</v>
      </c>
      <c r="AT242" t="s">
        <v>41</v>
      </c>
      <c r="AU242">
        <v>1</v>
      </c>
      <c r="AV242">
        <v>2775</v>
      </c>
      <c r="AW242" t="s">
        <v>42</v>
      </c>
      <c r="AX242">
        <v>0</v>
      </c>
      <c r="AY242" t="s">
        <v>354</v>
      </c>
      <c r="AZ242" t="s">
        <v>355</v>
      </c>
      <c r="BA242">
        <v>31</v>
      </c>
      <c r="BB242" t="s">
        <v>681</v>
      </c>
      <c r="BC242">
        <v>131</v>
      </c>
      <c r="BD242">
        <v>31131</v>
      </c>
      <c r="BE242">
        <v>654</v>
      </c>
      <c r="BF242">
        <v>9818</v>
      </c>
      <c r="BG242">
        <v>1979</v>
      </c>
      <c r="BH242">
        <v>0</v>
      </c>
      <c r="BI242" t="s">
        <v>1807</v>
      </c>
      <c r="BJ242" t="s">
        <v>1788</v>
      </c>
      <c r="BK242" t="s">
        <v>1808</v>
      </c>
      <c r="BL242" t="s">
        <v>1910</v>
      </c>
      <c r="BM242">
        <v>0</v>
      </c>
      <c r="BN242">
        <v>0</v>
      </c>
      <c r="BO242">
        <v>0</v>
      </c>
      <c r="BP242" t="s">
        <v>1931</v>
      </c>
      <c r="BQ242">
        <v>0</v>
      </c>
      <c r="BR242">
        <v>0</v>
      </c>
      <c r="BS242">
        <v>0</v>
      </c>
      <c r="BT242" t="s">
        <v>1909</v>
      </c>
      <c r="BU242" t="s">
        <v>1793</v>
      </c>
      <c r="BV242" t="s">
        <v>1812</v>
      </c>
      <c r="BW242">
        <v>2016</v>
      </c>
      <c r="BX242">
        <v>0</v>
      </c>
      <c r="BY242">
        <v>0.72699999999999998</v>
      </c>
      <c r="BZ242">
        <v>0.18740000000000001</v>
      </c>
      <c r="CA242">
        <v>0.18740000000000001</v>
      </c>
      <c r="CB242">
        <v>0.18740000000000001</v>
      </c>
      <c r="CC242">
        <v>0.18740000000000001</v>
      </c>
      <c r="CD242">
        <v>0.1</v>
      </c>
      <c r="CE242">
        <v>0.1</v>
      </c>
      <c r="CF242">
        <v>0.1</v>
      </c>
      <c r="CG242">
        <v>0.98</v>
      </c>
      <c r="CH242" t="s">
        <v>1793</v>
      </c>
      <c r="CI242">
        <v>2016</v>
      </c>
      <c r="CJ242">
        <v>0</v>
      </c>
      <c r="CK242">
        <v>0</v>
      </c>
      <c r="CL242">
        <v>0</v>
      </c>
      <c r="CM242">
        <v>0</v>
      </c>
      <c r="CN242" t="s">
        <v>1793</v>
      </c>
      <c r="CO242" t="s">
        <v>2083</v>
      </c>
      <c r="CP242">
        <v>100</v>
      </c>
      <c r="CQ242" t="s">
        <v>2083</v>
      </c>
      <c r="CR242">
        <v>100</v>
      </c>
      <c r="CS242" t="s">
        <v>1795</v>
      </c>
      <c r="CT242" t="s">
        <v>2399</v>
      </c>
      <c r="CU242">
        <v>1</v>
      </c>
      <c r="CV242">
        <v>0</v>
      </c>
      <c r="CW242" t="s">
        <v>2076</v>
      </c>
      <c r="CX242">
        <v>40.621400000000001</v>
      </c>
      <c r="CY242">
        <v>-95.776399999999995</v>
      </c>
      <c r="CZ242" t="s">
        <v>2081</v>
      </c>
      <c r="DA242" t="s">
        <v>1818</v>
      </c>
      <c r="DB242">
        <v>0</v>
      </c>
      <c r="DC242" t="s">
        <v>2400</v>
      </c>
      <c r="DD242" s="18">
        <v>39013356.200000003</v>
      </c>
      <c r="DE242" s="18">
        <v>4016831</v>
      </c>
      <c r="DF242" s="57">
        <v>0.628</v>
      </c>
      <c r="DG242" t="s">
        <v>1835</v>
      </c>
      <c r="DH242">
        <v>17855013.399999999</v>
      </c>
      <c r="DI242">
        <v>10789.2</v>
      </c>
      <c r="DJ242">
        <v>3813</v>
      </c>
      <c r="DK242">
        <v>4085850.8</v>
      </c>
      <c r="DL242">
        <v>28.6</v>
      </c>
      <c r="DM242">
        <v>1707.2</v>
      </c>
      <c r="DN242">
        <v>75</v>
      </c>
      <c r="DO242">
        <v>13</v>
      </c>
      <c r="DP242">
        <v>0.48112575307585098</v>
      </c>
      <c r="DQ242">
        <v>0.19568486836632601</v>
      </c>
      <c r="DR242">
        <v>209.360064088244</v>
      </c>
      <c r="DS242">
        <v>7.4098649529560498E-7</v>
      </c>
      <c r="DT242">
        <v>0.19029986270325899</v>
      </c>
      <c r="DU242">
        <v>0.55310288838979704</v>
      </c>
      <c r="DV242">
        <v>0.19547151905890101</v>
      </c>
      <c r="DW242" s="58">
        <v>209.459077504334</v>
      </c>
      <c r="DX242">
        <v>7.3308227708950597E-7</v>
      </c>
      <c r="DY242">
        <v>0.19122920400608601</v>
      </c>
      <c r="DZ242">
        <v>3.1930445102528499E-3</v>
      </c>
      <c r="EA242">
        <v>5.5346104844382804E-4</v>
      </c>
      <c r="EB242">
        <v>3060230</v>
      </c>
      <c r="EC242">
        <v>1845065</v>
      </c>
      <c r="ED242">
        <v>154216</v>
      </c>
      <c r="EE242">
        <v>2455</v>
      </c>
      <c r="EF242">
        <v>1</v>
      </c>
      <c r="EG242">
        <v>1</v>
      </c>
      <c r="EH242" t="s">
        <v>1859</v>
      </c>
      <c r="EI242">
        <v>0.18</v>
      </c>
      <c r="EJ242">
        <v>0.09</v>
      </c>
      <c r="EK242" t="s">
        <v>1822</v>
      </c>
      <c r="EL242" t="s">
        <v>1822</v>
      </c>
      <c r="EM242">
        <v>0</v>
      </c>
      <c r="EN242">
        <v>1</v>
      </c>
      <c r="EO242">
        <v>0</v>
      </c>
      <c r="EP242">
        <v>0</v>
      </c>
      <c r="EQ242">
        <v>0</v>
      </c>
      <c r="ER242">
        <v>0</v>
      </c>
      <c r="ES242">
        <v>1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 t="s">
        <v>1936</v>
      </c>
      <c r="FA242">
        <v>43</v>
      </c>
      <c r="FB242" t="s">
        <v>1824</v>
      </c>
      <c r="FC242">
        <v>6</v>
      </c>
      <c r="FD242" t="s">
        <v>1849</v>
      </c>
      <c r="FE242">
        <v>0</v>
      </c>
      <c r="FF242">
        <v>0</v>
      </c>
      <c r="FG242">
        <v>0</v>
      </c>
      <c r="FH242">
        <v>0</v>
      </c>
      <c r="FI242">
        <v>0</v>
      </c>
      <c r="FJ242">
        <v>0</v>
      </c>
      <c r="FK242">
        <v>0</v>
      </c>
      <c r="FL242">
        <v>28</v>
      </c>
      <c r="FM242">
        <v>54</v>
      </c>
      <c r="FN242">
        <v>41</v>
      </c>
      <c r="FO242">
        <v>32</v>
      </c>
      <c r="FP242">
        <v>0</v>
      </c>
      <c r="FQ242">
        <v>0</v>
      </c>
      <c r="FR242">
        <v>0</v>
      </c>
      <c r="FS242">
        <v>0</v>
      </c>
      <c r="FT242">
        <v>0</v>
      </c>
      <c r="FU242">
        <v>0</v>
      </c>
      <c r="FV242">
        <v>0</v>
      </c>
      <c r="FW242">
        <v>0</v>
      </c>
      <c r="FX242">
        <v>0</v>
      </c>
      <c r="FY242">
        <v>0</v>
      </c>
      <c r="FZ242">
        <v>0</v>
      </c>
      <c r="GA242">
        <v>0</v>
      </c>
      <c r="GB242">
        <v>0</v>
      </c>
      <c r="GC242">
        <v>0</v>
      </c>
      <c r="GD242">
        <v>0</v>
      </c>
      <c r="GE242">
        <v>0</v>
      </c>
      <c r="GF242">
        <v>0</v>
      </c>
      <c r="GG242">
        <v>0</v>
      </c>
      <c r="GH242">
        <v>0</v>
      </c>
      <c r="GI242">
        <v>0</v>
      </c>
      <c r="GJ242">
        <v>0</v>
      </c>
      <c r="GK242">
        <v>0</v>
      </c>
      <c r="GL242">
        <v>0</v>
      </c>
      <c r="GM242">
        <v>0</v>
      </c>
      <c r="GN242">
        <v>0</v>
      </c>
      <c r="GO242" t="s">
        <v>1893</v>
      </c>
      <c r="GP242">
        <v>0</v>
      </c>
      <c r="GQ242" t="s">
        <v>1937</v>
      </c>
      <c r="GR242">
        <v>497.461749</v>
      </c>
      <c r="GS242">
        <v>21.688501722370599</v>
      </c>
      <c r="GT242">
        <v>7.6649109356948699</v>
      </c>
      <c r="GU242">
        <v>1</v>
      </c>
      <c r="GV242">
        <v>31954734</v>
      </c>
      <c r="GW242">
        <v>3283684</v>
      </c>
      <c r="GX242">
        <v>0.51</v>
      </c>
      <c r="GY242">
        <v>3343835</v>
      </c>
      <c r="GZ242">
        <v>209.28573525287365</v>
      </c>
      <c r="HA242" t="s">
        <v>1806</v>
      </c>
      <c r="HB242" s="57">
        <v>0.628</v>
      </c>
      <c r="HC242" t="s">
        <v>1806</v>
      </c>
      <c r="HD242" s="58">
        <v>209.459077504334</v>
      </c>
      <c r="HE242" s="18">
        <v>3597837.12</v>
      </c>
      <c r="HF242" s="18">
        <v>35323564.844160005</v>
      </c>
      <c r="HG242" s="18">
        <v>3699420.6532111391</v>
      </c>
      <c r="HH242" s="57">
        <v>0.48624535315985129</v>
      </c>
      <c r="HI242">
        <v>127</v>
      </c>
      <c r="HJ242" s="11">
        <v>13.954232463910161</v>
      </c>
      <c r="HK242">
        <v>77</v>
      </c>
      <c r="HL242" s="11">
        <v>10.987584617252095</v>
      </c>
      <c r="HM242" s="59">
        <v>2315.46462302291</v>
      </c>
      <c r="HN242" s="59">
        <v>10.58</v>
      </c>
      <c r="HO242" s="59">
        <v>4.59</v>
      </c>
      <c r="HP242" s="59">
        <v>28.615749088109499</v>
      </c>
      <c r="HQ242" s="59">
        <v>0.315657312182201</v>
      </c>
      <c r="HR242" s="59">
        <v>0.48120724321190678</v>
      </c>
      <c r="HS242" s="59">
        <v>4.82</v>
      </c>
      <c r="HT242" s="59">
        <v>41.41</v>
      </c>
      <c r="HU242" t="s">
        <v>44</v>
      </c>
      <c r="HV242" s="19" t="s">
        <v>44</v>
      </c>
      <c r="HW242" s="18">
        <v>618.71523046200002</v>
      </c>
      <c r="HX242" s="58">
        <v>203.80479691418279</v>
      </c>
      <c r="HY242" s="58">
        <v>450.19520308581718</v>
      </c>
      <c r="HZ242" s="57">
        <v>0.91229759265495602</v>
      </c>
      <c r="IA242" s="18">
        <v>3597837.1200000006</v>
      </c>
      <c r="IB242" s="18">
        <v>5226589.400223949</v>
      </c>
      <c r="IC242" s="18">
        <v>51314654.731398724</v>
      </c>
      <c r="ID242" s="58">
        <v>20.945907750433403</v>
      </c>
      <c r="IE242" s="18">
        <v>537416.01212460932</v>
      </c>
      <c r="IF242" s="18">
        <v>3162004.6410865299</v>
      </c>
      <c r="IG242" s="18">
        <v>980693647.97094762</v>
      </c>
      <c r="IH242" s="18">
        <v>1</v>
      </c>
      <c r="II242" s="18">
        <v>0</v>
      </c>
      <c r="IJ242" s="18">
        <v>2178.3742724242352</v>
      </c>
      <c r="IK242" s="58">
        <v>21.298386091743119</v>
      </c>
      <c r="IL242" s="58">
        <v>6.6669596290279181</v>
      </c>
      <c r="IM242" s="58">
        <v>12.660011030645999</v>
      </c>
      <c r="IN242" s="58">
        <v>19.227031033494121</v>
      </c>
      <c r="IO242" s="58">
        <v>-3.032921104653002E-15</v>
      </c>
      <c r="IP242" s="58">
        <v>74.703324672006005</v>
      </c>
      <c r="IQ242" s="58">
        <v>-5.0753548863946918</v>
      </c>
      <c r="IR242" s="58">
        <v>-5.7749125254824403</v>
      </c>
      <c r="IS242" s="58">
        <f t="shared" si="15"/>
        <v>2178.3742724242352</v>
      </c>
      <c r="IT242" s="60"/>
      <c r="IU242" s="18">
        <f t="shared" si="16"/>
        <v>12.660011030645999</v>
      </c>
      <c r="IV242" s="18">
        <f t="shared" si="17"/>
        <v>21.298386091743119</v>
      </c>
      <c r="IW242" s="57">
        <f t="shared" si="18"/>
        <v>0.31162812983819999</v>
      </c>
      <c r="IX242" s="57">
        <f t="shared" si="19"/>
        <v>0.45270317301744556</v>
      </c>
      <c r="JA242" s="18">
        <v>214.13</v>
      </c>
    </row>
    <row r="243" spans="18:261" x14ac:dyDescent="0.2">
      <c r="R243" t="s">
        <v>505</v>
      </c>
      <c r="S243">
        <v>50388</v>
      </c>
      <c r="T243" t="s">
        <v>41</v>
      </c>
      <c r="U243" t="s">
        <v>506</v>
      </c>
      <c r="W243" t="s">
        <v>42</v>
      </c>
      <c r="X243" t="s">
        <v>217</v>
      </c>
      <c r="Y243">
        <v>6013</v>
      </c>
      <c r="Z243">
        <v>8.5</v>
      </c>
      <c r="AA243">
        <v>17</v>
      </c>
      <c r="AB243" t="b">
        <v>0</v>
      </c>
      <c r="AC243">
        <v>8300</v>
      </c>
      <c r="AD243">
        <v>1983</v>
      </c>
      <c r="AE243" s="10">
        <v>9999</v>
      </c>
      <c r="AF243" s="11">
        <v>999</v>
      </c>
      <c r="AG243" s="11">
        <v>102.57859089246953</v>
      </c>
      <c r="AH243" s="11">
        <v>999</v>
      </c>
      <c r="AI243" s="11">
        <v>65.755506982352259</v>
      </c>
      <c r="AJ243" s="11" t="s">
        <v>217</v>
      </c>
      <c r="AK243" s="11" t="e">
        <v>#N/A</v>
      </c>
      <c r="AL243" s="11" t="s">
        <v>1613</v>
      </c>
      <c r="AM243" s="11"/>
      <c r="AQ243" t="s">
        <v>679</v>
      </c>
      <c r="AR243" t="s">
        <v>682</v>
      </c>
      <c r="AS243">
        <v>6096</v>
      </c>
      <c r="AT243" t="s">
        <v>41</v>
      </c>
      <c r="AU243">
        <v>2</v>
      </c>
      <c r="AV243">
        <v>90278</v>
      </c>
      <c r="AW243" t="s">
        <v>42</v>
      </c>
      <c r="AX243">
        <v>0</v>
      </c>
      <c r="AY243" t="s">
        <v>354</v>
      </c>
      <c r="AZ243" t="s">
        <v>355</v>
      </c>
      <c r="BA243">
        <v>31</v>
      </c>
      <c r="BB243" t="s">
        <v>681</v>
      </c>
      <c r="BC243">
        <v>131</v>
      </c>
      <c r="BD243">
        <v>31131</v>
      </c>
      <c r="BE243">
        <v>691</v>
      </c>
      <c r="BF243">
        <v>10016</v>
      </c>
      <c r="BG243">
        <v>2009</v>
      </c>
      <c r="BH243">
        <v>0</v>
      </c>
      <c r="BI243" t="s">
        <v>1807</v>
      </c>
      <c r="BJ243" t="s">
        <v>1788</v>
      </c>
      <c r="BK243" t="s">
        <v>1808</v>
      </c>
      <c r="BL243" t="s">
        <v>1910</v>
      </c>
      <c r="BM243" t="s">
        <v>1865</v>
      </c>
      <c r="BN243">
        <v>2009</v>
      </c>
      <c r="BO243">
        <v>0.95</v>
      </c>
      <c r="BP243" t="s">
        <v>1908</v>
      </c>
      <c r="BQ243" t="s">
        <v>1701</v>
      </c>
      <c r="BR243">
        <v>2009</v>
      </c>
      <c r="BS243">
        <v>0</v>
      </c>
      <c r="BT243" t="s">
        <v>41</v>
      </c>
      <c r="BU243">
        <v>0</v>
      </c>
      <c r="BV243" t="s">
        <v>1812</v>
      </c>
      <c r="BW243">
        <v>2009</v>
      </c>
      <c r="BX243">
        <v>0</v>
      </c>
      <c r="BY243">
        <v>9.5000000000000001E-2</v>
      </c>
      <c r="BZ243">
        <v>0.54459999999999997</v>
      </c>
      <c r="CA243">
        <v>5.8839999999999899E-2</v>
      </c>
      <c r="CB243">
        <v>0.54459999999999997</v>
      </c>
      <c r="CC243">
        <v>5.8839999999999899E-2</v>
      </c>
      <c r="CD243">
        <v>0.1</v>
      </c>
      <c r="CE243">
        <v>0.1</v>
      </c>
      <c r="CF243">
        <v>0.1</v>
      </c>
      <c r="CG243">
        <v>0.99</v>
      </c>
      <c r="CH243" t="s">
        <v>1793</v>
      </c>
      <c r="CI243">
        <v>2016</v>
      </c>
      <c r="CJ243">
        <v>0</v>
      </c>
      <c r="CK243">
        <v>0</v>
      </c>
      <c r="CL243">
        <v>0</v>
      </c>
      <c r="CM243">
        <v>0</v>
      </c>
      <c r="CN243">
        <v>0</v>
      </c>
      <c r="CO243" t="s">
        <v>2083</v>
      </c>
      <c r="CP243">
        <v>100</v>
      </c>
      <c r="CQ243" t="s">
        <v>2083</v>
      </c>
      <c r="CR243">
        <v>100</v>
      </c>
      <c r="CS243" t="s">
        <v>1795</v>
      </c>
      <c r="CT243" t="s">
        <v>2401</v>
      </c>
      <c r="CU243">
        <v>1</v>
      </c>
      <c r="CV243">
        <v>0</v>
      </c>
      <c r="CW243" t="s">
        <v>2076</v>
      </c>
      <c r="CX243">
        <v>40.621400000000001</v>
      </c>
      <c r="CY243">
        <v>-95.776399999999995</v>
      </c>
      <c r="CZ243" t="s">
        <v>2081</v>
      </c>
      <c r="DA243" t="s">
        <v>1818</v>
      </c>
      <c r="DB243">
        <v>0</v>
      </c>
      <c r="DC243" t="s">
        <v>2400</v>
      </c>
      <c r="DD243" s="18">
        <v>42718153.799999997</v>
      </c>
      <c r="DE243" s="18">
        <v>4477271.5999999996</v>
      </c>
      <c r="DF243" s="57">
        <v>0.61799999999999999</v>
      </c>
      <c r="DG243" t="s">
        <v>1835</v>
      </c>
      <c r="DH243">
        <v>18842397.800000001</v>
      </c>
      <c r="DI243">
        <v>2109</v>
      </c>
      <c r="DJ243">
        <v>1318.8</v>
      </c>
      <c r="DK243">
        <v>4476887.5999999996</v>
      </c>
      <c r="DL243">
        <v>28.2</v>
      </c>
      <c r="DM243">
        <v>582</v>
      </c>
      <c r="DN243">
        <v>145</v>
      </c>
      <c r="DO243">
        <v>0</v>
      </c>
      <c r="DP243">
        <v>9.8162548341003797E-2</v>
      </c>
      <c r="DQ243">
        <v>6.2217082915483599E-2</v>
      </c>
      <c r="DR243">
        <v>209.476128233385</v>
      </c>
      <c r="DS243">
        <v>6.62928665634593E-7</v>
      </c>
      <c r="DT243">
        <v>6.2785002568859494E-2</v>
      </c>
      <c r="DU243">
        <v>9.8740222242469602E-2</v>
      </c>
      <c r="DV243">
        <v>6.1744241390881402E-2</v>
      </c>
      <c r="DW243" s="58">
        <v>209.601174290448</v>
      </c>
      <c r="DX243">
        <v>6.6014088839204404E-7</v>
      </c>
      <c r="DY243">
        <v>6.1775577203873701E-2</v>
      </c>
      <c r="DZ243">
        <v>6.8732579994235403E-3</v>
      </c>
      <c r="EA243">
        <v>0</v>
      </c>
      <c r="EB243">
        <v>3752227</v>
      </c>
      <c r="EC243">
        <v>2219663</v>
      </c>
      <c r="ED243">
        <v>138380</v>
      </c>
      <c r="EE243">
        <v>5196</v>
      </c>
      <c r="EF243">
        <v>1</v>
      </c>
      <c r="EG243">
        <v>1</v>
      </c>
      <c r="EH243" t="s">
        <v>1859</v>
      </c>
      <c r="EI243">
        <v>0.01</v>
      </c>
      <c r="EJ243">
        <v>0.09</v>
      </c>
      <c r="EK243" t="s">
        <v>1822</v>
      </c>
      <c r="EL243" t="s">
        <v>1822</v>
      </c>
      <c r="EM243">
        <v>0</v>
      </c>
      <c r="EN243">
        <v>0</v>
      </c>
      <c r="EO243">
        <v>0</v>
      </c>
      <c r="EP243">
        <v>1</v>
      </c>
      <c r="EQ243">
        <v>1</v>
      </c>
      <c r="ER243">
        <v>1</v>
      </c>
      <c r="ES243">
        <v>0</v>
      </c>
      <c r="ET243">
        <v>1</v>
      </c>
      <c r="EU243">
        <v>0</v>
      </c>
      <c r="EV243">
        <v>0</v>
      </c>
      <c r="EW243">
        <v>0</v>
      </c>
      <c r="EX243">
        <v>0</v>
      </c>
      <c r="EY243">
        <v>0</v>
      </c>
      <c r="EZ243" t="s">
        <v>1936</v>
      </c>
      <c r="FA243">
        <v>13</v>
      </c>
      <c r="FB243" t="s">
        <v>1940</v>
      </c>
      <c r="FC243">
        <v>6</v>
      </c>
      <c r="FD243" t="s">
        <v>1849</v>
      </c>
      <c r="FE243">
        <v>0</v>
      </c>
      <c r="FF243">
        <v>0</v>
      </c>
      <c r="FG243">
        <v>0</v>
      </c>
      <c r="FH243">
        <v>0</v>
      </c>
      <c r="FI243">
        <v>0</v>
      </c>
      <c r="FJ243">
        <v>0</v>
      </c>
      <c r="FK243">
        <v>0</v>
      </c>
      <c r="FL243">
        <v>28</v>
      </c>
      <c r="FM243">
        <v>54</v>
      </c>
      <c r="FN243">
        <v>41</v>
      </c>
      <c r="FO243">
        <v>32</v>
      </c>
      <c r="FP243">
        <v>0</v>
      </c>
      <c r="FQ243">
        <v>0</v>
      </c>
      <c r="FR243">
        <v>0</v>
      </c>
      <c r="FS243">
        <v>0</v>
      </c>
      <c r="FT243">
        <v>0</v>
      </c>
      <c r="FU243">
        <v>0</v>
      </c>
      <c r="FV243">
        <v>0</v>
      </c>
      <c r="FW243">
        <v>0</v>
      </c>
      <c r="FX243">
        <v>0</v>
      </c>
      <c r="FY243">
        <v>0</v>
      </c>
      <c r="FZ243">
        <v>0</v>
      </c>
      <c r="GA243">
        <v>0</v>
      </c>
      <c r="GB243">
        <v>0</v>
      </c>
      <c r="GC243">
        <v>0</v>
      </c>
      <c r="GD243">
        <v>0</v>
      </c>
      <c r="GE243">
        <v>0</v>
      </c>
      <c r="GF243">
        <v>0</v>
      </c>
      <c r="GG243">
        <v>0</v>
      </c>
      <c r="GH243">
        <v>0</v>
      </c>
      <c r="GI243">
        <v>0</v>
      </c>
      <c r="GJ243">
        <v>0</v>
      </c>
      <c r="GK243">
        <v>0</v>
      </c>
      <c r="GL243">
        <v>0</v>
      </c>
      <c r="GM243">
        <v>0</v>
      </c>
      <c r="GN243">
        <v>0</v>
      </c>
      <c r="GO243" t="s">
        <v>1893</v>
      </c>
      <c r="GP243">
        <v>0</v>
      </c>
      <c r="GQ243" t="s">
        <v>1937</v>
      </c>
      <c r="GR243">
        <v>497.461749</v>
      </c>
      <c r="GS243">
        <v>4.2395219416156502</v>
      </c>
      <c r="GT243">
        <v>2.65105810175567</v>
      </c>
      <c r="GU243">
        <v>0</v>
      </c>
      <c r="GV243">
        <v>39258595</v>
      </c>
      <c r="GW243">
        <v>4113008</v>
      </c>
      <c r="GX243">
        <v>0.56999999999999995</v>
      </c>
      <c r="GY243">
        <v>4113617</v>
      </c>
      <c r="GZ243">
        <v>209.56516655779456</v>
      </c>
      <c r="HA243" t="s">
        <v>1806</v>
      </c>
      <c r="HB243" s="57">
        <v>0.61799999999999999</v>
      </c>
      <c r="HC243" t="s">
        <v>1806</v>
      </c>
      <c r="HD243" s="58">
        <v>209.601174290448</v>
      </c>
      <c r="HE243" s="18">
        <v>3740852.88</v>
      </c>
      <c r="HF243" s="18">
        <v>37468382.446079999</v>
      </c>
      <c r="HG243" s="18">
        <v>3926708.4797309879</v>
      </c>
      <c r="HH243" s="57">
        <v>0.51375464684014871</v>
      </c>
      <c r="HI243">
        <v>127</v>
      </c>
      <c r="HJ243" s="11">
        <v>13.347346586842074</v>
      </c>
      <c r="HK243">
        <v>77</v>
      </c>
      <c r="HL243" s="11">
        <v>10.509721721922892</v>
      </c>
      <c r="HM243" s="59">
        <v>2337.4134324909</v>
      </c>
      <c r="HN243" s="59">
        <v>10.58</v>
      </c>
      <c r="HO243" s="59">
        <v>4.59</v>
      </c>
      <c r="HP243" s="59">
        <v>28.442649951866201</v>
      </c>
      <c r="HQ243" s="59">
        <v>0.31772707958784402</v>
      </c>
      <c r="HR243" s="59">
        <v>0.46568912539560703</v>
      </c>
      <c r="HS243" s="59">
        <v>4.82</v>
      </c>
      <c r="HT243" s="59">
        <v>41.41</v>
      </c>
      <c r="HU243" t="s">
        <v>44</v>
      </c>
      <c r="HV243" s="19" t="s">
        <v>44</v>
      </c>
      <c r="HW243" s="18">
        <v>666.90257457600001</v>
      </c>
      <c r="HX243" s="58">
        <v>219.67770806533437</v>
      </c>
      <c r="HY243" s="58">
        <v>471.3222919346656</v>
      </c>
      <c r="HZ243" s="57">
        <v>0.90604244124993716</v>
      </c>
      <c r="IA243" s="18">
        <v>3740852.88</v>
      </c>
      <c r="IB243" s="18">
        <v>5484419.8636764698</v>
      </c>
      <c r="IC243" s="18">
        <v>54931949.354583517</v>
      </c>
      <c r="ID243" s="58">
        <v>20.9601174290448</v>
      </c>
      <c r="IE243" s="18">
        <v>575690.0545392062</v>
      </c>
      <c r="IF243" s="18">
        <v>3351018.4251917815</v>
      </c>
      <c r="IG243" s="18">
        <v>1057072925.477827</v>
      </c>
      <c r="IH243" s="18">
        <v>0</v>
      </c>
      <c r="II243" s="18">
        <v>0</v>
      </c>
      <c r="IJ243" s="18">
        <v>2242.7815182235381</v>
      </c>
      <c r="IK243" s="58">
        <v>21.066849082489146</v>
      </c>
      <c r="IL243" s="58">
        <v>7.0025075037848792</v>
      </c>
      <c r="IM243" s="58">
        <v>12.915325981151998</v>
      </c>
      <c r="IN243" s="58">
        <v>19.133273253593376</v>
      </c>
      <c r="IO243" s="58">
        <v>0</v>
      </c>
      <c r="IP243" s="58">
        <v>76.142145996744318</v>
      </c>
      <c r="IQ243" s="58">
        <v>-4.8774458959238416</v>
      </c>
      <c r="IR243" s="58">
        <v>-5.4448544328032629</v>
      </c>
      <c r="IS243" s="58">
        <f t="shared" si="15"/>
        <v>2242.7815182235381</v>
      </c>
      <c r="IT243" s="60"/>
      <c r="IU243" s="18">
        <f t="shared" si="16"/>
        <v>12.915325981151998</v>
      </c>
      <c r="IV243" s="18">
        <f t="shared" si="17"/>
        <v>21.066849082489146</v>
      </c>
      <c r="IW243" s="57">
        <f t="shared" si="18"/>
        <v>0.31791274683839998</v>
      </c>
      <c r="IX243" s="57">
        <f t="shared" si="19"/>
        <v>0.46608809263743889</v>
      </c>
      <c r="JA243" s="18">
        <v>214.13</v>
      </c>
    </row>
    <row r="244" spans="18:261" x14ac:dyDescent="0.2">
      <c r="R244" t="s">
        <v>509</v>
      </c>
      <c r="S244">
        <v>50388</v>
      </c>
      <c r="T244" t="s">
        <v>41</v>
      </c>
      <c r="U244" t="s">
        <v>510</v>
      </c>
      <c r="W244" t="s">
        <v>42</v>
      </c>
      <c r="X244" t="s">
        <v>217</v>
      </c>
      <c r="Y244">
        <v>6013</v>
      </c>
      <c r="Z244">
        <v>8.5</v>
      </c>
      <c r="AA244">
        <v>17</v>
      </c>
      <c r="AB244" t="b">
        <v>0</v>
      </c>
      <c r="AC244">
        <v>8300</v>
      </c>
      <c r="AD244">
        <v>1983</v>
      </c>
      <c r="AE244" s="10">
        <v>9999</v>
      </c>
      <c r="AF244" s="11">
        <v>999</v>
      </c>
      <c r="AG244" s="11">
        <v>102.57859089246953</v>
      </c>
      <c r="AH244" s="11">
        <v>999</v>
      </c>
      <c r="AI244" s="11">
        <v>65.755506982352259</v>
      </c>
      <c r="AJ244" s="11" t="s">
        <v>217</v>
      </c>
      <c r="AK244" s="11" t="e">
        <v>#N/A</v>
      </c>
      <c r="AL244" s="11" t="s">
        <v>1613</v>
      </c>
      <c r="AM244" s="11"/>
      <c r="AQ244" t="s">
        <v>683</v>
      </c>
      <c r="AR244" t="s">
        <v>684</v>
      </c>
      <c r="AS244">
        <v>6098</v>
      </c>
      <c r="AT244" t="s">
        <v>41</v>
      </c>
      <c r="AU244">
        <v>1</v>
      </c>
      <c r="AV244">
        <v>2776</v>
      </c>
      <c r="AW244" t="s">
        <v>42</v>
      </c>
      <c r="AX244">
        <v>0</v>
      </c>
      <c r="AY244" t="s">
        <v>404</v>
      </c>
      <c r="AZ244" t="s">
        <v>685</v>
      </c>
      <c r="BA244">
        <v>46</v>
      </c>
      <c r="BB244" t="s">
        <v>481</v>
      </c>
      <c r="BC244">
        <v>51</v>
      </c>
      <c r="BD244">
        <v>46051</v>
      </c>
      <c r="BE244">
        <v>474</v>
      </c>
      <c r="BF244">
        <v>10230</v>
      </c>
      <c r="BG244">
        <v>1975</v>
      </c>
      <c r="BH244">
        <v>0</v>
      </c>
      <c r="BI244" t="s">
        <v>2063</v>
      </c>
      <c r="BJ244" t="s">
        <v>1948</v>
      </c>
      <c r="BK244" t="s">
        <v>1789</v>
      </c>
      <c r="BL244" t="s">
        <v>1910</v>
      </c>
      <c r="BM244" t="s">
        <v>1865</v>
      </c>
      <c r="BN244">
        <v>2015</v>
      </c>
      <c r="BO244">
        <v>0.94</v>
      </c>
      <c r="BP244" t="s">
        <v>1792</v>
      </c>
      <c r="BQ244" t="s">
        <v>1701</v>
      </c>
      <c r="BR244">
        <v>2015</v>
      </c>
      <c r="BS244">
        <v>0</v>
      </c>
      <c r="BT244" t="s">
        <v>41</v>
      </c>
      <c r="BU244">
        <v>0</v>
      </c>
      <c r="BV244" t="s">
        <v>1812</v>
      </c>
      <c r="BW244">
        <v>2015</v>
      </c>
      <c r="BX244">
        <v>0</v>
      </c>
      <c r="BY244">
        <v>3</v>
      </c>
      <c r="BZ244">
        <v>0.38882</v>
      </c>
      <c r="CA244">
        <v>7.3429999999999995E-2</v>
      </c>
      <c r="CB244">
        <v>0.38882</v>
      </c>
      <c r="CC244">
        <v>7.3429999999999995E-2</v>
      </c>
      <c r="CD244">
        <v>0.1</v>
      </c>
      <c r="CE244">
        <v>0.1</v>
      </c>
      <c r="CF244">
        <v>0.1</v>
      </c>
      <c r="CG244">
        <v>0.99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 t="s">
        <v>1793</v>
      </c>
      <c r="CO244" t="s">
        <v>2402</v>
      </c>
      <c r="CP244">
        <v>53.9</v>
      </c>
      <c r="CQ244" t="s">
        <v>2403</v>
      </c>
      <c r="CR244">
        <v>53.9</v>
      </c>
      <c r="CS244" t="s">
        <v>1795</v>
      </c>
      <c r="CT244" t="s">
        <v>2404</v>
      </c>
      <c r="CU244">
        <v>1</v>
      </c>
      <c r="CV244">
        <v>0</v>
      </c>
      <c r="CW244" t="s">
        <v>2405</v>
      </c>
      <c r="CX244">
        <v>45.303652</v>
      </c>
      <c r="CY244">
        <v>-96.510067000000006</v>
      </c>
      <c r="CZ244" t="s">
        <v>1817</v>
      </c>
      <c r="DA244" t="s">
        <v>1818</v>
      </c>
      <c r="DB244">
        <v>0</v>
      </c>
      <c r="DC244">
        <v>0</v>
      </c>
      <c r="DD244" s="18">
        <v>23841505.399999999</v>
      </c>
      <c r="DE244" s="18">
        <v>2170835.2000000002</v>
      </c>
      <c r="DF244" s="57">
        <v>0.48399999999999999</v>
      </c>
      <c r="DG244" t="s">
        <v>1820</v>
      </c>
      <c r="DH244">
        <v>10297483</v>
      </c>
      <c r="DI244">
        <v>855</v>
      </c>
      <c r="DJ244">
        <v>931</v>
      </c>
      <c r="DK244">
        <v>2500495.6</v>
      </c>
      <c r="DL244">
        <v>10</v>
      </c>
      <c r="DM244">
        <v>414.6</v>
      </c>
      <c r="DN244">
        <v>3</v>
      </c>
      <c r="DO244">
        <v>0</v>
      </c>
      <c r="DP244">
        <v>6.7706559567814906E-2</v>
      </c>
      <c r="DQ244">
        <v>7.6233322691797598E-2</v>
      </c>
      <c r="DR244">
        <v>209.75989548624599</v>
      </c>
      <c r="DS244">
        <v>5.0754542404658802E-7</v>
      </c>
      <c r="DT244">
        <v>7.4404648634988593E-2</v>
      </c>
      <c r="DU244">
        <v>7.17236588592262E-2</v>
      </c>
      <c r="DV244">
        <v>7.8099095202268501E-2</v>
      </c>
      <c r="DW244" s="58">
        <v>209.759875313913</v>
      </c>
      <c r="DX244">
        <v>4.1943660151594202E-7</v>
      </c>
      <c r="DY244">
        <v>8.0524532062835094E-2</v>
      </c>
      <c r="DZ244">
        <v>2.5302281080763299E-4</v>
      </c>
      <c r="EA244">
        <v>0</v>
      </c>
      <c r="EB244">
        <v>2619088</v>
      </c>
      <c r="EC244">
        <v>1689836</v>
      </c>
      <c r="ED244">
        <v>0</v>
      </c>
      <c r="EE244">
        <v>3579</v>
      </c>
      <c r="EF244">
        <v>1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1</v>
      </c>
      <c r="EQ244">
        <v>1</v>
      </c>
      <c r="ER244">
        <v>1</v>
      </c>
      <c r="ES244">
        <v>0</v>
      </c>
      <c r="ET244">
        <v>1</v>
      </c>
      <c r="EU244">
        <v>0</v>
      </c>
      <c r="EV244">
        <v>0</v>
      </c>
      <c r="EW244">
        <v>0</v>
      </c>
      <c r="EX244">
        <v>0</v>
      </c>
      <c r="EY244">
        <v>0</v>
      </c>
      <c r="EZ244" t="s">
        <v>1950</v>
      </c>
      <c r="FA244">
        <v>47</v>
      </c>
      <c r="FB244" t="s">
        <v>1824</v>
      </c>
      <c r="FC244">
        <v>4</v>
      </c>
      <c r="FD244" t="s">
        <v>1825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21</v>
      </c>
      <c r="FM244">
        <v>40</v>
      </c>
      <c r="FN244">
        <v>13</v>
      </c>
      <c r="FO244">
        <v>11</v>
      </c>
      <c r="FP244">
        <v>0</v>
      </c>
      <c r="FQ244">
        <v>0</v>
      </c>
      <c r="FR244">
        <v>0</v>
      </c>
      <c r="FS244">
        <v>0</v>
      </c>
      <c r="FT244">
        <v>0</v>
      </c>
      <c r="FU244">
        <v>0</v>
      </c>
      <c r="FV244">
        <v>0</v>
      </c>
      <c r="FW244">
        <v>0</v>
      </c>
      <c r="FX244">
        <v>0</v>
      </c>
      <c r="FY244">
        <v>0</v>
      </c>
      <c r="FZ244">
        <v>0</v>
      </c>
      <c r="GA244">
        <v>0</v>
      </c>
      <c r="GB244">
        <v>0</v>
      </c>
      <c r="GC244">
        <v>0</v>
      </c>
      <c r="GD244">
        <v>0</v>
      </c>
      <c r="GE244">
        <v>0</v>
      </c>
      <c r="GF244">
        <v>0</v>
      </c>
      <c r="GG244">
        <v>0</v>
      </c>
      <c r="GH244">
        <v>0</v>
      </c>
      <c r="GI244">
        <v>0</v>
      </c>
      <c r="GJ244">
        <v>0</v>
      </c>
      <c r="GK244">
        <v>0</v>
      </c>
      <c r="GL244">
        <v>0</v>
      </c>
      <c r="GM244">
        <v>0</v>
      </c>
      <c r="GN244">
        <v>0</v>
      </c>
      <c r="GO244">
        <v>0</v>
      </c>
      <c r="GP244">
        <v>0</v>
      </c>
      <c r="GQ244" t="s">
        <v>2049</v>
      </c>
      <c r="GR244">
        <v>435.30863249999999</v>
      </c>
      <c r="GS244">
        <v>1.9641236956172601</v>
      </c>
      <c r="GT244">
        <v>2.1387124685610202</v>
      </c>
      <c r="GU244">
        <v>0</v>
      </c>
      <c r="GV244">
        <v>29549109</v>
      </c>
      <c r="GW244">
        <v>2745832</v>
      </c>
      <c r="GX244">
        <v>0.6</v>
      </c>
      <c r="GY244">
        <v>3099109</v>
      </c>
      <c r="GZ244">
        <v>209.75989495994617</v>
      </c>
      <c r="HA244" t="s">
        <v>1806</v>
      </c>
      <c r="HB244" s="57">
        <v>0.48399999999999999</v>
      </c>
      <c r="HC244" t="s">
        <v>1806</v>
      </c>
      <c r="HD244" s="58">
        <v>209.759875313913</v>
      </c>
      <c r="HE244" s="18">
        <v>2009684.16</v>
      </c>
      <c r="HF244" s="18">
        <v>20559068.956799999</v>
      </c>
      <c r="HG244" s="18">
        <v>2156233.8704742538</v>
      </c>
      <c r="HH244" s="57">
        <v>1</v>
      </c>
      <c r="HI244">
        <v>411</v>
      </c>
      <c r="HJ244" s="11">
        <v>53.508834694348756</v>
      </c>
      <c r="HK244">
        <v>72</v>
      </c>
      <c r="HL244" s="11">
        <v>13.019181190839113</v>
      </c>
      <c r="HM244" s="59">
        <v>2411.3079525350499</v>
      </c>
      <c r="HN244" s="59">
        <v>10.58</v>
      </c>
      <c r="HO244" s="59">
        <v>4.59</v>
      </c>
      <c r="HP244" s="59">
        <v>31.85010530948</v>
      </c>
      <c r="HQ244" s="59">
        <v>0.32450365339451503</v>
      </c>
      <c r="HR244" s="59">
        <v>0.4803929066755328</v>
      </c>
      <c r="HS244" s="59">
        <v>9.64</v>
      </c>
      <c r="HT244" s="59">
        <v>30.55</v>
      </c>
      <c r="HU244" t="s">
        <v>44</v>
      </c>
      <c r="HV244" s="19" t="s">
        <v>44</v>
      </c>
      <c r="HW244" s="18">
        <v>467.24429366999993</v>
      </c>
      <c r="HX244" s="58">
        <v>153.91027033489797</v>
      </c>
      <c r="HY244" s="58">
        <v>320.08972966510203</v>
      </c>
      <c r="HZ244" s="57">
        <v>0.71672402685343706</v>
      </c>
      <c r="IA244" s="18">
        <v>2009684.16</v>
      </c>
      <c r="IB244" s="18">
        <v>2976010.1732619153</v>
      </c>
      <c r="IC244" s="18">
        <v>30444584.072469395</v>
      </c>
      <c r="ID244" s="58">
        <v>20.975987531391301</v>
      </c>
      <c r="IE244" s="18">
        <v>319302.6079512561</v>
      </c>
      <c r="IF244" s="18">
        <v>1836931.2625229978</v>
      </c>
      <c r="IG244" s="18">
        <v>740604866.81519294</v>
      </c>
      <c r="IH244" s="18">
        <v>0</v>
      </c>
      <c r="II244" s="18">
        <v>0</v>
      </c>
      <c r="IJ244" s="18">
        <v>2313.7414236628597</v>
      </c>
      <c r="IK244" s="58">
        <v>22.940453215189873</v>
      </c>
      <c r="IL244" s="58">
        <v>7.3784094877396527</v>
      </c>
      <c r="IM244" s="58">
        <v>13.191272442809998</v>
      </c>
      <c r="IN244" s="58">
        <v>22.060185789629891</v>
      </c>
      <c r="IO244" s="58">
        <v>0</v>
      </c>
      <c r="IP244" s="58">
        <v>77.693381090516652</v>
      </c>
      <c r="IQ244" s="58">
        <v>6.9475431416134938</v>
      </c>
      <c r="IR244" s="58">
        <v>7.6009199078250598</v>
      </c>
      <c r="IS244" s="58">
        <f t="shared" si="15"/>
        <v>2313.7414236628597</v>
      </c>
      <c r="IT244" s="60"/>
      <c r="IU244" s="18">
        <f t="shared" si="16"/>
        <v>13.191272442809998</v>
      </c>
      <c r="IV244" s="18">
        <f t="shared" si="17"/>
        <v>22.940453215189873</v>
      </c>
      <c r="IW244" s="57">
        <f t="shared" si="18"/>
        <v>0.32470521167699995</v>
      </c>
      <c r="IX244" s="57">
        <f t="shared" si="19"/>
        <v>0.48083476622610966</v>
      </c>
      <c r="JA244" s="18">
        <v>214.13</v>
      </c>
    </row>
    <row r="245" spans="18:261" x14ac:dyDescent="0.2">
      <c r="R245" t="s">
        <v>512</v>
      </c>
      <c r="S245">
        <v>50397</v>
      </c>
      <c r="T245" t="s">
        <v>41</v>
      </c>
      <c r="U245" t="s">
        <v>513</v>
      </c>
      <c r="V245">
        <v>3656</v>
      </c>
      <c r="W245" t="s">
        <v>42</v>
      </c>
      <c r="X245" t="s">
        <v>72</v>
      </c>
      <c r="Y245">
        <v>42133</v>
      </c>
      <c r="Z245">
        <v>53</v>
      </c>
      <c r="AA245">
        <v>53</v>
      </c>
      <c r="AB245" t="b">
        <v>0</v>
      </c>
      <c r="AC245">
        <v>8300</v>
      </c>
      <c r="AD245">
        <v>1989</v>
      </c>
      <c r="AE245" s="10">
        <v>9999</v>
      </c>
      <c r="AF245" s="11">
        <v>999</v>
      </c>
      <c r="AG245" s="11">
        <v>97.975705403704879</v>
      </c>
      <c r="AH245" s="11">
        <v>47</v>
      </c>
      <c r="AI245" s="11">
        <v>65.755506982352259</v>
      </c>
      <c r="AJ245" s="11" t="s">
        <v>72</v>
      </c>
      <c r="AK245" s="11">
        <v>9.64</v>
      </c>
      <c r="AL245" s="11" t="s">
        <v>72</v>
      </c>
      <c r="AM245" s="11"/>
      <c r="AQ245" t="s">
        <v>686</v>
      </c>
      <c r="AR245" t="s">
        <v>687</v>
      </c>
      <c r="AS245">
        <v>6101</v>
      </c>
      <c r="AT245" t="s">
        <v>41</v>
      </c>
      <c r="AU245" t="s">
        <v>688</v>
      </c>
      <c r="AV245">
        <v>2777</v>
      </c>
      <c r="AW245" t="s">
        <v>42</v>
      </c>
      <c r="AX245">
        <v>0</v>
      </c>
      <c r="AY245" t="s">
        <v>569</v>
      </c>
      <c r="AZ245" t="s">
        <v>125</v>
      </c>
      <c r="BA245">
        <v>56</v>
      </c>
      <c r="BB245" t="s">
        <v>570</v>
      </c>
      <c r="BC245">
        <v>5</v>
      </c>
      <c r="BD245">
        <v>56005</v>
      </c>
      <c r="BE245">
        <v>332</v>
      </c>
      <c r="BF245">
        <v>12221</v>
      </c>
      <c r="BG245">
        <v>1978</v>
      </c>
      <c r="BH245">
        <v>2039</v>
      </c>
      <c r="BI245" t="s">
        <v>1807</v>
      </c>
      <c r="BJ245" t="s">
        <v>1788</v>
      </c>
      <c r="BK245" t="s">
        <v>1808</v>
      </c>
      <c r="BL245" t="s">
        <v>1910</v>
      </c>
      <c r="BM245" t="s">
        <v>1865</v>
      </c>
      <c r="BN245">
        <v>1986</v>
      </c>
      <c r="BO245">
        <v>0.83</v>
      </c>
      <c r="BP245" t="s">
        <v>1931</v>
      </c>
      <c r="BQ245">
        <v>0</v>
      </c>
      <c r="BR245">
        <v>0</v>
      </c>
      <c r="BS245">
        <v>0</v>
      </c>
      <c r="BT245" t="s">
        <v>41</v>
      </c>
      <c r="BU245">
        <v>0</v>
      </c>
      <c r="BV245" t="s">
        <v>1812</v>
      </c>
      <c r="BW245">
        <v>2015</v>
      </c>
      <c r="BX245">
        <v>0</v>
      </c>
      <c r="BY245">
        <v>0.16</v>
      </c>
      <c r="BZ245">
        <v>0.22628000000000001</v>
      </c>
      <c r="CA245">
        <v>0.22628000000000001</v>
      </c>
      <c r="CB245">
        <v>0.22628000000000001</v>
      </c>
      <c r="CC245">
        <v>0.22628000000000001</v>
      </c>
      <c r="CD245">
        <v>0.1</v>
      </c>
      <c r="CE245">
        <v>0.1</v>
      </c>
      <c r="CF245">
        <v>0.1</v>
      </c>
      <c r="CG245">
        <v>0.80200000000000005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 t="s">
        <v>2406</v>
      </c>
      <c r="CP245">
        <v>80</v>
      </c>
      <c r="CQ245" t="s">
        <v>1933</v>
      </c>
      <c r="CR245">
        <v>80</v>
      </c>
      <c r="CS245" t="s">
        <v>1795</v>
      </c>
      <c r="CT245" t="s">
        <v>2407</v>
      </c>
      <c r="CU245">
        <v>1</v>
      </c>
      <c r="CV245">
        <v>0</v>
      </c>
      <c r="CW245" t="s">
        <v>2295</v>
      </c>
      <c r="CX245">
        <v>44.290128000000003</v>
      </c>
      <c r="CY245">
        <v>-105.38148200000001</v>
      </c>
      <c r="CZ245" t="s">
        <v>1817</v>
      </c>
      <c r="DA245" t="s">
        <v>1818</v>
      </c>
      <c r="DB245">
        <v>0</v>
      </c>
      <c r="DC245">
        <v>0</v>
      </c>
      <c r="DD245" s="18">
        <v>25699671.600000001</v>
      </c>
      <c r="DE245" s="18">
        <v>2319003.6</v>
      </c>
      <c r="DF245" s="57">
        <v>0.55199999999999905</v>
      </c>
      <c r="DG245" t="s">
        <v>1820</v>
      </c>
      <c r="DH245">
        <v>11022551.800000001</v>
      </c>
      <c r="DI245">
        <v>1945</v>
      </c>
      <c r="DJ245">
        <v>2912.6</v>
      </c>
      <c r="DK245">
        <v>2695379.8</v>
      </c>
      <c r="DL245">
        <v>24.4</v>
      </c>
      <c r="DM245">
        <v>1249.8</v>
      </c>
      <c r="DN245">
        <v>47</v>
      </c>
      <c r="DO245">
        <v>0</v>
      </c>
      <c r="DP245">
        <v>0.151262274190341</v>
      </c>
      <c r="DQ245">
        <v>0.225989813470754</v>
      </c>
      <c r="DR245">
        <v>209.75966060143199</v>
      </c>
      <c r="DS245">
        <v>1.03913748697068E-6</v>
      </c>
      <c r="DT245">
        <v>0.22638073549804499</v>
      </c>
      <c r="DU245">
        <v>0.15136380186274401</v>
      </c>
      <c r="DV245">
        <v>0.226664374964231</v>
      </c>
      <c r="DW245" s="58">
        <v>209.75986323498299</v>
      </c>
      <c r="DX245">
        <v>9.4942847440898797E-7</v>
      </c>
      <c r="DY245">
        <v>0.22677144506592301</v>
      </c>
      <c r="DZ245">
        <v>2.9166516826272101E-3</v>
      </c>
      <c r="EA245">
        <v>0</v>
      </c>
      <c r="EB245">
        <v>1850871</v>
      </c>
      <c r="EC245">
        <v>1475223</v>
      </c>
      <c r="ED245">
        <v>0</v>
      </c>
      <c r="EE245">
        <v>5676</v>
      </c>
      <c r="EF245">
        <v>1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1</v>
      </c>
      <c r="EQ245">
        <v>0</v>
      </c>
      <c r="ER245">
        <v>1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 t="s">
        <v>1823</v>
      </c>
      <c r="FA245">
        <v>44</v>
      </c>
      <c r="FB245" t="s">
        <v>1824</v>
      </c>
      <c r="FC245">
        <v>6</v>
      </c>
      <c r="FD245" t="s">
        <v>1849</v>
      </c>
      <c r="FE245">
        <v>0</v>
      </c>
      <c r="FF245">
        <v>0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33</v>
      </c>
      <c r="FM245">
        <v>73</v>
      </c>
      <c r="FN245">
        <v>12</v>
      </c>
      <c r="FO245">
        <v>70</v>
      </c>
      <c r="FP245">
        <v>0</v>
      </c>
      <c r="FQ245">
        <v>0</v>
      </c>
      <c r="FR245">
        <v>0</v>
      </c>
      <c r="FS245">
        <v>0</v>
      </c>
      <c r="FT245">
        <v>0</v>
      </c>
      <c r="FU245">
        <v>0</v>
      </c>
      <c r="FV245">
        <v>0</v>
      </c>
      <c r="FW245">
        <v>0</v>
      </c>
      <c r="FX245" t="s">
        <v>1827</v>
      </c>
      <c r="FY245">
        <v>0</v>
      </c>
      <c r="FZ245">
        <v>0</v>
      </c>
      <c r="GA245">
        <v>1</v>
      </c>
      <c r="GB245">
        <v>0</v>
      </c>
      <c r="GC245">
        <v>0</v>
      </c>
      <c r="GD245">
        <v>0</v>
      </c>
      <c r="GE245">
        <v>1</v>
      </c>
      <c r="GF245">
        <v>1</v>
      </c>
      <c r="GG245">
        <v>1</v>
      </c>
      <c r="GH245">
        <v>1</v>
      </c>
      <c r="GI245">
        <v>0</v>
      </c>
      <c r="GJ245" t="s">
        <v>1836</v>
      </c>
      <c r="GK245">
        <v>0</v>
      </c>
      <c r="GL245">
        <v>1</v>
      </c>
      <c r="GM245" t="s">
        <v>1836</v>
      </c>
      <c r="GN245">
        <v>0</v>
      </c>
      <c r="GO245" t="s">
        <v>1893</v>
      </c>
      <c r="GP245">
        <v>1</v>
      </c>
      <c r="GQ245" t="s">
        <v>2296</v>
      </c>
      <c r="GR245">
        <v>167.18680979999999</v>
      </c>
      <c r="GS245">
        <v>11.633692887176499</v>
      </c>
      <c r="GT245">
        <v>17.421230798555399</v>
      </c>
      <c r="GU245">
        <v>1</v>
      </c>
      <c r="GV245">
        <v>23351140</v>
      </c>
      <c r="GW245">
        <v>2122348</v>
      </c>
      <c r="GX245">
        <v>0.5</v>
      </c>
      <c r="GY245">
        <v>2449066</v>
      </c>
      <c r="GZ245">
        <v>209.75986611360301</v>
      </c>
      <c r="HA245" t="s">
        <v>1806</v>
      </c>
      <c r="HB245" s="57">
        <v>0.55199999999999905</v>
      </c>
      <c r="HC245" t="s">
        <v>1806</v>
      </c>
      <c r="HD245" s="58">
        <v>209.75986323498299</v>
      </c>
      <c r="HE245" s="18">
        <v>1605392.6399999973</v>
      </c>
      <c r="HF245" s="18">
        <v>19619503.45343997</v>
      </c>
      <c r="HG245" s="18">
        <v>2057692.1805659223</v>
      </c>
      <c r="HH245" s="57">
        <v>1</v>
      </c>
      <c r="HI245">
        <v>56</v>
      </c>
      <c r="HJ245" s="11">
        <v>14.538874584267042</v>
      </c>
      <c r="HK245">
        <v>0</v>
      </c>
      <c r="HL245" s="11">
        <v>14.538874584267042</v>
      </c>
      <c r="HM245" s="59" t="s">
        <v>44</v>
      </c>
      <c r="HN245" s="59" t="s">
        <v>44</v>
      </c>
      <c r="HO245" s="59" t="s">
        <v>44</v>
      </c>
      <c r="HP245" s="59" t="s">
        <v>44</v>
      </c>
      <c r="HQ245" s="59" t="s">
        <v>44</v>
      </c>
      <c r="HR245" s="59" t="s">
        <v>44</v>
      </c>
      <c r="HS245" s="59" t="s">
        <v>44</v>
      </c>
      <c r="HT245" s="59" t="s">
        <v>44</v>
      </c>
      <c r="HU245" t="s">
        <v>44</v>
      </c>
      <c r="HV245" s="19" t="s">
        <v>44</v>
      </c>
      <c r="HW245" s="18">
        <v>390.962279862</v>
      </c>
      <c r="HX245" s="58">
        <v>128.7829749865428</v>
      </c>
      <c r="HY245" s="58">
        <v>203.2170250134572</v>
      </c>
      <c r="HZ245" s="57">
        <v>0.90181420571363935</v>
      </c>
      <c r="IA245" s="18">
        <v>1605392.6399999973</v>
      </c>
      <c r="IB245" s="18">
        <v>2622764.2907610917</v>
      </c>
      <c r="IC245" s="18">
        <v>32052802.397391304</v>
      </c>
      <c r="ID245" s="58">
        <v>20.975986323498301</v>
      </c>
      <c r="IE245" s="18">
        <v>336169.57235873677</v>
      </c>
      <c r="IF245" s="18">
        <v>1721522.6082071855</v>
      </c>
      <c r="IG245" s="18">
        <v>619694175.25184345</v>
      </c>
      <c r="IH245" s="18">
        <v>0</v>
      </c>
      <c r="II245" s="18">
        <v>0</v>
      </c>
      <c r="IJ245" s="18">
        <v>3049.4205650870381</v>
      </c>
      <c r="IK245" s="58">
        <v>25.492251903614459</v>
      </c>
      <c r="IL245" s="58">
        <v>11.617063608767404</v>
      </c>
      <c r="IM245" s="58">
        <v>15.758606111787</v>
      </c>
      <c r="IN245" s="58">
        <v>27.868743466812202</v>
      </c>
      <c r="IO245" s="58">
        <v>0</v>
      </c>
      <c r="IP245" s="58">
        <v>91.148681046408072</v>
      </c>
      <c r="IQ245" s="58">
        <v>8.1006280265596189</v>
      </c>
      <c r="IR245" s="58">
        <v>7.5541782322334736</v>
      </c>
      <c r="IS245" s="58">
        <f t="shared" si="15"/>
        <v>3049.4205650870381</v>
      </c>
      <c r="IT245" s="60"/>
      <c r="IU245" s="18">
        <f t="shared" si="16"/>
        <v>15.758606111787</v>
      </c>
      <c r="IV245" s="18">
        <f t="shared" si="17"/>
        <v>25.492251903614459</v>
      </c>
      <c r="IW245" s="57">
        <f t="shared" si="18"/>
        <v>0.38790052706790001</v>
      </c>
      <c r="IX245" s="57">
        <f t="shared" si="19"/>
        <v>0.63372138716239301</v>
      </c>
      <c r="JA245" s="18">
        <v>214.13</v>
      </c>
    </row>
    <row r="246" spans="18:261" x14ac:dyDescent="0.2">
      <c r="R246" t="s">
        <v>515</v>
      </c>
      <c r="S246">
        <v>50611</v>
      </c>
      <c r="T246" t="s">
        <v>41</v>
      </c>
      <c r="U246">
        <v>31</v>
      </c>
      <c r="V246">
        <v>3677</v>
      </c>
      <c r="W246" t="s">
        <v>42</v>
      </c>
      <c r="X246" t="s">
        <v>72</v>
      </c>
      <c r="Y246">
        <v>42107</v>
      </c>
      <c r="Z246">
        <v>30</v>
      </c>
      <c r="AA246">
        <v>30</v>
      </c>
      <c r="AB246" t="b">
        <v>0</v>
      </c>
      <c r="AC246">
        <v>14500</v>
      </c>
      <c r="AD246">
        <v>1987</v>
      </c>
      <c r="AE246" s="10">
        <v>9999</v>
      </c>
      <c r="AF246" s="11">
        <v>999</v>
      </c>
      <c r="AG246" s="11">
        <v>80.879273588293287</v>
      </c>
      <c r="AH246" s="11">
        <v>22</v>
      </c>
      <c r="AI246" s="11">
        <v>65.755506982352259</v>
      </c>
      <c r="AJ246" s="11" t="s">
        <v>72</v>
      </c>
      <c r="AK246" s="11">
        <v>9.64</v>
      </c>
      <c r="AL246" s="11" t="s">
        <v>137</v>
      </c>
      <c r="AM246" s="11"/>
      <c r="AQ246" t="s">
        <v>105</v>
      </c>
      <c r="AR246" t="s">
        <v>106</v>
      </c>
      <c r="AS246">
        <v>6113</v>
      </c>
      <c r="AT246" t="s">
        <v>41</v>
      </c>
      <c r="AU246">
        <v>1</v>
      </c>
      <c r="AV246">
        <v>2782</v>
      </c>
      <c r="AW246" t="s">
        <v>42</v>
      </c>
      <c r="AX246">
        <v>0</v>
      </c>
      <c r="AY246" t="s">
        <v>167</v>
      </c>
      <c r="AZ246" t="s">
        <v>43</v>
      </c>
      <c r="BA246">
        <v>18</v>
      </c>
      <c r="BB246" t="s">
        <v>105</v>
      </c>
      <c r="BC246">
        <v>51</v>
      </c>
      <c r="BD246">
        <v>18051</v>
      </c>
      <c r="BE246">
        <v>630</v>
      </c>
      <c r="BF246">
        <v>10394</v>
      </c>
      <c r="BG246">
        <v>1975</v>
      </c>
      <c r="BH246">
        <v>2038</v>
      </c>
      <c r="BI246" t="s">
        <v>1807</v>
      </c>
      <c r="BJ246" t="s">
        <v>1788</v>
      </c>
      <c r="BK246" t="s">
        <v>1808</v>
      </c>
      <c r="BL246" t="s">
        <v>1809</v>
      </c>
      <c r="BM246" t="s">
        <v>1810</v>
      </c>
      <c r="BN246">
        <v>2007</v>
      </c>
      <c r="BO246">
        <v>0.97</v>
      </c>
      <c r="BP246" t="s">
        <v>1931</v>
      </c>
      <c r="BQ246" t="s">
        <v>1701</v>
      </c>
      <c r="BR246">
        <v>2005</v>
      </c>
      <c r="BS246">
        <v>0</v>
      </c>
      <c r="BT246" t="s">
        <v>1909</v>
      </c>
      <c r="BU246" t="s">
        <v>1863</v>
      </c>
      <c r="BV246" t="s">
        <v>1812</v>
      </c>
      <c r="BW246">
        <v>2015</v>
      </c>
      <c r="BX246">
        <v>0</v>
      </c>
      <c r="BY246">
        <v>3.19</v>
      </c>
      <c r="BZ246">
        <v>0.38840000000000002</v>
      </c>
      <c r="CA246">
        <v>0.15009</v>
      </c>
      <c r="CB246">
        <v>0.38840000000000002</v>
      </c>
      <c r="CC246">
        <v>0.15009</v>
      </c>
      <c r="CD246">
        <v>0.05</v>
      </c>
      <c r="CE246">
        <v>0.1</v>
      </c>
      <c r="CF246">
        <v>0.1</v>
      </c>
      <c r="CG246">
        <v>0.99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 t="s">
        <v>2408</v>
      </c>
      <c r="CP246">
        <v>100</v>
      </c>
      <c r="CQ246" t="s">
        <v>2117</v>
      </c>
      <c r="CR246">
        <v>100</v>
      </c>
      <c r="CS246" t="s">
        <v>1795</v>
      </c>
      <c r="CT246" t="s">
        <v>2409</v>
      </c>
      <c r="CU246">
        <v>1</v>
      </c>
      <c r="CV246">
        <v>0</v>
      </c>
      <c r="CW246" t="s">
        <v>1816</v>
      </c>
      <c r="CX246">
        <v>38.372222000000001</v>
      </c>
      <c r="CY246">
        <v>-87.765833000000001</v>
      </c>
      <c r="CZ246" t="s">
        <v>1817</v>
      </c>
      <c r="DA246" t="s">
        <v>1818</v>
      </c>
      <c r="DB246">
        <v>0</v>
      </c>
      <c r="DC246">
        <v>0</v>
      </c>
      <c r="DD246" s="18">
        <v>28515238.399999999</v>
      </c>
      <c r="DE246" s="18">
        <v>3282473</v>
      </c>
      <c r="DF246" s="57">
        <v>0.502</v>
      </c>
      <c r="DG246" t="s">
        <v>1820</v>
      </c>
      <c r="DH246">
        <v>12612813.800000001</v>
      </c>
      <c r="DI246">
        <v>1492.8</v>
      </c>
      <c r="DJ246">
        <v>1880</v>
      </c>
      <c r="DK246">
        <v>2925662.8</v>
      </c>
      <c r="DL246">
        <v>5.8</v>
      </c>
      <c r="DM246">
        <v>592.79999999999995</v>
      </c>
      <c r="DN246">
        <v>44</v>
      </c>
      <c r="DO246">
        <v>0</v>
      </c>
      <c r="DP246">
        <v>0.101521326044618</v>
      </c>
      <c r="DQ246">
        <v>9.4296680158567403E-2</v>
      </c>
      <c r="DR246">
        <v>205.20003671023099</v>
      </c>
      <c r="DS246">
        <v>1.88141819949256E-7</v>
      </c>
      <c r="DT246">
        <v>6.4702556247592205E-2</v>
      </c>
      <c r="DU246">
        <v>0.104701912644714</v>
      </c>
      <c r="DV246">
        <v>0.131859321926622</v>
      </c>
      <c r="DW246" s="58">
        <v>205.199953720183</v>
      </c>
      <c r="DX246">
        <v>2.03400017865535E-7</v>
      </c>
      <c r="DY246">
        <v>9.3999643441973202E-2</v>
      </c>
      <c r="DZ246">
        <v>2.2692519532134898E-3</v>
      </c>
      <c r="EA246">
        <v>0</v>
      </c>
      <c r="EB246">
        <v>2827044</v>
      </c>
      <c r="EC246">
        <v>1294321</v>
      </c>
      <c r="ED246">
        <v>0</v>
      </c>
      <c r="EE246">
        <v>16252</v>
      </c>
      <c r="EF246">
        <v>1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1</v>
      </c>
      <c r="EO246">
        <v>0</v>
      </c>
      <c r="EP246">
        <v>0</v>
      </c>
      <c r="EQ246">
        <v>1</v>
      </c>
      <c r="ER246">
        <v>1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 t="s">
        <v>1936</v>
      </c>
      <c r="FA246">
        <v>47</v>
      </c>
      <c r="FB246" t="s">
        <v>1824</v>
      </c>
      <c r="FC246">
        <v>6</v>
      </c>
      <c r="FD246" t="s">
        <v>1849</v>
      </c>
      <c r="FE246">
        <v>0</v>
      </c>
      <c r="FF246">
        <v>0</v>
      </c>
      <c r="FG246">
        <v>0</v>
      </c>
      <c r="FH246">
        <v>0</v>
      </c>
      <c r="FI246">
        <v>0</v>
      </c>
      <c r="FJ246">
        <v>0</v>
      </c>
      <c r="FK246">
        <v>0</v>
      </c>
      <c r="FL246">
        <v>69</v>
      </c>
      <c r="FM246">
        <v>49</v>
      </c>
      <c r="FN246">
        <v>58</v>
      </c>
      <c r="FO246">
        <v>2</v>
      </c>
      <c r="FP246">
        <v>0</v>
      </c>
      <c r="FQ246">
        <v>0</v>
      </c>
      <c r="FR246">
        <v>0</v>
      </c>
      <c r="FS246" t="s">
        <v>2120</v>
      </c>
      <c r="FT246">
        <v>1</v>
      </c>
      <c r="FU246">
        <v>1</v>
      </c>
      <c r="FV246">
        <v>1</v>
      </c>
      <c r="FW246">
        <v>1</v>
      </c>
      <c r="FX246">
        <v>0</v>
      </c>
      <c r="FY246">
        <v>0</v>
      </c>
      <c r="FZ246">
        <v>0</v>
      </c>
      <c r="GA246">
        <v>0</v>
      </c>
      <c r="GB246">
        <v>0</v>
      </c>
      <c r="GC246">
        <v>0</v>
      </c>
      <c r="GD246">
        <v>0</v>
      </c>
      <c r="GE246">
        <v>1</v>
      </c>
      <c r="GF246">
        <v>1</v>
      </c>
      <c r="GG246">
        <v>0</v>
      </c>
      <c r="GH246">
        <v>1</v>
      </c>
      <c r="GI246">
        <v>0</v>
      </c>
      <c r="GJ246" t="s">
        <v>1804</v>
      </c>
      <c r="GK246">
        <v>0</v>
      </c>
      <c r="GL246">
        <v>1</v>
      </c>
      <c r="GM246" t="s">
        <v>1804</v>
      </c>
      <c r="GN246">
        <v>0</v>
      </c>
      <c r="GO246" t="s">
        <v>1980</v>
      </c>
      <c r="GP246">
        <v>0</v>
      </c>
      <c r="GQ246" t="s">
        <v>1830</v>
      </c>
      <c r="GR246">
        <v>181.23468009999999</v>
      </c>
      <c r="GS246">
        <v>8.2368341377947996</v>
      </c>
      <c r="GT246">
        <v>10.373290580824101</v>
      </c>
      <c r="GU246">
        <v>1</v>
      </c>
      <c r="GV246">
        <v>26780026</v>
      </c>
      <c r="GW246">
        <v>3058931</v>
      </c>
      <c r="GX246">
        <v>0.47</v>
      </c>
      <c r="GY246">
        <v>2747627</v>
      </c>
      <c r="GZ246">
        <v>205.19972609436601</v>
      </c>
      <c r="HA246" t="s">
        <v>1806</v>
      </c>
      <c r="HB246" s="57">
        <v>0.502</v>
      </c>
      <c r="HC246" t="s">
        <v>1806</v>
      </c>
      <c r="HD246" s="58">
        <v>205.199953720183</v>
      </c>
      <c r="HE246" s="18">
        <v>2770437.6</v>
      </c>
      <c r="HF246" s="18">
        <v>28795928.4144</v>
      </c>
      <c r="HG246" s="18">
        <v>2954461.5889822911</v>
      </c>
      <c r="HH246" s="57">
        <v>0.20114942528735633</v>
      </c>
      <c r="HI246">
        <v>3</v>
      </c>
      <c r="HJ246" s="11">
        <v>10.860122313822879</v>
      </c>
      <c r="HK246">
        <v>0</v>
      </c>
      <c r="HL246" s="11">
        <v>10.860122313822879</v>
      </c>
      <c r="HM246" s="59">
        <v>2384.5343206069501</v>
      </c>
      <c r="HN246" s="59">
        <v>10.58</v>
      </c>
      <c r="HO246" s="59">
        <v>3.22</v>
      </c>
      <c r="HP246" s="59">
        <v>29.493939622492601</v>
      </c>
      <c r="HQ246" s="59">
        <v>0.322057475674074</v>
      </c>
      <c r="HR246" s="59">
        <v>0.47506956608025908</v>
      </c>
      <c r="HS246" s="59">
        <v>4.82</v>
      </c>
      <c r="HT246" s="59">
        <v>10.69</v>
      </c>
      <c r="HU246" t="s">
        <v>44</v>
      </c>
      <c r="HV246" s="19" t="s">
        <v>44</v>
      </c>
      <c r="HW246" s="18">
        <v>605.25197460000004</v>
      </c>
      <c r="HX246" s="58">
        <v>199.37000043324002</v>
      </c>
      <c r="HY246" s="58">
        <v>430.62999956675998</v>
      </c>
      <c r="HZ246" s="57">
        <v>0.73441237330928366</v>
      </c>
      <c r="IA246" s="18">
        <v>2770437.6</v>
      </c>
      <c r="IB246" s="18">
        <v>4053075.005819275</v>
      </c>
      <c r="IC246" s="18">
        <v>42127661.610485539</v>
      </c>
      <c r="ID246" s="58">
        <v>20.5199953720183</v>
      </c>
      <c r="IE246" s="18">
        <v>432229.7106405581</v>
      </c>
      <c r="IF246" s="18">
        <v>2522231.878341733</v>
      </c>
      <c r="IG246" s="18">
        <v>959353734.46176827</v>
      </c>
      <c r="IH246" s="18">
        <v>0</v>
      </c>
      <c r="II246" s="18">
        <v>0</v>
      </c>
      <c r="IJ246" s="18">
        <v>2227.7912254764801</v>
      </c>
      <c r="IK246" s="58">
        <v>21.463114095238094</v>
      </c>
      <c r="IL246" s="58">
        <v>7.2182097853885265</v>
      </c>
      <c r="IM246" s="58">
        <v>12.85632051444</v>
      </c>
      <c r="IN246" s="58">
        <v>19.614281380024103</v>
      </c>
      <c r="IO246" s="58">
        <v>0</v>
      </c>
      <c r="IP246" s="58">
        <v>77.384781977781159</v>
      </c>
      <c r="IQ246" s="58">
        <v>1.7802213797478146</v>
      </c>
      <c r="IR246" s="58">
        <v>1.9554079421198232</v>
      </c>
      <c r="IS246" s="58">
        <f t="shared" si="15"/>
        <v>2227.7912254764801</v>
      </c>
      <c r="IT246" s="60"/>
      <c r="IU246" s="18">
        <f t="shared" si="16"/>
        <v>12.85632051444</v>
      </c>
      <c r="IV246" s="18">
        <f t="shared" si="17"/>
        <v>21.463114095238094</v>
      </c>
      <c r="IW246" s="57">
        <f t="shared" si="18"/>
        <v>0.31646031814800002</v>
      </c>
      <c r="IX246" s="57">
        <f t="shared" si="19"/>
        <v>0.46297285519777631</v>
      </c>
      <c r="JA246" s="18">
        <v>205.4</v>
      </c>
    </row>
    <row r="247" spans="18:261" x14ac:dyDescent="0.2">
      <c r="R247" t="s">
        <v>517</v>
      </c>
      <c r="S247">
        <v>50776</v>
      </c>
      <c r="T247" t="s">
        <v>41</v>
      </c>
      <c r="U247" t="s">
        <v>210</v>
      </c>
      <c r="V247">
        <v>3693</v>
      </c>
      <c r="W247" t="s">
        <v>42</v>
      </c>
      <c r="X247" t="s">
        <v>72</v>
      </c>
      <c r="Y247">
        <v>42025</v>
      </c>
      <c r="Z247">
        <v>42</v>
      </c>
      <c r="AA247">
        <v>84</v>
      </c>
      <c r="AB247" t="b">
        <v>0</v>
      </c>
      <c r="AC247">
        <v>14141</v>
      </c>
      <c r="AD247">
        <v>1992</v>
      </c>
      <c r="AE247" s="10">
        <v>9999</v>
      </c>
      <c r="AF247" s="11">
        <v>999</v>
      </c>
      <c r="AG247" s="11">
        <v>73.581028836571861</v>
      </c>
      <c r="AH247" s="11">
        <v>8</v>
      </c>
      <c r="AI247" s="11">
        <v>56.168724302726616</v>
      </c>
      <c r="AJ247" s="11" t="s">
        <v>72</v>
      </c>
      <c r="AK247" s="11">
        <v>9.64</v>
      </c>
      <c r="AL247" s="11" t="s">
        <v>137</v>
      </c>
      <c r="AM247" s="11"/>
      <c r="AQ247" t="s">
        <v>105</v>
      </c>
      <c r="AR247" t="s">
        <v>107</v>
      </c>
      <c r="AS247">
        <v>6113</v>
      </c>
      <c r="AT247" t="s">
        <v>41</v>
      </c>
      <c r="AU247">
        <v>2</v>
      </c>
      <c r="AV247">
        <v>2783</v>
      </c>
      <c r="AW247" t="s">
        <v>42</v>
      </c>
      <c r="AX247">
        <v>0</v>
      </c>
      <c r="AY247" t="s">
        <v>167</v>
      </c>
      <c r="AZ247" t="s">
        <v>43</v>
      </c>
      <c r="BA247">
        <v>18</v>
      </c>
      <c r="BB247" t="s">
        <v>105</v>
      </c>
      <c r="BC247">
        <v>51</v>
      </c>
      <c r="BD247">
        <v>18051</v>
      </c>
      <c r="BE247">
        <v>630</v>
      </c>
      <c r="BF247">
        <v>10508</v>
      </c>
      <c r="BG247">
        <v>1975</v>
      </c>
      <c r="BH247">
        <v>2038</v>
      </c>
      <c r="BI247" t="s">
        <v>1807</v>
      </c>
      <c r="BJ247" t="s">
        <v>1788</v>
      </c>
      <c r="BK247" t="s">
        <v>1808</v>
      </c>
      <c r="BL247" t="s">
        <v>1809</v>
      </c>
      <c r="BM247" t="s">
        <v>1810</v>
      </c>
      <c r="BN247">
        <v>2007</v>
      </c>
      <c r="BO247">
        <v>0.97</v>
      </c>
      <c r="BP247" t="s">
        <v>1931</v>
      </c>
      <c r="BQ247" t="s">
        <v>1701</v>
      </c>
      <c r="BR247">
        <v>2002</v>
      </c>
      <c r="BS247">
        <v>0</v>
      </c>
      <c r="BT247" t="s">
        <v>1909</v>
      </c>
      <c r="BU247" t="s">
        <v>1863</v>
      </c>
      <c r="BV247" t="s">
        <v>1812</v>
      </c>
      <c r="BW247">
        <v>2015</v>
      </c>
      <c r="BX247">
        <v>0</v>
      </c>
      <c r="BY247">
        <v>3.19</v>
      </c>
      <c r="BZ247">
        <v>0.2389</v>
      </c>
      <c r="CA247">
        <v>0.10654</v>
      </c>
      <c r="CB247">
        <v>0.2389</v>
      </c>
      <c r="CC247">
        <v>0.10654</v>
      </c>
      <c r="CD247">
        <v>0.05</v>
      </c>
      <c r="CE247">
        <v>0.1</v>
      </c>
      <c r="CF247">
        <v>0.1</v>
      </c>
      <c r="CG247">
        <v>0.99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 t="s">
        <v>2408</v>
      </c>
      <c r="CP247">
        <v>100</v>
      </c>
      <c r="CQ247" t="s">
        <v>2117</v>
      </c>
      <c r="CR247">
        <v>100</v>
      </c>
      <c r="CS247" t="s">
        <v>1795</v>
      </c>
      <c r="CT247" t="s">
        <v>2410</v>
      </c>
      <c r="CU247">
        <v>1</v>
      </c>
      <c r="CV247">
        <v>0</v>
      </c>
      <c r="CW247" t="s">
        <v>1816</v>
      </c>
      <c r="CX247">
        <v>38.372222000000001</v>
      </c>
      <c r="CY247">
        <v>-87.765833000000001</v>
      </c>
      <c r="CZ247" t="s">
        <v>1817</v>
      </c>
      <c r="DA247" t="s">
        <v>1818</v>
      </c>
      <c r="DB247">
        <v>0</v>
      </c>
      <c r="DC247">
        <v>0</v>
      </c>
      <c r="DD247" s="18">
        <v>30184422.800000001</v>
      </c>
      <c r="DE247" s="18">
        <v>3153973.2</v>
      </c>
      <c r="DF247" s="57">
        <v>0.48399999999999999</v>
      </c>
      <c r="DG247" t="s">
        <v>1820</v>
      </c>
      <c r="DH247">
        <v>11714521.6</v>
      </c>
      <c r="DI247">
        <v>1556.4</v>
      </c>
      <c r="DJ247">
        <v>1745.2</v>
      </c>
      <c r="DK247">
        <v>3096922.6</v>
      </c>
      <c r="DL247">
        <v>6.2</v>
      </c>
      <c r="DM247">
        <v>473.2</v>
      </c>
      <c r="DN247">
        <v>88</v>
      </c>
      <c r="DO247">
        <v>0</v>
      </c>
      <c r="DP247">
        <v>9.9691239303176998E-2</v>
      </c>
      <c r="DQ247">
        <v>9.2271870340361897E-2</v>
      </c>
      <c r="DR247">
        <v>205.19999536028101</v>
      </c>
      <c r="DS247">
        <v>2.0899630881169101E-7</v>
      </c>
      <c r="DT247">
        <v>7.1528531471898998E-2</v>
      </c>
      <c r="DU247">
        <v>0.10312604023025999</v>
      </c>
      <c r="DV247">
        <v>0.115635804041281</v>
      </c>
      <c r="DW247" s="58">
        <v>205.20005438036699</v>
      </c>
      <c r="DX247">
        <v>2.0540396088011299E-7</v>
      </c>
      <c r="DY247">
        <v>8.0788617095554294E-2</v>
      </c>
      <c r="DZ247">
        <v>4.9365341222213999E-3</v>
      </c>
      <c r="EA247">
        <v>0</v>
      </c>
      <c r="EB247">
        <v>2824282</v>
      </c>
      <c r="EC247">
        <v>1422530</v>
      </c>
      <c r="ED247">
        <v>0</v>
      </c>
      <c r="EE247">
        <v>20112</v>
      </c>
      <c r="EF247">
        <v>1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1</v>
      </c>
      <c r="EO247">
        <v>0</v>
      </c>
      <c r="EP247">
        <v>0</v>
      </c>
      <c r="EQ247">
        <v>1</v>
      </c>
      <c r="ER247">
        <v>1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 t="s">
        <v>1936</v>
      </c>
      <c r="FA247">
        <v>47</v>
      </c>
      <c r="FB247" t="s">
        <v>1824</v>
      </c>
      <c r="FC247">
        <v>6</v>
      </c>
      <c r="FD247" t="s">
        <v>1849</v>
      </c>
      <c r="FE247">
        <v>0</v>
      </c>
      <c r="FF247">
        <v>0</v>
      </c>
      <c r="FG247">
        <v>0</v>
      </c>
      <c r="FH247">
        <v>0</v>
      </c>
      <c r="FI247">
        <v>0</v>
      </c>
      <c r="FJ247">
        <v>0</v>
      </c>
      <c r="FK247">
        <v>0</v>
      </c>
      <c r="FL247">
        <v>69</v>
      </c>
      <c r="FM247">
        <v>49</v>
      </c>
      <c r="FN247">
        <v>58</v>
      </c>
      <c r="FO247">
        <v>2</v>
      </c>
      <c r="FP247">
        <v>0</v>
      </c>
      <c r="FQ247">
        <v>0</v>
      </c>
      <c r="FR247">
        <v>0</v>
      </c>
      <c r="FS247" t="s">
        <v>2120</v>
      </c>
      <c r="FT247">
        <v>1</v>
      </c>
      <c r="FU247">
        <v>1</v>
      </c>
      <c r="FV247">
        <v>1</v>
      </c>
      <c r="FW247">
        <v>1</v>
      </c>
      <c r="FX247">
        <v>0</v>
      </c>
      <c r="FY247">
        <v>0</v>
      </c>
      <c r="FZ247">
        <v>0</v>
      </c>
      <c r="GA247">
        <v>0</v>
      </c>
      <c r="GB247">
        <v>0</v>
      </c>
      <c r="GC247">
        <v>0</v>
      </c>
      <c r="GD247">
        <v>0</v>
      </c>
      <c r="GE247">
        <v>1</v>
      </c>
      <c r="GF247">
        <v>1</v>
      </c>
      <c r="GG247">
        <v>0</v>
      </c>
      <c r="GH247">
        <v>0</v>
      </c>
      <c r="GI247">
        <v>0</v>
      </c>
      <c r="GJ247">
        <v>0</v>
      </c>
      <c r="GK247">
        <v>0</v>
      </c>
      <c r="GL247">
        <v>0</v>
      </c>
      <c r="GM247">
        <v>0</v>
      </c>
      <c r="GN247">
        <v>0</v>
      </c>
      <c r="GO247" t="s">
        <v>1980</v>
      </c>
      <c r="GP247">
        <v>0</v>
      </c>
      <c r="GQ247" t="s">
        <v>1830</v>
      </c>
      <c r="GR247">
        <v>181.23468009999999</v>
      </c>
      <c r="GS247">
        <v>8.5877603510609699</v>
      </c>
      <c r="GT247">
        <v>9.6295035753479894</v>
      </c>
      <c r="GU247">
        <v>0</v>
      </c>
      <c r="GV247">
        <v>29910360</v>
      </c>
      <c r="GW247">
        <v>3083547</v>
      </c>
      <c r="GX247">
        <v>0.48</v>
      </c>
      <c r="GY247">
        <v>3068802</v>
      </c>
      <c r="GZ247">
        <v>205.19993741299001</v>
      </c>
      <c r="HA247" t="s">
        <v>1806</v>
      </c>
      <c r="HB247" s="57">
        <v>0.48399999999999999</v>
      </c>
      <c r="HC247" t="s">
        <v>1806</v>
      </c>
      <c r="HD247" s="58">
        <v>205.20005438036699</v>
      </c>
      <c r="HE247" s="18">
        <v>2671099.2000000002</v>
      </c>
      <c r="HF247" s="18">
        <v>28067910.393600002</v>
      </c>
      <c r="HG247" s="18">
        <v>2879768.3695549942</v>
      </c>
      <c r="HH247" s="57">
        <v>0.20114942528735633</v>
      </c>
      <c r="HI247">
        <v>3</v>
      </c>
      <c r="HJ247" s="11">
        <v>10.790023354582789</v>
      </c>
      <c r="HK247">
        <v>0</v>
      </c>
      <c r="HL247" s="11">
        <v>10.790023354582789</v>
      </c>
      <c r="HM247" s="59">
        <v>2384.5343206069501</v>
      </c>
      <c r="HN247" s="59">
        <v>10.58</v>
      </c>
      <c r="HO247" s="59">
        <v>3.22</v>
      </c>
      <c r="HP247" s="59">
        <v>29.493939622492601</v>
      </c>
      <c r="HQ247" s="59">
        <v>0.322057475674074</v>
      </c>
      <c r="HR247" s="59">
        <v>0.47506956608025908</v>
      </c>
      <c r="HS247" s="59">
        <v>4.82</v>
      </c>
      <c r="HT247" s="59">
        <v>10.69</v>
      </c>
      <c r="HU247" t="s">
        <v>44</v>
      </c>
      <c r="HV247" s="19" t="s">
        <v>44</v>
      </c>
      <c r="HW247" s="18">
        <v>611.89029719999996</v>
      </c>
      <c r="HX247" s="58">
        <v>201.55666389767998</v>
      </c>
      <c r="HY247" s="58">
        <v>428.44333610232002</v>
      </c>
      <c r="HZ247" s="57">
        <v>0.71169271244582877</v>
      </c>
      <c r="IA247" s="18">
        <v>2671099.2000000002</v>
      </c>
      <c r="IB247" s="18">
        <v>3927689.7414460396</v>
      </c>
      <c r="IC247" s="18">
        <v>41272163.80311498</v>
      </c>
      <c r="ID247" s="58">
        <v>20.520005438036701</v>
      </c>
      <c r="IE247" s="18">
        <v>423452.51283973042</v>
      </c>
      <c r="IF247" s="18">
        <v>2456315.8567152638</v>
      </c>
      <c r="IG247" s="18">
        <v>969875797.74141419</v>
      </c>
      <c r="IH247" s="18">
        <v>0</v>
      </c>
      <c r="II247" s="18">
        <v>0</v>
      </c>
      <c r="IJ247" s="18">
        <v>2263.7201142271711</v>
      </c>
      <c r="IK247" s="58">
        <v>21.463114095238094</v>
      </c>
      <c r="IL247" s="58">
        <v>7.4150672181222124</v>
      </c>
      <c r="IM247" s="58">
        <v>12.997326916079999</v>
      </c>
      <c r="IN247" s="58">
        <v>19.748719408508158</v>
      </c>
      <c r="IO247" s="58">
        <v>0</v>
      </c>
      <c r="IP247" s="58">
        <v>78.165141834042473</v>
      </c>
      <c r="IQ247" s="58">
        <v>3.3893579754606975</v>
      </c>
      <c r="IR247" s="58">
        <v>3.6857276933730061</v>
      </c>
      <c r="IS247" s="58">
        <f t="shared" si="15"/>
        <v>2263.7201142271711</v>
      </c>
      <c r="IT247" s="60"/>
      <c r="IU247" s="18">
        <f t="shared" si="16"/>
        <v>12.997326916079999</v>
      </c>
      <c r="IV247" s="18">
        <f t="shared" si="17"/>
        <v>21.463114095238094</v>
      </c>
      <c r="IW247" s="57">
        <f t="shared" si="18"/>
        <v>0.31993121253599999</v>
      </c>
      <c r="IX247" s="57">
        <f t="shared" si="19"/>
        <v>0.47043948852443962</v>
      </c>
      <c r="JA247" s="18">
        <v>205.4</v>
      </c>
    </row>
    <row r="248" spans="18:261" x14ac:dyDescent="0.2">
      <c r="R248" t="s">
        <v>519</v>
      </c>
      <c r="S248">
        <v>50776</v>
      </c>
      <c r="T248" t="s">
        <v>41</v>
      </c>
      <c r="U248" t="s">
        <v>121</v>
      </c>
      <c r="V248">
        <v>3694</v>
      </c>
      <c r="W248" t="s">
        <v>42</v>
      </c>
      <c r="X248" t="s">
        <v>72</v>
      </c>
      <c r="Y248">
        <v>42025</v>
      </c>
      <c r="Z248">
        <v>42</v>
      </c>
      <c r="AA248">
        <v>84</v>
      </c>
      <c r="AB248" t="b">
        <v>0</v>
      </c>
      <c r="AC248">
        <v>14141</v>
      </c>
      <c r="AD248">
        <v>1992</v>
      </c>
      <c r="AE248" s="10">
        <v>9999</v>
      </c>
      <c r="AF248" s="11">
        <v>999</v>
      </c>
      <c r="AG248" s="11">
        <v>73.581028836571861</v>
      </c>
      <c r="AH248" s="11">
        <v>8</v>
      </c>
      <c r="AI248" s="11">
        <v>56.168724302726616</v>
      </c>
      <c r="AJ248" s="11" t="s">
        <v>72</v>
      </c>
      <c r="AK248" s="11">
        <v>9.64</v>
      </c>
      <c r="AL248" s="11" t="s">
        <v>137</v>
      </c>
      <c r="AM248" s="11"/>
      <c r="AQ248" t="s">
        <v>105</v>
      </c>
      <c r="AR248" t="s">
        <v>108</v>
      </c>
      <c r="AS248">
        <v>6113</v>
      </c>
      <c r="AT248" t="s">
        <v>41</v>
      </c>
      <c r="AU248">
        <v>3</v>
      </c>
      <c r="AV248">
        <v>2784</v>
      </c>
      <c r="AW248" t="s">
        <v>42</v>
      </c>
      <c r="AX248">
        <v>0</v>
      </c>
      <c r="AY248" t="s">
        <v>167</v>
      </c>
      <c r="AZ248" t="s">
        <v>43</v>
      </c>
      <c r="BA248">
        <v>18</v>
      </c>
      <c r="BB248" t="s">
        <v>105</v>
      </c>
      <c r="BC248">
        <v>51</v>
      </c>
      <c r="BD248">
        <v>18051</v>
      </c>
      <c r="BE248">
        <v>630</v>
      </c>
      <c r="BF248">
        <v>10586</v>
      </c>
      <c r="BG248">
        <v>1978</v>
      </c>
      <c r="BH248">
        <v>2034</v>
      </c>
      <c r="BI248" t="s">
        <v>1807</v>
      </c>
      <c r="BJ248" t="s">
        <v>1788</v>
      </c>
      <c r="BK248" t="s">
        <v>1808</v>
      </c>
      <c r="BL248" t="s">
        <v>1809</v>
      </c>
      <c r="BM248" t="s">
        <v>1810</v>
      </c>
      <c r="BN248">
        <v>2006</v>
      </c>
      <c r="BO248">
        <v>0.97</v>
      </c>
      <c r="BP248" t="s">
        <v>1931</v>
      </c>
      <c r="BQ248" t="s">
        <v>1701</v>
      </c>
      <c r="BR248">
        <v>2002</v>
      </c>
      <c r="BS248">
        <v>0</v>
      </c>
      <c r="BT248" t="s">
        <v>1909</v>
      </c>
      <c r="BU248" t="s">
        <v>1863</v>
      </c>
      <c r="BV248" t="s">
        <v>1812</v>
      </c>
      <c r="BW248">
        <v>2015</v>
      </c>
      <c r="BX248">
        <v>0</v>
      </c>
      <c r="BY248">
        <v>3.19</v>
      </c>
      <c r="BZ248">
        <v>0.22439999999999999</v>
      </c>
      <c r="CA248">
        <v>0.12692000000000001</v>
      </c>
      <c r="CB248">
        <v>0.22439999999999999</v>
      </c>
      <c r="CC248">
        <v>0.12692000000000001</v>
      </c>
      <c r="CD248">
        <v>0.05</v>
      </c>
      <c r="CE248">
        <v>0.1</v>
      </c>
      <c r="CF248">
        <v>0.1</v>
      </c>
      <c r="CG248">
        <v>0.99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 t="s">
        <v>2408</v>
      </c>
      <c r="CP248">
        <v>100</v>
      </c>
      <c r="CQ248" t="s">
        <v>2117</v>
      </c>
      <c r="CR248">
        <v>100</v>
      </c>
      <c r="CS248" t="s">
        <v>1795</v>
      </c>
      <c r="CT248" t="s">
        <v>2411</v>
      </c>
      <c r="CU248">
        <v>1</v>
      </c>
      <c r="CV248">
        <v>0</v>
      </c>
      <c r="CW248" t="s">
        <v>1816</v>
      </c>
      <c r="CX248">
        <v>38.372222000000001</v>
      </c>
      <c r="CY248">
        <v>-87.765833000000001</v>
      </c>
      <c r="CZ248" t="s">
        <v>1817</v>
      </c>
      <c r="DA248" t="s">
        <v>1818</v>
      </c>
      <c r="DB248">
        <v>0</v>
      </c>
      <c r="DC248">
        <v>0</v>
      </c>
      <c r="DD248" s="18">
        <v>26761125.600000001</v>
      </c>
      <c r="DE248" s="18">
        <v>2846283.4</v>
      </c>
      <c r="DF248" s="57">
        <v>0.41799999999999998</v>
      </c>
      <c r="DG248" t="s">
        <v>1820</v>
      </c>
      <c r="DH248">
        <v>11808062.800000001</v>
      </c>
      <c r="DI248">
        <v>1314.8</v>
      </c>
      <c r="DJ248">
        <v>1681</v>
      </c>
      <c r="DK248">
        <v>2745691.6</v>
      </c>
      <c r="DL248">
        <v>9.6</v>
      </c>
      <c r="DM248">
        <v>634.6</v>
      </c>
      <c r="DN248">
        <v>66</v>
      </c>
      <c r="DO248">
        <v>0</v>
      </c>
      <c r="DP248">
        <v>0.10666581617510899</v>
      </c>
      <c r="DQ248">
        <v>8.4222288962184699E-2</v>
      </c>
      <c r="DR248">
        <v>205.199988069493</v>
      </c>
      <c r="DS248">
        <v>2.9530956859111003E-7</v>
      </c>
      <c r="DT248">
        <v>6.4846702796117497E-2</v>
      </c>
      <c r="DU248">
        <v>9.8261935589136803E-2</v>
      </c>
      <c r="DV248">
        <v>0.12562999218538101</v>
      </c>
      <c r="DW248" s="58">
        <v>205.20000847796899</v>
      </c>
      <c r="DX248">
        <v>3.5872930546688202E-7</v>
      </c>
      <c r="DY248">
        <v>0.107485878208574</v>
      </c>
      <c r="DZ248">
        <v>3.9500864679912796E-3</v>
      </c>
      <c r="EA248">
        <v>0</v>
      </c>
      <c r="EB248">
        <v>2170644</v>
      </c>
      <c r="EC248">
        <v>1047874</v>
      </c>
      <c r="ED248">
        <v>0</v>
      </c>
      <c r="EE248">
        <v>18960</v>
      </c>
      <c r="EF248">
        <v>1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1</v>
      </c>
      <c r="EO248">
        <v>0</v>
      </c>
      <c r="EP248">
        <v>0</v>
      </c>
      <c r="EQ248">
        <v>1</v>
      </c>
      <c r="ER248">
        <v>1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 t="s">
        <v>1936</v>
      </c>
      <c r="FA248">
        <v>44</v>
      </c>
      <c r="FB248" t="s">
        <v>1824</v>
      </c>
      <c r="FC248">
        <v>6</v>
      </c>
      <c r="FD248" t="s">
        <v>1849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69</v>
      </c>
      <c r="FM248">
        <v>49</v>
      </c>
      <c r="FN248">
        <v>58</v>
      </c>
      <c r="FO248">
        <v>2</v>
      </c>
      <c r="FP248">
        <v>0</v>
      </c>
      <c r="FQ248">
        <v>0</v>
      </c>
      <c r="FR248">
        <v>0</v>
      </c>
      <c r="FS248" t="s">
        <v>2120</v>
      </c>
      <c r="FT248">
        <v>1</v>
      </c>
      <c r="FU248">
        <v>1</v>
      </c>
      <c r="FV248">
        <v>1</v>
      </c>
      <c r="FW248">
        <v>1</v>
      </c>
      <c r="FX248">
        <v>0</v>
      </c>
      <c r="FY248">
        <v>0</v>
      </c>
      <c r="FZ248">
        <v>0</v>
      </c>
      <c r="GA248">
        <v>0</v>
      </c>
      <c r="GB248">
        <v>0</v>
      </c>
      <c r="GC248">
        <v>0</v>
      </c>
      <c r="GD248">
        <v>0</v>
      </c>
      <c r="GE248">
        <v>1</v>
      </c>
      <c r="GF248">
        <v>1</v>
      </c>
      <c r="GG248">
        <v>0</v>
      </c>
      <c r="GH248">
        <v>1</v>
      </c>
      <c r="GI248">
        <v>0</v>
      </c>
      <c r="GJ248" t="s">
        <v>1804</v>
      </c>
      <c r="GK248">
        <v>0</v>
      </c>
      <c r="GL248">
        <v>1</v>
      </c>
      <c r="GM248" t="s">
        <v>1804</v>
      </c>
      <c r="GN248">
        <v>0</v>
      </c>
      <c r="GO248" t="s">
        <v>1980</v>
      </c>
      <c r="GP248">
        <v>0</v>
      </c>
      <c r="GQ248" t="s">
        <v>1830</v>
      </c>
      <c r="GR248">
        <v>181.23468009999999</v>
      </c>
      <c r="GS248">
        <v>7.2546821572699596</v>
      </c>
      <c r="GT248">
        <v>9.2752667374283604</v>
      </c>
      <c r="GU248">
        <v>0</v>
      </c>
      <c r="GV248">
        <v>22979171</v>
      </c>
      <c r="GW248">
        <v>2394047</v>
      </c>
      <c r="GX248">
        <v>0.36</v>
      </c>
      <c r="GY248">
        <v>2357661</v>
      </c>
      <c r="GZ248">
        <v>205.19983075107453</v>
      </c>
      <c r="HA248" t="s">
        <v>1806</v>
      </c>
      <c r="HB248" s="57">
        <v>0.41799999999999998</v>
      </c>
      <c r="HC248" t="s">
        <v>1806</v>
      </c>
      <c r="HD248" s="58">
        <v>205.20000847796899</v>
      </c>
      <c r="HE248" s="18">
        <v>2306858.4</v>
      </c>
      <c r="HF248" s="18">
        <v>24420403.022399999</v>
      </c>
      <c r="HG248" s="18">
        <v>2505533.4536159495</v>
      </c>
      <c r="HH248" s="57">
        <v>0.20114942528735633</v>
      </c>
      <c r="HI248">
        <v>3</v>
      </c>
      <c r="HJ248" s="11">
        <v>10.742800626064081</v>
      </c>
      <c r="HK248">
        <v>0</v>
      </c>
      <c r="HL248" s="11">
        <v>10.742800626064081</v>
      </c>
      <c r="HM248" s="59">
        <v>2384.5343206069501</v>
      </c>
      <c r="HN248" s="59">
        <v>10.58</v>
      </c>
      <c r="HO248" s="59">
        <v>3.22</v>
      </c>
      <c r="HP248" s="59">
        <v>29.493939622492601</v>
      </c>
      <c r="HQ248" s="59">
        <v>0.322057475674074</v>
      </c>
      <c r="HR248" s="59">
        <v>0.47506956608025908</v>
      </c>
      <c r="HS248" s="59">
        <v>4.82</v>
      </c>
      <c r="HT248" s="59">
        <v>10.69</v>
      </c>
      <c r="HU248" t="s">
        <v>44</v>
      </c>
      <c r="HV248" s="19" t="s">
        <v>44</v>
      </c>
      <c r="HW248" s="18">
        <v>616.43230740000001</v>
      </c>
      <c r="HX248" s="58">
        <v>203.05280205755997</v>
      </c>
      <c r="HY248" s="58">
        <v>426.94719794244003</v>
      </c>
      <c r="HZ248" s="57">
        <v>0.61679758356325554</v>
      </c>
      <c r="IA248" s="18">
        <v>2306858.4</v>
      </c>
      <c r="IB248" s="18">
        <v>3403982.5041688946</v>
      </c>
      <c r="IC248" s="18">
        <v>36034558.789131917</v>
      </c>
      <c r="ID248" s="58">
        <v>20.520000847796901</v>
      </c>
      <c r="IE248" s="18">
        <v>369714.58845148713</v>
      </c>
      <c r="IF248" s="18">
        <v>2135818.8651644625</v>
      </c>
      <c r="IG248" s="18">
        <v>977075104.19590914</v>
      </c>
      <c r="IH248" s="18">
        <v>0</v>
      </c>
      <c r="II248" s="18">
        <v>0</v>
      </c>
      <c r="IJ248" s="18">
        <v>2288.5150878250665</v>
      </c>
      <c r="IK248" s="58">
        <v>21.463114095238094</v>
      </c>
      <c r="IL248" s="58">
        <v>7.5519302138778341</v>
      </c>
      <c r="IM248" s="58">
        <v>13.093804980359996</v>
      </c>
      <c r="IN248" s="58">
        <v>19.840458871114159</v>
      </c>
      <c r="IO248" s="58">
        <v>0</v>
      </c>
      <c r="IP248" s="58">
        <v>78.697766425099744</v>
      </c>
      <c r="IQ248" s="58">
        <v>10.073386040097532</v>
      </c>
      <c r="IR248" s="58">
        <v>10.880077698560999</v>
      </c>
      <c r="IS248" s="58">
        <f t="shared" si="15"/>
        <v>2288.5150878250665</v>
      </c>
      <c r="IT248" s="60"/>
      <c r="IU248" s="18">
        <f t="shared" si="16"/>
        <v>13.093804980359996</v>
      </c>
      <c r="IV248" s="18">
        <f t="shared" si="17"/>
        <v>21.463114095238094</v>
      </c>
      <c r="IW248" s="57">
        <f t="shared" si="18"/>
        <v>0.32230603501199995</v>
      </c>
      <c r="IX248" s="57">
        <f t="shared" si="19"/>
        <v>0.47559230517525264</v>
      </c>
      <c r="JA248" s="18">
        <v>205.4</v>
      </c>
    </row>
    <row r="249" spans="18:261" x14ac:dyDescent="0.2">
      <c r="R249" t="s">
        <v>521</v>
      </c>
      <c r="S249">
        <v>50835</v>
      </c>
      <c r="T249" t="s">
        <v>41</v>
      </c>
      <c r="U249">
        <v>1</v>
      </c>
      <c r="V249">
        <v>90183</v>
      </c>
      <c r="W249" t="s">
        <v>42</v>
      </c>
      <c r="X249" t="s">
        <v>62</v>
      </c>
      <c r="Y249">
        <v>26101</v>
      </c>
      <c r="Z249">
        <v>30</v>
      </c>
      <c r="AA249">
        <v>60</v>
      </c>
      <c r="AB249" t="b">
        <v>0</v>
      </c>
      <c r="AC249">
        <v>10883</v>
      </c>
      <c r="AD249">
        <v>1990</v>
      </c>
      <c r="AE249" s="10">
        <v>9999</v>
      </c>
      <c r="AF249" s="11">
        <v>103</v>
      </c>
      <c r="AG249" s="11">
        <v>67.728172191822836</v>
      </c>
      <c r="AH249" s="11">
        <v>0</v>
      </c>
      <c r="AI249" s="11">
        <v>65.755506982352259</v>
      </c>
      <c r="AJ249" s="11" t="s">
        <v>62</v>
      </c>
      <c r="AK249" s="11">
        <v>4.82</v>
      </c>
      <c r="AL249" s="11" t="s">
        <v>62</v>
      </c>
      <c r="AM249" s="11">
        <v>-28.91</v>
      </c>
      <c r="AQ249" t="s">
        <v>105</v>
      </c>
      <c r="AR249" t="s">
        <v>109</v>
      </c>
      <c r="AS249">
        <v>6113</v>
      </c>
      <c r="AT249" t="s">
        <v>41</v>
      </c>
      <c r="AU249">
        <v>4</v>
      </c>
      <c r="AV249">
        <v>2785</v>
      </c>
      <c r="AW249" t="s">
        <v>42</v>
      </c>
      <c r="AX249">
        <v>0</v>
      </c>
      <c r="AY249" t="s">
        <v>167</v>
      </c>
      <c r="AZ249" t="s">
        <v>43</v>
      </c>
      <c r="BA249">
        <v>18</v>
      </c>
      <c r="BB249" t="s">
        <v>105</v>
      </c>
      <c r="BC249">
        <v>51</v>
      </c>
      <c r="BD249">
        <v>18051</v>
      </c>
      <c r="BE249">
        <v>622</v>
      </c>
      <c r="BF249">
        <v>10404</v>
      </c>
      <c r="BG249">
        <v>1979</v>
      </c>
      <c r="BH249">
        <v>2034</v>
      </c>
      <c r="BI249" t="s">
        <v>1807</v>
      </c>
      <c r="BJ249" t="s">
        <v>1788</v>
      </c>
      <c r="BK249" t="s">
        <v>1808</v>
      </c>
      <c r="BL249" t="s">
        <v>1809</v>
      </c>
      <c r="BM249" t="s">
        <v>1810</v>
      </c>
      <c r="BN249">
        <v>1995</v>
      </c>
      <c r="BO249">
        <v>0.95</v>
      </c>
      <c r="BP249" t="s">
        <v>1931</v>
      </c>
      <c r="BQ249" t="s">
        <v>1701</v>
      </c>
      <c r="BR249">
        <v>2003</v>
      </c>
      <c r="BS249">
        <v>0</v>
      </c>
      <c r="BT249" t="s">
        <v>1909</v>
      </c>
      <c r="BU249" t="s">
        <v>1863</v>
      </c>
      <c r="BV249" t="s">
        <v>1812</v>
      </c>
      <c r="BW249">
        <v>2015</v>
      </c>
      <c r="BX249">
        <v>0</v>
      </c>
      <c r="BY249">
        <v>0.35</v>
      </c>
      <c r="BZ249">
        <v>0.43030000000000002</v>
      </c>
      <c r="CA249">
        <v>0.15285000000000001</v>
      </c>
      <c r="CB249">
        <v>0.43030000000000002</v>
      </c>
      <c r="CC249">
        <v>0.15285000000000001</v>
      </c>
      <c r="CD249">
        <v>0.05</v>
      </c>
      <c r="CE249">
        <v>0.1</v>
      </c>
      <c r="CF249">
        <v>0.1</v>
      </c>
      <c r="CG249">
        <v>0.97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 t="s">
        <v>2408</v>
      </c>
      <c r="CP249">
        <v>100</v>
      </c>
      <c r="CQ249" t="s">
        <v>2117</v>
      </c>
      <c r="CR249">
        <v>100</v>
      </c>
      <c r="CS249" t="s">
        <v>1795</v>
      </c>
      <c r="CT249" t="s">
        <v>2412</v>
      </c>
      <c r="CU249">
        <v>1</v>
      </c>
      <c r="CV249">
        <v>0</v>
      </c>
      <c r="CW249" t="s">
        <v>1816</v>
      </c>
      <c r="CX249">
        <v>38.372222000000001</v>
      </c>
      <c r="CY249">
        <v>-87.765833000000001</v>
      </c>
      <c r="CZ249" t="s">
        <v>1817</v>
      </c>
      <c r="DA249" t="s">
        <v>1818</v>
      </c>
      <c r="DB249">
        <v>0</v>
      </c>
      <c r="DC249">
        <v>0</v>
      </c>
      <c r="DD249" s="18">
        <v>27117922.199999999</v>
      </c>
      <c r="DE249" s="18">
        <v>2906020.8</v>
      </c>
      <c r="DF249" s="57">
        <v>0.438</v>
      </c>
      <c r="DG249" t="s">
        <v>1820</v>
      </c>
      <c r="DH249">
        <v>12190126.6</v>
      </c>
      <c r="DI249">
        <v>2818.8</v>
      </c>
      <c r="DJ249">
        <v>1690.4</v>
      </c>
      <c r="DK249">
        <v>2782299.2</v>
      </c>
      <c r="DL249">
        <v>8.4</v>
      </c>
      <c r="DM249">
        <v>549</v>
      </c>
      <c r="DN249">
        <v>43</v>
      </c>
      <c r="DO249">
        <v>5</v>
      </c>
      <c r="DP249">
        <v>0.22766224193953699</v>
      </c>
      <c r="DQ249">
        <v>0.112744715785539</v>
      </c>
      <c r="DR249">
        <v>205.19996977379299</v>
      </c>
      <c r="DS249">
        <v>4.2249090497793201E-7</v>
      </c>
      <c r="DT249">
        <v>7.1177216323580594E-2</v>
      </c>
      <c r="DU249">
        <v>0.20789203385206201</v>
      </c>
      <c r="DV249">
        <v>0.124670318583626</v>
      </c>
      <c r="DW249" s="58">
        <v>205.20002819390001</v>
      </c>
      <c r="DX249">
        <v>3.0975824541601401E-7</v>
      </c>
      <c r="DY249">
        <v>9.0072895551388199E-2</v>
      </c>
      <c r="DZ249">
        <v>2.28261435891302E-3</v>
      </c>
      <c r="EA249">
        <v>2.6542027429221198E-4</v>
      </c>
      <c r="EB249">
        <v>2132904</v>
      </c>
      <c r="EC249">
        <v>1074049</v>
      </c>
      <c r="ED249">
        <v>0</v>
      </c>
      <c r="EE249">
        <v>11788</v>
      </c>
      <c r="EF249">
        <v>1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1</v>
      </c>
      <c r="EO249">
        <v>0</v>
      </c>
      <c r="EP249">
        <v>0</v>
      </c>
      <c r="EQ249">
        <v>1</v>
      </c>
      <c r="ER249">
        <v>1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 t="s">
        <v>1936</v>
      </c>
      <c r="FA249">
        <v>43</v>
      </c>
      <c r="FB249" t="s">
        <v>1824</v>
      </c>
      <c r="FC249">
        <v>4</v>
      </c>
      <c r="FD249" t="s">
        <v>1825</v>
      </c>
      <c r="FE249">
        <v>0</v>
      </c>
      <c r="FF249">
        <v>0</v>
      </c>
      <c r="FG249">
        <v>0</v>
      </c>
      <c r="FH249">
        <v>0</v>
      </c>
      <c r="FI249">
        <v>0</v>
      </c>
      <c r="FJ249">
        <v>0</v>
      </c>
      <c r="FK249">
        <v>0</v>
      </c>
      <c r="FL249">
        <v>69</v>
      </c>
      <c r="FM249">
        <v>49</v>
      </c>
      <c r="FN249">
        <v>58</v>
      </c>
      <c r="FO249">
        <v>2</v>
      </c>
      <c r="FP249">
        <v>0</v>
      </c>
      <c r="FQ249">
        <v>0</v>
      </c>
      <c r="FR249">
        <v>0</v>
      </c>
      <c r="FS249" t="s">
        <v>2120</v>
      </c>
      <c r="FT249">
        <v>1</v>
      </c>
      <c r="FU249">
        <v>1</v>
      </c>
      <c r="FV249">
        <v>1</v>
      </c>
      <c r="FW249">
        <v>1</v>
      </c>
      <c r="FX249">
        <v>0</v>
      </c>
      <c r="FY249">
        <v>0</v>
      </c>
      <c r="FZ249">
        <v>0</v>
      </c>
      <c r="GA249">
        <v>0</v>
      </c>
      <c r="GB249">
        <v>0</v>
      </c>
      <c r="GC249">
        <v>0</v>
      </c>
      <c r="GD249">
        <v>0</v>
      </c>
      <c r="GE249">
        <v>1</v>
      </c>
      <c r="GF249">
        <v>1</v>
      </c>
      <c r="GG249">
        <v>0</v>
      </c>
      <c r="GH249">
        <v>1</v>
      </c>
      <c r="GI249">
        <v>0</v>
      </c>
      <c r="GJ249" t="s">
        <v>1804</v>
      </c>
      <c r="GK249">
        <v>0</v>
      </c>
      <c r="GL249">
        <v>1</v>
      </c>
      <c r="GM249" t="s">
        <v>1804</v>
      </c>
      <c r="GN249">
        <v>0</v>
      </c>
      <c r="GO249">
        <v>0</v>
      </c>
      <c r="GP249">
        <v>0</v>
      </c>
      <c r="GQ249" t="s">
        <v>1830</v>
      </c>
      <c r="GR249">
        <v>181.23468009999999</v>
      </c>
      <c r="GS249">
        <v>15.5533146219292</v>
      </c>
      <c r="GT249">
        <v>9.3271331903324803</v>
      </c>
      <c r="GU249">
        <v>1</v>
      </c>
      <c r="GV249">
        <v>21270923</v>
      </c>
      <c r="GW249">
        <v>2316860</v>
      </c>
      <c r="GX249">
        <v>0.34</v>
      </c>
      <c r="GY249">
        <v>2182398</v>
      </c>
      <c r="GZ249">
        <v>205.20012225139453</v>
      </c>
      <c r="HA249" t="s">
        <v>1806</v>
      </c>
      <c r="HB249" s="57">
        <v>0.438</v>
      </c>
      <c r="HC249" t="s">
        <v>1806</v>
      </c>
      <c r="HD249" s="58">
        <v>205.20002819390001</v>
      </c>
      <c r="HE249" s="18">
        <v>2386539.36</v>
      </c>
      <c r="HF249" s="18">
        <v>24829555.50144</v>
      </c>
      <c r="HG249" s="18">
        <v>2547512.7444687467</v>
      </c>
      <c r="HH249" s="57">
        <v>0.19859514687100893</v>
      </c>
      <c r="HI249">
        <v>3</v>
      </c>
      <c r="HJ249" s="11">
        <v>10.936674684807269</v>
      </c>
      <c r="HK249">
        <v>0</v>
      </c>
      <c r="HL249" s="11">
        <v>10.936674684807269</v>
      </c>
      <c r="HM249" s="59">
        <v>2353.9004878857399</v>
      </c>
      <c r="HN249" s="59">
        <v>10.58</v>
      </c>
      <c r="HO249" s="59">
        <v>4.59</v>
      </c>
      <c r="HP249" s="59">
        <v>29.248684823466998</v>
      </c>
      <c r="HQ249" s="59">
        <v>0.31928098056237902</v>
      </c>
      <c r="HR249" s="59">
        <v>0.46903498654364228</v>
      </c>
      <c r="HS249" s="59">
        <v>4.82</v>
      </c>
      <c r="HT249" s="59">
        <v>10.69</v>
      </c>
      <c r="HU249" t="s">
        <v>44</v>
      </c>
      <c r="HV249" s="19" t="s">
        <v>44</v>
      </c>
      <c r="HW249" s="18">
        <v>598.14114984000003</v>
      </c>
      <c r="HX249" s="58">
        <v>197.02769475729599</v>
      </c>
      <c r="HY249" s="58">
        <v>424.97230524270401</v>
      </c>
      <c r="HZ249" s="57">
        <v>0.64106765697216506</v>
      </c>
      <c r="IA249" s="18">
        <v>2386539.36</v>
      </c>
      <c r="IB249" s="18">
        <v>3492998.1638973751</v>
      </c>
      <c r="IC249" s="18">
        <v>36341152.897188291</v>
      </c>
      <c r="ID249" s="58">
        <v>20.520002819390001</v>
      </c>
      <c r="IE249" s="18">
        <v>372860.27995509346</v>
      </c>
      <c r="IF249" s="18">
        <v>2174652.4645136534</v>
      </c>
      <c r="IG249" s="18">
        <v>948082732.34216738</v>
      </c>
      <c r="IH249" s="18">
        <v>0</v>
      </c>
      <c r="II249" s="18">
        <v>0</v>
      </c>
      <c r="IJ249" s="18">
        <v>2230.9282761395762</v>
      </c>
      <c r="IK249" s="58">
        <v>21.520848347266881</v>
      </c>
      <c r="IL249" s="58">
        <v>7.2353284354054983</v>
      </c>
      <c r="IM249" s="58">
        <v>12.868689497039998</v>
      </c>
      <c r="IN249" s="58">
        <v>19.709215470207056</v>
      </c>
      <c r="IO249" s="58">
        <v>0</v>
      </c>
      <c r="IP249" s="58">
        <v>77.45334628952466</v>
      </c>
      <c r="IQ249" s="58">
        <v>7.6478187930005959</v>
      </c>
      <c r="IR249" s="58">
        <v>8.3929827250468314</v>
      </c>
      <c r="IS249" s="58">
        <f t="shared" si="15"/>
        <v>2230.9282761395762</v>
      </c>
      <c r="IT249" s="60"/>
      <c r="IU249" s="18">
        <f t="shared" si="16"/>
        <v>12.868689497039998</v>
      </c>
      <c r="IV249" s="18">
        <f t="shared" si="17"/>
        <v>21.520848347266881</v>
      </c>
      <c r="IW249" s="57">
        <f t="shared" si="18"/>
        <v>0.316764782568</v>
      </c>
      <c r="IX249" s="57">
        <f t="shared" si="19"/>
        <v>0.46362478760768289</v>
      </c>
      <c r="JA249" s="18">
        <v>205.4</v>
      </c>
    </row>
    <row r="250" spans="18:261" x14ac:dyDescent="0.2">
      <c r="R250" t="s">
        <v>523</v>
      </c>
      <c r="S250">
        <v>50835</v>
      </c>
      <c r="T250" t="s">
        <v>41</v>
      </c>
      <c r="U250">
        <v>2</v>
      </c>
      <c r="V250">
        <v>90184</v>
      </c>
      <c r="W250" t="s">
        <v>42</v>
      </c>
      <c r="X250" t="s">
        <v>62</v>
      </c>
      <c r="Y250">
        <v>26101</v>
      </c>
      <c r="Z250">
        <v>30</v>
      </c>
      <c r="AA250">
        <v>60</v>
      </c>
      <c r="AB250" t="b">
        <v>0</v>
      </c>
      <c r="AC250">
        <v>10883</v>
      </c>
      <c r="AD250">
        <v>1990</v>
      </c>
      <c r="AE250" s="10">
        <v>9999</v>
      </c>
      <c r="AF250" s="11">
        <v>103</v>
      </c>
      <c r="AG250" s="11">
        <v>67.728172191822836</v>
      </c>
      <c r="AH250" s="11">
        <v>0</v>
      </c>
      <c r="AI250" s="11">
        <v>65.755506982352259</v>
      </c>
      <c r="AJ250" s="11" t="s">
        <v>62</v>
      </c>
      <c r="AK250" s="11">
        <v>4.82</v>
      </c>
      <c r="AL250" s="11" t="s">
        <v>62</v>
      </c>
      <c r="AM250" s="11">
        <v>-28.91</v>
      </c>
      <c r="AQ250" t="s">
        <v>689</v>
      </c>
      <c r="AR250" t="s">
        <v>690</v>
      </c>
      <c r="AS250">
        <v>6138</v>
      </c>
      <c r="AT250" t="s">
        <v>41</v>
      </c>
      <c r="AU250">
        <v>1</v>
      </c>
      <c r="AV250">
        <v>2800</v>
      </c>
      <c r="AW250" t="s">
        <v>42</v>
      </c>
      <c r="AX250">
        <v>0</v>
      </c>
      <c r="AY250" t="s">
        <v>199</v>
      </c>
      <c r="AZ250" t="s">
        <v>594</v>
      </c>
      <c r="BA250">
        <v>5</v>
      </c>
      <c r="BB250" t="s">
        <v>691</v>
      </c>
      <c r="BC250">
        <v>7</v>
      </c>
      <c r="BD250">
        <v>5007</v>
      </c>
      <c r="BE250">
        <v>528</v>
      </c>
      <c r="BF250">
        <v>10629</v>
      </c>
      <c r="BG250">
        <v>1978</v>
      </c>
      <c r="BH250">
        <v>2038</v>
      </c>
      <c r="BI250" t="s">
        <v>1807</v>
      </c>
      <c r="BJ250" t="s">
        <v>1788</v>
      </c>
      <c r="BK250" t="s">
        <v>1808</v>
      </c>
      <c r="BL250" t="s">
        <v>1910</v>
      </c>
      <c r="BM250" t="s">
        <v>1865</v>
      </c>
      <c r="BN250">
        <v>2016</v>
      </c>
      <c r="BO250">
        <v>0.9</v>
      </c>
      <c r="BP250" t="s">
        <v>1931</v>
      </c>
      <c r="BQ250">
        <v>0</v>
      </c>
      <c r="BR250">
        <v>0</v>
      </c>
      <c r="BS250">
        <v>0</v>
      </c>
      <c r="BT250" t="s">
        <v>1977</v>
      </c>
      <c r="BU250" t="s">
        <v>1863</v>
      </c>
      <c r="BV250" t="s">
        <v>1812</v>
      </c>
      <c r="BW250">
        <v>2016</v>
      </c>
      <c r="BX250">
        <v>0</v>
      </c>
      <c r="BY250">
        <v>1.2</v>
      </c>
      <c r="BZ250">
        <v>0.18498000000000001</v>
      </c>
      <c r="CA250">
        <v>0.18498000000000001</v>
      </c>
      <c r="CB250">
        <v>0.18498000000000001</v>
      </c>
      <c r="CC250">
        <v>0.18498000000000001</v>
      </c>
      <c r="CD250">
        <v>0.1</v>
      </c>
      <c r="CE250">
        <v>0.1</v>
      </c>
      <c r="CF250">
        <v>0.1</v>
      </c>
      <c r="CG250">
        <v>0.95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 t="s">
        <v>1793</v>
      </c>
      <c r="CO250" t="s">
        <v>2413</v>
      </c>
      <c r="CP250">
        <v>50</v>
      </c>
      <c r="CQ250" t="s">
        <v>2141</v>
      </c>
      <c r="CR250">
        <v>50</v>
      </c>
      <c r="CS250" t="s">
        <v>1795</v>
      </c>
      <c r="CT250" t="s">
        <v>2414</v>
      </c>
      <c r="CU250">
        <v>1</v>
      </c>
      <c r="CV250">
        <v>0</v>
      </c>
      <c r="CW250" t="s">
        <v>2326</v>
      </c>
      <c r="CX250">
        <v>36.256100000000004</v>
      </c>
      <c r="CY250">
        <v>-94.524100000000004</v>
      </c>
      <c r="CZ250" t="s">
        <v>1817</v>
      </c>
      <c r="DA250" t="s">
        <v>1818</v>
      </c>
      <c r="DB250">
        <v>0</v>
      </c>
      <c r="DC250">
        <v>0</v>
      </c>
      <c r="DD250" s="18">
        <v>26692444.199999999</v>
      </c>
      <c r="DE250" s="18">
        <v>2682648.6</v>
      </c>
      <c r="DF250" s="57">
        <v>0.48</v>
      </c>
      <c r="DG250" t="s">
        <v>1820</v>
      </c>
      <c r="DH250">
        <v>12290707.199999999</v>
      </c>
      <c r="DI250">
        <v>915</v>
      </c>
      <c r="DJ250">
        <v>2739.2</v>
      </c>
      <c r="DK250">
        <v>2799505.8</v>
      </c>
      <c r="DL250">
        <v>6.8</v>
      </c>
      <c r="DM250">
        <v>1225.4000000000001</v>
      </c>
      <c r="DN250">
        <v>26</v>
      </c>
      <c r="DO250">
        <v>0</v>
      </c>
      <c r="DP250">
        <v>5.5669530525731099E-2</v>
      </c>
      <c r="DQ250">
        <v>0.18521703122159999</v>
      </c>
      <c r="DR250">
        <v>209.76011522874899</v>
      </c>
      <c r="DS250">
        <v>1.3052644906384799E-7</v>
      </c>
      <c r="DT250">
        <v>0.18961488772388799</v>
      </c>
      <c r="DU250">
        <v>6.8558727192169197E-2</v>
      </c>
      <c r="DV250">
        <v>0.20524160166643701</v>
      </c>
      <c r="DW250" s="58">
        <v>209.76016875966701</v>
      </c>
      <c r="DX250">
        <v>2.5475374038620201E-7</v>
      </c>
      <c r="DY250">
        <v>0.199402683679585</v>
      </c>
      <c r="DZ250">
        <v>1.7980178651055001E-3</v>
      </c>
      <c r="EA250">
        <v>0</v>
      </c>
      <c r="EB250">
        <v>2376855</v>
      </c>
      <c r="EC250">
        <v>1490027</v>
      </c>
      <c r="ED250">
        <v>0</v>
      </c>
      <c r="EE250">
        <v>9770</v>
      </c>
      <c r="EF250">
        <v>1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1</v>
      </c>
      <c r="EO250">
        <v>0</v>
      </c>
      <c r="EP250">
        <v>1</v>
      </c>
      <c r="EQ250">
        <v>0</v>
      </c>
      <c r="ER250">
        <v>1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 t="s">
        <v>1950</v>
      </c>
      <c r="FA250">
        <v>44</v>
      </c>
      <c r="FB250" t="s">
        <v>1824</v>
      </c>
      <c r="FC250">
        <v>0</v>
      </c>
      <c r="FD250" t="s">
        <v>1803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71</v>
      </c>
      <c r="FM250">
        <v>76</v>
      </c>
      <c r="FN250">
        <v>62</v>
      </c>
      <c r="FO250">
        <v>81</v>
      </c>
      <c r="FP250">
        <v>1</v>
      </c>
      <c r="FQ250">
        <v>0</v>
      </c>
      <c r="FR250">
        <v>0</v>
      </c>
      <c r="FS250" t="s">
        <v>2144</v>
      </c>
      <c r="FT250">
        <v>1</v>
      </c>
      <c r="FU250">
        <v>1</v>
      </c>
      <c r="FV250">
        <v>1</v>
      </c>
      <c r="FW250">
        <v>1</v>
      </c>
      <c r="FX250" t="s">
        <v>1827</v>
      </c>
      <c r="FY250">
        <v>0</v>
      </c>
      <c r="FZ250">
        <v>0</v>
      </c>
      <c r="GA250">
        <v>1</v>
      </c>
      <c r="GB250" t="s">
        <v>1828</v>
      </c>
      <c r="GC250">
        <v>0</v>
      </c>
      <c r="GD250">
        <v>1</v>
      </c>
      <c r="GE250">
        <v>1</v>
      </c>
      <c r="GF250">
        <v>1</v>
      </c>
      <c r="GG250">
        <v>0</v>
      </c>
      <c r="GH250">
        <v>1</v>
      </c>
      <c r="GI250">
        <v>0</v>
      </c>
      <c r="GJ250" t="s">
        <v>1836</v>
      </c>
      <c r="GK250">
        <v>0</v>
      </c>
      <c r="GL250">
        <v>1</v>
      </c>
      <c r="GM250" t="s">
        <v>1836</v>
      </c>
      <c r="GN250">
        <v>0</v>
      </c>
      <c r="GO250" t="s">
        <v>1893</v>
      </c>
      <c r="GP250">
        <v>1</v>
      </c>
      <c r="GQ250" t="s">
        <v>2032</v>
      </c>
      <c r="GR250">
        <v>103.3520848</v>
      </c>
      <c r="GS250">
        <v>8.8532321507654697</v>
      </c>
      <c r="GT250">
        <v>26.503577603690399</v>
      </c>
      <c r="GU250">
        <v>1</v>
      </c>
      <c r="GV250">
        <v>25655323</v>
      </c>
      <c r="GW250">
        <v>2579004</v>
      </c>
      <c r="GX250">
        <v>0.46</v>
      </c>
      <c r="GY250">
        <v>2690733</v>
      </c>
      <c r="GZ250">
        <v>209.76021233488271</v>
      </c>
      <c r="HA250" t="s">
        <v>1806</v>
      </c>
      <c r="HB250" s="57">
        <v>0.48</v>
      </c>
      <c r="HC250" t="s">
        <v>1806</v>
      </c>
      <c r="HD250" s="58">
        <v>209.76016875966701</v>
      </c>
      <c r="HE250" s="18">
        <v>2220134.3999999999</v>
      </c>
      <c r="HF250" s="18">
        <v>23597808.537599999</v>
      </c>
      <c r="HG250" s="18">
        <v>2474940.1506026434</v>
      </c>
      <c r="HH250" s="57">
        <v>1</v>
      </c>
      <c r="HI250">
        <v>82</v>
      </c>
      <c r="HJ250" s="11">
        <v>11.911236315622961</v>
      </c>
      <c r="HK250">
        <v>34</v>
      </c>
      <c r="HL250" s="11">
        <v>11.911236315622961</v>
      </c>
      <c r="HM250" s="59">
        <v>2552.9509843278302</v>
      </c>
      <c r="HN250" s="59">
        <v>10.58</v>
      </c>
      <c r="HO250" s="59">
        <v>4.59</v>
      </c>
      <c r="HP250" s="59">
        <v>32.5153144250663</v>
      </c>
      <c r="HQ250" s="59">
        <v>0.33709828691363597</v>
      </c>
      <c r="HR250" s="59">
        <v>0.50851925746904691</v>
      </c>
      <c r="HS250" s="59">
        <v>4.82</v>
      </c>
      <c r="HT250" s="59">
        <v>26.55</v>
      </c>
      <c r="HU250" t="s">
        <v>44</v>
      </c>
      <c r="HV250" s="19" t="s">
        <v>44</v>
      </c>
      <c r="HW250" s="18">
        <v>540.77469415200005</v>
      </c>
      <c r="HX250" s="58">
        <v>178.13118425366878</v>
      </c>
      <c r="HY250" s="58">
        <v>349.86881574633122</v>
      </c>
      <c r="HZ250" s="57">
        <v>0.72438579431370087</v>
      </c>
      <c r="IA250" s="18">
        <v>2220134.3999999999</v>
      </c>
      <c r="IB250" s="18">
        <v>3350487.1267232746</v>
      </c>
      <c r="IC250" s="18">
        <v>35612327.669941686</v>
      </c>
      <c r="ID250" s="58">
        <v>20.976016875966703</v>
      </c>
      <c r="IE250" s="18">
        <v>373502.39309857634</v>
      </c>
      <c r="IF250" s="18">
        <v>2101437.7575040669</v>
      </c>
      <c r="IG250" s="18">
        <v>857154117.8035866</v>
      </c>
      <c r="IH250" s="18">
        <v>0</v>
      </c>
      <c r="II250" s="18">
        <v>0</v>
      </c>
      <c r="IJ250" s="18">
        <v>2449.9300287026936</v>
      </c>
      <c r="IK250" s="58">
        <v>22.330276000000001</v>
      </c>
      <c r="IL250" s="58">
        <v>8.1174268992510239</v>
      </c>
      <c r="IM250" s="58">
        <v>13.705770752163</v>
      </c>
      <c r="IN250" s="58">
        <v>21.719334476523976</v>
      </c>
      <c r="IO250" s="58">
        <v>0</v>
      </c>
      <c r="IP250" s="58">
        <v>80.455583854673705</v>
      </c>
      <c r="IQ250" s="58">
        <v>7.1003059463893408</v>
      </c>
      <c r="IR250" s="58">
        <v>7.5013563574808959</v>
      </c>
      <c r="IS250" s="58">
        <f t="shared" si="15"/>
        <v>2449.9300287026936</v>
      </c>
      <c r="IT250" s="60"/>
      <c r="IU250" s="18">
        <f t="shared" si="16"/>
        <v>13.705770752163</v>
      </c>
      <c r="IV250" s="18">
        <f t="shared" si="17"/>
        <v>22.330276000000001</v>
      </c>
      <c r="IW250" s="57">
        <f t="shared" si="18"/>
        <v>0.33736966714709993</v>
      </c>
      <c r="IX250" s="57">
        <f t="shared" si="19"/>
        <v>0.50913707148687681</v>
      </c>
      <c r="JA250" s="18">
        <v>214.13</v>
      </c>
    </row>
    <row r="251" spans="18:261" x14ac:dyDescent="0.2">
      <c r="R251" t="s">
        <v>525</v>
      </c>
      <c r="S251">
        <v>50888</v>
      </c>
      <c r="T251" t="s">
        <v>41</v>
      </c>
      <c r="U251" t="s">
        <v>210</v>
      </c>
      <c r="V251">
        <v>3702</v>
      </c>
      <c r="W251" t="s">
        <v>42</v>
      </c>
      <c r="X251" t="s">
        <v>72</v>
      </c>
      <c r="Y251">
        <v>42095</v>
      </c>
      <c r="Z251">
        <v>112</v>
      </c>
      <c r="AA251">
        <v>112</v>
      </c>
      <c r="AB251" t="b">
        <v>0</v>
      </c>
      <c r="AC251">
        <v>10316</v>
      </c>
      <c r="AD251">
        <v>1995</v>
      </c>
      <c r="AE251" s="10">
        <v>9999</v>
      </c>
      <c r="AF251" s="11">
        <v>999</v>
      </c>
      <c r="AG251" s="11">
        <v>52.51553066623142</v>
      </c>
      <c r="AH251" s="11">
        <v>17</v>
      </c>
      <c r="AI251" s="11">
        <v>33.880987526600912</v>
      </c>
      <c r="AJ251" s="11" t="s">
        <v>72</v>
      </c>
      <c r="AK251" s="11">
        <v>9.64</v>
      </c>
      <c r="AL251" s="11" t="s">
        <v>137</v>
      </c>
      <c r="AM251" s="11"/>
      <c r="AQ251" t="s">
        <v>692</v>
      </c>
      <c r="AR251" t="s">
        <v>693</v>
      </c>
      <c r="AS251">
        <v>6139</v>
      </c>
      <c r="AT251" t="s">
        <v>41</v>
      </c>
      <c r="AU251">
        <v>1</v>
      </c>
      <c r="AV251">
        <v>2801</v>
      </c>
      <c r="AW251" t="s">
        <v>42</v>
      </c>
      <c r="AX251">
        <v>0</v>
      </c>
      <c r="AY251" t="s">
        <v>199</v>
      </c>
      <c r="AZ251" t="s">
        <v>77</v>
      </c>
      <c r="BA251">
        <v>48</v>
      </c>
      <c r="BB251" t="s">
        <v>694</v>
      </c>
      <c r="BC251">
        <v>449</v>
      </c>
      <c r="BD251">
        <v>48449</v>
      </c>
      <c r="BE251">
        <v>528</v>
      </c>
      <c r="BF251">
        <v>10922</v>
      </c>
      <c r="BG251">
        <v>1977</v>
      </c>
      <c r="BH251">
        <v>2038</v>
      </c>
      <c r="BI251" t="s">
        <v>1807</v>
      </c>
      <c r="BJ251" t="s">
        <v>1788</v>
      </c>
      <c r="BK251" t="s">
        <v>1808</v>
      </c>
      <c r="BL251" t="s">
        <v>1910</v>
      </c>
      <c r="BM251">
        <v>0</v>
      </c>
      <c r="BN251">
        <v>0</v>
      </c>
      <c r="BO251">
        <v>0</v>
      </c>
      <c r="BP251" t="s">
        <v>1931</v>
      </c>
      <c r="BQ251">
        <v>0</v>
      </c>
      <c r="BR251">
        <v>0</v>
      </c>
      <c r="BS251">
        <v>0</v>
      </c>
      <c r="BT251" t="s">
        <v>1977</v>
      </c>
      <c r="BU251" t="s">
        <v>1863</v>
      </c>
      <c r="BV251" t="s">
        <v>1812</v>
      </c>
      <c r="BW251">
        <v>2016</v>
      </c>
      <c r="BX251">
        <v>0</v>
      </c>
      <c r="BY251">
        <v>1.2</v>
      </c>
      <c r="BZ251">
        <v>0.17663999999999999</v>
      </c>
      <c r="CA251">
        <v>0.17663999999999999</v>
      </c>
      <c r="CB251">
        <v>0.17663999999999999</v>
      </c>
      <c r="CC251">
        <v>0.17663999999999999</v>
      </c>
      <c r="CD251">
        <v>0.1</v>
      </c>
      <c r="CE251">
        <v>0.1</v>
      </c>
      <c r="CF251">
        <v>0.1</v>
      </c>
      <c r="CG251">
        <v>0</v>
      </c>
      <c r="CH251">
        <v>0</v>
      </c>
      <c r="CI251">
        <v>0</v>
      </c>
      <c r="CJ251">
        <v>0</v>
      </c>
      <c r="CK251">
        <v>0</v>
      </c>
      <c r="CL251" t="s">
        <v>1188</v>
      </c>
      <c r="CM251">
        <v>2028</v>
      </c>
      <c r="CN251">
        <v>0</v>
      </c>
      <c r="CO251" t="s">
        <v>2327</v>
      </c>
      <c r="CP251">
        <v>100</v>
      </c>
      <c r="CQ251" t="s">
        <v>2141</v>
      </c>
      <c r="CR251">
        <v>100</v>
      </c>
      <c r="CS251" t="s">
        <v>1795</v>
      </c>
      <c r="CT251" t="s">
        <v>2415</v>
      </c>
      <c r="CU251">
        <v>1</v>
      </c>
      <c r="CV251">
        <v>0</v>
      </c>
      <c r="CW251" t="s">
        <v>2168</v>
      </c>
      <c r="CX251">
        <v>33.055219999999998</v>
      </c>
      <c r="CY251">
        <v>-94.839993000000007</v>
      </c>
      <c r="CZ251" t="s">
        <v>1817</v>
      </c>
      <c r="DA251" t="s">
        <v>1818</v>
      </c>
      <c r="DB251">
        <v>0</v>
      </c>
      <c r="DC251">
        <v>0</v>
      </c>
      <c r="DD251" s="18">
        <v>28471788.199999999</v>
      </c>
      <c r="DE251" s="18">
        <v>2662153.6</v>
      </c>
      <c r="DF251" s="57">
        <v>0.47199999999999998</v>
      </c>
      <c r="DG251" t="s">
        <v>1820</v>
      </c>
      <c r="DH251">
        <v>13975222.800000001</v>
      </c>
      <c r="DI251">
        <v>6214.4</v>
      </c>
      <c r="DJ251">
        <v>2587.6</v>
      </c>
      <c r="DK251">
        <v>2986119</v>
      </c>
      <c r="DL251">
        <v>13.4</v>
      </c>
      <c r="DM251">
        <v>1263.2</v>
      </c>
      <c r="DN251">
        <v>16</v>
      </c>
      <c r="DO251">
        <v>13</v>
      </c>
      <c r="DP251">
        <v>0.39690825374432498</v>
      </c>
      <c r="DQ251">
        <v>0.19507330699359099</v>
      </c>
      <c r="DR251">
        <v>209.75985901169699</v>
      </c>
      <c r="DS251">
        <v>3.3808198785717598E-7</v>
      </c>
      <c r="DT251">
        <v>0.19396961678498001</v>
      </c>
      <c r="DU251">
        <v>0.43653036165814102</v>
      </c>
      <c r="DV251">
        <v>0.18176589273728799</v>
      </c>
      <c r="DW251" s="58">
        <v>209.75984922506501</v>
      </c>
      <c r="DX251">
        <v>4.7064132066000602E-7</v>
      </c>
      <c r="DY251">
        <v>0.180777082137109</v>
      </c>
      <c r="DZ251">
        <v>9.0024875279678398E-4</v>
      </c>
      <c r="EA251">
        <v>7.3145211164738703E-4</v>
      </c>
      <c r="EB251">
        <v>2276225</v>
      </c>
      <c r="EC251">
        <v>1501179</v>
      </c>
      <c r="ED251">
        <v>0</v>
      </c>
      <c r="EE251">
        <v>7943</v>
      </c>
      <c r="EF251">
        <v>1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1</v>
      </c>
      <c r="EO251">
        <v>0</v>
      </c>
      <c r="EP251">
        <v>1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1</v>
      </c>
      <c r="EX251">
        <v>0</v>
      </c>
      <c r="EY251">
        <v>1</v>
      </c>
      <c r="EZ251" t="s">
        <v>1950</v>
      </c>
      <c r="FA251">
        <v>45</v>
      </c>
      <c r="FB251" t="s">
        <v>1824</v>
      </c>
      <c r="FC251">
        <v>6</v>
      </c>
      <c r="FD251" t="s">
        <v>1849</v>
      </c>
      <c r="FE251">
        <v>0</v>
      </c>
      <c r="FF251">
        <v>0</v>
      </c>
      <c r="FG251">
        <v>0</v>
      </c>
      <c r="FH251">
        <v>0</v>
      </c>
      <c r="FI251">
        <v>0</v>
      </c>
      <c r="FJ251">
        <v>0</v>
      </c>
      <c r="FK251">
        <v>0</v>
      </c>
      <c r="FL251">
        <v>41</v>
      </c>
      <c r="FM251">
        <v>74</v>
      </c>
      <c r="FN251">
        <v>58</v>
      </c>
      <c r="FO251">
        <v>68</v>
      </c>
      <c r="FP251">
        <v>0</v>
      </c>
      <c r="FQ251">
        <v>0</v>
      </c>
      <c r="FR251">
        <v>0</v>
      </c>
      <c r="FS251" t="s">
        <v>2144</v>
      </c>
      <c r="FT251">
        <v>1</v>
      </c>
      <c r="FU251">
        <v>1</v>
      </c>
      <c r="FV251">
        <v>1</v>
      </c>
      <c r="FW251">
        <v>1</v>
      </c>
      <c r="FX251">
        <v>0</v>
      </c>
      <c r="FY251" t="s">
        <v>2114</v>
      </c>
      <c r="FZ251">
        <v>2028</v>
      </c>
      <c r="GA251">
        <v>1</v>
      </c>
      <c r="GB251" t="s">
        <v>2416</v>
      </c>
      <c r="GC251">
        <v>2028</v>
      </c>
      <c r="GD251">
        <v>1</v>
      </c>
      <c r="GE251">
        <v>1</v>
      </c>
      <c r="GF251">
        <v>1</v>
      </c>
      <c r="GG251">
        <v>1</v>
      </c>
      <c r="GH251">
        <v>1</v>
      </c>
      <c r="GI251">
        <v>0</v>
      </c>
      <c r="GJ251" t="s">
        <v>1836</v>
      </c>
      <c r="GK251">
        <v>0</v>
      </c>
      <c r="GL251">
        <v>1</v>
      </c>
      <c r="GM251" t="s">
        <v>1836</v>
      </c>
      <c r="GN251">
        <v>0</v>
      </c>
      <c r="GO251" t="s">
        <v>1893</v>
      </c>
      <c r="GP251">
        <v>0</v>
      </c>
      <c r="GQ251" t="s">
        <v>1894</v>
      </c>
      <c r="GR251">
        <v>160.86120769999999</v>
      </c>
      <c r="GS251">
        <v>38.632061072111398</v>
      </c>
      <c r="GT251">
        <v>16.085916778803298</v>
      </c>
      <c r="GU251">
        <v>1</v>
      </c>
      <c r="GV251">
        <v>26449388</v>
      </c>
      <c r="GW251">
        <v>2458137</v>
      </c>
      <c r="GX251">
        <v>0.44</v>
      </c>
      <c r="GY251">
        <v>2774009</v>
      </c>
      <c r="GZ251">
        <v>209.75978725859366</v>
      </c>
      <c r="HA251" t="s">
        <v>1806</v>
      </c>
      <c r="HB251" s="57">
        <v>0.47199999999999998</v>
      </c>
      <c r="HC251" t="s">
        <v>1806</v>
      </c>
      <c r="HD251" s="58">
        <v>209.75984922506501</v>
      </c>
      <c r="HE251" s="18">
        <v>2183132.1599999997</v>
      </c>
      <c r="HF251" s="18">
        <v>23844169.451519996</v>
      </c>
      <c r="HG251" s="18">
        <v>2500774.6945238677</v>
      </c>
      <c r="HH251" s="57">
        <v>0.5</v>
      </c>
      <c r="HI251">
        <v>32</v>
      </c>
      <c r="HJ251" s="11">
        <v>11.717542700000351</v>
      </c>
      <c r="HK251">
        <v>0</v>
      </c>
      <c r="HL251" s="11">
        <v>11.717542700000351</v>
      </c>
      <c r="HM251" s="59">
        <v>3038</v>
      </c>
      <c r="HN251" s="59">
        <v>10.58</v>
      </c>
      <c r="HO251" s="59">
        <v>3.22</v>
      </c>
      <c r="HP251" s="59">
        <v>39.299999999999997</v>
      </c>
      <c r="HQ251" s="59">
        <v>0.33</v>
      </c>
      <c r="HR251" s="59">
        <v>0.49</v>
      </c>
      <c r="HS251" s="59">
        <v>4.82</v>
      </c>
      <c r="HT251" s="59">
        <v>26.55</v>
      </c>
      <c r="HU251" t="s">
        <v>44</v>
      </c>
      <c r="HV251" s="19">
        <v>1</v>
      </c>
      <c r="HW251" s="18">
        <v>555.68173953600001</v>
      </c>
      <c r="HX251" s="58">
        <v>183.04156500315838</v>
      </c>
      <c r="HY251" s="58">
        <v>344.95843499684162</v>
      </c>
      <c r="HZ251" s="57">
        <v>0.72245225718942552</v>
      </c>
      <c r="IA251" s="18">
        <v>2183132.1599999997</v>
      </c>
      <c r="IB251" s="18">
        <v>3341543.9761331058</v>
      </c>
      <c r="IC251" s="18">
        <v>36496343.30732578</v>
      </c>
      <c r="ID251" s="58">
        <v>20.975984922506502</v>
      </c>
      <c r="IE251" s="18">
        <v>382773.3734705433</v>
      </c>
      <c r="IF251" s="18">
        <v>2118001.3210533243</v>
      </c>
      <c r="IG251" s="18">
        <v>880782507.72892773</v>
      </c>
      <c r="IH251" s="18">
        <v>1</v>
      </c>
      <c r="II251" s="18">
        <v>0</v>
      </c>
      <c r="IJ251" s="18">
        <v>2553.300393240107</v>
      </c>
      <c r="IK251" s="58">
        <v>22.330276000000001</v>
      </c>
      <c r="IL251" s="58">
        <v>8.6931341727422851</v>
      </c>
      <c r="IM251" s="58">
        <v>14.083585300134001</v>
      </c>
      <c r="IN251" s="58">
        <v>22.07858195383389</v>
      </c>
      <c r="IO251" s="58">
        <v>0</v>
      </c>
      <c r="IP251" s="58">
        <v>82.464138263408017</v>
      </c>
      <c r="IQ251" s="58">
        <v>8.3843502551444544</v>
      </c>
      <c r="IR251" s="58">
        <v>8.6421781236694635</v>
      </c>
      <c r="IS251" s="58">
        <f t="shared" si="15"/>
        <v>2553.300393240107</v>
      </c>
      <c r="IT251" s="60"/>
      <c r="IU251" s="18">
        <f t="shared" si="16"/>
        <v>14.083585300134001</v>
      </c>
      <c r="IV251" s="18">
        <f t="shared" si="17"/>
        <v>22.330276000000001</v>
      </c>
      <c r="IW251" s="57">
        <f t="shared" si="18"/>
        <v>0.34666963068779999</v>
      </c>
      <c r="IX251" s="57">
        <f t="shared" si="19"/>
        <v>0.53061918896064775</v>
      </c>
      <c r="JA251" s="18">
        <v>214.13</v>
      </c>
    </row>
    <row r="252" spans="18:261" x14ac:dyDescent="0.2">
      <c r="R252" t="s">
        <v>528</v>
      </c>
      <c r="S252">
        <v>50900</v>
      </c>
      <c r="T252" t="s">
        <v>41</v>
      </c>
      <c r="U252" t="s">
        <v>529</v>
      </c>
      <c r="V252">
        <v>10097</v>
      </c>
      <c r="W252" t="s">
        <v>42</v>
      </c>
      <c r="X252" t="s">
        <v>531</v>
      </c>
      <c r="Y252">
        <v>51580</v>
      </c>
      <c r="Z252">
        <v>14.7</v>
      </c>
      <c r="AA252">
        <v>14.7</v>
      </c>
      <c r="AB252" t="b">
        <v>0</v>
      </c>
      <c r="AC252">
        <v>10986</v>
      </c>
      <c r="AD252">
        <v>1962</v>
      </c>
      <c r="AE252" s="10">
        <v>9999</v>
      </c>
      <c r="AF252" s="11">
        <v>999</v>
      </c>
      <c r="AG252" s="11">
        <v>65.755506982352259</v>
      </c>
      <c r="AH252" s="11">
        <v>4</v>
      </c>
      <c r="AI252" s="11">
        <v>65.755506982352259</v>
      </c>
      <c r="AJ252" s="11" t="s">
        <v>531</v>
      </c>
      <c r="AK252" s="11">
        <v>4.82</v>
      </c>
      <c r="AL252" s="11" t="s">
        <v>86</v>
      </c>
      <c r="AM252" s="11"/>
      <c r="AQ252" t="s">
        <v>692</v>
      </c>
      <c r="AR252" t="s">
        <v>695</v>
      </c>
      <c r="AS252">
        <v>6139</v>
      </c>
      <c r="AT252" t="s">
        <v>41</v>
      </c>
      <c r="AU252">
        <v>3</v>
      </c>
      <c r="AV252">
        <v>2803</v>
      </c>
      <c r="AW252" t="s">
        <v>42</v>
      </c>
      <c r="AX252">
        <v>0</v>
      </c>
      <c r="AY252" t="s">
        <v>199</v>
      </c>
      <c r="AZ252" t="s">
        <v>77</v>
      </c>
      <c r="BA252">
        <v>48</v>
      </c>
      <c r="BB252" t="s">
        <v>694</v>
      </c>
      <c r="BC252">
        <v>449</v>
      </c>
      <c r="BD252">
        <v>48449</v>
      </c>
      <c r="BE252">
        <v>528</v>
      </c>
      <c r="BF252">
        <v>10833</v>
      </c>
      <c r="BG252">
        <v>1982</v>
      </c>
      <c r="BH252">
        <v>2038</v>
      </c>
      <c r="BI252" t="s">
        <v>1807</v>
      </c>
      <c r="BJ252" t="s">
        <v>1788</v>
      </c>
      <c r="BK252" t="s">
        <v>1808</v>
      </c>
      <c r="BL252" t="s">
        <v>1910</v>
      </c>
      <c r="BM252">
        <v>0</v>
      </c>
      <c r="BN252">
        <v>0</v>
      </c>
      <c r="BO252">
        <v>0</v>
      </c>
      <c r="BP252" t="s">
        <v>1931</v>
      </c>
      <c r="BQ252">
        <v>0</v>
      </c>
      <c r="BR252">
        <v>0</v>
      </c>
      <c r="BS252">
        <v>0</v>
      </c>
      <c r="BT252" t="s">
        <v>1977</v>
      </c>
      <c r="BU252" t="s">
        <v>1863</v>
      </c>
      <c r="BV252" t="s">
        <v>1812</v>
      </c>
      <c r="BW252">
        <v>2016</v>
      </c>
      <c r="BX252">
        <v>0</v>
      </c>
      <c r="BY252">
        <v>1.1200000000000001</v>
      </c>
      <c r="BZ252">
        <v>0.20705000000000001</v>
      </c>
      <c r="CA252">
        <v>0.20705000000000001</v>
      </c>
      <c r="CB252">
        <v>0.20705000000000001</v>
      </c>
      <c r="CC252">
        <v>0.20705000000000001</v>
      </c>
      <c r="CD252">
        <v>0.1</v>
      </c>
      <c r="CE252">
        <v>0.1</v>
      </c>
      <c r="CF252">
        <v>0.1</v>
      </c>
      <c r="CG252">
        <v>0</v>
      </c>
      <c r="CH252">
        <v>0</v>
      </c>
      <c r="CI252">
        <v>0</v>
      </c>
      <c r="CJ252">
        <v>0</v>
      </c>
      <c r="CK252">
        <v>0</v>
      </c>
      <c r="CL252" t="s">
        <v>1188</v>
      </c>
      <c r="CM252">
        <v>2028</v>
      </c>
      <c r="CN252">
        <v>0</v>
      </c>
      <c r="CO252" t="s">
        <v>2327</v>
      </c>
      <c r="CP252">
        <v>100</v>
      </c>
      <c r="CQ252" t="s">
        <v>2141</v>
      </c>
      <c r="CR252">
        <v>100</v>
      </c>
      <c r="CS252" t="s">
        <v>1795</v>
      </c>
      <c r="CT252" t="s">
        <v>2417</v>
      </c>
      <c r="CU252">
        <v>1</v>
      </c>
      <c r="CV252">
        <v>0</v>
      </c>
      <c r="CW252" t="s">
        <v>2168</v>
      </c>
      <c r="CX252">
        <v>33.055219999999998</v>
      </c>
      <c r="CY252">
        <v>-94.839993000000007</v>
      </c>
      <c r="CZ252" t="s">
        <v>1817</v>
      </c>
      <c r="DA252" t="s">
        <v>1818</v>
      </c>
      <c r="DB252">
        <v>0</v>
      </c>
      <c r="DC252">
        <v>0</v>
      </c>
      <c r="DD252" s="18">
        <v>24165453.199999999</v>
      </c>
      <c r="DE252" s="18">
        <v>2312011.2000000002</v>
      </c>
      <c r="DF252" s="57">
        <v>0.39800000000000002</v>
      </c>
      <c r="DG252" t="s">
        <v>1891</v>
      </c>
      <c r="DH252">
        <v>11683349.4</v>
      </c>
      <c r="DI252">
        <v>5290.2</v>
      </c>
      <c r="DJ252">
        <v>2443</v>
      </c>
      <c r="DK252">
        <v>2534470.4</v>
      </c>
      <c r="DL252">
        <v>11</v>
      </c>
      <c r="DM252">
        <v>1156.2</v>
      </c>
      <c r="DN252">
        <v>15</v>
      </c>
      <c r="DO252">
        <v>11</v>
      </c>
      <c r="DP252">
        <v>0.39744649054501002</v>
      </c>
      <c r="DQ252">
        <v>0.20784171837229101</v>
      </c>
      <c r="DR252">
        <v>209.75967025222499</v>
      </c>
      <c r="DS252">
        <v>3.9645535216459901E-7</v>
      </c>
      <c r="DT252">
        <v>0.20494015410150099</v>
      </c>
      <c r="DU252">
        <v>0.43783163975588002</v>
      </c>
      <c r="DV252">
        <v>0.202189462765796</v>
      </c>
      <c r="DW252" s="58">
        <v>209.75980702898599</v>
      </c>
      <c r="DX252">
        <v>4.55195270246369E-7</v>
      </c>
      <c r="DY252">
        <v>0.19792269501073001</v>
      </c>
      <c r="DZ252">
        <v>1.15763420009521E-3</v>
      </c>
      <c r="EA252">
        <v>8.4893174673649396E-4</v>
      </c>
      <c r="EB252">
        <v>2268469</v>
      </c>
      <c r="EC252">
        <v>1491024</v>
      </c>
      <c r="ED252">
        <v>0</v>
      </c>
      <c r="EE252">
        <v>8970</v>
      </c>
      <c r="EF252">
        <v>1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1</v>
      </c>
      <c r="EO252">
        <v>0</v>
      </c>
      <c r="EP252">
        <v>1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1</v>
      </c>
      <c r="EX252">
        <v>0</v>
      </c>
      <c r="EY252">
        <v>1</v>
      </c>
      <c r="EZ252" t="s">
        <v>1950</v>
      </c>
      <c r="FA252">
        <v>40</v>
      </c>
      <c r="FB252" t="s">
        <v>1824</v>
      </c>
      <c r="FC252">
        <v>6</v>
      </c>
      <c r="FD252" t="s">
        <v>1849</v>
      </c>
      <c r="FE252">
        <v>0</v>
      </c>
      <c r="FF252">
        <v>0</v>
      </c>
      <c r="FG252">
        <v>0</v>
      </c>
      <c r="FH252">
        <v>0</v>
      </c>
      <c r="FI252">
        <v>0</v>
      </c>
      <c r="FJ252">
        <v>0</v>
      </c>
      <c r="FK252">
        <v>0</v>
      </c>
      <c r="FL252">
        <v>41</v>
      </c>
      <c r="FM252">
        <v>74</v>
      </c>
      <c r="FN252">
        <v>58</v>
      </c>
      <c r="FO252">
        <v>68</v>
      </c>
      <c r="FP252">
        <v>0</v>
      </c>
      <c r="FQ252">
        <v>0</v>
      </c>
      <c r="FR252">
        <v>0</v>
      </c>
      <c r="FS252" t="s">
        <v>2144</v>
      </c>
      <c r="FT252">
        <v>1</v>
      </c>
      <c r="FU252">
        <v>1</v>
      </c>
      <c r="FV252">
        <v>1</v>
      </c>
      <c r="FW252">
        <v>1</v>
      </c>
      <c r="FX252">
        <v>0</v>
      </c>
      <c r="FY252" t="s">
        <v>2114</v>
      </c>
      <c r="FZ252">
        <v>2028</v>
      </c>
      <c r="GA252">
        <v>1</v>
      </c>
      <c r="GB252" t="s">
        <v>2416</v>
      </c>
      <c r="GC252">
        <v>2028</v>
      </c>
      <c r="GD252">
        <v>1</v>
      </c>
      <c r="GE252">
        <v>1</v>
      </c>
      <c r="GF252">
        <v>1</v>
      </c>
      <c r="GG252">
        <v>1</v>
      </c>
      <c r="GH252">
        <v>1</v>
      </c>
      <c r="GI252">
        <v>0</v>
      </c>
      <c r="GJ252" t="s">
        <v>1836</v>
      </c>
      <c r="GK252">
        <v>0</v>
      </c>
      <c r="GL252">
        <v>1</v>
      </c>
      <c r="GM252" t="s">
        <v>1836</v>
      </c>
      <c r="GN252">
        <v>0</v>
      </c>
      <c r="GO252" t="s">
        <v>1893</v>
      </c>
      <c r="GP252">
        <v>0</v>
      </c>
      <c r="GQ252" t="s">
        <v>1894</v>
      </c>
      <c r="GR252">
        <v>160.86120769999999</v>
      </c>
      <c r="GS252">
        <v>32.886735563157103</v>
      </c>
      <c r="GT252">
        <v>15.1870052135633</v>
      </c>
      <c r="GU252">
        <v>1</v>
      </c>
      <c r="GV252">
        <v>25260150</v>
      </c>
      <c r="GW252">
        <v>2422402</v>
      </c>
      <c r="GX252">
        <v>0.42</v>
      </c>
      <c r="GY252">
        <v>2649284</v>
      </c>
      <c r="GZ252">
        <v>209.75995787831823</v>
      </c>
      <c r="HA252" t="s">
        <v>1806</v>
      </c>
      <c r="HB252" s="57">
        <v>0.39800000000000002</v>
      </c>
      <c r="HC252" t="s">
        <v>1806</v>
      </c>
      <c r="HD252" s="58">
        <v>209.75980702898599</v>
      </c>
      <c r="HE252" s="18">
        <v>1840861.44</v>
      </c>
      <c r="HF252" s="18">
        <v>19942051.979520001</v>
      </c>
      <c r="HG252" s="18">
        <v>2091520.4874930617</v>
      </c>
      <c r="HH252" s="57">
        <v>0.5</v>
      </c>
      <c r="HI252">
        <v>32</v>
      </c>
      <c r="HJ252" s="11">
        <v>11.775430398009561</v>
      </c>
      <c r="HK252">
        <v>0</v>
      </c>
      <c r="HL252" s="11">
        <v>11.775430398009561</v>
      </c>
      <c r="HM252" s="59">
        <v>3038</v>
      </c>
      <c r="HN252" s="59">
        <v>10.58</v>
      </c>
      <c r="HO252" s="59">
        <v>3.22</v>
      </c>
      <c r="HP252" s="59">
        <v>39.299999999999997</v>
      </c>
      <c r="HQ252" s="59">
        <v>0.33</v>
      </c>
      <c r="HR252" s="59">
        <v>0.49</v>
      </c>
      <c r="HS252" s="59">
        <v>4.82</v>
      </c>
      <c r="HT252" s="59">
        <v>26.55</v>
      </c>
      <c r="HU252" t="s">
        <v>44</v>
      </c>
      <c r="HV252" s="19">
        <v>1</v>
      </c>
      <c r="HW252" s="18">
        <v>551.15366090400005</v>
      </c>
      <c r="HX252" s="58">
        <v>181.55001590177761</v>
      </c>
      <c r="HY252" s="58">
        <v>346.44998409822239</v>
      </c>
      <c r="HZ252" s="57">
        <v>0.6065637455489733</v>
      </c>
      <c r="IA252" s="18">
        <v>1840861.44</v>
      </c>
      <c r="IB252" s="18">
        <v>2805527.1610127552</v>
      </c>
      <c r="IC252" s="18">
        <v>30392275.735251177</v>
      </c>
      <c r="ID252" s="58">
        <v>20.9759807028986</v>
      </c>
      <c r="IE252" s="18">
        <v>318753.894669901</v>
      </c>
      <c r="IF252" s="18">
        <v>1772766.5928231608</v>
      </c>
      <c r="IG252" s="18">
        <v>873605283.485394</v>
      </c>
      <c r="IH252" s="18">
        <v>1</v>
      </c>
      <c r="II252" s="18">
        <v>0</v>
      </c>
      <c r="IJ252" s="18">
        <v>2521.591351084367</v>
      </c>
      <c r="IK252" s="58">
        <v>22.330276000000001</v>
      </c>
      <c r="IL252" s="58">
        <v>8.5152175459749788</v>
      </c>
      <c r="IM252" s="58">
        <v>13.968822519351001</v>
      </c>
      <c r="IN252" s="58">
        <v>21.969788142530369</v>
      </c>
      <c r="IO252" s="58">
        <v>0</v>
      </c>
      <c r="IP252" s="58">
        <v>81.855786163878079</v>
      </c>
      <c r="IQ252" s="58">
        <v>16.698258471638852</v>
      </c>
      <c r="IR252" s="58">
        <v>17.339665729282856</v>
      </c>
      <c r="IS252" s="58">
        <f t="shared" si="15"/>
        <v>2521.591351084367</v>
      </c>
      <c r="IT252" s="60"/>
      <c r="IU252" s="18">
        <f t="shared" si="16"/>
        <v>13.968822519351001</v>
      </c>
      <c r="IV252" s="18">
        <f t="shared" si="17"/>
        <v>22.330276000000001</v>
      </c>
      <c r="IW252" s="57">
        <f t="shared" si="18"/>
        <v>0.3438447270867</v>
      </c>
      <c r="IX252" s="57">
        <f t="shared" si="19"/>
        <v>0.52402951142958099</v>
      </c>
      <c r="JA252" s="18">
        <v>214.13</v>
      </c>
    </row>
    <row r="253" spans="18:261" x14ac:dyDescent="0.2">
      <c r="R253" t="s">
        <v>534</v>
      </c>
      <c r="S253">
        <v>50931</v>
      </c>
      <c r="T253" t="s">
        <v>41</v>
      </c>
      <c r="U253" t="s">
        <v>210</v>
      </c>
      <c r="W253" t="s">
        <v>42</v>
      </c>
      <c r="X253" t="s">
        <v>103</v>
      </c>
      <c r="Y253">
        <v>30111</v>
      </c>
      <c r="Z253">
        <v>26</v>
      </c>
      <c r="AA253">
        <v>52</v>
      </c>
      <c r="AB253" t="b">
        <v>0</v>
      </c>
      <c r="AC253">
        <v>10449</v>
      </c>
      <c r="AD253">
        <v>1995</v>
      </c>
      <c r="AE253" s="10">
        <v>9999</v>
      </c>
      <c r="AF253" s="11">
        <v>59</v>
      </c>
      <c r="AG253" s="11">
        <v>65.755506982352259</v>
      </c>
      <c r="AH253" s="11">
        <v>0</v>
      </c>
      <c r="AI253" s="11">
        <v>65.755506982352259</v>
      </c>
      <c r="AJ253" s="11" t="s">
        <v>103</v>
      </c>
      <c r="AK253" s="11">
        <v>4.82</v>
      </c>
      <c r="AL253" s="11" t="s">
        <v>125</v>
      </c>
      <c r="AM253" s="11">
        <v>-28.91</v>
      </c>
      <c r="AQ253" t="s">
        <v>110</v>
      </c>
      <c r="AR253" t="s">
        <v>111</v>
      </c>
      <c r="AS253">
        <v>6146</v>
      </c>
      <c r="AT253" t="s">
        <v>41</v>
      </c>
      <c r="AU253">
        <v>1</v>
      </c>
      <c r="AV253">
        <v>2804</v>
      </c>
      <c r="AW253" t="s">
        <v>42</v>
      </c>
      <c r="AX253">
        <v>0</v>
      </c>
      <c r="AY253" t="s">
        <v>442</v>
      </c>
      <c r="AZ253" t="s">
        <v>77</v>
      </c>
      <c r="BA253">
        <v>48</v>
      </c>
      <c r="BB253" t="s">
        <v>696</v>
      </c>
      <c r="BC253">
        <v>401</v>
      </c>
      <c r="BD253">
        <v>48401</v>
      </c>
      <c r="BE253">
        <v>800</v>
      </c>
      <c r="BF253">
        <v>11495</v>
      </c>
      <c r="BG253">
        <v>1977</v>
      </c>
      <c r="BH253">
        <v>0</v>
      </c>
      <c r="BI253" t="s">
        <v>1881</v>
      </c>
      <c r="BJ253" t="s">
        <v>1788</v>
      </c>
      <c r="BK253" t="s">
        <v>1808</v>
      </c>
      <c r="BL253" t="s">
        <v>2128</v>
      </c>
      <c r="BM253" t="s">
        <v>1810</v>
      </c>
      <c r="BN253">
        <v>1977</v>
      </c>
      <c r="BO253">
        <v>0.95</v>
      </c>
      <c r="BP253" t="s">
        <v>1971</v>
      </c>
      <c r="BQ253">
        <v>0</v>
      </c>
      <c r="BR253">
        <v>0</v>
      </c>
      <c r="BS253">
        <v>0</v>
      </c>
      <c r="BT253" t="s">
        <v>1909</v>
      </c>
      <c r="BU253" t="s">
        <v>1793</v>
      </c>
      <c r="BV253" t="s">
        <v>1812</v>
      </c>
      <c r="BW253">
        <v>2009</v>
      </c>
      <c r="BX253">
        <v>0</v>
      </c>
      <c r="BY253">
        <v>1.2</v>
      </c>
      <c r="BZ253">
        <v>0.15170999999999901</v>
      </c>
      <c r="CA253">
        <v>0.15170999999999901</v>
      </c>
      <c r="CB253">
        <v>0.1469</v>
      </c>
      <c r="CC253">
        <v>0.1469</v>
      </c>
      <c r="CD253">
        <v>0.1</v>
      </c>
      <c r="CE253">
        <v>0.1</v>
      </c>
      <c r="CF253">
        <v>0.1</v>
      </c>
      <c r="CG253">
        <v>0.99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 t="s">
        <v>2418</v>
      </c>
      <c r="CP253">
        <v>100</v>
      </c>
      <c r="CQ253" t="s">
        <v>2419</v>
      </c>
      <c r="CR253">
        <v>100</v>
      </c>
      <c r="CS253" t="s">
        <v>1795</v>
      </c>
      <c r="CT253" t="s">
        <v>2420</v>
      </c>
      <c r="CU253">
        <v>1</v>
      </c>
      <c r="CV253">
        <v>0</v>
      </c>
      <c r="CW253" t="s">
        <v>2168</v>
      </c>
      <c r="CX253">
        <v>32.260599999999997</v>
      </c>
      <c r="CY253">
        <v>-94.570599999999999</v>
      </c>
      <c r="CZ253" t="s">
        <v>1798</v>
      </c>
      <c r="DA253" t="s">
        <v>1799</v>
      </c>
      <c r="DB253">
        <v>0</v>
      </c>
      <c r="DC253">
        <v>0</v>
      </c>
      <c r="DD253" s="18">
        <v>47800279.799999997</v>
      </c>
      <c r="DE253" s="18">
        <v>4760218</v>
      </c>
      <c r="DF253" s="57">
        <v>0.59199999999999997</v>
      </c>
      <c r="DG253" t="s">
        <v>1820</v>
      </c>
      <c r="DH253">
        <v>21492799.399999999</v>
      </c>
      <c r="DI253">
        <v>16553.599999999999</v>
      </c>
      <c r="DJ253">
        <v>3536.6</v>
      </c>
      <c r="DK253">
        <v>5202327.4000000004</v>
      </c>
      <c r="DL253">
        <v>126</v>
      </c>
      <c r="DM253">
        <v>1558.8</v>
      </c>
      <c r="DN253">
        <v>247</v>
      </c>
      <c r="DO253">
        <v>23</v>
      </c>
      <c r="DP253">
        <v>0.77570376619746095</v>
      </c>
      <c r="DQ253">
        <v>0.145590925906396</v>
      </c>
      <c r="DR253">
        <v>217.38675377850001</v>
      </c>
      <c r="DS253">
        <v>2.1133491688051199E-6</v>
      </c>
      <c r="DT253">
        <v>0.14119613070563899</v>
      </c>
      <c r="DU253">
        <v>0.692615192599772</v>
      </c>
      <c r="DV253">
        <v>0.147974029223151</v>
      </c>
      <c r="DW253" s="58">
        <v>217.669328370751</v>
      </c>
      <c r="DX253">
        <v>2.6359678338117099E-6</v>
      </c>
      <c r="DY253">
        <v>0.14505323117657701</v>
      </c>
      <c r="DZ253">
        <v>1.0245033408970899E-2</v>
      </c>
      <c r="EA253">
        <v>9.5399096520782495E-4</v>
      </c>
      <c r="EB253">
        <v>3831764</v>
      </c>
      <c r="EC253">
        <v>2902813</v>
      </c>
      <c r="ED253">
        <v>0</v>
      </c>
      <c r="EE253">
        <v>3881</v>
      </c>
      <c r="EF253">
        <v>1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1</v>
      </c>
      <c r="EN253">
        <v>1</v>
      </c>
      <c r="EO253">
        <v>0</v>
      </c>
      <c r="EP253">
        <v>0</v>
      </c>
      <c r="EQ253">
        <v>0</v>
      </c>
      <c r="ER253">
        <v>1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 t="s">
        <v>1939</v>
      </c>
      <c r="FA253">
        <v>45</v>
      </c>
      <c r="FB253" t="s">
        <v>1824</v>
      </c>
      <c r="FC253">
        <v>5</v>
      </c>
      <c r="FD253" t="s">
        <v>1849</v>
      </c>
      <c r="FE253">
        <v>1</v>
      </c>
      <c r="FF253">
        <v>1</v>
      </c>
      <c r="FG253">
        <v>1</v>
      </c>
      <c r="FH253">
        <v>1</v>
      </c>
      <c r="FI253">
        <v>1</v>
      </c>
      <c r="FJ253" t="s">
        <v>1878</v>
      </c>
      <c r="FK253">
        <v>1</v>
      </c>
      <c r="FL253">
        <v>40</v>
      </c>
      <c r="FM253">
        <v>82</v>
      </c>
      <c r="FN253">
        <v>74</v>
      </c>
      <c r="FO253">
        <v>72</v>
      </c>
      <c r="FP253">
        <v>1</v>
      </c>
      <c r="FQ253">
        <v>1</v>
      </c>
      <c r="FR253">
        <v>0</v>
      </c>
      <c r="FS253" t="s">
        <v>2421</v>
      </c>
      <c r="FT253">
        <v>1</v>
      </c>
      <c r="FU253">
        <v>1</v>
      </c>
      <c r="FV253">
        <v>1</v>
      </c>
      <c r="FW253">
        <v>1</v>
      </c>
      <c r="FX253">
        <v>0</v>
      </c>
      <c r="FY253">
        <v>0</v>
      </c>
      <c r="FZ253">
        <v>0</v>
      </c>
      <c r="GA253">
        <v>0</v>
      </c>
      <c r="GB253" t="s">
        <v>1828</v>
      </c>
      <c r="GC253">
        <v>0</v>
      </c>
      <c r="GD253">
        <v>1</v>
      </c>
      <c r="GE253">
        <v>1</v>
      </c>
      <c r="GF253">
        <v>1</v>
      </c>
      <c r="GG253">
        <v>1</v>
      </c>
      <c r="GH253">
        <v>1</v>
      </c>
      <c r="GI253">
        <v>1</v>
      </c>
      <c r="GJ253" t="s">
        <v>1836</v>
      </c>
      <c r="GK253" t="s">
        <v>1804</v>
      </c>
      <c r="GL253">
        <v>1</v>
      </c>
      <c r="GM253" t="s">
        <v>1836</v>
      </c>
      <c r="GN253">
        <v>0</v>
      </c>
      <c r="GO253" t="s">
        <v>1893</v>
      </c>
      <c r="GP253">
        <v>0</v>
      </c>
      <c r="GQ253" t="s">
        <v>1894</v>
      </c>
      <c r="GR253">
        <v>238.39619830000001</v>
      </c>
      <c r="GS253">
        <v>69.437348909267399</v>
      </c>
      <c r="GT253">
        <v>14.8349681128283</v>
      </c>
      <c r="GU253">
        <v>1</v>
      </c>
      <c r="GV253">
        <v>41130174</v>
      </c>
      <c r="GW253">
        <v>4196210</v>
      </c>
      <c r="GX253">
        <v>0.51</v>
      </c>
      <c r="GY253">
        <v>4477841</v>
      </c>
      <c r="GZ253">
        <v>217.73994926449862</v>
      </c>
      <c r="HA253" t="s">
        <v>1806</v>
      </c>
      <c r="HB253" s="57">
        <v>0.59199999999999997</v>
      </c>
      <c r="HC253" t="s">
        <v>1806</v>
      </c>
      <c r="HD253" s="58">
        <v>217.669328370751</v>
      </c>
      <c r="HE253" s="18">
        <v>4148735.9999999995</v>
      </c>
      <c r="HF253" s="18">
        <v>47689720.319999993</v>
      </c>
      <c r="HG253" s="18">
        <v>5190294.6961216778</v>
      </c>
      <c r="HH253" s="57">
        <v>0.33195020746887965</v>
      </c>
      <c r="HI253">
        <v>14</v>
      </c>
      <c r="HJ253" s="11">
        <v>8.9076707643642248</v>
      </c>
      <c r="HK253">
        <v>0</v>
      </c>
      <c r="HL253" s="11">
        <v>8.9076707643642248</v>
      </c>
      <c r="HM253" s="59">
        <v>2847.5734152467198</v>
      </c>
      <c r="HN253" s="59">
        <v>12.66</v>
      </c>
      <c r="HO253" s="59">
        <v>3.22</v>
      </c>
      <c r="HP253" s="59">
        <v>32.955366078902401</v>
      </c>
      <c r="HQ253" s="59">
        <v>0.36196412357500002</v>
      </c>
      <c r="HR253" s="59">
        <v>0.56733137282084733</v>
      </c>
      <c r="HS253" s="59">
        <v>4.82</v>
      </c>
      <c r="HT253" s="59">
        <v>18.850000000000001</v>
      </c>
      <c r="HU253" t="s">
        <v>44</v>
      </c>
      <c r="HV253" s="19" t="s">
        <v>44</v>
      </c>
      <c r="HW253" s="18">
        <v>894.84436800000003</v>
      </c>
      <c r="HX253" s="58">
        <v>294.7617348192</v>
      </c>
      <c r="HY253" s="58">
        <v>505.2382651808</v>
      </c>
      <c r="HZ253" s="57">
        <v>0.93737951505023431</v>
      </c>
      <c r="IA253" s="18">
        <v>4148735.9999999995</v>
      </c>
      <c r="IB253" s="18">
        <v>6569155.6414720425</v>
      </c>
      <c r="IC253" s="18">
        <v>75512444.098721132</v>
      </c>
      <c r="ID253" s="58">
        <v>21.766932837075103</v>
      </c>
      <c r="IE253" s="18">
        <v>821837.14953012555</v>
      </c>
      <c r="IF253" s="18">
        <v>4368457.546591552</v>
      </c>
      <c r="IG253" s="18">
        <v>1418371723.2318482</v>
      </c>
      <c r="IH253" s="18">
        <v>0</v>
      </c>
      <c r="II253" s="18">
        <v>0</v>
      </c>
      <c r="IJ253" s="18">
        <v>2807.3323439274386</v>
      </c>
      <c r="IK253" s="58">
        <v>20.509236000000001</v>
      </c>
      <c r="IL253" s="58">
        <v>10.059470081509577</v>
      </c>
      <c r="IM253" s="58">
        <v>14.96850916572</v>
      </c>
      <c r="IN253" s="58">
        <v>20.48650875914603</v>
      </c>
      <c r="IO253" s="58">
        <v>0</v>
      </c>
      <c r="IP253" s="58">
        <v>89.501691951544259</v>
      </c>
      <c r="IQ253" s="58">
        <v>-5.0128328479403166</v>
      </c>
      <c r="IR253" s="58">
        <v>-4.7607009742967783</v>
      </c>
      <c r="IS253" s="58">
        <f t="shared" si="15"/>
        <v>2807.3323439274386</v>
      </c>
      <c r="IT253" s="60"/>
      <c r="IU253" s="18">
        <f t="shared" si="16"/>
        <v>14.96850916572</v>
      </c>
      <c r="IV253" s="18">
        <f t="shared" si="17"/>
        <v>20.509236000000001</v>
      </c>
      <c r="IW253" s="57">
        <f t="shared" si="18"/>
        <v>0.36845216852399998</v>
      </c>
      <c r="IX253" s="57">
        <f t="shared" si="19"/>
        <v>0.58341134299026054</v>
      </c>
      <c r="JA253" s="18">
        <v>216.24</v>
      </c>
    </row>
    <row r="254" spans="18:261" x14ac:dyDescent="0.2">
      <c r="R254" t="s">
        <v>536</v>
      </c>
      <c r="S254">
        <v>50931</v>
      </c>
      <c r="T254" t="s">
        <v>41</v>
      </c>
      <c r="U254" t="s">
        <v>121</v>
      </c>
      <c r="W254" t="s">
        <v>42</v>
      </c>
      <c r="X254" t="s">
        <v>103</v>
      </c>
      <c r="Y254">
        <v>30111</v>
      </c>
      <c r="Z254">
        <v>26</v>
      </c>
      <c r="AA254">
        <v>52</v>
      </c>
      <c r="AB254" t="b">
        <v>0</v>
      </c>
      <c r="AC254">
        <v>10449</v>
      </c>
      <c r="AD254">
        <v>1995</v>
      </c>
      <c r="AE254" s="10">
        <v>9999</v>
      </c>
      <c r="AF254" s="11">
        <v>59</v>
      </c>
      <c r="AG254" s="11">
        <v>65.755506982352259</v>
      </c>
      <c r="AH254" s="11">
        <v>0</v>
      </c>
      <c r="AI254" s="11">
        <v>65.755506982352259</v>
      </c>
      <c r="AJ254" s="11" t="s">
        <v>103</v>
      </c>
      <c r="AK254" s="11">
        <v>4.82</v>
      </c>
      <c r="AL254" s="11" t="s">
        <v>125</v>
      </c>
      <c r="AM254" s="11">
        <v>-28.91</v>
      </c>
      <c r="AQ254" t="s">
        <v>110</v>
      </c>
      <c r="AR254" t="s">
        <v>112</v>
      </c>
      <c r="AS254">
        <v>6146</v>
      </c>
      <c r="AT254" t="s">
        <v>41</v>
      </c>
      <c r="AU254">
        <v>2</v>
      </c>
      <c r="AV254">
        <v>2805</v>
      </c>
      <c r="AW254" t="s">
        <v>42</v>
      </c>
      <c r="AX254">
        <v>0</v>
      </c>
      <c r="AY254" t="s">
        <v>442</v>
      </c>
      <c r="AZ254" t="s">
        <v>77</v>
      </c>
      <c r="BA254">
        <v>48</v>
      </c>
      <c r="BB254" t="s">
        <v>696</v>
      </c>
      <c r="BC254">
        <v>401</v>
      </c>
      <c r="BD254">
        <v>48401</v>
      </c>
      <c r="BE254">
        <v>805</v>
      </c>
      <c r="BF254">
        <v>11314</v>
      </c>
      <c r="BG254">
        <v>1978</v>
      </c>
      <c r="BH254">
        <v>0</v>
      </c>
      <c r="BI254" t="s">
        <v>1881</v>
      </c>
      <c r="BJ254" t="s">
        <v>1788</v>
      </c>
      <c r="BK254" t="s">
        <v>1808</v>
      </c>
      <c r="BL254" t="s">
        <v>2128</v>
      </c>
      <c r="BM254" t="s">
        <v>1810</v>
      </c>
      <c r="BN254">
        <v>1978</v>
      </c>
      <c r="BO254">
        <v>0.95</v>
      </c>
      <c r="BP254" t="s">
        <v>1971</v>
      </c>
      <c r="BQ254">
        <v>0</v>
      </c>
      <c r="BR254">
        <v>0</v>
      </c>
      <c r="BS254">
        <v>0</v>
      </c>
      <c r="BT254" t="s">
        <v>1909</v>
      </c>
      <c r="BU254" t="s">
        <v>1793</v>
      </c>
      <c r="BV254" t="s">
        <v>1812</v>
      </c>
      <c r="BW254">
        <v>2009</v>
      </c>
      <c r="BX254">
        <v>0</v>
      </c>
      <c r="BY254">
        <v>1.2</v>
      </c>
      <c r="BZ254">
        <v>0.15356</v>
      </c>
      <c r="CA254">
        <v>0.15356</v>
      </c>
      <c r="CB254">
        <v>0.1469</v>
      </c>
      <c r="CC254">
        <v>0.1469</v>
      </c>
      <c r="CD254">
        <v>0.1</v>
      </c>
      <c r="CE254">
        <v>0.1</v>
      </c>
      <c r="CF254">
        <v>0.1</v>
      </c>
      <c r="CG254">
        <v>0.99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 t="s">
        <v>2418</v>
      </c>
      <c r="CP254">
        <v>100</v>
      </c>
      <c r="CQ254" t="s">
        <v>2419</v>
      </c>
      <c r="CR254">
        <v>100</v>
      </c>
      <c r="CS254" t="s">
        <v>1795</v>
      </c>
      <c r="CT254" t="s">
        <v>2422</v>
      </c>
      <c r="CU254">
        <v>1</v>
      </c>
      <c r="CV254">
        <v>0</v>
      </c>
      <c r="CW254" t="s">
        <v>2168</v>
      </c>
      <c r="CX254">
        <v>32.260599999999997</v>
      </c>
      <c r="CY254">
        <v>-94.570599999999999</v>
      </c>
      <c r="CZ254" t="s">
        <v>1798</v>
      </c>
      <c r="DA254" t="s">
        <v>1799</v>
      </c>
      <c r="DB254">
        <v>0</v>
      </c>
      <c r="DC254">
        <v>0</v>
      </c>
      <c r="DD254" s="18">
        <v>42979261.799999997</v>
      </c>
      <c r="DE254" s="18">
        <v>4347850</v>
      </c>
      <c r="DF254" s="57">
        <v>0.52800000000000002</v>
      </c>
      <c r="DG254" t="s">
        <v>1820</v>
      </c>
      <c r="DH254">
        <v>19587694.199999999</v>
      </c>
      <c r="DI254">
        <v>13758.6</v>
      </c>
      <c r="DJ254">
        <v>3257.4</v>
      </c>
      <c r="DK254">
        <v>4677499.8</v>
      </c>
      <c r="DL254">
        <v>118.4</v>
      </c>
      <c r="DM254">
        <v>1427.8</v>
      </c>
      <c r="DN254">
        <v>122</v>
      </c>
      <c r="DO254">
        <v>12</v>
      </c>
      <c r="DP254">
        <v>0.65230265979697499</v>
      </c>
      <c r="DQ254">
        <v>0.14614484809474801</v>
      </c>
      <c r="DR254">
        <v>217.334908831722</v>
      </c>
      <c r="DS254">
        <v>2.723653146158E-6</v>
      </c>
      <c r="DT254">
        <v>0.14125395516662001</v>
      </c>
      <c r="DU254">
        <v>0.64024366281693501</v>
      </c>
      <c r="DV254">
        <v>0.151580081349838</v>
      </c>
      <c r="DW254" s="58">
        <v>217.663105605038</v>
      </c>
      <c r="DX254">
        <v>2.7548169754744301E-6</v>
      </c>
      <c r="DY254">
        <v>0.14578540847344801</v>
      </c>
      <c r="DZ254">
        <v>5.4266793348492397E-3</v>
      </c>
      <c r="EA254">
        <v>5.3377173785402402E-4</v>
      </c>
      <c r="EB254">
        <v>3877738</v>
      </c>
      <c r="EC254">
        <v>2978346</v>
      </c>
      <c r="ED254">
        <v>0</v>
      </c>
      <c r="EE254">
        <v>6093</v>
      </c>
      <c r="EF254">
        <v>1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1</v>
      </c>
      <c r="EN254">
        <v>1</v>
      </c>
      <c r="EO254">
        <v>0</v>
      </c>
      <c r="EP254">
        <v>0</v>
      </c>
      <c r="EQ254">
        <v>0</v>
      </c>
      <c r="ER254">
        <v>1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 t="s">
        <v>1939</v>
      </c>
      <c r="FA254">
        <v>44</v>
      </c>
      <c r="FB254" t="s">
        <v>1824</v>
      </c>
      <c r="FC254">
        <v>5</v>
      </c>
      <c r="FD254" t="s">
        <v>1849</v>
      </c>
      <c r="FE254">
        <v>1</v>
      </c>
      <c r="FF254">
        <v>1</v>
      </c>
      <c r="FG254">
        <v>1</v>
      </c>
      <c r="FH254">
        <v>1</v>
      </c>
      <c r="FI254">
        <v>1</v>
      </c>
      <c r="FJ254" t="s">
        <v>1878</v>
      </c>
      <c r="FK254">
        <v>1</v>
      </c>
      <c r="FL254">
        <v>40</v>
      </c>
      <c r="FM254">
        <v>82</v>
      </c>
      <c r="FN254">
        <v>74</v>
      </c>
      <c r="FO254">
        <v>72</v>
      </c>
      <c r="FP254">
        <v>1</v>
      </c>
      <c r="FQ254">
        <v>1</v>
      </c>
      <c r="FR254">
        <v>0</v>
      </c>
      <c r="FS254" t="s">
        <v>2421</v>
      </c>
      <c r="FT254">
        <v>1</v>
      </c>
      <c r="FU254">
        <v>1</v>
      </c>
      <c r="FV254">
        <v>1</v>
      </c>
      <c r="FW254">
        <v>1</v>
      </c>
      <c r="FX254">
        <v>0</v>
      </c>
      <c r="FY254">
        <v>0</v>
      </c>
      <c r="FZ254">
        <v>0</v>
      </c>
      <c r="GA254">
        <v>0</v>
      </c>
      <c r="GB254" t="s">
        <v>1828</v>
      </c>
      <c r="GC254">
        <v>0</v>
      </c>
      <c r="GD254">
        <v>1</v>
      </c>
      <c r="GE254">
        <v>1</v>
      </c>
      <c r="GF254">
        <v>1</v>
      </c>
      <c r="GG254">
        <v>1</v>
      </c>
      <c r="GH254">
        <v>1</v>
      </c>
      <c r="GI254">
        <v>1</v>
      </c>
      <c r="GJ254" t="s">
        <v>1836</v>
      </c>
      <c r="GK254" t="s">
        <v>1804</v>
      </c>
      <c r="GL254">
        <v>1</v>
      </c>
      <c r="GM254" t="s">
        <v>1836</v>
      </c>
      <c r="GN254">
        <v>0</v>
      </c>
      <c r="GO254" t="s">
        <v>1893</v>
      </c>
      <c r="GP254">
        <v>0</v>
      </c>
      <c r="GQ254" t="s">
        <v>1894</v>
      </c>
      <c r="GR254">
        <v>238.39619830000001</v>
      </c>
      <c r="GS254">
        <v>57.713168658361099</v>
      </c>
      <c r="GT254">
        <v>13.663808497066899</v>
      </c>
      <c r="GU254">
        <v>1</v>
      </c>
      <c r="GV254">
        <v>40519384</v>
      </c>
      <c r="GW254">
        <v>4153777</v>
      </c>
      <c r="GX254">
        <v>0.5</v>
      </c>
      <c r="GY254">
        <v>4411343</v>
      </c>
      <c r="GZ254">
        <v>217.7398846932125</v>
      </c>
      <c r="HA254" t="s">
        <v>1806</v>
      </c>
      <c r="HB254" s="57">
        <v>0.52800000000000002</v>
      </c>
      <c r="HC254" t="s">
        <v>1806</v>
      </c>
      <c r="HD254" s="58">
        <v>217.663105605038</v>
      </c>
      <c r="HE254" s="18">
        <v>3723350.4000000004</v>
      </c>
      <c r="HF254" s="18">
        <v>42125986.425600007</v>
      </c>
      <c r="HG254" s="18">
        <v>4584636.5160358856</v>
      </c>
      <c r="HH254" s="57">
        <v>0.33402489626556015</v>
      </c>
      <c r="HI254">
        <v>14</v>
      </c>
      <c r="HJ254" s="11">
        <v>8.9570814186411738</v>
      </c>
      <c r="HK254">
        <v>0</v>
      </c>
      <c r="HL254" s="11">
        <v>8.9570814186411738</v>
      </c>
      <c r="HM254" s="59">
        <v>2847.5734152467198</v>
      </c>
      <c r="HN254" s="59">
        <v>12.66</v>
      </c>
      <c r="HO254" s="59">
        <v>3.22</v>
      </c>
      <c r="HP254" s="59">
        <v>32.955366078902401</v>
      </c>
      <c r="HQ254" s="59">
        <v>0.36196412357500002</v>
      </c>
      <c r="HR254" s="59">
        <v>0.56733137282084733</v>
      </c>
      <c r="HS254" s="59">
        <v>4.82</v>
      </c>
      <c r="HT254" s="59">
        <v>18.850000000000001</v>
      </c>
      <c r="HU254" t="s">
        <v>44</v>
      </c>
      <c r="HV254" s="19" t="s">
        <v>44</v>
      </c>
      <c r="HW254" s="18">
        <v>886.2588831600001</v>
      </c>
      <c r="HX254" s="58">
        <v>291.93367611290398</v>
      </c>
      <c r="HY254" s="58">
        <v>513.06632388709602</v>
      </c>
      <c r="HZ254" s="57">
        <v>0.82843090690460752</v>
      </c>
      <c r="IA254" s="18">
        <v>3723350.4000000008</v>
      </c>
      <c r="IB254" s="18">
        <v>5841929.0693099117</v>
      </c>
      <c r="IC254" s="18">
        <v>66095585.490172341</v>
      </c>
      <c r="ID254" s="58">
        <v>21.766310560503801</v>
      </c>
      <c r="IE254" s="18">
        <v>719328.52022871003</v>
      </c>
      <c r="IF254" s="18">
        <v>3865307.9958071755</v>
      </c>
      <c r="IG254" s="18">
        <v>1404763313.3644335</v>
      </c>
      <c r="IH254" s="18">
        <v>0</v>
      </c>
      <c r="II254" s="18">
        <v>0</v>
      </c>
      <c r="IJ254" s="18">
        <v>2737.9760626689699</v>
      </c>
      <c r="IK254" s="58">
        <v>20.487279726708074</v>
      </c>
      <c r="IL254" s="58">
        <v>9.6564638656782051</v>
      </c>
      <c r="IM254" s="58">
        <v>14.732815371983998</v>
      </c>
      <c r="IN254" s="58">
        <v>20.2376065159891</v>
      </c>
      <c r="IO254" s="58">
        <v>-2.7134587067431506E-15</v>
      </c>
      <c r="IP254" s="58">
        <v>88.24073598971772</v>
      </c>
      <c r="IQ254" s="58">
        <v>-0.60338908700417448</v>
      </c>
      <c r="IR254" s="58">
        <v>-0.58122897344522595</v>
      </c>
      <c r="IS254" s="58">
        <f t="shared" si="15"/>
        <v>2737.9760626689699</v>
      </c>
      <c r="IT254" s="60"/>
      <c r="IU254" s="18">
        <f t="shared" si="16"/>
        <v>14.732815371983998</v>
      </c>
      <c r="IV254" s="18">
        <f t="shared" si="17"/>
        <v>20.487279726708074</v>
      </c>
      <c r="IW254" s="57">
        <f t="shared" si="18"/>
        <v>0.36265052933279995</v>
      </c>
      <c r="IX254" s="57">
        <f t="shared" si="19"/>
        <v>0.56899792974357455</v>
      </c>
      <c r="JA254" s="18">
        <v>216.24</v>
      </c>
    </row>
    <row r="255" spans="18:261" x14ac:dyDescent="0.2">
      <c r="R255" t="s">
        <v>538</v>
      </c>
      <c r="S255">
        <v>50951</v>
      </c>
      <c r="T255" t="s">
        <v>41</v>
      </c>
      <c r="U255">
        <v>1</v>
      </c>
      <c r="V255">
        <v>90986</v>
      </c>
      <c r="W255" t="s">
        <v>42</v>
      </c>
      <c r="X255" t="s">
        <v>540</v>
      </c>
      <c r="Y255">
        <v>49007</v>
      </c>
      <c r="Z255">
        <v>51</v>
      </c>
      <c r="AA255">
        <v>51</v>
      </c>
      <c r="AB255" t="b">
        <v>0</v>
      </c>
      <c r="AC255">
        <v>12284</v>
      </c>
      <c r="AD255">
        <v>1993</v>
      </c>
      <c r="AE255" s="10">
        <v>9999</v>
      </c>
      <c r="AF255" s="11">
        <v>29</v>
      </c>
      <c r="AG255" s="11">
        <v>53.844558181248836</v>
      </c>
      <c r="AH255" s="11">
        <v>0</v>
      </c>
      <c r="AI255" s="11">
        <v>53.844558181248836</v>
      </c>
      <c r="AJ255" s="11" t="s">
        <v>540</v>
      </c>
      <c r="AK255" s="11">
        <v>4.82</v>
      </c>
      <c r="AL255" s="11" t="s">
        <v>540</v>
      </c>
      <c r="AM255" s="11">
        <v>-28.91</v>
      </c>
      <c r="AQ255" t="s">
        <v>110</v>
      </c>
      <c r="AR255" t="s">
        <v>113</v>
      </c>
      <c r="AS255">
        <v>6146</v>
      </c>
      <c r="AT255" t="s">
        <v>41</v>
      </c>
      <c r="AU255">
        <v>3</v>
      </c>
      <c r="AV255">
        <v>2806</v>
      </c>
      <c r="AW255" t="s">
        <v>42</v>
      </c>
      <c r="AX255">
        <v>0</v>
      </c>
      <c r="AY255" t="s">
        <v>442</v>
      </c>
      <c r="AZ255" t="s">
        <v>77</v>
      </c>
      <c r="BA255">
        <v>48</v>
      </c>
      <c r="BB255" t="s">
        <v>696</v>
      </c>
      <c r="BC255">
        <v>401</v>
      </c>
      <c r="BD255">
        <v>48401</v>
      </c>
      <c r="BE255">
        <v>805</v>
      </c>
      <c r="BF255">
        <v>11423</v>
      </c>
      <c r="BG255">
        <v>1979</v>
      </c>
      <c r="BH255">
        <v>0</v>
      </c>
      <c r="BI255" t="s">
        <v>1881</v>
      </c>
      <c r="BJ255" t="s">
        <v>1788</v>
      </c>
      <c r="BK255" t="s">
        <v>1808</v>
      </c>
      <c r="BL255" t="s">
        <v>2128</v>
      </c>
      <c r="BM255" t="s">
        <v>1810</v>
      </c>
      <c r="BN255">
        <v>1979</v>
      </c>
      <c r="BO255">
        <v>0.95</v>
      </c>
      <c r="BP255" t="s">
        <v>1971</v>
      </c>
      <c r="BQ255">
        <v>0</v>
      </c>
      <c r="BR255">
        <v>0</v>
      </c>
      <c r="BS255">
        <v>0</v>
      </c>
      <c r="BT255" t="s">
        <v>1909</v>
      </c>
      <c r="BU255" t="s">
        <v>1793</v>
      </c>
      <c r="BV255" t="s">
        <v>1812</v>
      </c>
      <c r="BW255">
        <v>2008</v>
      </c>
      <c r="BX255">
        <v>0</v>
      </c>
      <c r="BY255">
        <v>1.2</v>
      </c>
      <c r="BZ255">
        <v>0.14162</v>
      </c>
      <c r="CA255">
        <v>0.14162</v>
      </c>
      <c r="CB255">
        <v>0.14162</v>
      </c>
      <c r="CC255">
        <v>0.14162</v>
      </c>
      <c r="CD255">
        <v>0.1</v>
      </c>
      <c r="CE255">
        <v>0.1</v>
      </c>
      <c r="CF255">
        <v>0.1</v>
      </c>
      <c r="CG255">
        <v>0.99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 t="s">
        <v>2418</v>
      </c>
      <c r="CP255">
        <v>100</v>
      </c>
      <c r="CQ255" t="s">
        <v>2419</v>
      </c>
      <c r="CR255">
        <v>100</v>
      </c>
      <c r="CS255" t="s">
        <v>1795</v>
      </c>
      <c r="CT255" t="s">
        <v>2423</v>
      </c>
      <c r="CU255">
        <v>1</v>
      </c>
      <c r="CV255">
        <v>0</v>
      </c>
      <c r="CW255" t="s">
        <v>2168</v>
      </c>
      <c r="CX255">
        <v>32.260599999999997</v>
      </c>
      <c r="CY255">
        <v>-94.570599999999999</v>
      </c>
      <c r="CZ255" t="s">
        <v>1798</v>
      </c>
      <c r="DA255" t="s">
        <v>1799</v>
      </c>
      <c r="DB255">
        <v>0</v>
      </c>
      <c r="DC255">
        <v>0</v>
      </c>
      <c r="DD255" s="18">
        <v>47020708</v>
      </c>
      <c r="DE255" s="18">
        <v>5002357.8</v>
      </c>
      <c r="DF255" s="57">
        <v>0.56200000000000006</v>
      </c>
      <c r="DG255" t="s">
        <v>1820</v>
      </c>
      <c r="DH255">
        <v>21187050.199999999</v>
      </c>
      <c r="DI255">
        <v>15999</v>
      </c>
      <c r="DJ255">
        <v>3385.4</v>
      </c>
      <c r="DK255">
        <v>5117497.2</v>
      </c>
      <c r="DL255">
        <v>137.6</v>
      </c>
      <c r="DM255">
        <v>1467.2</v>
      </c>
      <c r="DN255">
        <v>115</v>
      </c>
      <c r="DO255">
        <v>16</v>
      </c>
      <c r="DP255">
        <v>0.71406632322133101</v>
      </c>
      <c r="DQ255">
        <v>0.137001341753995</v>
      </c>
      <c r="DR255">
        <v>217.39350167217</v>
      </c>
      <c r="DS255">
        <v>2.8217306786097999E-6</v>
      </c>
      <c r="DT255">
        <v>0.133432002861927</v>
      </c>
      <c r="DU255">
        <v>0.68050868140904996</v>
      </c>
      <c r="DV255">
        <v>0.14399613038578599</v>
      </c>
      <c r="DW255" s="58">
        <v>217.66993385127199</v>
      </c>
      <c r="DX255">
        <v>2.9263702281981799E-6</v>
      </c>
      <c r="DY255">
        <v>0.13849969544132101</v>
      </c>
      <c r="DZ255">
        <v>4.9076658936168197E-3</v>
      </c>
      <c r="EA255">
        <v>6.8280568954668796E-4</v>
      </c>
      <c r="EB255">
        <v>4440528</v>
      </c>
      <c r="EC255">
        <v>3288393</v>
      </c>
      <c r="ED255">
        <v>0</v>
      </c>
      <c r="EE255">
        <v>7096</v>
      </c>
      <c r="EF255">
        <v>1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1</v>
      </c>
      <c r="EN255">
        <v>1</v>
      </c>
      <c r="EO255">
        <v>0</v>
      </c>
      <c r="EP255">
        <v>0</v>
      </c>
      <c r="EQ255">
        <v>0</v>
      </c>
      <c r="ER255">
        <v>1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 t="s">
        <v>1939</v>
      </c>
      <c r="FA255">
        <v>43</v>
      </c>
      <c r="FB255" t="s">
        <v>1824</v>
      </c>
      <c r="FC255">
        <v>5</v>
      </c>
      <c r="FD255" t="s">
        <v>1849</v>
      </c>
      <c r="FE255">
        <v>1</v>
      </c>
      <c r="FF255">
        <v>1</v>
      </c>
      <c r="FG255">
        <v>1</v>
      </c>
      <c r="FH255">
        <v>1</v>
      </c>
      <c r="FI255">
        <v>1</v>
      </c>
      <c r="FJ255" t="s">
        <v>1878</v>
      </c>
      <c r="FK255">
        <v>1</v>
      </c>
      <c r="FL255">
        <v>40</v>
      </c>
      <c r="FM255">
        <v>82</v>
      </c>
      <c r="FN255">
        <v>74</v>
      </c>
      <c r="FO255">
        <v>72</v>
      </c>
      <c r="FP255">
        <v>1</v>
      </c>
      <c r="FQ255">
        <v>1</v>
      </c>
      <c r="FR255">
        <v>0</v>
      </c>
      <c r="FS255" t="s">
        <v>2421</v>
      </c>
      <c r="FT255">
        <v>1</v>
      </c>
      <c r="FU255">
        <v>1</v>
      </c>
      <c r="FV255">
        <v>1</v>
      </c>
      <c r="FW255">
        <v>1</v>
      </c>
      <c r="FX255">
        <v>0</v>
      </c>
      <c r="FY255">
        <v>0</v>
      </c>
      <c r="FZ255">
        <v>0</v>
      </c>
      <c r="GA255">
        <v>0</v>
      </c>
      <c r="GB255" t="s">
        <v>1828</v>
      </c>
      <c r="GC255">
        <v>0</v>
      </c>
      <c r="GD255">
        <v>1</v>
      </c>
      <c r="GE255">
        <v>1</v>
      </c>
      <c r="GF255">
        <v>1</v>
      </c>
      <c r="GG255">
        <v>1</v>
      </c>
      <c r="GH255">
        <v>1</v>
      </c>
      <c r="GI255">
        <v>1</v>
      </c>
      <c r="GJ255" t="s">
        <v>1836</v>
      </c>
      <c r="GK255" t="s">
        <v>1804</v>
      </c>
      <c r="GL255">
        <v>1</v>
      </c>
      <c r="GM255" t="s">
        <v>1836</v>
      </c>
      <c r="GN255">
        <v>0</v>
      </c>
      <c r="GO255" t="s">
        <v>1893</v>
      </c>
      <c r="GP255">
        <v>0</v>
      </c>
      <c r="GQ255" t="s">
        <v>1894</v>
      </c>
      <c r="GR255">
        <v>238.39619830000001</v>
      </c>
      <c r="GS255">
        <v>67.110969529248493</v>
      </c>
      <c r="GT255">
        <v>14.200729810883001</v>
      </c>
      <c r="GU255">
        <v>1</v>
      </c>
      <c r="GV255">
        <v>46007659</v>
      </c>
      <c r="GW255">
        <v>4867703</v>
      </c>
      <c r="GX255">
        <v>0.55000000000000004</v>
      </c>
      <c r="GY255">
        <v>5008850</v>
      </c>
      <c r="GZ255">
        <v>217.73983327428158</v>
      </c>
      <c r="HA255" t="s">
        <v>1806</v>
      </c>
      <c r="HB255" s="57">
        <v>0.56200000000000006</v>
      </c>
      <c r="HC255" t="s">
        <v>1806</v>
      </c>
      <c r="HD255" s="58">
        <v>217.66993385127199</v>
      </c>
      <c r="HE255" s="18">
        <v>3963111.6</v>
      </c>
      <c r="HF255" s="18">
        <v>45270623.8068</v>
      </c>
      <c r="HG255" s="18">
        <v>4927026.8447159873</v>
      </c>
      <c r="HH255" s="57">
        <v>0.33402489626556015</v>
      </c>
      <c r="HI255">
        <v>14</v>
      </c>
      <c r="HJ255" s="11">
        <v>8.9079402024413703</v>
      </c>
      <c r="HK255">
        <v>0</v>
      </c>
      <c r="HL255" s="11">
        <v>8.9079402024413703</v>
      </c>
      <c r="HM255" s="59">
        <v>2847.5734152467198</v>
      </c>
      <c r="HN255" s="59">
        <v>12.66</v>
      </c>
      <c r="HO255" s="59">
        <v>3.22</v>
      </c>
      <c r="HP255" s="59">
        <v>32.955366078902401</v>
      </c>
      <c r="HQ255" s="59">
        <v>0.36196412357500002</v>
      </c>
      <c r="HR255" s="59">
        <v>0.56733137282084733</v>
      </c>
      <c r="HS255" s="59">
        <v>4.82</v>
      </c>
      <c r="HT255" s="59">
        <v>18.850000000000001</v>
      </c>
      <c r="HU255" t="s">
        <v>44</v>
      </c>
      <c r="HV255" s="19" t="s">
        <v>44</v>
      </c>
      <c r="HW255" s="18">
        <v>894.79717362000008</v>
      </c>
      <c r="HX255" s="58">
        <v>294.74618899042798</v>
      </c>
      <c r="HY255" s="58">
        <v>510.25381100957202</v>
      </c>
      <c r="HZ255" s="57">
        <v>0.88663717984756629</v>
      </c>
      <c r="IA255" s="18">
        <v>3963111.6</v>
      </c>
      <c r="IB255" s="18">
        <v>6252388.0648490684</v>
      </c>
      <c r="IC255" s="18">
        <v>71421028.864770904</v>
      </c>
      <c r="ID255" s="58">
        <v>21.766993385127201</v>
      </c>
      <c r="IE255" s="18">
        <v>777310.53142922348</v>
      </c>
      <c r="IF255" s="18">
        <v>4149716.3132867636</v>
      </c>
      <c r="IG255" s="18">
        <v>1418296917.850621</v>
      </c>
      <c r="IH255" s="18">
        <v>0</v>
      </c>
      <c r="II255" s="18">
        <v>0</v>
      </c>
      <c r="IJ255" s="18">
        <v>2779.5910334200612</v>
      </c>
      <c r="IK255" s="58">
        <v>20.487279726708074</v>
      </c>
      <c r="IL255" s="58">
        <v>9.8976792848721065</v>
      </c>
      <c r="IM255" s="58">
        <v>14.874752518487998</v>
      </c>
      <c r="IN255" s="58">
        <v>20.365566776780568</v>
      </c>
      <c r="IO255" s="58">
        <v>0</v>
      </c>
      <c r="IP255" s="58">
        <v>89.002259393698353</v>
      </c>
      <c r="IQ255" s="58">
        <v>-3.0665581611845312</v>
      </c>
      <c r="IR255" s="58">
        <v>-2.9286609741857919</v>
      </c>
      <c r="IS255" s="58">
        <f t="shared" si="15"/>
        <v>2779.5910334200612</v>
      </c>
      <c r="IT255" s="60"/>
      <c r="IU255" s="18">
        <f t="shared" si="16"/>
        <v>14.874752518487998</v>
      </c>
      <c r="IV255" s="18">
        <f t="shared" si="17"/>
        <v>20.487279726708074</v>
      </c>
      <c r="IW255" s="57">
        <f t="shared" si="18"/>
        <v>0.36614433414960001</v>
      </c>
      <c r="IX255" s="57">
        <f t="shared" si="19"/>
        <v>0.57764622748677286</v>
      </c>
      <c r="JA255" s="18">
        <v>216.24</v>
      </c>
    </row>
    <row r="256" spans="18:261" x14ac:dyDescent="0.2">
      <c r="R256" t="s">
        <v>542</v>
      </c>
      <c r="S256">
        <v>50974</v>
      </c>
      <c r="T256" t="s">
        <v>41</v>
      </c>
      <c r="U256" t="s">
        <v>543</v>
      </c>
      <c r="V256">
        <v>3706</v>
      </c>
      <c r="W256" t="s">
        <v>42</v>
      </c>
      <c r="X256" t="s">
        <v>72</v>
      </c>
      <c r="Y256">
        <v>42121</v>
      </c>
      <c r="Z256">
        <v>43</v>
      </c>
      <c r="AA256">
        <v>86</v>
      </c>
      <c r="AB256" t="b">
        <v>0</v>
      </c>
      <c r="AC256">
        <v>13904</v>
      </c>
      <c r="AD256">
        <v>1993</v>
      </c>
      <c r="AE256" s="10">
        <v>9999</v>
      </c>
      <c r="AF256" s="11">
        <v>999</v>
      </c>
      <c r="AG256" s="11">
        <v>55.8737528004743</v>
      </c>
      <c r="AH256" s="11">
        <v>0</v>
      </c>
      <c r="AI256" s="11">
        <v>55.8737528004743</v>
      </c>
      <c r="AJ256" s="11" t="s">
        <v>72</v>
      </c>
      <c r="AK256" s="11">
        <v>9.64</v>
      </c>
      <c r="AL256" s="11" t="s">
        <v>72</v>
      </c>
      <c r="AM256" s="11"/>
      <c r="AQ256" t="s">
        <v>697</v>
      </c>
      <c r="AR256" t="s">
        <v>698</v>
      </c>
      <c r="AS256">
        <v>6165</v>
      </c>
      <c r="AT256" t="s">
        <v>41</v>
      </c>
      <c r="AU256">
        <v>1</v>
      </c>
      <c r="AV256">
        <v>2816</v>
      </c>
      <c r="AW256" t="s">
        <v>42</v>
      </c>
      <c r="AX256">
        <v>0</v>
      </c>
      <c r="AY256" t="s">
        <v>539</v>
      </c>
      <c r="AZ256" t="s">
        <v>540</v>
      </c>
      <c r="BA256">
        <v>49</v>
      </c>
      <c r="BB256" t="s">
        <v>699</v>
      </c>
      <c r="BC256">
        <v>15</v>
      </c>
      <c r="BD256">
        <v>49015</v>
      </c>
      <c r="BE256">
        <v>471</v>
      </c>
      <c r="BF256">
        <v>10279</v>
      </c>
      <c r="BG256">
        <v>1978</v>
      </c>
      <c r="BH256">
        <v>2042</v>
      </c>
      <c r="BI256" t="s">
        <v>1881</v>
      </c>
      <c r="BJ256" t="s">
        <v>1788</v>
      </c>
      <c r="BK256" t="s">
        <v>1808</v>
      </c>
      <c r="BL256" t="s">
        <v>1809</v>
      </c>
      <c r="BM256" t="s">
        <v>1810</v>
      </c>
      <c r="BN256">
        <v>1978</v>
      </c>
      <c r="BO256">
        <v>0.82</v>
      </c>
      <c r="BP256" t="s">
        <v>1968</v>
      </c>
      <c r="BQ256">
        <v>0</v>
      </c>
      <c r="BR256">
        <v>0</v>
      </c>
      <c r="BS256">
        <v>0</v>
      </c>
      <c r="BT256" t="s">
        <v>1873</v>
      </c>
      <c r="BU256" t="s">
        <v>1793</v>
      </c>
      <c r="BV256">
        <v>0</v>
      </c>
      <c r="BW256">
        <v>0</v>
      </c>
      <c r="BX256">
        <v>0</v>
      </c>
      <c r="BY256">
        <v>0.12</v>
      </c>
      <c r="BZ256">
        <v>0.20577999999999999</v>
      </c>
      <c r="CA256">
        <v>0.20577999999999999</v>
      </c>
      <c r="CB256">
        <v>0.20577999999999999</v>
      </c>
      <c r="CC256">
        <v>0.20577999999999999</v>
      </c>
      <c r="CD256">
        <v>0.05</v>
      </c>
      <c r="CE256">
        <v>0.1</v>
      </c>
      <c r="CF256">
        <v>0.56000000000000005</v>
      </c>
      <c r="CG256">
        <v>0.86280000000000001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 t="s">
        <v>1793</v>
      </c>
      <c r="CO256" t="s">
        <v>2406</v>
      </c>
      <c r="CP256">
        <v>93.75</v>
      </c>
      <c r="CQ256" t="s">
        <v>1933</v>
      </c>
      <c r="CR256">
        <v>93.75</v>
      </c>
      <c r="CS256" t="s">
        <v>1795</v>
      </c>
      <c r="CT256" t="s">
        <v>2424</v>
      </c>
      <c r="CU256">
        <v>1</v>
      </c>
      <c r="CV256">
        <v>0</v>
      </c>
      <c r="CW256" t="s">
        <v>2271</v>
      </c>
      <c r="CX256">
        <v>39.174700000000001</v>
      </c>
      <c r="CY256">
        <v>-111.02889999999999</v>
      </c>
      <c r="CZ256" t="s">
        <v>1817</v>
      </c>
      <c r="DA256" t="s">
        <v>1818</v>
      </c>
      <c r="DB256">
        <v>0</v>
      </c>
      <c r="DC256">
        <v>0</v>
      </c>
      <c r="DD256" s="18">
        <v>28474272.600000001</v>
      </c>
      <c r="DE256" s="18">
        <v>3022920.8</v>
      </c>
      <c r="DF256" s="57">
        <v>0.60799999999999998</v>
      </c>
      <c r="DG256" t="s">
        <v>1835</v>
      </c>
      <c r="DH256">
        <v>12415522.199999999</v>
      </c>
      <c r="DI256">
        <v>1029.5999999999999</v>
      </c>
      <c r="DJ256">
        <v>2831.2</v>
      </c>
      <c r="DK256">
        <v>2921458</v>
      </c>
      <c r="DL256">
        <v>0</v>
      </c>
      <c r="DM256">
        <v>1254.8</v>
      </c>
      <c r="DN256">
        <v>62</v>
      </c>
      <c r="DO256">
        <v>0</v>
      </c>
      <c r="DP256">
        <v>7.8367788825441403E-2</v>
      </c>
      <c r="DQ256">
        <v>0.19317978513718501</v>
      </c>
      <c r="DR256">
        <v>205.19981110177201</v>
      </c>
      <c r="DS256">
        <v>0</v>
      </c>
      <c r="DT256">
        <v>0.192471959037577</v>
      </c>
      <c r="DU256">
        <v>7.2317914101868899E-2</v>
      </c>
      <c r="DV256">
        <v>0.19886021601127701</v>
      </c>
      <c r="DW256" s="58">
        <v>205.199833621035</v>
      </c>
      <c r="DX256">
        <v>0</v>
      </c>
      <c r="DY256">
        <v>0.20213406730487701</v>
      </c>
      <c r="DZ256">
        <v>4.9401689760894202E-3</v>
      </c>
      <c r="EA256">
        <v>0</v>
      </c>
      <c r="EB256">
        <v>2983239</v>
      </c>
      <c r="EC256">
        <v>1359727</v>
      </c>
      <c r="ED256">
        <v>0</v>
      </c>
      <c r="EE256">
        <v>2520</v>
      </c>
      <c r="EF256">
        <v>1</v>
      </c>
      <c r="EG256">
        <v>0</v>
      </c>
      <c r="EH256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>
        <v>1</v>
      </c>
      <c r="EO256">
        <v>0</v>
      </c>
      <c r="EP256">
        <v>1</v>
      </c>
      <c r="EQ256">
        <v>0</v>
      </c>
      <c r="ER256">
        <v>1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 t="s">
        <v>1950</v>
      </c>
      <c r="FA256">
        <v>44</v>
      </c>
      <c r="FB256" t="s">
        <v>1824</v>
      </c>
      <c r="FC256">
        <v>6</v>
      </c>
      <c r="FD256" t="s">
        <v>1849</v>
      </c>
      <c r="FE256">
        <v>0</v>
      </c>
      <c r="FF256">
        <v>0</v>
      </c>
      <c r="FG256">
        <v>1</v>
      </c>
      <c r="FH256">
        <v>0</v>
      </c>
      <c r="FI256">
        <v>0</v>
      </c>
      <c r="FJ256" t="s">
        <v>1850</v>
      </c>
      <c r="FK256">
        <v>1</v>
      </c>
      <c r="FL256">
        <v>17</v>
      </c>
      <c r="FM256">
        <v>42</v>
      </c>
      <c r="FN256">
        <v>11</v>
      </c>
      <c r="FO256">
        <v>68</v>
      </c>
      <c r="FP256">
        <v>0</v>
      </c>
      <c r="FQ256">
        <v>0</v>
      </c>
      <c r="FR256">
        <v>0</v>
      </c>
      <c r="FS256">
        <v>0</v>
      </c>
      <c r="FT256">
        <v>0</v>
      </c>
      <c r="FU256">
        <v>0</v>
      </c>
      <c r="FV256">
        <v>0</v>
      </c>
      <c r="FW256">
        <v>0</v>
      </c>
      <c r="FX256">
        <v>0</v>
      </c>
      <c r="FY256">
        <v>0</v>
      </c>
      <c r="FZ256">
        <v>0</v>
      </c>
      <c r="GA256">
        <v>0</v>
      </c>
      <c r="GB256">
        <v>0</v>
      </c>
      <c r="GC256">
        <v>0</v>
      </c>
      <c r="GD256">
        <v>0</v>
      </c>
      <c r="GE256">
        <v>1</v>
      </c>
      <c r="GF256">
        <v>1</v>
      </c>
      <c r="GG256">
        <v>1</v>
      </c>
      <c r="GH256">
        <v>1</v>
      </c>
      <c r="GI256">
        <v>0</v>
      </c>
      <c r="GJ256" t="s">
        <v>1836</v>
      </c>
      <c r="GK256">
        <v>0</v>
      </c>
      <c r="GL256">
        <v>1</v>
      </c>
      <c r="GM256" t="s">
        <v>1836</v>
      </c>
      <c r="GN256">
        <v>0</v>
      </c>
      <c r="GO256" t="s">
        <v>1893</v>
      </c>
      <c r="GP256">
        <v>1</v>
      </c>
      <c r="GQ256" t="s">
        <v>2425</v>
      </c>
      <c r="GR256">
        <v>75.954705829999995</v>
      </c>
      <c r="GS256">
        <v>13.5554471411478</v>
      </c>
      <c r="GT256">
        <v>37.2748464899162</v>
      </c>
      <c r="GU256">
        <v>1</v>
      </c>
      <c r="GV256">
        <v>30982522</v>
      </c>
      <c r="GW256">
        <v>3267572</v>
      </c>
      <c r="GX256">
        <v>0.66</v>
      </c>
      <c r="GY256">
        <v>3178807</v>
      </c>
      <c r="GZ256">
        <v>205.20001567335288</v>
      </c>
      <c r="HA256" t="s">
        <v>1806</v>
      </c>
      <c r="HB256" s="57">
        <v>0.60799999999999998</v>
      </c>
      <c r="HC256" t="s">
        <v>1806</v>
      </c>
      <c r="HD256" s="58">
        <v>205.199833621035</v>
      </c>
      <c r="HE256" s="18">
        <v>2508583.6800000002</v>
      </c>
      <c r="HF256" s="18">
        <v>25785731.64672</v>
      </c>
      <c r="HG256" s="18">
        <v>2645613.9218518003</v>
      </c>
      <c r="HH256" s="57">
        <v>0.34606906686260103</v>
      </c>
      <c r="HI256">
        <v>61</v>
      </c>
      <c r="HJ256" s="11">
        <v>13.031732501743321</v>
      </c>
      <c r="HK256">
        <v>0</v>
      </c>
      <c r="HL256" s="11">
        <v>13.031732501743321</v>
      </c>
      <c r="HM256" s="59">
        <v>2312.2517909395701</v>
      </c>
      <c r="HN256" s="59">
        <v>10.58</v>
      </c>
      <c r="HO256" s="59">
        <v>4.59</v>
      </c>
      <c r="HP256" s="59">
        <v>30.8271524507905</v>
      </c>
      <c r="HQ256" s="59">
        <v>0.31534642650376898</v>
      </c>
      <c r="HR256" s="59">
        <v>0.46059268323603453</v>
      </c>
      <c r="HS256" s="59">
        <v>4.82</v>
      </c>
      <c r="HT256" s="59">
        <v>10.69</v>
      </c>
      <c r="HU256" t="s">
        <v>44</v>
      </c>
      <c r="HV256" s="19" t="s">
        <v>44</v>
      </c>
      <c r="HW256" s="18">
        <v>447.49143387000004</v>
      </c>
      <c r="HX256" s="58">
        <v>147.40367831677798</v>
      </c>
      <c r="HY256" s="58">
        <v>323.59632168322202</v>
      </c>
      <c r="HZ256" s="57">
        <v>0.88495443492813897</v>
      </c>
      <c r="IA256" s="18">
        <v>2508583.6800000002</v>
      </c>
      <c r="IB256" s="18">
        <v>3651286.6003361042</v>
      </c>
      <c r="IC256" s="18">
        <v>37531574.964854814</v>
      </c>
      <c r="ID256" s="58">
        <v>20.519983362103503</v>
      </c>
      <c r="IE256" s="18">
        <v>385073.64691618056</v>
      </c>
      <c r="IF256" s="18">
        <v>2260540.2749356199</v>
      </c>
      <c r="IG256" s="18">
        <v>709295626.0184927</v>
      </c>
      <c r="IH256" s="18">
        <v>0</v>
      </c>
      <c r="II256" s="18">
        <v>0</v>
      </c>
      <c r="IJ256" s="18">
        <v>2191.914983239034</v>
      </c>
      <c r="IK256" s="58">
        <v>22.978454343949043</v>
      </c>
      <c r="IL256" s="58">
        <v>7.0233913732557731</v>
      </c>
      <c r="IM256" s="58">
        <v>12.714077214539998</v>
      </c>
      <c r="IN256" s="58">
        <v>21.56376911244007</v>
      </c>
      <c r="IO256" s="58">
        <v>0</v>
      </c>
      <c r="IP256" s="58">
        <v>76.595381250956592</v>
      </c>
      <c r="IQ256" s="58">
        <v>-3.0609348239111398</v>
      </c>
      <c r="IR256" s="58">
        <v>-3.3968035119506315</v>
      </c>
      <c r="IS256" s="58">
        <f t="shared" si="15"/>
        <v>2191.914983239034</v>
      </c>
      <c r="IT256" s="60"/>
      <c r="IU256" s="18">
        <f t="shared" si="16"/>
        <v>12.714077214539998</v>
      </c>
      <c r="IV256" s="18">
        <f t="shared" si="17"/>
        <v>22.978454343949043</v>
      </c>
      <c r="IW256" s="57">
        <f t="shared" si="18"/>
        <v>0.31295897731799993</v>
      </c>
      <c r="IX256" s="57">
        <f t="shared" si="19"/>
        <v>0.4555171627107546</v>
      </c>
      <c r="JA256" s="18">
        <v>205.4</v>
      </c>
    </row>
    <row r="257" spans="18:261" x14ac:dyDescent="0.2">
      <c r="R257" t="s">
        <v>545</v>
      </c>
      <c r="S257">
        <v>50974</v>
      </c>
      <c r="T257" t="s">
        <v>41</v>
      </c>
      <c r="U257" t="s">
        <v>546</v>
      </c>
      <c r="V257">
        <v>3707</v>
      </c>
      <c r="W257" t="s">
        <v>42</v>
      </c>
      <c r="X257" t="s">
        <v>72</v>
      </c>
      <c r="Y257">
        <v>42121</v>
      </c>
      <c r="Z257">
        <v>43</v>
      </c>
      <c r="AA257">
        <v>86</v>
      </c>
      <c r="AB257" t="b">
        <v>0</v>
      </c>
      <c r="AC257">
        <v>13904</v>
      </c>
      <c r="AD257">
        <v>1993</v>
      </c>
      <c r="AE257" s="10">
        <v>9999</v>
      </c>
      <c r="AF257" s="11">
        <v>999</v>
      </c>
      <c r="AG257" s="11">
        <v>55.8737528004743</v>
      </c>
      <c r="AH257" s="11">
        <v>0</v>
      </c>
      <c r="AI257" s="11">
        <v>55.8737528004743</v>
      </c>
      <c r="AJ257" s="11" t="s">
        <v>72</v>
      </c>
      <c r="AK257" s="11">
        <v>9.64</v>
      </c>
      <c r="AL257" s="11" t="s">
        <v>72</v>
      </c>
      <c r="AM257" s="11"/>
      <c r="AQ257" t="s">
        <v>697</v>
      </c>
      <c r="AR257" t="s">
        <v>700</v>
      </c>
      <c r="AS257">
        <v>6165</v>
      </c>
      <c r="AT257" t="s">
        <v>41</v>
      </c>
      <c r="AU257">
        <v>2</v>
      </c>
      <c r="AV257">
        <v>2817</v>
      </c>
      <c r="AW257" t="s">
        <v>42</v>
      </c>
      <c r="AX257">
        <v>0</v>
      </c>
      <c r="AY257" t="s">
        <v>539</v>
      </c>
      <c r="AZ257" t="s">
        <v>540</v>
      </c>
      <c r="BA257">
        <v>49</v>
      </c>
      <c r="BB257" t="s">
        <v>699</v>
      </c>
      <c r="BC257">
        <v>15</v>
      </c>
      <c r="BD257">
        <v>49015</v>
      </c>
      <c r="BE257">
        <v>430</v>
      </c>
      <c r="BF257">
        <v>10244</v>
      </c>
      <c r="BG257">
        <v>1980</v>
      </c>
      <c r="BH257">
        <v>2042</v>
      </c>
      <c r="BI257" t="s">
        <v>1881</v>
      </c>
      <c r="BJ257" t="s">
        <v>1788</v>
      </c>
      <c r="BK257" t="s">
        <v>1808</v>
      </c>
      <c r="BL257" t="s">
        <v>1809</v>
      </c>
      <c r="BM257" t="s">
        <v>1810</v>
      </c>
      <c r="BN257">
        <v>1980</v>
      </c>
      <c r="BO257">
        <v>0.82</v>
      </c>
      <c r="BP257" t="s">
        <v>1968</v>
      </c>
      <c r="BQ257">
        <v>0</v>
      </c>
      <c r="BR257">
        <v>0</v>
      </c>
      <c r="BS257">
        <v>0</v>
      </c>
      <c r="BT257" t="s">
        <v>41</v>
      </c>
      <c r="BU257">
        <v>0</v>
      </c>
      <c r="BV257">
        <v>0</v>
      </c>
      <c r="BW257">
        <v>0</v>
      </c>
      <c r="BX257">
        <v>0</v>
      </c>
      <c r="BY257">
        <v>0.12</v>
      </c>
      <c r="BZ257">
        <v>0.20085</v>
      </c>
      <c r="CA257">
        <v>0.20085</v>
      </c>
      <c r="CB257">
        <v>0.20085</v>
      </c>
      <c r="CC257">
        <v>0.20085</v>
      </c>
      <c r="CD257">
        <v>0.05</v>
      </c>
      <c r="CE257">
        <v>0.1</v>
      </c>
      <c r="CF257">
        <v>0.56000000000000005</v>
      </c>
      <c r="CG257">
        <v>0.86280000000000001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 t="s">
        <v>1793</v>
      </c>
      <c r="CO257" t="s">
        <v>2406</v>
      </c>
      <c r="CP257">
        <v>60.31</v>
      </c>
      <c r="CQ257" t="s">
        <v>1933</v>
      </c>
      <c r="CR257">
        <v>60.31</v>
      </c>
      <c r="CS257" t="s">
        <v>1795</v>
      </c>
      <c r="CT257" t="s">
        <v>2426</v>
      </c>
      <c r="CU257">
        <v>1</v>
      </c>
      <c r="CV257">
        <v>0</v>
      </c>
      <c r="CW257" t="s">
        <v>2271</v>
      </c>
      <c r="CX257">
        <v>39.174700000000001</v>
      </c>
      <c r="CY257">
        <v>-111.02889999999999</v>
      </c>
      <c r="CZ257" t="s">
        <v>1817</v>
      </c>
      <c r="DA257" t="s">
        <v>1818</v>
      </c>
      <c r="DB257">
        <v>0</v>
      </c>
      <c r="DC257">
        <v>0</v>
      </c>
      <c r="DD257" s="18">
        <v>30828187.399999999</v>
      </c>
      <c r="DE257" s="18">
        <v>3133651.2</v>
      </c>
      <c r="DF257" s="57">
        <v>0.57399999999999995</v>
      </c>
      <c r="DG257" t="s">
        <v>1820</v>
      </c>
      <c r="DH257">
        <v>13302632.800000001</v>
      </c>
      <c r="DI257">
        <v>1209.2</v>
      </c>
      <c r="DJ257">
        <v>2921</v>
      </c>
      <c r="DK257">
        <v>3162970.6</v>
      </c>
      <c r="DL257">
        <v>2</v>
      </c>
      <c r="DM257">
        <v>1292.2</v>
      </c>
      <c r="DN257">
        <v>74</v>
      </c>
      <c r="DO257">
        <v>0</v>
      </c>
      <c r="DP257">
        <v>7.89782935591236E-2</v>
      </c>
      <c r="DQ257">
        <v>0.178407420520415</v>
      </c>
      <c r="DR257">
        <v>205.19960903902199</v>
      </c>
      <c r="DS257">
        <v>0</v>
      </c>
      <c r="DT257">
        <v>0.175931495700789</v>
      </c>
      <c r="DU257">
        <v>7.8447687131939503E-2</v>
      </c>
      <c r="DV257">
        <v>0.18950189721501401</v>
      </c>
      <c r="DW257" s="58">
        <v>205.19990740681601</v>
      </c>
      <c r="DX257">
        <v>6.4875692302298594E-8</v>
      </c>
      <c r="DY257">
        <v>0.19427733132647201</v>
      </c>
      <c r="DZ257">
        <v>4.8265670950223202E-3</v>
      </c>
      <c r="EA257">
        <v>0</v>
      </c>
      <c r="EB257">
        <v>2815434</v>
      </c>
      <c r="EC257">
        <v>1255177</v>
      </c>
      <c r="ED257">
        <v>0</v>
      </c>
      <c r="EE257">
        <v>3941</v>
      </c>
      <c r="EF257">
        <v>1</v>
      </c>
      <c r="EG257">
        <v>0</v>
      </c>
      <c r="EH257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>
        <v>0</v>
      </c>
      <c r="EP257">
        <v>1</v>
      </c>
      <c r="EQ257">
        <v>0</v>
      </c>
      <c r="ER257">
        <v>1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 t="s">
        <v>1950</v>
      </c>
      <c r="FA257">
        <v>42</v>
      </c>
      <c r="FB257" t="s">
        <v>1824</v>
      </c>
      <c r="FC257">
        <v>6</v>
      </c>
      <c r="FD257" t="s">
        <v>1849</v>
      </c>
      <c r="FE257">
        <v>0</v>
      </c>
      <c r="FF257">
        <v>0</v>
      </c>
      <c r="FG257">
        <v>1</v>
      </c>
      <c r="FH257">
        <v>0</v>
      </c>
      <c r="FI257">
        <v>0</v>
      </c>
      <c r="FJ257" t="s">
        <v>1850</v>
      </c>
      <c r="FK257">
        <v>1</v>
      </c>
      <c r="FL257">
        <v>17</v>
      </c>
      <c r="FM257">
        <v>42</v>
      </c>
      <c r="FN257">
        <v>11</v>
      </c>
      <c r="FO257">
        <v>68</v>
      </c>
      <c r="FP257">
        <v>0</v>
      </c>
      <c r="FQ257">
        <v>0</v>
      </c>
      <c r="FR257">
        <v>0</v>
      </c>
      <c r="FS257">
        <v>0</v>
      </c>
      <c r="FT257">
        <v>0</v>
      </c>
      <c r="FU257">
        <v>0</v>
      </c>
      <c r="FV257">
        <v>0</v>
      </c>
      <c r="FW257">
        <v>0</v>
      </c>
      <c r="FX257">
        <v>0</v>
      </c>
      <c r="FY257">
        <v>0</v>
      </c>
      <c r="FZ257">
        <v>0</v>
      </c>
      <c r="GA257">
        <v>0</v>
      </c>
      <c r="GB257">
        <v>0</v>
      </c>
      <c r="GC257">
        <v>0</v>
      </c>
      <c r="GD257">
        <v>0</v>
      </c>
      <c r="GE257">
        <v>1</v>
      </c>
      <c r="GF257">
        <v>1</v>
      </c>
      <c r="GG257">
        <v>1</v>
      </c>
      <c r="GH257">
        <v>1</v>
      </c>
      <c r="GI257">
        <v>0</v>
      </c>
      <c r="GJ257" t="s">
        <v>1836</v>
      </c>
      <c r="GK257">
        <v>0</v>
      </c>
      <c r="GL257">
        <v>1</v>
      </c>
      <c r="GM257" t="s">
        <v>1836</v>
      </c>
      <c r="GN257">
        <v>0</v>
      </c>
      <c r="GO257" t="s">
        <v>1893</v>
      </c>
      <c r="GP257">
        <v>1</v>
      </c>
      <c r="GQ257" t="s">
        <v>2425</v>
      </c>
      <c r="GR257">
        <v>75.954705829999995</v>
      </c>
      <c r="GS257">
        <v>15.920014260951801</v>
      </c>
      <c r="GT257">
        <v>38.457130049818197</v>
      </c>
      <c r="GU257">
        <v>1</v>
      </c>
      <c r="GV257">
        <v>29687988</v>
      </c>
      <c r="GW257">
        <v>3012194</v>
      </c>
      <c r="GX257">
        <v>0.55000000000000004</v>
      </c>
      <c r="GY257">
        <v>3045985</v>
      </c>
      <c r="GZ257">
        <v>205.19982694684464</v>
      </c>
      <c r="HA257" t="s">
        <v>1806</v>
      </c>
      <c r="HB257" s="57">
        <v>0.57399999999999995</v>
      </c>
      <c r="HC257" t="s">
        <v>1806</v>
      </c>
      <c r="HD257" s="58">
        <v>205.19990740681601</v>
      </c>
      <c r="HE257" s="18">
        <v>2162143.1999999997</v>
      </c>
      <c r="HF257" s="18">
        <v>22148994.940799996</v>
      </c>
      <c r="HG257" s="18">
        <v>2272485.8555030976</v>
      </c>
      <c r="HH257" s="57">
        <v>0.31594415870683323</v>
      </c>
      <c r="HI257">
        <v>61</v>
      </c>
      <c r="HJ257" s="11">
        <v>13.81356925286461</v>
      </c>
      <c r="HK257">
        <v>0</v>
      </c>
      <c r="HL257" s="11">
        <v>13.81356925286461</v>
      </c>
      <c r="HM257" s="59">
        <v>2300.7299606025199</v>
      </c>
      <c r="HN257" s="59">
        <v>10.58</v>
      </c>
      <c r="HO257" s="59">
        <v>4.59</v>
      </c>
      <c r="HP257" s="59">
        <v>31.493233082906599</v>
      </c>
      <c r="HQ257" s="59">
        <v>0.31425960617907001</v>
      </c>
      <c r="HR257" s="59">
        <v>0.45827781039414295</v>
      </c>
      <c r="HS257" s="59">
        <v>4.82</v>
      </c>
      <c r="HT257" s="59">
        <v>10.69</v>
      </c>
      <c r="HU257" t="s">
        <v>44</v>
      </c>
      <c r="HV257" s="19" t="s">
        <v>44</v>
      </c>
      <c r="HW257" s="18">
        <v>407.14675560000001</v>
      </c>
      <c r="HX257" s="58">
        <v>134.11414129463998</v>
      </c>
      <c r="HY257" s="58">
        <v>295.88585870536002</v>
      </c>
      <c r="HZ257" s="57">
        <v>0.83417301887948858</v>
      </c>
      <c r="IA257" s="18">
        <v>2162143.1999999997</v>
      </c>
      <c r="IB257" s="18">
        <v>3142162.9275152576</v>
      </c>
      <c r="IC257" s="18">
        <v>32188317.029466297</v>
      </c>
      <c r="ID257" s="58">
        <v>20.519990740681603</v>
      </c>
      <c r="IE257" s="18">
        <v>330251.9837013862</v>
      </c>
      <c r="IF257" s="18">
        <v>1942233.8718017114</v>
      </c>
      <c r="IG257" s="18">
        <v>645347354.24364662</v>
      </c>
      <c r="IH257" s="18">
        <v>0</v>
      </c>
      <c r="II257" s="18">
        <v>0</v>
      </c>
      <c r="IJ257" s="18">
        <v>2181.068595394674</v>
      </c>
      <c r="IK257" s="58">
        <v>23.55094576744186</v>
      </c>
      <c r="IL257" s="58">
        <v>6.9648407806658934</v>
      </c>
      <c r="IM257" s="58">
        <v>12.670785775439999</v>
      </c>
      <c r="IN257" s="58">
        <v>22.267923315827922</v>
      </c>
      <c r="IO257" s="58">
        <v>0</v>
      </c>
      <c r="IP257" s="58">
        <v>76.354738716263341</v>
      </c>
      <c r="IQ257" s="58">
        <v>-0.42495118172895729</v>
      </c>
      <c r="IR257" s="58">
        <v>-0.47306625697702426</v>
      </c>
      <c r="IS257" s="58">
        <f t="shared" si="15"/>
        <v>2181.068595394674</v>
      </c>
      <c r="IT257" s="60"/>
      <c r="IU257" s="18">
        <f t="shared" si="16"/>
        <v>12.670785775439999</v>
      </c>
      <c r="IV257" s="18">
        <f t="shared" si="17"/>
        <v>23.55094576744186</v>
      </c>
      <c r="IW257" s="57">
        <f t="shared" si="18"/>
        <v>0.31189335184799993</v>
      </c>
      <c r="IX257" s="57">
        <f t="shared" si="19"/>
        <v>0.45326309909318585</v>
      </c>
      <c r="JA257" s="18">
        <v>205.4</v>
      </c>
    </row>
    <row r="258" spans="18:261" x14ac:dyDescent="0.2">
      <c r="R258" t="s">
        <v>1026</v>
      </c>
      <c r="S258">
        <v>525</v>
      </c>
      <c r="T258" t="s">
        <v>41</v>
      </c>
      <c r="U258" t="s">
        <v>1027</v>
      </c>
      <c r="V258">
        <v>317</v>
      </c>
      <c r="W258" t="s">
        <v>42</v>
      </c>
      <c r="X258" t="s">
        <v>136</v>
      </c>
      <c r="Y258">
        <v>8107</v>
      </c>
      <c r="Z258">
        <v>179</v>
      </c>
      <c r="AA258">
        <v>441</v>
      </c>
      <c r="AB258" t="b">
        <v>0</v>
      </c>
      <c r="AC258">
        <v>10910</v>
      </c>
      <c r="AD258">
        <v>1976</v>
      </c>
      <c r="AE258" s="10">
        <v>2021</v>
      </c>
      <c r="AF258" s="11">
        <v>89</v>
      </c>
      <c r="AG258" s="11">
        <v>23.424887572315995</v>
      </c>
      <c r="AH258" s="11">
        <v>0</v>
      </c>
      <c r="AI258" s="11">
        <v>23.424887572315995</v>
      </c>
      <c r="AJ258" s="11" t="s">
        <v>136</v>
      </c>
      <c r="AK258" s="11">
        <v>4.82</v>
      </c>
      <c r="AL258" s="11" t="s">
        <v>136</v>
      </c>
      <c r="AM258" s="11">
        <v>-28.91</v>
      </c>
      <c r="AQ258" t="s">
        <v>697</v>
      </c>
      <c r="AR258" t="s">
        <v>701</v>
      </c>
      <c r="AS258">
        <v>6165</v>
      </c>
      <c r="AT258" t="s">
        <v>41</v>
      </c>
      <c r="AU258">
        <v>3</v>
      </c>
      <c r="AV258">
        <v>2818</v>
      </c>
      <c r="AW258" t="s">
        <v>42</v>
      </c>
      <c r="AX258">
        <v>0</v>
      </c>
      <c r="AY258" t="s">
        <v>539</v>
      </c>
      <c r="AZ258" t="s">
        <v>540</v>
      </c>
      <c r="BA258">
        <v>49</v>
      </c>
      <c r="BB258" t="s">
        <v>699</v>
      </c>
      <c r="BC258">
        <v>15</v>
      </c>
      <c r="BD258">
        <v>49015</v>
      </c>
      <c r="BE258">
        <v>460</v>
      </c>
      <c r="BF258">
        <v>10156</v>
      </c>
      <c r="BG258">
        <v>1978</v>
      </c>
      <c r="BH258">
        <v>2042</v>
      </c>
      <c r="BI258" t="s">
        <v>1807</v>
      </c>
      <c r="BJ258" t="s">
        <v>1788</v>
      </c>
      <c r="BK258" t="s">
        <v>1808</v>
      </c>
      <c r="BL258" t="s">
        <v>1809</v>
      </c>
      <c r="BM258" t="s">
        <v>1810</v>
      </c>
      <c r="BN258">
        <v>1983</v>
      </c>
      <c r="BO258">
        <v>0.9</v>
      </c>
      <c r="BP258" t="s">
        <v>1931</v>
      </c>
      <c r="BQ258">
        <v>0</v>
      </c>
      <c r="BR258">
        <v>0</v>
      </c>
      <c r="BS258">
        <v>0</v>
      </c>
      <c r="BT258" t="s">
        <v>2427</v>
      </c>
      <c r="BU258">
        <v>0</v>
      </c>
      <c r="BV258">
        <v>0</v>
      </c>
      <c r="BW258">
        <v>0</v>
      </c>
      <c r="BX258">
        <v>0</v>
      </c>
      <c r="BY258">
        <v>0.12</v>
      </c>
      <c r="BZ258">
        <v>0.25990000000000002</v>
      </c>
      <c r="CA258">
        <v>0.25990000000000002</v>
      </c>
      <c r="CB258">
        <v>0.25990000000000002</v>
      </c>
      <c r="CC258">
        <v>0.25990000000000002</v>
      </c>
      <c r="CD258">
        <v>0.05</v>
      </c>
      <c r="CE258">
        <v>0.1</v>
      </c>
      <c r="CF258">
        <v>0.56000000000000005</v>
      </c>
      <c r="CG258">
        <v>0.95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 t="s">
        <v>2406</v>
      </c>
      <c r="CP258">
        <v>100</v>
      </c>
      <c r="CQ258" t="s">
        <v>1933</v>
      </c>
      <c r="CR258">
        <v>100</v>
      </c>
      <c r="CS258" t="s">
        <v>1795</v>
      </c>
      <c r="CT258" t="s">
        <v>2428</v>
      </c>
      <c r="CU258">
        <v>1</v>
      </c>
      <c r="CV258">
        <v>0</v>
      </c>
      <c r="CW258" t="s">
        <v>2271</v>
      </c>
      <c r="CX258">
        <v>39.174700000000001</v>
      </c>
      <c r="CY258">
        <v>-111.02889999999999</v>
      </c>
      <c r="CZ258" t="s">
        <v>1817</v>
      </c>
      <c r="DA258" t="s">
        <v>1818</v>
      </c>
      <c r="DB258">
        <v>0</v>
      </c>
      <c r="DC258">
        <v>0</v>
      </c>
      <c r="DD258" s="18">
        <v>30525610.600000001</v>
      </c>
      <c r="DE258" s="18">
        <v>3142515.6</v>
      </c>
      <c r="DF258" s="57">
        <v>0.60599999999999998</v>
      </c>
      <c r="DG258" t="s">
        <v>1835</v>
      </c>
      <c r="DH258">
        <v>12625283.800000001</v>
      </c>
      <c r="DI258">
        <v>1160.5999999999999</v>
      </c>
      <c r="DJ258">
        <v>4324.2</v>
      </c>
      <c r="DK258">
        <v>3131926.6</v>
      </c>
      <c r="DL258">
        <v>0</v>
      </c>
      <c r="DM258">
        <v>1781.2</v>
      </c>
      <c r="DN258">
        <v>46</v>
      </c>
      <c r="DO258">
        <v>0</v>
      </c>
      <c r="DP258">
        <v>7.7270284877222706E-2</v>
      </c>
      <c r="DQ258">
        <v>0.29580664945871499</v>
      </c>
      <c r="DR258">
        <v>205.19990758868099</v>
      </c>
      <c r="DS258">
        <v>0</v>
      </c>
      <c r="DT258">
        <v>0.29553718496896197</v>
      </c>
      <c r="DU258">
        <v>7.6041066972137805E-2</v>
      </c>
      <c r="DV258">
        <v>0.28331620006972102</v>
      </c>
      <c r="DW258" s="58">
        <v>205.199931365173</v>
      </c>
      <c r="DX258">
        <v>0</v>
      </c>
      <c r="DY258">
        <v>0.28216395420750801</v>
      </c>
      <c r="DZ258">
        <v>2.8435962120578399E-3</v>
      </c>
      <c r="EA258">
        <v>0</v>
      </c>
      <c r="EB258">
        <v>2883125</v>
      </c>
      <c r="EC258">
        <v>1284817</v>
      </c>
      <c r="ED258">
        <v>0</v>
      </c>
      <c r="EE258">
        <v>9555</v>
      </c>
      <c r="EF258">
        <v>1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1</v>
      </c>
      <c r="EQ258">
        <v>0</v>
      </c>
      <c r="ER258">
        <v>1</v>
      </c>
      <c r="ES258">
        <v>0</v>
      </c>
      <c r="ET258">
        <v>0</v>
      </c>
      <c r="EU258">
        <v>0</v>
      </c>
      <c r="EV258">
        <v>0</v>
      </c>
      <c r="EW258">
        <v>0</v>
      </c>
      <c r="EX258">
        <v>0</v>
      </c>
      <c r="EY258">
        <v>0</v>
      </c>
      <c r="EZ258" t="s">
        <v>1950</v>
      </c>
      <c r="FA258">
        <v>44</v>
      </c>
      <c r="FB258" t="s">
        <v>1824</v>
      </c>
      <c r="FC258">
        <v>6</v>
      </c>
      <c r="FD258" t="s">
        <v>1849</v>
      </c>
      <c r="FE258">
        <v>0</v>
      </c>
      <c r="FF258">
        <v>0</v>
      </c>
      <c r="FG258">
        <v>1</v>
      </c>
      <c r="FH258">
        <v>0</v>
      </c>
      <c r="FI258">
        <v>0</v>
      </c>
      <c r="FJ258" t="s">
        <v>1850</v>
      </c>
      <c r="FK258">
        <v>1</v>
      </c>
      <c r="FL258">
        <v>17</v>
      </c>
      <c r="FM258">
        <v>42</v>
      </c>
      <c r="FN258">
        <v>11</v>
      </c>
      <c r="FO258">
        <v>68</v>
      </c>
      <c r="FP258">
        <v>0</v>
      </c>
      <c r="FQ258">
        <v>0</v>
      </c>
      <c r="FR258">
        <v>0</v>
      </c>
      <c r="FS258">
        <v>0</v>
      </c>
      <c r="FT258">
        <v>0</v>
      </c>
      <c r="FU258">
        <v>0</v>
      </c>
      <c r="FV258">
        <v>0</v>
      </c>
      <c r="FW258">
        <v>0</v>
      </c>
      <c r="FX258">
        <v>0</v>
      </c>
      <c r="FY258">
        <v>0</v>
      </c>
      <c r="FZ258">
        <v>0</v>
      </c>
      <c r="GA258">
        <v>0</v>
      </c>
      <c r="GB258">
        <v>0</v>
      </c>
      <c r="GC258">
        <v>0</v>
      </c>
      <c r="GD258">
        <v>0</v>
      </c>
      <c r="GE258">
        <v>1</v>
      </c>
      <c r="GF258">
        <v>1</v>
      </c>
      <c r="GG258">
        <v>1</v>
      </c>
      <c r="GH258">
        <v>1</v>
      </c>
      <c r="GI258">
        <v>0</v>
      </c>
      <c r="GJ258" t="s">
        <v>1836</v>
      </c>
      <c r="GK258">
        <v>0</v>
      </c>
      <c r="GL258">
        <v>1</v>
      </c>
      <c r="GM258" t="s">
        <v>1836</v>
      </c>
      <c r="GN258">
        <v>0</v>
      </c>
      <c r="GO258" t="s">
        <v>1893</v>
      </c>
      <c r="GP258">
        <v>1</v>
      </c>
      <c r="GQ258" t="s">
        <v>2425</v>
      </c>
      <c r="GR258">
        <v>75.954705829999995</v>
      </c>
      <c r="GS258">
        <v>15.2801592385549</v>
      </c>
      <c r="GT258">
        <v>56.931298103876799</v>
      </c>
      <c r="GU258">
        <v>1</v>
      </c>
      <c r="GV258">
        <v>30333404</v>
      </c>
      <c r="GW258">
        <v>3134206</v>
      </c>
      <c r="GX258">
        <v>0.6</v>
      </c>
      <c r="GY258">
        <v>3112207</v>
      </c>
      <c r="GZ258">
        <v>205.19998349014836</v>
      </c>
      <c r="HA258" t="s">
        <v>1806</v>
      </c>
      <c r="HB258" s="57">
        <v>0.60599999999999998</v>
      </c>
      <c r="HC258" t="s">
        <v>1806</v>
      </c>
      <c r="HD258" s="58">
        <v>205.199931365173</v>
      </c>
      <c r="HE258" s="18">
        <v>2441937.6</v>
      </c>
      <c r="HF258" s="18">
        <v>24800318.265600003</v>
      </c>
      <c r="HG258" s="18">
        <v>2544511.8029677835</v>
      </c>
      <c r="HH258" s="57">
        <v>0.33798677443056574</v>
      </c>
      <c r="HI258">
        <v>61</v>
      </c>
      <c r="HJ258" s="11">
        <v>13.32061525347617</v>
      </c>
      <c r="HK258">
        <v>0</v>
      </c>
      <c r="HL258" s="11">
        <v>13.32061525347617</v>
      </c>
      <c r="HM258" s="59">
        <v>2272.2192991909001</v>
      </c>
      <c r="HN258" s="59">
        <v>10.58</v>
      </c>
      <c r="HO258" s="59">
        <v>4.59</v>
      </c>
      <c r="HP258" s="59">
        <v>30.5900539873399</v>
      </c>
      <c r="HQ258" s="59">
        <v>0.311620774013043</v>
      </c>
      <c r="HR258" s="59">
        <v>0.45268764984338317</v>
      </c>
      <c r="HS258" s="59">
        <v>4.82</v>
      </c>
      <c r="HT258" s="59">
        <v>10.69</v>
      </c>
      <c r="HU258" t="s">
        <v>44</v>
      </c>
      <c r="HV258" s="19" t="s">
        <v>44</v>
      </c>
      <c r="HW258" s="18">
        <v>431.81077679999999</v>
      </c>
      <c r="HX258" s="58">
        <v>142.23846987791998</v>
      </c>
      <c r="HY258" s="58">
        <v>317.76153012207999</v>
      </c>
      <c r="HZ258" s="57">
        <v>0.87726163671513002</v>
      </c>
      <c r="IA258" s="18">
        <v>2441937.6</v>
      </c>
      <c r="IB258" s="18">
        <v>3535013.4913072879</v>
      </c>
      <c r="IC258" s="18">
        <v>35901597.017716818</v>
      </c>
      <c r="ID258" s="58">
        <v>20.5199931365173</v>
      </c>
      <c r="IE258" s="18">
        <v>368350.26219677954</v>
      </c>
      <c r="IF258" s="18">
        <v>2176161.5407710038</v>
      </c>
      <c r="IG258" s="18">
        <v>684441024.05067492</v>
      </c>
      <c r="IH258" s="18">
        <v>0</v>
      </c>
      <c r="II258" s="18">
        <v>0</v>
      </c>
      <c r="IJ258" s="18">
        <v>2153.945519420558</v>
      </c>
      <c r="IK258" s="58">
        <v>23.122032521739129</v>
      </c>
      <c r="IL258" s="58">
        <v>6.819141540789257</v>
      </c>
      <c r="IM258" s="58">
        <v>12.561938728559998</v>
      </c>
      <c r="IN258" s="58">
        <v>21.601331246461051</v>
      </c>
      <c r="IO258" s="58">
        <v>0</v>
      </c>
      <c r="IP258" s="58">
        <v>75.748754171906484</v>
      </c>
      <c r="IQ258" s="58">
        <v>-2.8137338991087262</v>
      </c>
      <c r="IR258" s="58">
        <v>-3.1573770953574778</v>
      </c>
      <c r="IS258" s="58">
        <f t="shared" si="15"/>
        <v>2153.945519420558</v>
      </c>
      <c r="IT258" s="60"/>
      <c r="IU258" s="18">
        <f t="shared" si="16"/>
        <v>12.561938728559998</v>
      </c>
      <c r="IV258" s="18">
        <f t="shared" si="17"/>
        <v>23.122032521739129</v>
      </c>
      <c r="IW258" s="57">
        <f t="shared" si="18"/>
        <v>0.30921406495199999</v>
      </c>
      <c r="IX258" s="57">
        <f t="shared" si="19"/>
        <v>0.44762646322628719</v>
      </c>
      <c r="JA258" s="18">
        <v>205.4</v>
      </c>
    </row>
    <row r="259" spans="18:261" x14ac:dyDescent="0.2">
      <c r="R259" t="s">
        <v>1029</v>
      </c>
      <c r="S259">
        <v>525</v>
      </c>
      <c r="T259" t="s">
        <v>41</v>
      </c>
      <c r="U259" t="s">
        <v>1030</v>
      </c>
      <c r="V259">
        <v>318</v>
      </c>
      <c r="W259" t="s">
        <v>42</v>
      </c>
      <c r="X259" t="s">
        <v>136</v>
      </c>
      <c r="Y259">
        <v>8107</v>
      </c>
      <c r="Z259">
        <v>262</v>
      </c>
      <c r="AA259">
        <v>441</v>
      </c>
      <c r="AB259" t="b">
        <v>1</v>
      </c>
      <c r="AC259">
        <v>10907</v>
      </c>
      <c r="AD259">
        <v>1976</v>
      </c>
      <c r="AE259" s="10">
        <v>2021</v>
      </c>
      <c r="AF259" s="11">
        <v>89</v>
      </c>
      <c r="AG259" s="11">
        <v>23.424887572315995</v>
      </c>
      <c r="AH259" s="11">
        <v>0</v>
      </c>
      <c r="AI259" s="11">
        <v>23.424887572315995</v>
      </c>
      <c r="AJ259" s="11" t="s">
        <v>136</v>
      </c>
      <c r="AK259" s="11">
        <v>4.82</v>
      </c>
      <c r="AL259" s="11" t="s">
        <v>136</v>
      </c>
      <c r="AM259" s="11">
        <v>-28.91</v>
      </c>
      <c r="AQ259" t="s">
        <v>702</v>
      </c>
      <c r="AR259" t="s">
        <v>703</v>
      </c>
      <c r="AS259">
        <v>6166</v>
      </c>
      <c r="AT259" t="s">
        <v>41</v>
      </c>
      <c r="AU259" t="s">
        <v>346</v>
      </c>
      <c r="AV259">
        <v>2819</v>
      </c>
      <c r="AW259" t="s">
        <v>42</v>
      </c>
      <c r="AX259">
        <v>0</v>
      </c>
      <c r="AY259" t="s">
        <v>191</v>
      </c>
      <c r="AZ259" t="s">
        <v>43</v>
      </c>
      <c r="BA259">
        <v>18</v>
      </c>
      <c r="BB259" t="s">
        <v>704</v>
      </c>
      <c r="BC259">
        <v>147</v>
      </c>
      <c r="BD259">
        <v>18147</v>
      </c>
      <c r="BE259">
        <v>1300</v>
      </c>
      <c r="BF259">
        <v>10007</v>
      </c>
      <c r="BG259">
        <v>1984</v>
      </c>
      <c r="BH259">
        <v>2029</v>
      </c>
      <c r="BI259" t="s">
        <v>1807</v>
      </c>
      <c r="BJ259" t="s">
        <v>1788</v>
      </c>
      <c r="BK259" t="s">
        <v>1808</v>
      </c>
      <c r="BL259" t="s">
        <v>1886</v>
      </c>
      <c r="BM259">
        <v>0</v>
      </c>
      <c r="BN259">
        <v>0</v>
      </c>
      <c r="BO259">
        <v>0.46579999999999999</v>
      </c>
      <c r="BP259" t="s">
        <v>1908</v>
      </c>
      <c r="BQ259" t="s">
        <v>1701</v>
      </c>
      <c r="BR259">
        <v>2017</v>
      </c>
      <c r="BS259">
        <v>0</v>
      </c>
      <c r="BT259" t="s">
        <v>1909</v>
      </c>
      <c r="BU259" t="s">
        <v>1863</v>
      </c>
      <c r="BV259" t="s">
        <v>1812</v>
      </c>
      <c r="BW259">
        <v>2009</v>
      </c>
      <c r="BX259">
        <v>0</v>
      </c>
      <c r="BY259">
        <v>0.15</v>
      </c>
      <c r="BZ259">
        <v>0.20132</v>
      </c>
      <c r="CA259">
        <v>0.12467</v>
      </c>
      <c r="CB259">
        <v>0.20132</v>
      </c>
      <c r="CC259">
        <v>0.12467</v>
      </c>
      <c r="CD259">
        <v>0.1</v>
      </c>
      <c r="CE259">
        <v>0.1</v>
      </c>
      <c r="CF259">
        <v>0.1</v>
      </c>
      <c r="CG259">
        <v>0.98</v>
      </c>
      <c r="CH259" t="s">
        <v>1793</v>
      </c>
      <c r="CI259">
        <v>2015</v>
      </c>
      <c r="CJ259">
        <v>0</v>
      </c>
      <c r="CK259">
        <v>0</v>
      </c>
      <c r="CL259">
        <v>0</v>
      </c>
      <c r="CM259">
        <v>0</v>
      </c>
      <c r="CN259">
        <v>0</v>
      </c>
      <c r="CO259" t="s">
        <v>2429</v>
      </c>
      <c r="CP259">
        <v>50</v>
      </c>
      <c r="CQ259" t="s">
        <v>2141</v>
      </c>
      <c r="CR259">
        <v>100</v>
      </c>
      <c r="CS259" t="s">
        <v>1795</v>
      </c>
      <c r="CT259" t="s">
        <v>2430</v>
      </c>
      <c r="CU259">
        <v>1</v>
      </c>
      <c r="CV259">
        <v>0</v>
      </c>
      <c r="CW259" t="s">
        <v>1816</v>
      </c>
      <c r="CX259">
        <v>37.925600000000003</v>
      </c>
      <c r="CY259">
        <v>-87.037199999999999</v>
      </c>
      <c r="CZ259" t="s">
        <v>1817</v>
      </c>
      <c r="DA259" t="s">
        <v>1818</v>
      </c>
      <c r="DB259">
        <v>0</v>
      </c>
      <c r="DC259">
        <v>0</v>
      </c>
      <c r="DD259" s="18">
        <v>39200784.799999997</v>
      </c>
      <c r="DE259" s="18">
        <v>4108121.2</v>
      </c>
      <c r="DF259" s="57">
        <v>0.33399999999999902</v>
      </c>
      <c r="DG259" t="s">
        <v>1891</v>
      </c>
      <c r="DH259">
        <v>18331028.399999999</v>
      </c>
      <c r="DI259">
        <v>6088.6</v>
      </c>
      <c r="DJ259">
        <v>2536.4</v>
      </c>
      <c r="DK259">
        <v>4111378.8</v>
      </c>
      <c r="DL259">
        <v>15.4</v>
      </c>
      <c r="DM259">
        <v>1109.5999999999999</v>
      </c>
      <c r="DN259">
        <v>70</v>
      </c>
      <c r="DO259">
        <v>14</v>
      </c>
      <c r="DP259">
        <v>0.102680901915902</v>
      </c>
      <c r="DQ259">
        <v>7.0355432794229095E-2</v>
      </c>
      <c r="DR259">
        <v>209.76003704118401</v>
      </c>
      <c r="DS259">
        <v>4.0746389649167401E-7</v>
      </c>
      <c r="DT259">
        <v>7.04529933807162E-2</v>
      </c>
      <c r="DU259">
        <v>0.31063663807057201</v>
      </c>
      <c r="DV259">
        <v>0.129405572512925</v>
      </c>
      <c r="DW259" s="58">
        <v>209.76002500847801</v>
      </c>
      <c r="DX259">
        <v>3.92849277854253E-7</v>
      </c>
      <c r="DY259">
        <v>0.121062493144138</v>
      </c>
      <c r="DZ259">
        <v>2.9612367969291402E-3</v>
      </c>
      <c r="EA259">
        <v>5.9224735938582899E-4</v>
      </c>
      <c r="EB259">
        <v>3999954</v>
      </c>
      <c r="EC259">
        <v>2317819</v>
      </c>
      <c r="ED259">
        <v>0</v>
      </c>
      <c r="EE259">
        <v>15951</v>
      </c>
      <c r="EF259">
        <v>1</v>
      </c>
      <c r="EG259">
        <v>0</v>
      </c>
      <c r="EH259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>
        <v>1</v>
      </c>
      <c r="EO259">
        <v>0</v>
      </c>
      <c r="EP259">
        <v>0</v>
      </c>
      <c r="EQ259">
        <v>1</v>
      </c>
      <c r="ER259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1</v>
      </c>
      <c r="EY259">
        <v>1</v>
      </c>
      <c r="EZ259" t="s">
        <v>2189</v>
      </c>
      <c r="FA259">
        <v>38</v>
      </c>
      <c r="FB259" t="s">
        <v>1802</v>
      </c>
      <c r="FC259">
        <v>0</v>
      </c>
      <c r="FD259" t="s">
        <v>1803</v>
      </c>
      <c r="FE259">
        <v>0</v>
      </c>
      <c r="FF259">
        <v>1</v>
      </c>
      <c r="FG259">
        <v>0</v>
      </c>
      <c r="FH259">
        <v>0</v>
      </c>
      <c r="FI259">
        <v>0</v>
      </c>
      <c r="FJ259" t="s">
        <v>2069</v>
      </c>
      <c r="FK259">
        <v>1</v>
      </c>
      <c r="FL259">
        <v>59</v>
      </c>
      <c r="FM259">
        <v>67</v>
      </c>
      <c r="FN259">
        <v>68</v>
      </c>
      <c r="FO259">
        <v>29</v>
      </c>
      <c r="FP259">
        <v>0</v>
      </c>
      <c r="FQ259">
        <v>0</v>
      </c>
      <c r="FR259">
        <v>0</v>
      </c>
      <c r="FS259" t="s">
        <v>2144</v>
      </c>
      <c r="FT259">
        <v>1</v>
      </c>
      <c r="FU259">
        <v>1</v>
      </c>
      <c r="FV259">
        <v>1</v>
      </c>
      <c r="FW259">
        <v>1</v>
      </c>
      <c r="FX259" t="s">
        <v>1827</v>
      </c>
      <c r="FY259" t="s">
        <v>2114</v>
      </c>
      <c r="FZ259">
        <v>2028</v>
      </c>
      <c r="GA259">
        <v>1</v>
      </c>
      <c r="GB259" t="s">
        <v>1828</v>
      </c>
      <c r="GC259">
        <v>0</v>
      </c>
      <c r="GD259">
        <v>1</v>
      </c>
      <c r="GE259">
        <v>1</v>
      </c>
      <c r="GF259">
        <v>1</v>
      </c>
      <c r="GG259">
        <v>0</v>
      </c>
      <c r="GH259">
        <v>1</v>
      </c>
      <c r="GI259">
        <v>0</v>
      </c>
      <c r="GJ259" t="s">
        <v>1804</v>
      </c>
      <c r="GK259">
        <v>0</v>
      </c>
      <c r="GL259">
        <v>1</v>
      </c>
      <c r="GM259" t="s">
        <v>1804</v>
      </c>
      <c r="GN259">
        <v>0</v>
      </c>
      <c r="GO259" t="s">
        <v>1980</v>
      </c>
      <c r="GP259">
        <v>0</v>
      </c>
      <c r="GQ259" t="s">
        <v>1830</v>
      </c>
      <c r="GR259">
        <v>100.8249261</v>
      </c>
      <c r="GS259">
        <v>60.387844906141702</v>
      </c>
      <c r="GT259">
        <v>25.1564776500242</v>
      </c>
      <c r="GU259">
        <v>1</v>
      </c>
      <c r="GV259">
        <v>39774255</v>
      </c>
      <c r="GW259">
        <v>4293720</v>
      </c>
      <c r="GX259">
        <v>0.34</v>
      </c>
      <c r="GY259">
        <v>4171523</v>
      </c>
      <c r="GZ259">
        <v>209.75995653469815</v>
      </c>
      <c r="HA259" t="s">
        <v>1806</v>
      </c>
      <c r="HB259" s="57">
        <v>0.33399999999999902</v>
      </c>
      <c r="HC259" t="s">
        <v>1806</v>
      </c>
      <c r="HD259" s="58">
        <v>209.76002500847801</v>
      </c>
      <c r="HE259" s="18">
        <v>3803591.9999999888</v>
      </c>
      <c r="HF259" s="18">
        <v>38062545.143999882</v>
      </c>
      <c r="HG259" s="18">
        <v>3992000.2106458694</v>
      </c>
      <c r="HH259" s="57">
        <v>0.5</v>
      </c>
      <c r="HI259">
        <v>32</v>
      </c>
      <c r="HJ259" s="11">
        <v>7.3257987499835737</v>
      </c>
      <c r="HK259">
        <v>0</v>
      </c>
      <c r="HL259" s="11">
        <v>7.3257987499835737</v>
      </c>
      <c r="HM259" s="59">
        <v>2382.4010749972099</v>
      </c>
      <c r="HN259" s="59">
        <v>10.58</v>
      </c>
      <c r="HO259" s="59">
        <v>3.22</v>
      </c>
      <c r="HP259" s="59">
        <v>26.277604745013502</v>
      </c>
      <c r="HQ259" s="59">
        <v>0.32188745277033298</v>
      </c>
      <c r="HR259" s="59">
        <v>0.4952436238047766</v>
      </c>
      <c r="HS259" s="59">
        <v>4.82</v>
      </c>
      <c r="HT259" s="59">
        <v>17.97</v>
      </c>
      <c r="HU259" t="s">
        <v>44</v>
      </c>
      <c r="HV259" s="19">
        <v>1</v>
      </c>
      <c r="HW259" s="18">
        <v>1202.4311130000001</v>
      </c>
      <c r="HX259" s="58">
        <v>396.08080862219998</v>
      </c>
      <c r="HY259" s="58">
        <v>903.91919137779996</v>
      </c>
      <c r="HZ259" s="57">
        <v>0.48035267327178754</v>
      </c>
      <c r="IA259" s="18">
        <v>3803591.9999999888</v>
      </c>
      <c r="IB259" s="18">
        <v>5470256.2432191167</v>
      </c>
      <c r="IC259" s="18">
        <v>54740854.225893699</v>
      </c>
      <c r="ID259" s="58">
        <v>20.976002500847802</v>
      </c>
      <c r="IE259" s="18">
        <v>574122.14757044555</v>
      </c>
      <c r="IF259" s="18">
        <v>3417878.0630754237</v>
      </c>
      <c r="IG259" s="18">
        <v>1905911632.0139809</v>
      </c>
      <c r="IH259" s="18">
        <v>1</v>
      </c>
      <c r="II259" s="18">
        <v>0</v>
      </c>
      <c r="IJ259" s="18">
        <v>2108.4978062130672</v>
      </c>
      <c r="IK259" s="58">
        <v>19.149636000000001</v>
      </c>
      <c r="IL259" s="58">
        <v>6.577325754928709</v>
      </c>
      <c r="IM259" s="58">
        <v>12.377640887819998</v>
      </c>
      <c r="IN259" s="58">
        <v>15.647466833215967</v>
      </c>
      <c r="IO259" s="58">
        <v>0</v>
      </c>
      <c r="IP259" s="58">
        <v>76.380336103717724</v>
      </c>
      <c r="IQ259" s="58">
        <v>15.345449732225219</v>
      </c>
      <c r="IR259" s="58">
        <v>17.07721245777099</v>
      </c>
      <c r="IS259" s="58">
        <f t="shared" ref="IS259:IS322" si="20">IJ259</f>
        <v>2108.4978062130672</v>
      </c>
      <c r="IT259" s="60"/>
      <c r="IU259" s="18">
        <f t="shared" ref="IU259:IU322" si="21">IM259</f>
        <v>12.377640887819998</v>
      </c>
      <c r="IV259" s="18">
        <f t="shared" ref="IV259:IV322" si="22">IK259</f>
        <v>19.149636000000001</v>
      </c>
      <c r="IW259" s="57">
        <f t="shared" ref="IW259:IW322" si="23">1-HY259/BE259</f>
        <v>0.30467754509400002</v>
      </c>
      <c r="IX259" s="57">
        <f t="shared" ref="IX259:IX322" si="24">(1/(1-IW259)-1)</f>
        <v>0.43818165650236218</v>
      </c>
      <c r="JA259" s="18">
        <v>205.4</v>
      </c>
    </row>
    <row r="260" spans="18:261" x14ac:dyDescent="0.2">
      <c r="R260" t="s">
        <v>548</v>
      </c>
      <c r="S260">
        <v>54556</v>
      </c>
      <c r="T260" t="s">
        <v>41</v>
      </c>
      <c r="U260" t="s">
        <v>549</v>
      </c>
      <c r="V260">
        <v>89733</v>
      </c>
      <c r="W260" t="s">
        <v>42</v>
      </c>
      <c r="X260" t="s">
        <v>95</v>
      </c>
      <c r="Y260">
        <v>17031</v>
      </c>
      <c r="Z260">
        <v>10.6</v>
      </c>
      <c r="AA260">
        <v>42.4</v>
      </c>
      <c r="AB260" t="b">
        <v>0</v>
      </c>
      <c r="AC260">
        <v>10986</v>
      </c>
      <c r="AD260">
        <v>2006</v>
      </c>
      <c r="AE260" s="10">
        <v>9999</v>
      </c>
      <c r="AF260" s="11">
        <v>231</v>
      </c>
      <c r="AG260" s="11">
        <v>151.89522112923373</v>
      </c>
      <c r="AH260" s="11">
        <v>17</v>
      </c>
      <c r="AI260" s="11">
        <v>65.755506982352259</v>
      </c>
      <c r="AJ260" s="11" t="s">
        <v>95</v>
      </c>
      <c r="AK260" s="11">
        <v>4.82</v>
      </c>
      <c r="AL260" s="11" t="s">
        <v>43</v>
      </c>
      <c r="AM260" s="11">
        <v>-28.91</v>
      </c>
      <c r="AQ260" t="s">
        <v>702</v>
      </c>
      <c r="AR260" t="s">
        <v>705</v>
      </c>
      <c r="AS260">
        <v>6166</v>
      </c>
      <c r="AT260" t="s">
        <v>41</v>
      </c>
      <c r="AU260" t="s">
        <v>349</v>
      </c>
      <c r="AV260">
        <v>2820</v>
      </c>
      <c r="AW260" t="s">
        <v>42</v>
      </c>
      <c r="AX260">
        <v>0</v>
      </c>
      <c r="AY260" t="s">
        <v>191</v>
      </c>
      <c r="AZ260" t="s">
        <v>43</v>
      </c>
      <c r="BA260">
        <v>18</v>
      </c>
      <c r="BB260" t="s">
        <v>704</v>
      </c>
      <c r="BC260">
        <v>147</v>
      </c>
      <c r="BD260">
        <v>18147</v>
      </c>
      <c r="BE260">
        <v>1300</v>
      </c>
      <c r="BF260">
        <v>10032</v>
      </c>
      <c r="BG260">
        <v>1989</v>
      </c>
      <c r="BH260">
        <v>2029</v>
      </c>
      <c r="BI260" t="s">
        <v>1807</v>
      </c>
      <c r="BJ260" t="s">
        <v>1788</v>
      </c>
      <c r="BK260" t="s">
        <v>1808</v>
      </c>
      <c r="BL260" t="s">
        <v>1886</v>
      </c>
      <c r="BM260">
        <v>0</v>
      </c>
      <c r="BN260">
        <v>0</v>
      </c>
      <c r="BO260">
        <v>0.44090000000000001</v>
      </c>
      <c r="BP260" t="s">
        <v>1908</v>
      </c>
      <c r="BQ260" t="s">
        <v>1701</v>
      </c>
      <c r="BR260">
        <v>2020</v>
      </c>
      <c r="BS260">
        <v>0</v>
      </c>
      <c r="BT260" t="s">
        <v>1909</v>
      </c>
      <c r="BU260" t="s">
        <v>1863</v>
      </c>
      <c r="BV260" t="s">
        <v>1812</v>
      </c>
      <c r="BW260">
        <v>2009</v>
      </c>
      <c r="BX260">
        <v>0</v>
      </c>
      <c r="BY260">
        <v>0.15</v>
      </c>
      <c r="BZ260">
        <v>0.21203</v>
      </c>
      <c r="CA260">
        <v>0.1797</v>
      </c>
      <c r="CB260">
        <v>0.21203</v>
      </c>
      <c r="CC260">
        <v>0.1797</v>
      </c>
      <c r="CD260">
        <v>0.1</v>
      </c>
      <c r="CE260">
        <v>0.1</v>
      </c>
      <c r="CF260">
        <v>0.1</v>
      </c>
      <c r="CG260">
        <v>0.98</v>
      </c>
      <c r="CH260" t="s">
        <v>1793</v>
      </c>
      <c r="CI260">
        <v>2014</v>
      </c>
      <c r="CJ260">
        <v>0</v>
      </c>
      <c r="CK260">
        <v>0</v>
      </c>
      <c r="CL260">
        <v>0</v>
      </c>
      <c r="CM260">
        <v>0</v>
      </c>
      <c r="CN260">
        <v>0</v>
      </c>
      <c r="CO260" t="s">
        <v>2429</v>
      </c>
      <c r="CP260">
        <v>50</v>
      </c>
      <c r="CQ260" t="s">
        <v>2141</v>
      </c>
      <c r="CR260">
        <v>100</v>
      </c>
      <c r="CS260" t="s">
        <v>1795</v>
      </c>
      <c r="CT260" t="s">
        <v>2431</v>
      </c>
      <c r="CU260">
        <v>1</v>
      </c>
      <c r="CV260">
        <v>0</v>
      </c>
      <c r="CW260" t="s">
        <v>1816</v>
      </c>
      <c r="CX260">
        <v>37.925600000000003</v>
      </c>
      <c r="CY260">
        <v>-87.037199999999999</v>
      </c>
      <c r="CZ260" t="s">
        <v>1817</v>
      </c>
      <c r="DA260" t="s">
        <v>1818</v>
      </c>
      <c r="DB260">
        <v>0</v>
      </c>
      <c r="DC260">
        <v>0</v>
      </c>
      <c r="DD260" s="18">
        <v>41386168</v>
      </c>
      <c r="DE260" s="18">
        <v>4389129.4000000004</v>
      </c>
      <c r="DF260" s="57">
        <v>0.35199999999999998</v>
      </c>
      <c r="DG260" t="s">
        <v>1891</v>
      </c>
      <c r="DH260">
        <v>21055113.800000001</v>
      </c>
      <c r="DI260">
        <v>7109.6</v>
      </c>
      <c r="DJ260">
        <v>3407.4</v>
      </c>
      <c r="DK260">
        <v>4340580.5999999996</v>
      </c>
      <c r="DL260">
        <v>17.2</v>
      </c>
      <c r="DM260">
        <v>1609.8</v>
      </c>
      <c r="DN260">
        <v>70</v>
      </c>
      <c r="DO260">
        <v>14</v>
      </c>
      <c r="DP260">
        <v>0.108540482844842</v>
      </c>
      <c r="DQ260">
        <v>6.8881460266919395E-2</v>
      </c>
      <c r="DR260">
        <v>209.75999361447899</v>
      </c>
      <c r="DS260">
        <v>3.7571705600137801E-7</v>
      </c>
      <c r="DT260">
        <v>7.1545892507465195E-2</v>
      </c>
      <c r="DU260">
        <v>0.34357372733808</v>
      </c>
      <c r="DV260">
        <v>0.16466371083208201</v>
      </c>
      <c r="DW260" s="58">
        <v>209.759966180004</v>
      </c>
      <c r="DX260">
        <v>4.1559779103008499E-7</v>
      </c>
      <c r="DY260">
        <v>0.15291297071973001</v>
      </c>
      <c r="DZ260">
        <v>2.2707751802001999E-3</v>
      </c>
      <c r="EA260">
        <v>4.5415503604004002E-4</v>
      </c>
      <c r="EB260">
        <v>4146992</v>
      </c>
      <c r="EC260">
        <v>2362710</v>
      </c>
      <c r="ED260">
        <v>0</v>
      </c>
      <c r="EE260">
        <v>33139</v>
      </c>
      <c r="EF260">
        <v>1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1</v>
      </c>
      <c r="EO260">
        <v>0</v>
      </c>
      <c r="EP260">
        <v>0</v>
      </c>
      <c r="EQ260">
        <v>1</v>
      </c>
      <c r="ER260">
        <v>0</v>
      </c>
      <c r="ES260">
        <v>0</v>
      </c>
      <c r="ET260">
        <v>0</v>
      </c>
      <c r="EU260">
        <v>0</v>
      </c>
      <c r="EV260">
        <v>0</v>
      </c>
      <c r="EW260">
        <v>0</v>
      </c>
      <c r="EX260">
        <v>1</v>
      </c>
      <c r="EY260">
        <v>1</v>
      </c>
      <c r="EZ260" t="s">
        <v>2189</v>
      </c>
      <c r="FA260">
        <v>33</v>
      </c>
      <c r="FB260" t="s">
        <v>1802</v>
      </c>
      <c r="FC260">
        <v>0</v>
      </c>
      <c r="FD260" t="s">
        <v>1803</v>
      </c>
      <c r="FE260">
        <v>0</v>
      </c>
      <c r="FF260">
        <v>1</v>
      </c>
      <c r="FG260">
        <v>0</v>
      </c>
      <c r="FH260">
        <v>0</v>
      </c>
      <c r="FI260">
        <v>0</v>
      </c>
      <c r="FJ260" t="s">
        <v>2069</v>
      </c>
      <c r="FK260">
        <v>1</v>
      </c>
      <c r="FL260">
        <v>59</v>
      </c>
      <c r="FM260">
        <v>67</v>
      </c>
      <c r="FN260">
        <v>68</v>
      </c>
      <c r="FO260">
        <v>29</v>
      </c>
      <c r="FP260">
        <v>0</v>
      </c>
      <c r="FQ260">
        <v>0</v>
      </c>
      <c r="FR260">
        <v>0</v>
      </c>
      <c r="FS260" t="s">
        <v>2144</v>
      </c>
      <c r="FT260">
        <v>1</v>
      </c>
      <c r="FU260">
        <v>1</v>
      </c>
      <c r="FV260">
        <v>1</v>
      </c>
      <c r="FW260">
        <v>1</v>
      </c>
      <c r="FX260" t="s">
        <v>1827</v>
      </c>
      <c r="FY260" t="s">
        <v>2114</v>
      </c>
      <c r="FZ260">
        <v>2028</v>
      </c>
      <c r="GA260">
        <v>1</v>
      </c>
      <c r="GB260" t="s">
        <v>1828</v>
      </c>
      <c r="GC260">
        <v>0</v>
      </c>
      <c r="GD260">
        <v>1</v>
      </c>
      <c r="GE260">
        <v>1</v>
      </c>
      <c r="GF260">
        <v>1</v>
      </c>
      <c r="GG260">
        <v>0</v>
      </c>
      <c r="GH260">
        <v>1</v>
      </c>
      <c r="GI260">
        <v>0</v>
      </c>
      <c r="GJ260" t="s">
        <v>1804</v>
      </c>
      <c r="GK260">
        <v>0</v>
      </c>
      <c r="GL260">
        <v>1</v>
      </c>
      <c r="GM260" t="s">
        <v>1804</v>
      </c>
      <c r="GN260">
        <v>0</v>
      </c>
      <c r="GO260" t="s">
        <v>1980</v>
      </c>
      <c r="GP260">
        <v>0</v>
      </c>
      <c r="GQ260" t="s">
        <v>1830</v>
      </c>
      <c r="GR260">
        <v>100.8249261</v>
      </c>
      <c r="GS260">
        <v>70.514309060326696</v>
      </c>
      <c r="GT260">
        <v>33.795214455406303</v>
      </c>
      <c r="GU260">
        <v>1</v>
      </c>
      <c r="GV260">
        <v>40224541</v>
      </c>
      <c r="GW260">
        <v>4414069</v>
      </c>
      <c r="GX260">
        <v>0.34</v>
      </c>
      <c r="GY260">
        <v>4218750</v>
      </c>
      <c r="GZ260">
        <v>209.760006956947</v>
      </c>
      <c r="HA260" t="s">
        <v>1806</v>
      </c>
      <c r="HB260" s="57">
        <v>0.35199999999999998</v>
      </c>
      <c r="HC260" t="s">
        <v>1806</v>
      </c>
      <c r="HD260" s="58">
        <v>209.759966180004</v>
      </c>
      <c r="HE260" s="18">
        <v>4008575.9999999995</v>
      </c>
      <c r="HF260" s="18">
        <v>40214034.431999989</v>
      </c>
      <c r="HG260" s="18">
        <v>4217647.2512089172</v>
      </c>
      <c r="HH260" s="57">
        <v>0.5</v>
      </c>
      <c r="HI260">
        <v>32</v>
      </c>
      <c r="HJ260" s="11">
        <v>7.3156809219699692</v>
      </c>
      <c r="HK260">
        <v>0</v>
      </c>
      <c r="HL260" s="11">
        <v>7.3156809219699692</v>
      </c>
      <c r="HM260" s="59" t="s">
        <v>44</v>
      </c>
      <c r="HN260" s="59" t="s">
        <v>44</v>
      </c>
      <c r="HO260" s="59" t="s">
        <v>44</v>
      </c>
      <c r="HP260" s="59" t="s">
        <v>44</v>
      </c>
      <c r="HQ260" s="59" t="s">
        <v>44</v>
      </c>
      <c r="HR260" s="59" t="s">
        <v>44</v>
      </c>
      <c r="HS260" s="59" t="s">
        <v>44</v>
      </c>
      <c r="HT260" s="59" t="s">
        <v>44</v>
      </c>
      <c r="HU260" t="s">
        <v>44</v>
      </c>
      <c r="HV260" s="19">
        <v>1</v>
      </c>
      <c r="HW260" s="18">
        <v>1205.435088</v>
      </c>
      <c r="HX260" s="58">
        <v>397.07031798719993</v>
      </c>
      <c r="HY260" s="58">
        <v>902.92968201280007</v>
      </c>
      <c r="HZ260" s="57">
        <v>0.50679472512180956</v>
      </c>
      <c r="IA260" s="18">
        <v>4008575.9999999991</v>
      </c>
      <c r="IB260" s="18">
        <v>5771378.3296871679</v>
      </c>
      <c r="IC260" s="18">
        <v>57898467.40342167</v>
      </c>
      <c r="ID260" s="58">
        <v>20.975996618000401</v>
      </c>
      <c r="IE260" s="18">
        <v>607239.02822078962</v>
      </c>
      <c r="IF260" s="18">
        <v>3610408.2229881277</v>
      </c>
      <c r="IG260" s="18">
        <v>1910673078.081768</v>
      </c>
      <c r="IH260" s="18">
        <v>1</v>
      </c>
      <c r="II260" s="18">
        <v>0</v>
      </c>
      <c r="IJ260" s="18">
        <v>2116.0818125089413</v>
      </c>
      <c r="IK260" s="58">
        <v>19.149636000000001</v>
      </c>
      <c r="IL260" s="58">
        <v>6.6174744989573675</v>
      </c>
      <c r="IM260" s="58">
        <v>12.408563344319997</v>
      </c>
      <c r="IN260" s="58">
        <v>15.675171810462855</v>
      </c>
      <c r="IO260" s="58">
        <v>2.7466286893297681E-15</v>
      </c>
      <c r="IP260" s="58">
        <v>76.557036452343908</v>
      </c>
      <c r="IQ260" s="58">
        <v>12.481855934945983</v>
      </c>
      <c r="IR260" s="58">
        <v>13.858396349117376</v>
      </c>
      <c r="IS260" s="58">
        <f t="shared" si="20"/>
        <v>2116.0818125089413</v>
      </c>
      <c r="IT260" s="60"/>
      <c r="IU260" s="18">
        <f t="shared" si="21"/>
        <v>12.408563344319997</v>
      </c>
      <c r="IV260" s="18">
        <f t="shared" si="22"/>
        <v>19.149636000000001</v>
      </c>
      <c r="IW260" s="57">
        <f t="shared" si="23"/>
        <v>0.30543870614399993</v>
      </c>
      <c r="IX260" s="57">
        <f t="shared" si="24"/>
        <v>0.43975774182332272</v>
      </c>
      <c r="JA260" s="18">
        <v>205.4</v>
      </c>
    </row>
    <row r="261" spans="18:261" x14ac:dyDescent="0.2">
      <c r="R261" t="s">
        <v>552</v>
      </c>
      <c r="S261">
        <v>54556</v>
      </c>
      <c r="T261" t="s">
        <v>41</v>
      </c>
      <c r="U261" t="s">
        <v>553</v>
      </c>
      <c r="V261">
        <v>10116</v>
      </c>
      <c r="W261" t="s">
        <v>42</v>
      </c>
      <c r="X261" t="s">
        <v>95</v>
      </c>
      <c r="Y261">
        <v>17031</v>
      </c>
      <c r="Z261">
        <v>10.6</v>
      </c>
      <c r="AA261">
        <v>42.4</v>
      </c>
      <c r="AB261" t="b">
        <v>0</v>
      </c>
      <c r="AC261">
        <v>10986</v>
      </c>
      <c r="AD261">
        <v>2003</v>
      </c>
      <c r="AE261" s="10">
        <v>9999</v>
      </c>
      <c r="AF261" s="11">
        <v>231</v>
      </c>
      <c r="AG261" s="11">
        <v>151.89522112923373</v>
      </c>
      <c r="AH261" s="11">
        <v>17</v>
      </c>
      <c r="AI261" s="11">
        <v>65.755506982352259</v>
      </c>
      <c r="AJ261" s="11" t="s">
        <v>95</v>
      </c>
      <c r="AK261" s="11">
        <v>4.82</v>
      </c>
      <c r="AL261" s="11" t="s">
        <v>43</v>
      </c>
      <c r="AM261" s="11">
        <v>-28.91</v>
      </c>
      <c r="AQ261" t="s">
        <v>706</v>
      </c>
      <c r="AR261" t="s">
        <v>707</v>
      </c>
      <c r="AS261">
        <v>6177</v>
      </c>
      <c r="AT261" t="s">
        <v>41</v>
      </c>
      <c r="AU261" t="s">
        <v>708</v>
      </c>
      <c r="AV261">
        <v>2823</v>
      </c>
      <c r="AW261" t="s">
        <v>42</v>
      </c>
      <c r="AX261">
        <v>0</v>
      </c>
      <c r="AY261" t="s">
        <v>306</v>
      </c>
      <c r="AZ261" t="s">
        <v>307</v>
      </c>
      <c r="BA261">
        <v>4</v>
      </c>
      <c r="BB261" t="s">
        <v>709</v>
      </c>
      <c r="BC261">
        <v>1</v>
      </c>
      <c r="BD261">
        <v>4001</v>
      </c>
      <c r="BE261">
        <v>380</v>
      </c>
      <c r="BF261">
        <v>10617</v>
      </c>
      <c r="BG261">
        <v>1979</v>
      </c>
      <c r="BH261">
        <v>2032</v>
      </c>
      <c r="BI261" t="s">
        <v>1807</v>
      </c>
      <c r="BJ261" t="s">
        <v>1788</v>
      </c>
      <c r="BK261" t="s">
        <v>1808</v>
      </c>
      <c r="BL261" t="s">
        <v>1910</v>
      </c>
      <c r="BM261" t="s">
        <v>1810</v>
      </c>
      <c r="BN261">
        <v>2012</v>
      </c>
      <c r="BO261">
        <v>0.99</v>
      </c>
      <c r="BP261" t="s">
        <v>1931</v>
      </c>
      <c r="BQ261">
        <v>0</v>
      </c>
      <c r="BR261">
        <v>2025</v>
      </c>
      <c r="BS261">
        <v>0</v>
      </c>
      <c r="BT261" t="s">
        <v>2021</v>
      </c>
      <c r="BU261" t="s">
        <v>1863</v>
      </c>
      <c r="BV261" t="s">
        <v>1812</v>
      </c>
      <c r="BW261">
        <v>2013</v>
      </c>
      <c r="BX261">
        <v>0</v>
      </c>
      <c r="BY261">
        <v>0.8</v>
      </c>
      <c r="BZ261">
        <v>0.24324000000000001</v>
      </c>
      <c r="CA261">
        <v>0.24324000000000001</v>
      </c>
      <c r="CB261">
        <v>0.24324000000000001</v>
      </c>
      <c r="CC261">
        <v>0.24324000000000001</v>
      </c>
      <c r="CD261">
        <v>0.1</v>
      </c>
      <c r="CE261">
        <v>0.1</v>
      </c>
      <c r="CF261">
        <v>0.1</v>
      </c>
      <c r="CG261">
        <v>0.99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 t="s">
        <v>1793</v>
      </c>
      <c r="CO261" t="s">
        <v>2432</v>
      </c>
      <c r="CP261">
        <v>100</v>
      </c>
      <c r="CQ261" t="s">
        <v>2432</v>
      </c>
      <c r="CR261">
        <v>100</v>
      </c>
      <c r="CS261" t="s">
        <v>1795</v>
      </c>
      <c r="CT261" t="s">
        <v>2433</v>
      </c>
      <c r="CU261">
        <v>1</v>
      </c>
      <c r="CV261">
        <v>0</v>
      </c>
      <c r="CW261" t="s">
        <v>2024</v>
      </c>
      <c r="CX261">
        <v>34.578899999999997</v>
      </c>
      <c r="CY261">
        <v>-109.27079999999999</v>
      </c>
      <c r="CZ261" t="s">
        <v>2081</v>
      </c>
      <c r="DA261" t="s">
        <v>1818</v>
      </c>
      <c r="DB261">
        <v>0</v>
      </c>
      <c r="DC261">
        <v>0</v>
      </c>
      <c r="DD261" s="18">
        <v>17749344</v>
      </c>
      <c r="DE261" s="18">
        <v>1664315.4</v>
      </c>
      <c r="DF261" s="57">
        <v>0.43</v>
      </c>
      <c r="DG261" t="s">
        <v>1820</v>
      </c>
      <c r="DH261">
        <v>9818540.5999999996</v>
      </c>
      <c r="DI261">
        <v>66.8</v>
      </c>
      <c r="DJ261">
        <v>2506.4</v>
      </c>
      <c r="DK261">
        <v>1861274.6</v>
      </c>
      <c r="DL261">
        <v>14</v>
      </c>
      <c r="DM261">
        <v>1397.2</v>
      </c>
      <c r="DN261">
        <v>34</v>
      </c>
      <c r="DO261">
        <v>0</v>
      </c>
      <c r="DP261">
        <v>8.1123264324300896E-3</v>
      </c>
      <c r="DQ261">
        <v>0.288672395128031</v>
      </c>
      <c r="DR261">
        <v>209.61355984845099</v>
      </c>
      <c r="DS261">
        <v>6.8480677676357797E-7</v>
      </c>
      <c r="DT261">
        <v>0.29488951874298203</v>
      </c>
      <c r="DU261">
        <v>7.5270387457699803E-3</v>
      </c>
      <c r="DV261">
        <v>0.28242170527541699</v>
      </c>
      <c r="DW261" s="58">
        <v>209.728832795172</v>
      </c>
      <c r="DX261">
        <v>7.8876154521541702E-7</v>
      </c>
      <c r="DY261">
        <v>0.28460441463163999</v>
      </c>
      <c r="DZ261">
        <v>2.8833488638418201E-3</v>
      </c>
      <c r="EA261">
        <v>0</v>
      </c>
      <c r="EB261">
        <v>898260</v>
      </c>
      <c r="EC261">
        <v>554709</v>
      </c>
      <c r="ED261">
        <v>0</v>
      </c>
      <c r="EE261">
        <v>14666</v>
      </c>
      <c r="EF261">
        <v>1</v>
      </c>
      <c r="EG261">
        <v>0</v>
      </c>
      <c r="EH261">
        <v>0</v>
      </c>
      <c r="EI261">
        <v>0</v>
      </c>
      <c r="EJ261">
        <v>0.05</v>
      </c>
      <c r="EK261">
        <v>0</v>
      </c>
      <c r="EL261" t="s">
        <v>1822</v>
      </c>
      <c r="EM261">
        <v>0</v>
      </c>
      <c r="EN261">
        <v>1</v>
      </c>
      <c r="EO261">
        <v>0</v>
      </c>
      <c r="EP261">
        <v>0</v>
      </c>
      <c r="EQ261">
        <v>0</v>
      </c>
      <c r="ER261">
        <v>1</v>
      </c>
      <c r="ES261">
        <v>0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 t="s">
        <v>1823</v>
      </c>
      <c r="FA261">
        <v>43</v>
      </c>
      <c r="FB261" t="s">
        <v>1824</v>
      </c>
      <c r="FC261">
        <v>0</v>
      </c>
      <c r="FD261" t="s">
        <v>1803</v>
      </c>
      <c r="FE261">
        <v>0</v>
      </c>
      <c r="FF261">
        <v>0</v>
      </c>
      <c r="FG261">
        <v>0</v>
      </c>
      <c r="FH261">
        <v>0</v>
      </c>
      <c r="FI261">
        <v>0</v>
      </c>
      <c r="FJ261">
        <v>0</v>
      </c>
      <c r="FK261">
        <v>0</v>
      </c>
      <c r="FL261">
        <v>3</v>
      </c>
      <c r="FM261">
        <v>74</v>
      </c>
      <c r="FN261">
        <v>9</v>
      </c>
      <c r="FO261">
        <v>93</v>
      </c>
      <c r="FP261">
        <v>1</v>
      </c>
      <c r="FQ261">
        <v>0</v>
      </c>
      <c r="FR261">
        <v>0</v>
      </c>
      <c r="FS261">
        <v>0</v>
      </c>
      <c r="FT261">
        <v>0</v>
      </c>
      <c r="FU261">
        <v>0</v>
      </c>
      <c r="FV261">
        <v>0</v>
      </c>
      <c r="FW261">
        <v>1</v>
      </c>
      <c r="FX261">
        <v>0</v>
      </c>
      <c r="FY261">
        <v>0</v>
      </c>
      <c r="FZ261">
        <v>0</v>
      </c>
      <c r="GA261">
        <v>0</v>
      </c>
      <c r="GB261" t="s">
        <v>2026</v>
      </c>
      <c r="GC261">
        <v>0</v>
      </c>
      <c r="GD261">
        <v>1</v>
      </c>
      <c r="GE261">
        <v>0</v>
      </c>
      <c r="GF261">
        <v>0</v>
      </c>
      <c r="GG261">
        <v>0</v>
      </c>
      <c r="GH261">
        <v>0</v>
      </c>
      <c r="GI261">
        <v>0</v>
      </c>
      <c r="GJ261">
        <v>0</v>
      </c>
      <c r="GK261">
        <v>0</v>
      </c>
      <c r="GL261">
        <v>1</v>
      </c>
      <c r="GM261" t="s">
        <v>1804</v>
      </c>
      <c r="GN261">
        <v>0</v>
      </c>
      <c r="GO261" t="s">
        <v>1838</v>
      </c>
      <c r="GP261">
        <v>0</v>
      </c>
      <c r="GQ261" t="s">
        <v>2434</v>
      </c>
      <c r="GR261">
        <v>48.40747365</v>
      </c>
      <c r="GS261">
        <v>1.3799522049628701</v>
      </c>
      <c r="GT261">
        <v>51.777128840104197</v>
      </c>
      <c r="GU261">
        <v>1</v>
      </c>
      <c r="GV261">
        <v>11486182</v>
      </c>
      <c r="GW261">
        <v>1044181</v>
      </c>
      <c r="GX261">
        <v>0.28000000000000003</v>
      </c>
      <c r="GY261">
        <v>1204671</v>
      </c>
      <c r="GZ261">
        <v>209.7600403685054</v>
      </c>
      <c r="HA261" t="s">
        <v>1806</v>
      </c>
      <c r="HB261" s="57">
        <v>0.43</v>
      </c>
      <c r="HC261" t="s">
        <v>1806</v>
      </c>
      <c r="HD261" s="58">
        <v>209.728832795172</v>
      </c>
      <c r="HE261" s="18">
        <v>1431384</v>
      </c>
      <c r="HF261" s="18">
        <v>15197003.927999999</v>
      </c>
      <c r="HG261" s="18">
        <v>1593624.9479015418</v>
      </c>
      <c r="HH261" s="57">
        <v>0.49868766404199477</v>
      </c>
      <c r="HI261">
        <v>305</v>
      </c>
      <c r="HJ261" s="11">
        <v>44.500968626775972</v>
      </c>
      <c r="HK261">
        <v>32</v>
      </c>
      <c r="HL261" s="11">
        <v>14.590481516975728</v>
      </c>
      <c r="HM261" s="59" t="s">
        <v>44</v>
      </c>
      <c r="HN261" s="59" t="s">
        <v>44</v>
      </c>
      <c r="HO261" s="59" t="s">
        <v>44</v>
      </c>
      <c r="HP261" s="59" t="s">
        <v>44</v>
      </c>
      <c r="HQ261" s="59" t="s">
        <v>44</v>
      </c>
      <c r="HR261" s="59" t="s">
        <v>44</v>
      </c>
      <c r="HS261" s="59" t="s">
        <v>44</v>
      </c>
      <c r="HT261" s="59" t="s">
        <v>44</v>
      </c>
      <c r="HU261" t="s">
        <v>44</v>
      </c>
      <c r="HV261" s="19" t="s">
        <v>44</v>
      </c>
      <c r="HW261" s="18">
        <v>388.75451391000001</v>
      </c>
      <c r="HX261" s="58">
        <v>128.055736881954</v>
      </c>
      <c r="HY261" s="58">
        <v>251.944263118046</v>
      </c>
      <c r="HZ261" s="57">
        <v>0.64855614483049595</v>
      </c>
      <c r="IA261" s="18">
        <v>1431384</v>
      </c>
      <c r="IB261" s="18">
        <v>2158913.6949117552</v>
      </c>
      <c r="IC261" s="18">
        <v>22921186.698878106</v>
      </c>
      <c r="ID261" s="58">
        <v>20.972883279517202</v>
      </c>
      <c r="IE261" s="18">
        <v>240361.68663179636</v>
      </c>
      <c r="IF261" s="18">
        <v>1353263.2612697454</v>
      </c>
      <c r="IG261" s="18">
        <v>616194759.14127469</v>
      </c>
      <c r="IH261" s="18">
        <v>0</v>
      </c>
      <c r="II261" s="18">
        <v>0</v>
      </c>
      <c r="IJ261" s="18">
        <v>2445.7582463489662</v>
      </c>
      <c r="IK261" s="58">
        <v>24.416297052631577</v>
      </c>
      <c r="IL261" s="58">
        <v>8.0944555453443385</v>
      </c>
      <c r="IM261" s="58">
        <v>13.690297118798998</v>
      </c>
      <c r="IN261" s="58">
        <v>24.486399595877344</v>
      </c>
      <c r="IO261" s="58">
        <v>0</v>
      </c>
      <c r="IP261" s="58">
        <v>80.360949408354685</v>
      </c>
      <c r="IQ261" s="58">
        <v>14.98592435065251</v>
      </c>
      <c r="IR261" s="58">
        <v>15.851026887855969</v>
      </c>
      <c r="IS261" s="58">
        <f t="shared" si="20"/>
        <v>2445.7582463489662</v>
      </c>
      <c r="IT261" s="60"/>
      <c r="IU261" s="18">
        <f t="shared" si="21"/>
        <v>13.690297118798998</v>
      </c>
      <c r="IV261" s="18">
        <f t="shared" si="22"/>
        <v>24.416297052631577</v>
      </c>
      <c r="IW261" s="57">
        <f t="shared" si="23"/>
        <v>0.33698878126830001</v>
      </c>
      <c r="IX261" s="57">
        <f t="shared" si="24"/>
        <v>0.50827010425696706</v>
      </c>
      <c r="JA261" s="18">
        <v>214.13</v>
      </c>
    </row>
    <row r="262" spans="18:261" x14ac:dyDescent="0.2">
      <c r="R262" t="s">
        <v>554</v>
      </c>
      <c r="S262">
        <v>54556</v>
      </c>
      <c r="T262" t="s">
        <v>41</v>
      </c>
      <c r="U262" t="s">
        <v>555</v>
      </c>
      <c r="V262">
        <v>88140</v>
      </c>
      <c r="W262" t="s">
        <v>42</v>
      </c>
      <c r="X262" t="s">
        <v>95</v>
      </c>
      <c r="Y262">
        <v>17031</v>
      </c>
      <c r="Z262">
        <v>10.6</v>
      </c>
      <c r="AA262">
        <v>42.4</v>
      </c>
      <c r="AB262" t="b">
        <v>0</v>
      </c>
      <c r="AC262">
        <v>10986</v>
      </c>
      <c r="AD262">
        <v>2004</v>
      </c>
      <c r="AE262" s="10">
        <v>9999</v>
      </c>
      <c r="AF262" s="11">
        <v>231</v>
      </c>
      <c r="AG262" s="11">
        <v>151.89522112923373</v>
      </c>
      <c r="AH262" s="11">
        <v>17</v>
      </c>
      <c r="AI262" s="11">
        <v>65.755506982352259</v>
      </c>
      <c r="AJ262" s="11" t="s">
        <v>95</v>
      </c>
      <c r="AK262" s="11">
        <v>4.82</v>
      </c>
      <c r="AL262" s="11" t="s">
        <v>43</v>
      </c>
      <c r="AM262" s="11">
        <v>-28.91</v>
      </c>
      <c r="AQ262" t="s">
        <v>706</v>
      </c>
      <c r="AR262" t="s">
        <v>710</v>
      </c>
      <c r="AS262">
        <v>6177</v>
      </c>
      <c r="AT262" t="s">
        <v>41</v>
      </c>
      <c r="AU262" t="s">
        <v>711</v>
      </c>
      <c r="AV262">
        <v>2824</v>
      </c>
      <c r="AW262" t="s">
        <v>42</v>
      </c>
      <c r="AX262">
        <v>0</v>
      </c>
      <c r="AY262" t="s">
        <v>306</v>
      </c>
      <c r="AZ262" t="s">
        <v>307</v>
      </c>
      <c r="BA262">
        <v>4</v>
      </c>
      <c r="BB262" t="s">
        <v>709</v>
      </c>
      <c r="BC262">
        <v>1</v>
      </c>
      <c r="BD262">
        <v>4001</v>
      </c>
      <c r="BE262">
        <v>382</v>
      </c>
      <c r="BF262">
        <v>10691</v>
      </c>
      <c r="BG262">
        <v>1980</v>
      </c>
      <c r="BH262">
        <v>2032</v>
      </c>
      <c r="BI262" t="s">
        <v>1807</v>
      </c>
      <c r="BJ262" t="s">
        <v>1788</v>
      </c>
      <c r="BK262" t="s">
        <v>1808</v>
      </c>
      <c r="BL262" t="s">
        <v>1910</v>
      </c>
      <c r="BM262" t="s">
        <v>1810</v>
      </c>
      <c r="BN262">
        <v>2011</v>
      </c>
      <c r="BO262">
        <v>0.99</v>
      </c>
      <c r="BP262" t="s">
        <v>1931</v>
      </c>
      <c r="BQ262" t="s">
        <v>1701</v>
      </c>
      <c r="BR262">
        <v>2014</v>
      </c>
      <c r="BS262">
        <v>0</v>
      </c>
      <c r="BT262" t="s">
        <v>2021</v>
      </c>
      <c r="BU262" t="s">
        <v>1863</v>
      </c>
      <c r="BV262" t="s">
        <v>1812</v>
      </c>
      <c r="BW262">
        <v>2013</v>
      </c>
      <c r="BX262">
        <v>0</v>
      </c>
      <c r="BY262">
        <v>0.8</v>
      </c>
      <c r="BZ262">
        <v>0.34970000000000001</v>
      </c>
      <c r="CA262">
        <v>5.7189999999999998E-2</v>
      </c>
      <c r="CB262">
        <v>0.34970000000000001</v>
      </c>
      <c r="CC262">
        <v>5.7189999999999998E-2</v>
      </c>
      <c r="CD262">
        <v>0.1</v>
      </c>
      <c r="CE262">
        <v>0.1</v>
      </c>
      <c r="CF262">
        <v>0.1</v>
      </c>
      <c r="CG262">
        <v>0.99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 t="s">
        <v>1793</v>
      </c>
      <c r="CO262" t="s">
        <v>2432</v>
      </c>
      <c r="CP262">
        <v>100</v>
      </c>
      <c r="CQ262" t="s">
        <v>2432</v>
      </c>
      <c r="CR262">
        <v>100</v>
      </c>
      <c r="CS262" t="s">
        <v>1795</v>
      </c>
      <c r="CT262" t="s">
        <v>2435</v>
      </c>
      <c r="CU262">
        <v>1</v>
      </c>
      <c r="CV262">
        <v>0</v>
      </c>
      <c r="CW262" t="s">
        <v>2024</v>
      </c>
      <c r="CX262">
        <v>34.578899999999997</v>
      </c>
      <c r="CY262">
        <v>-109.27079999999999</v>
      </c>
      <c r="CZ262" t="s">
        <v>2081</v>
      </c>
      <c r="DA262" t="s">
        <v>1818</v>
      </c>
      <c r="DB262">
        <v>0</v>
      </c>
      <c r="DC262">
        <v>0</v>
      </c>
      <c r="DD262" s="18">
        <v>20726771.399999999</v>
      </c>
      <c r="DE262" s="18">
        <v>1910002.2</v>
      </c>
      <c r="DF262" s="57">
        <v>0.502</v>
      </c>
      <c r="DG262" t="s">
        <v>1820</v>
      </c>
      <c r="DH262">
        <v>10383724</v>
      </c>
      <c r="DI262">
        <v>65.2</v>
      </c>
      <c r="DJ262">
        <v>600.79999999999995</v>
      </c>
      <c r="DK262">
        <v>2173785.4</v>
      </c>
      <c r="DL262">
        <v>10.4</v>
      </c>
      <c r="DM262">
        <v>298.8</v>
      </c>
      <c r="DN262">
        <v>46</v>
      </c>
      <c r="DO262">
        <v>0</v>
      </c>
      <c r="DP262">
        <v>6.9575158271060903E-3</v>
      </c>
      <c r="DQ262">
        <v>6.3882645321610407E-2</v>
      </c>
      <c r="DR262">
        <v>209.743169628256</v>
      </c>
      <c r="DS262">
        <v>4.5178674201987598E-7</v>
      </c>
      <c r="DT262">
        <v>6.0998700824752498E-2</v>
      </c>
      <c r="DU262">
        <v>6.2913802387958902E-3</v>
      </c>
      <c r="DV262">
        <v>5.7973332016389198E-2</v>
      </c>
      <c r="DW262" s="58">
        <v>209.75629614943301</v>
      </c>
      <c r="DX262">
        <v>5.0176652211255597E-7</v>
      </c>
      <c r="DY262">
        <v>5.75516067260647E-2</v>
      </c>
      <c r="DZ262">
        <v>3.7850624321362899E-3</v>
      </c>
      <c r="EA262">
        <v>0</v>
      </c>
      <c r="EB262">
        <v>1176675</v>
      </c>
      <c r="EC262">
        <v>748301</v>
      </c>
      <c r="ED262">
        <v>0</v>
      </c>
      <c r="EE262">
        <v>8634</v>
      </c>
      <c r="EF262">
        <v>1</v>
      </c>
      <c r="EG262">
        <v>0</v>
      </c>
      <c r="EH262">
        <v>0</v>
      </c>
      <c r="EI262">
        <v>0.11</v>
      </c>
      <c r="EJ262">
        <v>0.05</v>
      </c>
      <c r="EK262" t="s">
        <v>1822</v>
      </c>
      <c r="EL262" t="s">
        <v>1822</v>
      </c>
      <c r="EM262">
        <v>0</v>
      </c>
      <c r="EN262">
        <v>1</v>
      </c>
      <c r="EO262">
        <v>0</v>
      </c>
      <c r="EP262">
        <v>0</v>
      </c>
      <c r="EQ262">
        <v>1</v>
      </c>
      <c r="ER262">
        <v>1</v>
      </c>
      <c r="ES262">
        <v>0</v>
      </c>
      <c r="ET262">
        <v>0</v>
      </c>
      <c r="EU262">
        <v>0</v>
      </c>
      <c r="EV262">
        <v>0</v>
      </c>
      <c r="EW262">
        <v>0</v>
      </c>
      <c r="EX262">
        <v>0</v>
      </c>
      <c r="EY262">
        <v>0</v>
      </c>
      <c r="EZ262" t="s">
        <v>1823</v>
      </c>
      <c r="FA262">
        <v>42</v>
      </c>
      <c r="FB262" t="s">
        <v>1824</v>
      </c>
      <c r="FC262">
        <v>2</v>
      </c>
      <c r="FD262" t="s">
        <v>1803</v>
      </c>
      <c r="FE262">
        <v>0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0</v>
      </c>
      <c r="FL262">
        <v>3</v>
      </c>
      <c r="FM262">
        <v>74</v>
      </c>
      <c r="FN262">
        <v>9</v>
      </c>
      <c r="FO262">
        <v>93</v>
      </c>
      <c r="FP262">
        <v>1</v>
      </c>
      <c r="FQ262">
        <v>0</v>
      </c>
      <c r="FR262">
        <v>0</v>
      </c>
      <c r="FS262">
        <v>0</v>
      </c>
      <c r="FT262">
        <v>0</v>
      </c>
      <c r="FU262">
        <v>0</v>
      </c>
      <c r="FV262">
        <v>0</v>
      </c>
      <c r="FW262">
        <v>1</v>
      </c>
      <c r="FX262">
        <v>0</v>
      </c>
      <c r="FY262">
        <v>0</v>
      </c>
      <c r="FZ262">
        <v>0</v>
      </c>
      <c r="GA262">
        <v>0</v>
      </c>
      <c r="GB262" t="s">
        <v>2026</v>
      </c>
      <c r="GC262">
        <v>0</v>
      </c>
      <c r="GD262">
        <v>1</v>
      </c>
      <c r="GE262">
        <v>0</v>
      </c>
      <c r="GF262">
        <v>0</v>
      </c>
      <c r="GG262">
        <v>0</v>
      </c>
      <c r="GH262">
        <v>0</v>
      </c>
      <c r="GI262">
        <v>0</v>
      </c>
      <c r="GJ262">
        <v>0</v>
      </c>
      <c r="GK262">
        <v>0</v>
      </c>
      <c r="GL262">
        <v>1</v>
      </c>
      <c r="GM262" t="s">
        <v>1804</v>
      </c>
      <c r="GN262">
        <v>0</v>
      </c>
      <c r="GO262" t="s">
        <v>1838</v>
      </c>
      <c r="GP262">
        <v>0</v>
      </c>
      <c r="GQ262" t="s">
        <v>2434</v>
      </c>
      <c r="GR262">
        <v>48.40747365</v>
      </c>
      <c r="GS262">
        <v>1.34689945753861</v>
      </c>
      <c r="GT262">
        <v>12.411306657809799</v>
      </c>
      <c r="GU262">
        <v>1</v>
      </c>
      <c r="GV262">
        <v>15179723</v>
      </c>
      <c r="GW262">
        <v>1370550</v>
      </c>
      <c r="GX262">
        <v>0.37</v>
      </c>
      <c r="GY262">
        <v>1592049</v>
      </c>
      <c r="GZ262">
        <v>209.75995411773982</v>
      </c>
      <c r="HA262" t="s">
        <v>1806</v>
      </c>
      <c r="HB262" s="57">
        <v>0.502</v>
      </c>
      <c r="HC262" t="s">
        <v>1806</v>
      </c>
      <c r="HD262" s="58">
        <v>209.75629614943301</v>
      </c>
      <c r="HE262" s="18">
        <v>1679852.6400000001</v>
      </c>
      <c r="HF262" s="18">
        <v>17959304.574240003</v>
      </c>
      <c r="HG262" s="18">
        <v>1883538.6044560764</v>
      </c>
      <c r="HH262" s="57">
        <v>0.50131233595800528</v>
      </c>
      <c r="HI262">
        <v>305</v>
      </c>
      <c r="HJ262" s="11">
        <v>44.162822923168456</v>
      </c>
      <c r="HK262">
        <v>32</v>
      </c>
      <c r="HL262" s="11">
        <v>14.479614073169985</v>
      </c>
      <c r="HM262" s="59" t="s">
        <v>44</v>
      </c>
      <c r="HN262" s="59" t="s">
        <v>44</v>
      </c>
      <c r="HO262" s="59" t="s">
        <v>44</v>
      </c>
      <c r="HP262" s="59" t="s">
        <v>44</v>
      </c>
      <c r="HQ262" s="59" t="s">
        <v>44</v>
      </c>
      <c r="HR262" s="59" t="s">
        <v>44</v>
      </c>
      <c r="HS262" s="59" t="s">
        <v>44</v>
      </c>
      <c r="HT262" s="59" t="s">
        <v>44</v>
      </c>
      <c r="HU262" t="s">
        <v>44</v>
      </c>
      <c r="HV262" s="19" t="s">
        <v>44</v>
      </c>
      <c r="HW262" s="18">
        <v>393.52445237700005</v>
      </c>
      <c r="HX262" s="58">
        <v>129.62695461298381</v>
      </c>
      <c r="HY262" s="58">
        <v>252.37304538701619</v>
      </c>
      <c r="HZ262" s="57">
        <v>0.75984342823112627</v>
      </c>
      <c r="IA262" s="18">
        <v>1679852.6400000001</v>
      </c>
      <c r="IB262" s="18">
        <v>2542679.2607583823</v>
      </c>
      <c r="IC262" s="18">
        <v>27183783.976767864</v>
      </c>
      <c r="ID262" s="58">
        <v>20.975629614943301</v>
      </c>
      <c r="IE262" s="18">
        <v>285098.4921146566</v>
      </c>
      <c r="IF262" s="18">
        <v>1598440.1123414198</v>
      </c>
      <c r="IG262" s="18">
        <v>623755342.95348549</v>
      </c>
      <c r="IH262" s="18">
        <v>0</v>
      </c>
      <c r="II262" s="18">
        <v>0</v>
      </c>
      <c r="IJ262" s="18">
        <v>2471.5608673539259</v>
      </c>
      <c r="IK262" s="58">
        <v>24.377333591623035</v>
      </c>
      <c r="IL262" s="58">
        <v>8.2368648143993095</v>
      </c>
      <c r="IM262" s="58">
        <v>13.785717857877001</v>
      </c>
      <c r="IN262" s="58">
        <v>24.533116285040364</v>
      </c>
      <c r="IO262" s="58">
        <v>0</v>
      </c>
      <c r="IP262" s="58">
        <v>80.880552444779127</v>
      </c>
      <c r="IQ262" s="58">
        <v>8.0051148701771524</v>
      </c>
      <c r="IR262" s="58">
        <v>8.4128352662974457</v>
      </c>
      <c r="IS262" s="58">
        <f t="shared" si="20"/>
        <v>2471.5608673539259</v>
      </c>
      <c r="IT262" s="60"/>
      <c r="IU262" s="18">
        <f t="shared" si="21"/>
        <v>13.785717857877001</v>
      </c>
      <c r="IV262" s="18">
        <f t="shared" si="22"/>
        <v>24.377333591623035</v>
      </c>
      <c r="IW262" s="57">
        <f t="shared" si="23"/>
        <v>0.33933757752089999</v>
      </c>
      <c r="IX262" s="57">
        <f t="shared" si="24"/>
        <v>0.51363232715363782</v>
      </c>
      <c r="JA262" s="18">
        <v>214.13</v>
      </c>
    </row>
    <row r="263" spans="18:261" x14ac:dyDescent="0.2">
      <c r="R263" t="s">
        <v>556</v>
      </c>
      <c r="S263">
        <v>54556</v>
      </c>
      <c r="T263" t="s">
        <v>41</v>
      </c>
      <c r="U263" t="s">
        <v>557</v>
      </c>
      <c r="V263">
        <v>88141</v>
      </c>
      <c r="W263" t="s">
        <v>42</v>
      </c>
      <c r="X263" t="s">
        <v>95</v>
      </c>
      <c r="Y263">
        <v>17031</v>
      </c>
      <c r="Z263">
        <v>10.6</v>
      </c>
      <c r="AA263">
        <v>42.4</v>
      </c>
      <c r="AB263" t="b">
        <v>0</v>
      </c>
      <c r="AC263">
        <v>10986</v>
      </c>
      <c r="AD263">
        <v>2018</v>
      </c>
      <c r="AE263" s="10">
        <v>9999</v>
      </c>
      <c r="AF263" s="11">
        <v>231</v>
      </c>
      <c r="AG263" s="11">
        <v>151.89522112923373</v>
      </c>
      <c r="AH263" s="11">
        <v>17</v>
      </c>
      <c r="AI263" s="11">
        <v>65.755506982352259</v>
      </c>
      <c r="AJ263" s="11" t="s">
        <v>95</v>
      </c>
      <c r="AK263" s="11">
        <v>4.82</v>
      </c>
      <c r="AL263" s="11" t="s">
        <v>43</v>
      </c>
      <c r="AM263" s="11">
        <v>-28.91</v>
      </c>
      <c r="AQ263" t="s">
        <v>712</v>
      </c>
      <c r="AR263" t="s">
        <v>713</v>
      </c>
      <c r="AS263">
        <v>6179</v>
      </c>
      <c r="AT263" t="s">
        <v>41</v>
      </c>
      <c r="AU263">
        <v>1</v>
      </c>
      <c r="AV263">
        <v>2827</v>
      </c>
      <c r="AW263" t="s">
        <v>42</v>
      </c>
      <c r="AX263">
        <v>0</v>
      </c>
      <c r="AY263" t="s">
        <v>442</v>
      </c>
      <c r="AZ263" t="s">
        <v>77</v>
      </c>
      <c r="BA263">
        <v>48</v>
      </c>
      <c r="BB263" t="s">
        <v>714</v>
      </c>
      <c r="BC263">
        <v>149</v>
      </c>
      <c r="BD263">
        <v>48149</v>
      </c>
      <c r="BE263">
        <v>590</v>
      </c>
      <c r="BF263">
        <v>10589</v>
      </c>
      <c r="BG263">
        <v>1979</v>
      </c>
      <c r="BH263">
        <v>0</v>
      </c>
      <c r="BI263" t="s">
        <v>1881</v>
      </c>
      <c r="BJ263" t="s">
        <v>1788</v>
      </c>
      <c r="BK263" t="s">
        <v>1808</v>
      </c>
      <c r="BL263" t="s">
        <v>1910</v>
      </c>
      <c r="BM263" t="s">
        <v>1810</v>
      </c>
      <c r="BN263">
        <v>2011</v>
      </c>
      <c r="BO263">
        <v>0.97</v>
      </c>
      <c r="BP263" t="s">
        <v>1968</v>
      </c>
      <c r="BQ263">
        <v>0</v>
      </c>
      <c r="BR263">
        <v>0</v>
      </c>
      <c r="BS263">
        <v>0</v>
      </c>
      <c r="BT263" t="s">
        <v>1909</v>
      </c>
      <c r="BU263" t="s">
        <v>1863</v>
      </c>
      <c r="BV263" t="s">
        <v>1812</v>
      </c>
      <c r="BW263">
        <v>2016</v>
      </c>
      <c r="BX263">
        <v>0</v>
      </c>
      <c r="BY263">
        <v>1.2</v>
      </c>
      <c r="BZ263">
        <v>0.10645</v>
      </c>
      <c r="CA263">
        <v>0.10645</v>
      </c>
      <c r="CB263">
        <v>0.10645</v>
      </c>
      <c r="CC263">
        <v>0.10645</v>
      </c>
      <c r="CD263">
        <v>0.1</v>
      </c>
      <c r="CE263">
        <v>0.1</v>
      </c>
      <c r="CF263">
        <v>0.1</v>
      </c>
      <c r="CG263">
        <v>0.99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 t="s">
        <v>2436</v>
      </c>
      <c r="CP263">
        <v>50</v>
      </c>
      <c r="CQ263" t="s">
        <v>2436</v>
      </c>
      <c r="CR263">
        <v>50</v>
      </c>
      <c r="CS263" t="s">
        <v>1795</v>
      </c>
      <c r="CT263" t="s">
        <v>2437</v>
      </c>
      <c r="CU263">
        <v>1</v>
      </c>
      <c r="CV263">
        <v>0</v>
      </c>
      <c r="CW263" t="s">
        <v>2168</v>
      </c>
      <c r="CX263">
        <v>29.917200000000001</v>
      </c>
      <c r="CY263">
        <v>-96.750600000000006</v>
      </c>
      <c r="CZ263" t="s">
        <v>1962</v>
      </c>
      <c r="DA263" t="s">
        <v>1818</v>
      </c>
      <c r="DB263">
        <v>0</v>
      </c>
      <c r="DC263">
        <v>0</v>
      </c>
      <c r="DD263" s="18">
        <v>37980264.799999997</v>
      </c>
      <c r="DE263" s="18">
        <v>3835518.2</v>
      </c>
      <c r="DF263" s="57">
        <v>0.498</v>
      </c>
      <c r="DG263" t="s">
        <v>1820</v>
      </c>
      <c r="DH263">
        <v>18227160.800000001</v>
      </c>
      <c r="DI263">
        <v>362</v>
      </c>
      <c r="DJ263">
        <v>2169.6</v>
      </c>
      <c r="DK263">
        <v>3983369.4</v>
      </c>
      <c r="DL263">
        <v>36</v>
      </c>
      <c r="DM263">
        <v>1002.4</v>
      </c>
      <c r="DN263">
        <v>134</v>
      </c>
      <c r="DO263">
        <v>0</v>
      </c>
      <c r="DP263">
        <v>1.98147657941979E-2</v>
      </c>
      <c r="DQ263">
        <v>0.116399302579987</v>
      </c>
      <c r="DR263">
        <v>209.75980769919099</v>
      </c>
      <c r="DS263">
        <v>9.4593103037628404E-7</v>
      </c>
      <c r="DT263">
        <v>0.10882482491024301</v>
      </c>
      <c r="DU263">
        <v>1.9062531654597599E-2</v>
      </c>
      <c r="DV263">
        <v>0.114248808502251</v>
      </c>
      <c r="DW263" s="58">
        <v>209.75995933551201</v>
      </c>
      <c r="DX263">
        <v>9.4786069000761597E-7</v>
      </c>
      <c r="DY263">
        <v>0.109989702839511</v>
      </c>
      <c r="DZ263">
        <v>5.7629078222248701E-3</v>
      </c>
      <c r="EA263">
        <v>0</v>
      </c>
      <c r="EB263">
        <v>2713416</v>
      </c>
      <c r="EC263">
        <v>1721556</v>
      </c>
      <c r="ED263">
        <v>0</v>
      </c>
      <c r="EE263">
        <v>6363</v>
      </c>
      <c r="EF263">
        <v>1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1</v>
      </c>
      <c r="EO263">
        <v>0</v>
      </c>
      <c r="EP263">
        <v>0</v>
      </c>
      <c r="EQ263">
        <v>0</v>
      </c>
      <c r="ER263">
        <v>1</v>
      </c>
      <c r="ES263">
        <v>0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 t="s">
        <v>1950</v>
      </c>
      <c r="FA263">
        <v>43</v>
      </c>
      <c r="FB263" t="s">
        <v>1824</v>
      </c>
      <c r="FC263">
        <v>2</v>
      </c>
      <c r="FD263" t="s">
        <v>1803</v>
      </c>
      <c r="FE263">
        <v>0</v>
      </c>
      <c r="FF263">
        <v>0</v>
      </c>
      <c r="FG263">
        <v>0</v>
      </c>
      <c r="FH263">
        <v>1</v>
      </c>
      <c r="FI263">
        <v>0</v>
      </c>
      <c r="FJ263" t="s">
        <v>1871</v>
      </c>
      <c r="FK263">
        <v>1</v>
      </c>
      <c r="FL263">
        <v>18</v>
      </c>
      <c r="FM263">
        <v>10</v>
      </c>
      <c r="FN263">
        <v>46</v>
      </c>
      <c r="FO263">
        <v>43</v>
      </c>
      <c r="FP263">
        <v>0</v>
      </c>
      <c r="FQ263">
        <v>0</v>
      </c>
      <c r="FR263">
        <v>0</v>
      </c>
      <c r="FS263">
        <v>0</v>
      </c>
      <c r="FT263">
        <v>0</v>
      </c>
      <c r="FU263">
        <v>0</v>
      </c>
      <c r="FV263">
        <v>0</v>
      </c>
      <c r="FW263">
        <v>1</v>
      </c>
      <c r="FX263">
        <v>0</v>
      </c>
      <c r="FY263">
        <v>0</v>
      </c>
      <c r="FZ263">
        <v>0</v>
      </c>
      <c r="GA263">
        <v>0</v>
      </c>
      <c r="GB263">
        <v>0</v>
      </c>
      <c r="GC263">
        <v>0</v>
      </c>
      <c r="GD263">
        <v>0</v>
      </c>
      <c r="GE263">
        <v>1</v>
      </c>
      <c r="GF263">
        <v>1</v>
      </c>
      <c r="GG263">
        <v>0</v>
      </c>
      <c r="GH263">
        <v>1</v>
      </c>
      <c r="GI263">
        <v>0</v>
      </c>
      <c r="GJ263" t="s">
        <v>1836</v>
      </c>
      <c r="GK263">
        <v>0</v>
      </c>
      <c r="GL263">
        <v>1</v>
      </c>
      <c r="GM263" t="s">
        <v>1836</v>
      </c>
      <c r="GN263">
        <v>0</v>
      </c>
      <c r="GO263" t="s">
        <v>1893</v>
      </c>
      <c r="GP263">
        <v>0</v>
      </c>
      <c r="GQ263" t="s">
        <v>2335</v>
      </c>
      <c r="GR263">
        <v>561.46450329999902</v>
      </c>
      <c r="GS263">
        <v>0.644742450987284</v>
      </c>
      <c r="GT263">
        <v>3.8641801703370402</v>
      </c>
      <c r="GU263">
        <v>0</v>
      </c>
      <c r="GV263">
        <v>28949067</v>
      </c>
      <c r="GW263">
        <v>2887605</v>
      </c>
      <c r="GX263">
        <v>0.38</v>
      </c>
      <c r="GY263">
        <v>3036181</v>
      </c>
      <c r="GZ263">
        <v>209.76019710756137</v>
      </c>
      <c r="HA263" t="s">
        <v>1806</v>
      </c>
      <c r="HB263" s="57">
        <v>0.498</v>
      </c>
      <c r="HC263" t="s">
        <v>1806</v>
      </c>
      <c r="HD263" s="58">
        <v>209.75995933551201</v>
      </c>
      <c r="HE263" s="18">
        <v>2573863.1999999997</v>
      </c>
      <c r="HF263" s="18">
        <v>27254637.424799994</v>
      </c>
      <c r="HG263" s="18">
        <v>2858465.8189650849</v>
      </c>
      <c r="HH263" s="57">
        <v>0.3653250773993808</v>
      </c>
      <c r="HI263">
        <v>20</v>
      </c>
      <c r="HJ263" s="11">
        <v>11.168424571954189</v>
      </c>
      <c r="HK263">
        <v>0</v>
      </c>
      <c r="HL263" s="11">
        <v>11.168424571954189</v>
      </c>
      <c r="HM263" s="59">
        <v>2538.8106612174502</v>
      </c>
      <c r="HN263" s="59">
        <v>10.58</v>
      </c>
      <c r="HO263" s="59">
        <v>4.59</v>
      </c>
      <c r="HP263" s="59">
        <v>31.562027485390299</v>
      </c>
      <c r="HQ263" s="59">
        <v>0.33591450627881403</v>
      </c>
      <c r="HR263" s="59">
        <v>0.50583021230674285</v>
      </c>
      <c r="HS263" s="59">
        <v>4.82</v>
      </c>
      <c r="HT263" s="59">
        <v>18.850000000000001</v>
      </c>
      <c r="HU263" t="s">
        <v>44</v>
      </c>
      <c r="HV263" s="19" t="s">
        <v>44</v>
      </c>
      <c r="HW263" s="18">
        <v>602.00069233500005</v>
      </c>
      <c r="HX263" s="58">
        <v>198.29902805514899</v>
      </c>
      <c r="HY263" s="58">
        <v>391.70097194485101</v>
      </c>
      <c r="HZ263" s="57">
        <v>0.75011302254661738</v>
      </c>
      <c r="IA263" s="18">
        <v>2573863.1999999993</v>
      </c>
      <c r="IB263" s="18">
        <v>3876884.1457299371</v>
      </c>
      <c r="IC263" s="18">
        <v>41052326.219134308</v>
      </c>
      <c r="ID263" s="58">
        <v>20.975995933551204</v>
      </c>
      <c r="IE263" s="18">
        <v>430556.7139176894</v>
      </c>
      <c r="IF263" s="18">
        <v>2427909.1050473955</v>
      </c>
      <c r="IG263" s="18">
        <v>954200294.38455343</v>
      </c>
      <c r="IH263" s="18">
        <v>0</v>
      </c>
      <c r="II263" s="18">
        <v>0</v>
      </c>
      <c r="IJ263" s="18">
        <v>2436.0427027965065</v>
      </c>
      <c r="IK263" s="58">
        <v>21.767442101694915</v>
      </c>
      <c r="IL263" s="58">
        <v>8.0410385414040171</v>
      </c>
      <c r="IM263" s="58">
        <v>13.654191974283</v>
      </c>
      <c r="IN263" s="58">
        <v>20.869417043848305</v>
      </c>
      <c r="IO263" s="58">
        <v>4.088807583985804E-15</v>
      </c>
      <c r="IP263" s="58">
        <v>80.179969910222368</v>
      </c>
      <c r="IQ263" s="58">
        <v>4.6475428862218706</v>
      </c>
      <c r="IR263" s="58">
        <v>4.9269305759429338</v>
      </c>
      <c r="IS263" s="58">
        <f t="shared" si="20"/>
        <v>2436.0427027965065</v>
      </c>
      <c r="IT263" s="60"/>
      <c r="IU263" s="18">
        <f t="shared" si="21"/>
        <v>13.654191974283</v>
      </c>
      <c r="IV263" s="18">
        <f t="shared" si="22"/>
        <v>21.767442101694915</v>
      </c>
      <c r="IW263" s="57">
        <f t="shared" si="23"/>
        <v>0.33610004755110001</v>
      </c>
      <c r="IX263" s="57">
        <f t="shared" si="24"/>
        <v>0.50625104929039666</v>
      </c>
      <c r="JA263" s="18">
        <v>214.13</v>
      </c>
    </row>
    <row r="264" spans="18:261" x14ac:dyDescent="0.2">
      <c r="R264" t="s">
        <v>559</v>
      </c>
      <c r="S264">
        <v>54634</v>
      </c>
      <c r="T264" t="s">
        <v>41</v>
      </c>
      <c r="U264">
        <v>1</v>
      </c>
      <c r="V264">
        <v>3787</v>
      </c>
      <c r="W264" t="s">
        <v>42</v>
      </c>
      <c r="X264" t="s">
        <v>72</v>
      </c>
      <c r="Y264">
        <v>42107</v>
      </c>
      <c r="Z264">
        <v>86</v>
      </c>
      <c r="AA264">
        <v>86</v>
      </c>
      <c r="AB264" t="b">
        <v>0</v>
      </c>
      <c r="AC264">
        <v>14500</v>
      </c>
      <c r="AD264">
        <v>1990</v>
      </c>
      <c r="AE264" s="10">
        <v>9999</v>
      </c>
      <c r="AF264" s="11">
        <v>999</v>
      </c>
      <c r="AG264" s="11">
        <v>39.116050151300904</v>
      </c>
      <c r="AH264" s="11">
        <v>10</v>
      </c>
      <c r="AI264" s="11">
        <v>32.062336189590908</v>
      </c>
      <c r="AJ264" s="11" t="s">
        <v>72</v>
      </c>
      <c r="AK264" s="11">
        <v>9.64</v>
      </c>
      <c r="AL264" s="11" t="s">
        <v>137</v>
      </c>
      <c r="AM264" s="11"/>
      <c r="AQ264" t="s">
        <v>712</v>
      </c>
      <c r="AR264" t="s">
        <v>715</v>
      </c>
      <c r="AS264">
        <v>6179</v>
      </c>
      <c r="AT264" t="s">
        <v>41</v>
      </c>
      <c r="AU264">
        <v>2</v>
      </c>
      <c r="AV264">
        <v>2828</v>
      </c>
      <c r="AW264" t="s">
        <v>42</v>
      </c>
      <c r="AX264">
        <v>0</v>
      </c>
      <c r="AY264" t="s">
        <v>442</v>
      </c>
      <c r="AZ264" t="s">
        <v>77</v>
      </c>
      <c r="BA264">
        <v>48</v>
      </c>
      <c r="BB264" t="s">
        <v>714</v>
      </c>
      <c r="BC264">
        <v>149</v>
      </c>
      <c r="BD264">
        <v>48149</v>
      </c>
      <c r="BE264">
        <v>590</v>
      </c>
      <c r="BF264">
        <v>10606</v>
      </c>
      <c r="BG264">
        <v>1980</v>
      </c>
      <c r="BH264">
        <v>0</v>
      </c>
      <c r="BI264" t="s">
        <v>1881</v>
      </c>
      <c r="BJ264" t="s">
        <v>1788</v>
      </c>
      <c r="BK264" t="s">
        <v>1808</v>
      </c>
      <c r="BL264" t="s">
        <v>1910</v>
      </c>
      <c r="BM264" t="s">
        <v>1810</v>
      </c>
      <c r="BN264">
        <v>2011</v>
      </c>
      <c r="BO264">
        <v>0.97</v>
      </c>
      <c r="BP264" t="s">
        <v>1968</v>
      </c>
      <c r="BQ264">
        <v>0</v>
      </c>
      <c r="BR264">
        <v>0</v>
      </c>
      <c r="BS264">
        <v>0</v>
      </c>
      <c r="BT264" t="s">
        <v>1909</v>
      </c>
      <c r="BU264" t="s">
        <v>1863</v>
      </c>
      <c r="BV264" t="s">
        <v>1812</v>
      </c>
      <c r="BW264">
        <v>2016</v>
      </c>
      <c r="BX264">
        <v>0</v>
      </c>
      <c r="BY264">
        <v>1.2</v>
      </c>
      <c r="BZ264">
        <v>0.11169</v>
      </c>
      <c r="CA264">
        <v>0.11169</v>
      </c>
      <c r="CB264">
        <v>0.11169</v>
      </c>
      <c r="CC264">
        <v>0.11169</v>
      </c>
      <c r="CD264">
        <v>0.1</v>
      </c>
      <c r="CE264">
        <v>0.1</v>
      </c>
      <c r="CF264">
        <v>0.1</v>
      </c>
      <c r="CG264">
        <v>0.99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 t="s">
        <v>2436</v>
      </c>
      <c r="CP264">
        <v>50</v>
      </c>
      <c r="CQ264" t="s">
        <v>2436</v>
      </c>
      <c r="CR264">
        <v>50</v>
      </c>
      <c r="CS264" t="s">
        <v>1795</v>
      </c>
      <c r="CT264" t="s">
        <v>2438</v>
      </c>
      <c r="CU264">
        <v>1</v>
      </c>
      <c r="CV264">
        <v>0</v>
      </c>
      <c r="CW264" t="s">
        <v>2168</v>
      </c>
      <c r="CX264">
        <v>29.917200000000001</v>
      </c>
      <c r="CY264">
        <v>-96.750600000000006</v>
      </c>
      <c r="CZ264" t="s">
        <v>1962</v>
      </c>
      <c r="DA264" t="s">
        <v>1818</v>
      </c>
      <c r="DB264">
        <v>0</v>
      </c>
      <c r="DC264">
        <v>0</v>
      </c>
      <c r="DD264" s="18">
        <v>41180832.200000003</v>
      </c>
      <c r="DE264" s="18">
        <v>3862281.2</v>
      </c>
      <c r="DF264" s="57">
        <v>0.54200000000000004</v>
      </c>
      <c r="DG264" t="s">
        <v>1820</v>
      </c>
      <c r="DH264">
        <v>19240995.600000001</v>
      </c>
      <c r="DI264">
        <v>459.4</v>
      </c>
      <c r="DJ264">
        <v>2374.1999999999998</v>
      </c>
      <c r="DK264">
        <v>4319044.8</v>
      </c>
      <c r="DL264">
        <v>36.799999999999997</v>
      </c>
      <c r="DM264">
        <v>1102.2</v>
      </c>
      <c r="DN264">
        <v>192</v>
      </c>
      <c r="DO264">
        <v>0</v>
      </c>
      <c r="DP264">
        <v>2.1586545264287101E-2</v>
      </c>
      <c r="DQ264">
        <v>0.108248626983839</v>
      </c>
      <c r="DR264">
        <v>209.759882590253</v>
      </c>
      <c r="DS264">
        <v>8.1607671121085299E-7</v>
      </c>
      <c r="DT264">
        <v>0.105722144198408</v>
      </c>
      <c r="DU264">
        <v>2.23113509590512E-2</v>
      </c>
      <c r="DV264">
        <v>0.115306071935088</v>
      </c>
      <c r="DW264" s="58">
        <v>209.759957206498</v>
      </c>
      <c r="DX264">
        <v>8.9361962918272402E-7</v>
      </c>
      <c r="DY264">
        <v>0.114567876103043</v>
      </c>
      <c r="DZ264">
        <v>8.7149513705713499E-3</v>
      </c>
      <c r="EA264">
        <v>0</v>
      </c>
      <c r="EB264">
        <v>3838120</v>
      </c>
      <c r="EC264">
        <v>2409915</v>
      </c>
      <c r="ED264">
        <v>0</v>
      </c>
      <c r="EE264">
        <v>7360</v>
      </c>
      <c r="EF264">
        <v>1</v>
      </c>
      <c r="EG264">
        <v>0</v>
      </c>
      <c r="EH264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1</v>
      </c>
      <c r="EO264">
        <v>0</v>
      </c>
      <c r="EP264">
        <v>0</v>
      </c>
      <c r="EQ264">
        <v>0</v>
      </c>
      <c r="ER264">
        <v>1</v>
      </c>
      <c r="ES264">
        <v>0</v>
      </c>
      <c r="ET264">
        <v>0</v>
      </c>
      <c r="EU264">
        <v>0</v>
      </c>
      <c r="EV264">
        <v>0</v>
      </c>
      <c r="EW264">
        <v>0</v>
      </c>
      <c r="EX264">
        <v>0</v>
      </c>
      <c r="EY264">
        <v>0</v>
      </c>
      <c r="EZ264" t="s">
        <v>1950</v>
      </c>
      <c r="FA264">
        <v>42</v>
      </c>
      <c r="FB264" t="s">
        <v>1824</v>
      </c>
      <c r="FC264">
        <v>2</v>
      </c>
      <c r="FD264" t="s">
        <v>1803</v>
      </c>
      <c r="FE264">
        <v>0</v>
      </c>
      <c r="FF264">
        <v>0</v>
      </c>
      <c r="FG264">
        <v>0</v>
      </c>
      <c r="FH264">
        <v>1</v>
      </c>
      <c r="FI264">
        <v>0</v>
      </c>
      <c r="FJ264" t="s">
        <v>1871</v>
      </c>
      <c r="FK264">
        <v>1</v>
      </c>
      <c r="FL264">
        <v>18</v>
      </c>
      <c r="FM264">
        <v>10</v>
      </c>
      <c r="FN264">
        <v>46</v>
      </c>
      <c r="FO264">
        <v>43</v>
      </c>
      <c r="FP264">
        <v>0</v>
      </c>
      <c r="FQ264">
        <v>0</v>
      </c>
      <c r="FR264">
        <v>0</v>
      </c>
      <c r="FS264">
        <v>0</v>
      </c>
      <c r="FT264">
        <v>0</v>
      </c>
      <c r="FU264">
        <v>0</v>
      </c>
      <c r="FV264">
        <v>0</v>
      </c>
      <c r="FW264">
        <v>1</v>
      </c>
      <c r="FX264">
        <v>0</v>
      </c>
      <c r="FY264">
        <v>0</v>
      </c>
      <c r="FZ264">
        <v>0</v>
      </c>
      <c r="GA264">
        <v>0</v>
      </c>
      <c r="GB264">
        <v>0</v>
      </c>
      <c r="GC264">
        <v>0</v>
      </c>
      <c r="GD264">
        <v>0</v>
      </c>
      <c r="GE264">
        <v>1</v>
      </c>
      <c r="GF264">
        <v>1</v>
      </c>
      <c r="GG264">
        <v>0</v>
      </c>
      <c r="GH264">
        <v>1</v>
      </c>
      <c r="GI264">
        <v>0</v>
      </c>
      <c r="GJ264" t="s">
        <v>1836</v>
      </c>
      <c r="GK264">
        <v>0</v>
      </c>
      <c r="GL264">
        <v>1</v>
      </c>
      <c r="GM264" t="s">
        <v>1836</v>
      </c>
      <c r="GN264">
        <v>0</v>
      </c>
      <c r="GO264" t="s">
        <v>1893</v>
      </c>
      <c r="GP264">
        <v>0</v>
      </c>
      <c r="GQ264" t="s">
        <v>2335</v>
      </c>
      <c r="GR264">
        <v>561.46450329999902</v>
      </c>
      <c r="GS264">
        <v>0.81821735354574099</v>
      </c>
      <c r="GT264">
        <v>4.22858432909947</v>
      </c>
      <c r="GU264">
        <v>0</v>
      </c>
      <c r="GV264">
        <v>43850986</v>
      </c>
      <c r="GW264">
        <v>4090838</v>
      </c>
      <c r="GX264">
        <v>0.57999999999999996</v>
      </c>
      <c r="GY264">
        <v>4599090</v>
      </c>
      <c r="GZ264">
        <v>209.75993561467467</v>
      </c>
      <c r="HA264" t="s">
        <v>1806</v>
      </c>
      <c r="HB264" s="57">
        <v>0.54200000000000004</v>
      </c>
      <c r="HC264" t="s">
        <v>1806</v>
      </c>
      <c r="HD264" s="58">
        <v>209.759957206498</v>
      </c>
      <c r="HE264" s="18">
        <v>2801272.8000000003</v>
      </c>
      <c r="HF264" s="18">
        <v>29710299.316800002</v>
      </c>
      <c r="HG264" s="18">
        <v>3116015.5566421077</v>
      </c>
      <c r="HH264" s="57">
        <v>0.3653250773993808</v>
      </c>
      <c r="HI264">
        <v>20</v>
      </c>
      <c r="HJ264" s="11">
        <v>11.157735833156476</v>
      </c>
      <c r="HK264">
        <v>0</v>
      </c>
      <c r="HL264" s="11">
        <v>11.157735833156476</v>
      </c>
      <c r="HM264" s="59" t="s">
        <v>44</v>
      </c>
      <c r="HN264" s="59" t="s">
        <v>44</v>
      </c>
      <c r="HO264" s="59" t="s">
        <v>44</v>
      </c>
      <c r="HP264" s="59" t="s">
        <v>44</v>
      </c>
      <c r="HQ264" s="59" t="s">
        <v>44</v>
      </c>
      <c r="HR264" s="59" t="s">
        <v>44</v>
      </c>
      <c r="HS264" s="59" t="s">
        <v>44</v>
      </c>
      <c r="HT264" s="59" t="s">
        <v>44</v>
      </c>
      <c r="HU264" t="s">
        <v>44</v>
      </c>
      <c r="HV264" s="19" t="s">
        <v>44</v>
      </c>
      <c r="HW264" s="18">
        <v>602.96716808999997</v>
      </c>
      <c r="HX264" s="58">
        <v>198.61738516884597</v>
      </c>
      <c r="HY264" s="58">
        <v>391.382614831154</v>
      </c>
      <c r="HZ264" s="57">
        <v>0.81705213231802853</v>
      </c>
      <c r="IA264" s="18">
        <v>2801272.8000000003</v>
      </c>
      <c r="IB264" s="18">
        <v>4222852.240672498</v>
      </c>
      <c r="IC264" s="18">
        <v>44787570.864572518</v>
      </c>
      <c r="ID264" s="58">
        <v>20.975995720649802</v>
      </c>
      <c r="IE264" s="18">
        <v>469731.94739678648</v>
      </c>
      <c r="IF264" s="18">
        <v>2646283.6092453212</v>
      </c>
      <c r="IG264" s="18">
        <v>955732205.33030236</v>
      </c>
      <c r="IH264" s="18">
        <v>0</v>
      </c>
      <c r="II264" s="18">
        <v>0</v>
      </c>
      <c r="IJ264" s="18">
        <v>2441.938321002362</v>
      </c>
      <c r="IK264" s="58">
        <v>21.767442101694915</v>
      </c>
      <c r="IL264" s="58">
        <v>8.0734398026706913</v>
      </c>
      <c r="IM264" s="58">
        <v>13.676112954881997</v>
      </c>
      <c r="IN264" s="58">
        <v>20.890113264749061</v>
      </c>
      <c r="IO264" s="58">
        <v>0</v>
      </c>
      <c r="IP264" s="58">
        <v>80.29710879492076</v>
      </c>
      <c r="IQ264" s="58">
        <v>1.2368310759167258</v>
      </c>
      <c r="IR264" s="58">
        <v>1.3092705706431587</v>
      </c>
      <c r="IS264" s="58">
        <f t="shared" si="20"/>
        <v>2441.938321002362</v>
      </c>
      <c r="IT264" s="60"/>
      <c r="IU264" s="18">
        <f t="shared" si="21"/>
        <v>13.676112954881997</v>
      </c>
      <c r="IV264" s="18">
        <f t="shared" si="22"/>
        <v>21.767442101694915</v>
      </c>
      <c r="IW264" s="57">
        <f t="shared" si="23"/>
        <v>0.33663963587940005</v>
      </c>
      <c r="IX264" s="57">
        <f t="shared" si="24"/>
        <v>0.50747625888935155</v>
      </c>
      <c r="JA264" s="18">
        <v>214.13</v>
      </c>
    </row>
    <row r="265" spans="18:261" x14ac:dyDescent="0.2">
      <c r="R265" t="s">
        <v>561</v>
      </c>
      <c r="S265">
        <v>55076</v>
      </c>
      <c r="T265" t="s">
        <v>41</v>
      </c>
      <c r="U265" t="s">
        <v>562</v>
      </c>
      <c r="V265">
        <v>3856</v>
      </c>
      <c r="W265" t="s">
        <v>42</v>
      </c>
      <c r="X265" t="s">
        <v>563</v>
      </c>
      <c r="Y265">
        <v>28019</v>
      </c>
      <c r="Z265">
        <v>220</v>
      </c>
      <c r="AA265">
        <v>440</v>
      </c>
      <c r="AB265" t="b">
        <v>0</v>
      </c>
      <c r="AC265">
        <v>11206</v>
      </c>
      <c r="AD265">
        <v>2002</v>
      </c>
      <c r="AE265" s="10">
        <v>9999</v>
      </c>
      <c r="AF265" s="11">
        <v>102</v>
      </c>
      <c r="AG265" s="11">
        <v>20.433814678882175</v>
      </c>
      <c r="AH265" s="11">
        <v>0</v>
      </c>
      <c r="AI265" s="11">
        <v>20.033151645962917</v>
      </c>
      <c r="AJ265" s="11" t="s">
        <v>563</v>
      </c>
      <c r="AK265" s="11">
        <v>4.82</v>
      </c>
      <c r="AL265" s="11" t="s">
        <v>563</v>
      </c>
      <c r="AM265" s="11">
        <v>-28.91</v>
      </c>
      <c r="AQ265" t="s">
        <v>712</v>
      </c>
      <c r="AR265" t="s">
        <v>716</v>
      </c>
      <c r="AS265">
        <v>6179</v>
      </c>
      <c r="AT265" t="s">
        <v>41</v>
      </c>
      <c r="AU265">
        <v>3</v>
      </c>
      <c r="AV265">
        <v>2829</v>
      </c>
      <c r="AW265" t="s">
        <v>42</v>
      </c>
      <c r="AX265">
        <v>0</v>
      </c>
      <c r="AY265" t="s">
        <v>442</v>
      </c>
      <c r="AZ265" t="s">
        <v>77</v>
      </c>
      <c r="BA265">
        <v>48</v>
      </c>
      <c r="BB265" t="s">
        <v>714</v>
      </c>
      <c r="BC265">
        <v>149</v>
      </c>
      <c r="BD265">
        <v>48149</v>
      </c>
      <c r="BE265">
        <v>435</v>
      </c>
      <c r="BF265">
        <v>10608</v>
      </c>
      <c r="BG265">
        <v>1988</v>
      </c>
      <c r="BH265">
        <v>0</v>
      </c>
      <c r="BI265" t="s">
        <v>1881</v>
      </c>
      <c r="BJ265" t="s">
        <v>1788</v>
      </c>
      <c r="BK265" t="s">
        <v>1808</v>
      </c>
      <c r="BL265" t="s">
        <v>1910</v>
      </c>
      <c r="BM265" t="s">
        <v>1810</v>
      </c>
      <c r="BN265">
        <v>1988</v>
      </c>
      <c r="BO265">
        <v>0.9</v>
      </c>
      <c r="BP265" t="s">
        <v>1968</v>
      </c>
      <c r="BQ265">
        <v>0</v>
      </c>
      <c r="BR265">
        <v>0</v>
      </c>
      <c r="BS265">
        <v>0</v>
      </c>
      <c r="BT265" t="s">
        <v>1909</v>
      </c>
      <c r="BU265" t="s">
        <v>1863</v>
      </c>
      <c r="BV265" t="s">
        <v>1812</v>
      </c>
      <c r="BW265">
        <v>2016</v>
      </c>
      <c r="BX265">
        <v>0</v>
      </c>
      <c r="BY265">
        <v>0.6</v>
      </c>
      <c r="BZ265">
        <v>0.12667</v>
      </c>
      <c r="CA265">
        <v>0.12667</v>
      </c>
      <c r="CB265">
        <v>0.12667</v>
      </c>
      <c r="CC265">
        <v>0.12667</v>
      </c>
      <c r="CD265">
        <v>0.1</v>
      </c>
      <c r="CE265">
        <v>0.1</v>
      </c>
      <c r="CF265">
        <v>0.1</v>
      </c>
      <c r="CG265">
        <v>0.95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 t="s">
        <v>2439</v>
      </c>
      <c r="CP265">
        <v>100</v>
      </c>
      <c r="CQ265" t="s">
        <v>2439</v>
      </c>
      <c r="CR265">
        <v>100</v>
      </c>
      <c r="CS265" t="s">
        <v>1795</v>
      </c>
      <c r="CT265" t="s">
        <v>2440</v>
      </c>
      <c r="CU265">
        <v>1</v>
      </c>
      <c r="CV265">
        <v>0</v>
      </c>
      <c r="CW265" t="s">
        <v>2168</v>
      </c>
      <c r="CX265">
        <v>29.917200000000001</v>
      </c>
      <c r="CY265">
        <v>-96.750600000000006</v>
      </c>
      <c r="CZ265" t="s">
        <v>1962</v>
      </c>
      <c r="DA265" t="s">
        <v>1818</v>
      </c>
      <c r="DB265">
        <v>0</v>
      </c>
      <c r="DC265">
        <v>0</v>
      </c>
      <c r="DD265" s="18">
        <v>32408716.600000001</v>
      </c>
      <c r="DE265" s="18">
        <v>3062387.4</v>
      </c>
      <c r="DF265" s="57">
        <v>0.58399999999999996</v>
      </c>
      <c r="DG265" t="s">
        <v>1820</v>
      </c>
      <c r="DH265">
        <v>15216580.6</v>
      </c>
      <c r="DI265">
        <v>267.60000000000002</v>
      </c>
      <c r="DJ265">
        <v>1986.4</v>
      </c>
      <c r="DK265">
        <v>3399024.6</v>
      </c>
      <c r="DL265">
        <v>30.6</v>
      </c>
      <c r="DM265">
        <v>914.8</v>
      </c>
      <c r="DN265">
        <v>109</v>
      </c>
      <c r="DO265">
        <v>0</v>
      </c>
      <c r="DP265">
        <v>1.70810768416133E-2</v>
      </c>
      <c r="DQ265">
        <v>0.116162307138302</v>
      </c>
      <c r="DR265">
        <v>209.76007238422099</v>
      </c>
      <c r="DS265">
        <v>9.3369230323931305E-7</v>
      </c>
      <c r="DT265">
        <v>0.10656382318660899</v>
      </c>
      <c r="DU265">
        <v>1.6514075722455401E-2</v>
      </c>
      <c r="DV265">
        <v>0.12258430498910899</v>
      </c>
      <c r="DW265" s="58">
        <v>209.75990144577301</v>
      </c>
      <c r="DX265">
        <v>9.4419042807761099E-7</v>
      </c>
      <c r="DY265">
        <v>0.120237262765854</v>
      </c>
      <c r="DZ265">
        <v>6.5177751688073804E-3</v>
      </c>
      <c r="EA265">
        <v>0</v>
      </c>
      <c r="EB265">
        <v>3054954</v>
      </c>
      <c r="EC265">
        <v>1930782</v>
      </c>
      <c r="ED265">
        <v>0</v>
      </c>
      <c r="EE265">
        <v>7922</v>
      </c>
      <c r="EF265">
        <v>1</v>
      </c>
      <c r="EG265">
        <v>0</v>
      </c>
      <c r="EH265">
        <v>0</v>
      </c>
      <c r="EI265">
        <v>0</v>
      </c>
      <c r="EJ265">
        <v>0</v>
      </c>
      <c r="EK265">
        <v>0</v>
      </c>
      <c r="EL265">
        <v>0</v>
      </c>
      <c r="EM265">
        <v>0</v>
      </c>
      <c r="EN265">
        <v>1</v>
      </c>
      <c r="EO265">
        <v>0</v>
      </c>
      <c r="EP265">
        <v>0</v>
      </c>
      <c r="EQ265">
        <v>0</v>
      </c>
      <c r="ER265">
        <v>1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 t="s">
        <v>1950</v>
      </c>
      <c r="FA265">
        <v>34</v>
      </c>
      <c r="FB265" t="s">
        <v>1802</v>
      </c>
      <c r="FC265">
        <v>0</v>
      </c>
      <c r="FD265" t="s">
        <v>1803</v>
      </c>
      <c r="FE265">
        <v>0</v>
      </c>
      <c r="FF265">
        <v>0</v>
      </c>
      <c r="FG265">
        <v>0</v>
      </c>
      <c r="FH265">
        <v>1</v>
      </c>
      <c r="FI265">
        <v>0</v>
      </c>
      <c r="FJ265" t="s">
        <v>1871</v>
      </c>
      <c r="FK265">
        <v>1</v>
      </c>
      <c r="FL265">
        <v>18</v>
      </c>
      <c r="FM265">
        <v>10</v>
      </c>
      <c r="FN265">
        <v>46</v>
      </c>
      <c r="FO265">
        <v>43</v>
      </c>
      <c r="FP265">
        <v>0</v>
      </c>
      <c r="FQ265">
        <v>0</v>
      </c>
      <c r="FR265">
        <v>0</v>
      </c>
      <c r="FS265">
        <v>0</v>
      </c>
      <c r="FT265">
        <v>0</v>
      </c>
      <c r="FU265">
        <v>0</v>
      </c>
      <c r="FV265">
        <v>0</v>
      </c>
      <c r="FW265">
        <v>0</v>
      </c>
      <c r="FX265">
        <v>0</v>
      </c>
      <c r="FY265">
        <v>0</v>
      </c>
      <c r="FZ265">
        <v>0</v>
      </c>
      <c r="GA265">
        <v>0</v>
      </c>
      <c r="GB265">
        <v>0</v>
      </c>
      <c r="GC265">
        <v>0</v>
      </c>
      <c r="GD265">
        <v>0</v>
      </c>
      <c r="GE265">
        <v>1</v>
      </c>
      <c r="GF265">
        <v>1</v>
      </c>
      <c r="GG265">
        <v>0</v>
      </c>
      <c r="GH265">
        <v>1</v>
      </c>
      <c r="GI265">
        <v>0</v>
      </c>
      <c r="GJ265" t="s">
        <v>1836</v>
      </c>
      <c r="GK265">
        <v>0</v>
      </c>
      <c r="GL265">
        <v>1</v>
      </c>
      <c r="GM265" t="s">
        <v>1836</v>
      </c>
      <c r="GN265">
        <v>0</v>
      </c>
      <c r="GO265" t="s">
        <v>1893</v>
      </c>
      <c r="GP265">
        <v>0</v>
      </c>
      <c r="GQ265" t="s">
        <v>2335</v>
      </c>
      <c r="GR265">
        <v>561.46450329999902</v>
      </c>
      <c r="GS265">
        <v>0.47661071791214699</v>
      </c>
      <c r="GT265">
        <v>3.53789062055563</v>
      </c>
      <c r="GU265">
        <v>0</v>
      </c>
      <c r="GV265">
        <v>35074060</v>
      </c>
      <c r="GW265">
        <v>3234079</v>
      </c>
      <c r="GX265">
        <v>0.63</v>
      </c>
      <c r="GY265">
        <v>3678566</v>
      </c>
      <c r="GZ265">
        <v>209.75991943903841</v>
      </c>
      <c r="HA265" t="s">
        <v>1806</v>
      </c>
      <c r="HB265" s="57">
        <v>0.58399999999999996</v>
      </c>
      <c r="HC265" t="s">
        <v>1806</v>
      </c>
      <c r="HD265" s="58">
        <v>209.75990144577301</v>
      </c>
      <c r="HE265" s="18">
        <v>2225390.4</v>
      </c>
      <c r="HF265" s="18">
        <v>23606941.363200001</v>
      </c>
      <c r="HG265" s="18">
        <v>2475894.8468904872</v>
      </c>
      <c r="HH265" s="57">
        <v>0.26934984520123839</v>
      </c>
      <c r="HI265">
        <v>20</v>
      </c>
      <c r="HJ265" s="11">
        <v>13.422277236685812</v>
      </c>
      <c r="HK265">
        <v>0</v>
      </c>
      <c r="HL265" s="11">
        <v>13.422277236685812</v>
      </c>
      <c r="HM265" s="59">
        <v>2545.7965608545001</v>
      </c>
      <c r="HN265" s="59">
        <v>10.58</v>
      </c>
      <c r="HO265" s="59">
        <v>4.59</v>
      </c>
      <c r="HP265" s="59">
        <v>34.076311790300501</v>
      </c>
      <c r="HQ265" s="59">
        <v>0.33654793819770101</v>
      </c>
      <c r="HR265" s="59">
        <v>0.50726790611434769</v>
      </c>
      <c r="HS265" s="59">
        <v>4.82</v>
      </c>
      <c r="HT265" s="59">
        <v>18.850000000000001</v>
      </c>
      <c r="HU265" t="s">
        <v>44</v>
      </c>
      <c r="HV265" s="19" t="s">
        <v>44</v>
      </c>
      <c r="HW265" s="18">
        <v>444.64437107999998</v>
      </c>
      <c r="HX265" s="58">
        <v>146.46585583375199</v>
      </c>
      <c r="HY265" s="58">
        <v>288.53414416624798</v>
      </c>
      <c r="HZ265" s="57">
        <v>0.88045039083356069</v>
      </c>
      <c r="IA265" s="18">
        <v>2225390.4</v>
      </c>
      <c r="IB265" s="18">
        <v>3355044.2593103666</v>
      </c>
      <c r="IC265" s="18">
        <v>35590309.502764367</v>
      </c>
      <c r="ID265" s="58">
        <v>20.975990144577302</v>
      </c>
      <c r="IE265" s="18">
        <v>373270.99068622064</v>
      </c>
      <c r="IF265" s="18">
        <v>2102623.8562042667</v>
      </c>
      <c r="IG265" s="18">
        <v>704782893.41379738</v>
      </c>
      <c r="IH265" s="18">
        <v>0</v>
      </c>
      <c r="II265" s="18">
        <v>0</v>
      </c>
      <c r="IJ265" s="18">
        <v>2442.6325537670668</v>
      </c>
      <c r="IK265" s="58">
        <v>23.475351862068965</v>
      </c>
      <c r="IL265" s="58">
        <v>8.0772579091500294</v>
      </c>
      <c r="IM265" s="58">
        <v>13.678691893776</v>
      </c>
      <c r="IN265" s="58">
        <v>23.252371115233913</v>
      </c>
      <c r="IO265" s="58">
        <v>0</v>
      </c>
      <c r="IP265" s="58">
        <v>80.31086490593411</v>
      </c>
      <c r="IQ265" s="58">
        <v>0.80134585068873321</v>
      </c>
      <c r="IR265" s="58">
        <v>0.84813427658042073</v>
      </c>
      <c r="IS265" s="58">
        <f t="shared" si="20"/>
        <v>2442.6325537670668</v>
      </c>
      <c r="IT265" s="60"/>
      <c r="IU265" s="18">
        <f t="shared" si="21"/>
        <v>13.678691893776</v>
      </c>
      <c r="IV265" s="18">
        <f t="shared" si="22"/>
        <v>23.475351862068965</v>
      </c>
      <c r="IW265" s="57">
        <f t="shared" si="23"/>
        <v>0.33670311685920007</v>
      </c>
      <c r="IX265" s="57">
        <f t="shared" si="24"/>
        <v>0.50762053224924797</v>
      </c>
      <c r="JA265" s="18">
        <v>214.13</v>
      </c>
    </row>
    <row r="266" spans="18:261" x14ac:dyDescent="0.2">
      <c r="R266" t="s">
        <v>565</v>
      </c>
      <c r="S266">
        <v>55076</v>
      </c>
      <c r="T266" t="s">
        <v>41</v>
      </c>
      <c r="U266" t="s">
        <v>566</v>
      </c>
      <c r="V266">
        <v>3857</v>
      </c>
      <c r="W266" t="s">
        <v>42</v>
      </c>
      <c r="X266" t="s">
        <v>563</v>
      </c>
      <c r="Y266">
        <v>28019</v>
      </c>
      <c r="Z266">
        <v>220</v>
      </c>
      <c r="AA266">
        <v>440</v>
      </c>
      <c r="AB266" t="b">
        <v>0</v>
      </c>
      <c r="AC266">
        <v>11206</v>
      </c>
      <c r="AD266">
        <v>2002</v>
      </c>
      <c r="AE266" s="10">
        <v>9999</v>
      </c>
      <c r="AF266" s="11">
        <v>102</v>
      </c>
      <c r="AG266" s="11">
        <v>20.433814678882175</v>
      </c>
      <c r="AH266" s="11">
        <v>0</v>
      </c>
      <c r="AI266" s="11">
        <v>20.033151645962917</v>
      </c>
      <c r="AJ266" s="11" t="s">
        <v>563</v>
      </c>
      <c r="AK266" s="11">
        <v>4.82</v>
      </c>
      <c r="AL266" s="11" t="s">
        <v>563</v>
      </c>
      <c r="AM266" s="11">
        <v>-28.91</v>
      </c>
      <c r="AQ266" t="s">
        <v>114</v>
      </c>
      <c r="AR266" t="s">
        <v>115</v>
      </c>
      <c r="AS266">
        <v>6180</v>
      </c>
      <c r="AT266" t="s">
        <v>41</v>
      </c>
      <c r="AU266">
        <v>1</v>
      </c>
      <c r="AV266">
        <v>2830</v>
      </c>
      <c r="AW266" t="s">
        <v>42</v>
      </c>
      <c r="AX266">
        <v>0</v>
      </c>
      <c r="AY266" t="s">
        <v>442</v>
      </c>
      <c r="AZ266" t="s">
        <v>77</v>
      </c>
      <c r="BA266">
        <v>48</v>
      </c>
      <c r="BB266" t="s">
        <v>717</v>
      </c>
      <c r="BC266">
        <v>395</v>
      </c>
      <c r="BD266">
        <v>48395</v>
      </c>
      <c r="BE266">
        <v>855</v>
      </c>
      <c r="BF266">
        <v>10406</v>
      </c>
      <c r="BG266">
        <v>2010</v>
      </c>
      <c r="BH266">
        <v>0</v>
      </c>
      <c r="BI266" t="s">
        <v>1881</v>
      </c>
      <c r="BJ266" t="s">
        <v>1788</v>
      </c>
      <c r="BK266" t="s">
        <v>1808</v>
      </c>
      <c r="BL266" t="s">
        <v>1697</v>
      </c>
      <c r="BM266" t="s">
        <v>1810</v>
      </c>
      <c r="BN266">
        <v>2009</v>
      </c>
      <c r="BO266">
        <v>0.98</v>
      </c>
      <c r="BP266" t="s">
        <v>2044</v>
      </c>
      <c r="BQ266" t="s">
        <v>1701</v>
      </c>
      <c r="BR266">
        <v>2009</v>
      </c>
      <c r="BS266">
        <v>0</v>
      </c>
      <c r="BT266" t="s">
        <v>41</v>
      </c>
      <c r="BU266">
        <v>0</v>
      </c>
      <c r="BV266" t="s">
        <v>1812</v>
      </c>
      <c r="BW266">
        <v>2010</v>
      </c>
      <c r="BX266">
        <v>0</v>
      </c>
      <c r="BY266">
        <v>0.192</v>
      </c>
      <c r="BZ266">
        <v>7.3090000000000002E-2</v>
      </c>
      <c r="CA266">
        <v>7.3090000000000002E-2</v>
      </c>
      <c r="CB266">
        <v>7.3090000000000002E-2</v>
      </c>
      <c r="CC266">
        <v>7.3090000000000002E-2</v>
      </c>
      <c r="CD266">
        <v>0.1</v>
      </c>
      <c r="CE266">
        <v>0.1</v>
      </c>
      <c r="CF266">
        <v>0.1</v>
      </c>
      <c r="CG266">
        <v>0.99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 t="s">
        <v>2441</v>
      </c>
      <c r="CP266">
        <v>100</v>
      </c>
      <c r="CQ266" t="s">
        <v>2419</v>
      </c>
      <c r="CR266">
        <v>100</v>
      </c>
      <c r="CS266" t="s">
        <v>1795</v>
      </c>
      <c r="CT266" t="s">
        <v>2442</v>
      </c>
      <c r="CU266">
        <v>1</v>
      </c>
      <c r="CV266">
        <v>0</v>
      </c>
      <c r="CW266" t="s">
        <v>2168</v>
      </c>
      <c r="CX266">
        <v>31.180299999999999</v>
      </c>
      <c r="CY266">
        <v>-96.486599999999996</v>
      </c>
      <c r="CZ266" t="s">
        <v>1798</v>
      </c>
      <c r="DA266" t="s">
        <v>1799</v>
      </c>
      <c r="DB266" t="s">
        <v>2443</v>
      </c>
      <c r="DC266">
        <v>0</v>
      </c>
      <c r="DD266" s="18">
        <v>67044884</v>
      </c>
      <c r="DE266" s="18">
        <v>6996985.7999999998</v>
      </c>
      <c r="DF266" s="57">
        <v>0.76800000000000002</v>
      </c>
      <c r="DG266" t="s">
        <v>1835</v>
      </c>
      <c r="DH266">
        <v>30691410.600000001</v>
      </c>
      <c r="DI266">
        <v>4232.6000000000004</v>
      </c>
      <c r="DJ266">
        <v>2412.1999999999998</v>
      </c>
      <c r="DK266">
        <v>7298856.4000000004</v>
      </c>
      <c r="DL266">
        <v>97</v>
      </c>
      <c r="DM266">
        <v>1106</v>
      </c>
      <c r="DN266">
        <v>60</v>
      </c>
      <c r="DO266">
        <v>0</v>
      </c>
      <c r="DP266">
        <v>0.13536743358345299</v>
      </c>
      <c r="DQ266">
        <v>7.1824577986291105E-2</v>
      </c>
      <c r="DR266">
        <v>217.70765409742</v>
      </c>
      <c r="DS266">
        <v>1.6831558093012999E-6</v>
      </c>
      <c r="DT266">
        <v>7.1570886429542596E-2</v>
      </c>
      <c r="DU266">
        <v>0.12626168463502699</v>
      </c>
      <c r="DV266">
        <v>7.1957764890755796E-2</v>
      </c>
      <c r="DW266" s="58">
        <v>217.73045054414499</v>
      </c>
      <c r="DX266">
        <v>1.4467919729714199E-6</v>
      </c>
      <c r="DY266">
        <v>7.2072282008439195E-2</v>
      </c>
      <c r="DZ266">
        <v>1.7161494525912201E-3</v>
      </c>
      <c r="EA266">
        <v>0</v>
      </c>
      <c r="EB266">
        <v>5843936</v>
      </c>
      <c r="EC266">
        <v>4387923</v>
      </c>
      <c r="ED266">
        <v>940972</v>
      </c>
      <c r="EE266">
        <v>0</v>
      </c>
      <c r="EF266">
        <v>1</v>
      </c>
      <c r="EG266">
        <v>1</v>
      </c>
      <c r="EH266" t="s">
        <v>1847</v>
      </c>
      <c r="EI266">
        <v>0.06</v>
      </c>
      <c r="EJ266">
        <v>0.15</v>
      </c>
      <c r="EK266" t="s">
        <v>1822</v>
      </c>
      <c r="EL266" t="s">
        <v>1822</v>
      </c>
      <c r="EM266">
        <v>1</v>
      </c>
      <c r="EN266">
        <v>0</v>
      </c>
      <c r="EO266">
        <v>0</v>
      </c>
      <c r="EP266">
        <v>1</v>
      </c>
      <c r="EQ266">
        <v>1</v>
      </c>
      <c r="ER266">
        <v>1</v>
      </c>
      <c r="ES266">
        <v>0</v>
      </c>
      <c r="ET266">
        <v>1</v>
      </c>
      <c r="EU266">
        <v>0</v>
      </c>
      <c r="EV266">
        <v>0</v>
      </c>
      <c r="EW266">
        <v>0</v>
      </c>
      <c r="EX266">
        <v>0</v>
      </c>
      <c r="EY266">
        <v>0</v>
      </c>
      <c r="EZ266" t="s">
        <v>1939</v>
      </c>
      <c r="FA266">
        <v>12</v>
      </c>
      <c r="FB266" t="s">
        <v>1940</v>
      </c>
      <c r="FC266">
        <v>6</v>
      </c>
      <c r="FD266" t="s">
        <v>1849</v>
      </c>
      <c r="FE266">
        <v>1</v>
      </c>
      <c r="FF266">
        <v>0</v>
      </c>
      <c r="FG266">
        <v>0</v>
      </c>
      <c r="FH266">
        <v>0</v>
      </c>
      <c r="FI266">
        <v>0</v>
      </c>
      <c r="FJ266" t="s">
        <v>2132</v>
      </c>
      <c r="FK266">
        <v>1</v>
      </c>
      <c r="FL266">
        <v>14</v>
      </c>
      <c r="FM266">
        <v>56</v>
      </c>
      <c r="FN266">
        <v>70</v>
      </c>
      <c r="FO266">
        <v>60</v>
      </c>
      <c r="FP266">
        <v>0</v>
      </c>
      <c r="FQ266">
        <v>0</v>
      </c>
      <c r="FR266">
        <v>0</v>
      </c>
      <c r="FS266" t="s">
        <v>2421</v>
      </c>
      <c r="FT266">
        <v>1</v>
      </c>
      <c r="FU266">
        <v>1</v>
      </c>
      <c r="FV266">
        <v>1</v>
      </c>
      <c r="FW266">
        <v>1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0</v>
      </c>
      <c r="GD266">
        <v>0</v>
      </c>
      <c r="GE266">
        <v>1</v>
      </c>
      <c r="GF266">
        <v>1</v>
      </c>
      <c r="GG266">
        <v>0</v>
      </c>
      <c r="GH266">
        <v>0</v>
      </c>
      <c r="GI266">
        <v>0</v>
      </c>
      <c r="GJ266">
        <v>0</v>
      </c>
      <c r="GK266">
        <v>0</v>
      </c>
      <c r="GL266">
        <v>0</v>
      </c>
      <c r="GM266">
        <v>0</v>
      </c>
      <c r="GN266">
        <v>0</v>
      </c>
      <c r="GO266" t="s">
        <v>1893</v>
      </c>
      <c r="GP266">
        <v>0</v>
      </c>
      <c r="GQ266" t="s">
        <v>1894</v>
      </c>
      <c r="GR266">
        <v>417.30586269999998</v>
      </c>
      <c r="GS266">
        <v>10.1426804133897</v>
      </c>
      <c r="GT266">
        <v>5.7804124399137002</v>
      </c>
      <c r="GU266">
        <v>1</v>
      </c>
      <c r="GV266">
        <v>60492403</v>
      </c>
      <c r="GW266">
        <v>6268697</v>
      </c>
      <c r="GX266">
        <v>0.69</v>
      </c>
      <c r="GY266">
        <v>6585745</v>
      </c>
      <c r="GZ266">
        <v>217.73791991698528</v>
      </c>
      <c r="HA266" t="s">
        <v>1806</v>
      </c>
      <c r="HB266" s="57">
        <v>0.76800000000000002</v>
      </c>
      <c r="HC266" t="s">
        <v>1806</v>
      </c>
      <c r="HD266" s="58">
        <v>217.73045054414499</v>
      </c>
      <c r="HE266" s="18">
        <v>5752166.3999999994</v>
      </c>
      <c r="HF266" s="18">
        <v>59857043.55839999</v>
      </c>
      <c r="HG266" s="18">
        <v>6516350.5311054708</v>
      </c>
      <c r="HH266" s="57">
        <v>0.5</v>
      </c>
      <c r="HI266">
        <v>40</v>
      </c>
      <c r="HJ266" s="11">
        <v>9.0783548614068668</v>
      </c>
      <c r="HK266">
        <v>0</v>
      </c>
      <c r="HL266" s="11">
        <v>9.0783548614068668</v>
      </c>
      <c r="HM266" s="59">
        <v>2473.2364321889199</v>
      </c>
      <c r="HN266" s="59">
        <v>12.66</v>
      </c>
      <c r="HO266" s="59">
        <v>3.52</v>
      </c>
      <c r="HP266" s="59">
        <v>28.759379127011702</v>
      </c>
      <c r="HQ266" s="59">
        <v>0.33008802945438603</v>
      </c>
      <c r="HR266" s="59">
        <v>0.49273343956750915</v>
      </c>
      <c r="HS266" s="59">
        <v>4.82</v>
      </c>
      <c r="HT266" s="59">
        <v>18.850000000000001</v>
      </c>
      <c r="HU266" t="s">
        <v>44</v>
      </c>
      <c r="HV266" s="19" t="s">
        <v>44</v>
      </c>
      <c r="HW266" s="18">
        <v>865.76192604000005</v>
      </c>
      <c r="HX266" s="58">
        <v>285.18197843757599</v>
      </c>
      <c r="HY266" s="58">
        <v>569.81802156242406</v>
      </c>
      <c r="HZ266" s="57">
        <v>1</v>
      </c>
      <c r="IA266" s="18">
        <v>4991605.8688868349</v>
      </c>
      <c r="IB266" s="18">
        <v>7489800</v>
      </c>
      <c r="IC266" s="18">
        <v>77938858.799999997</v>
      </c>
      <c r="ID266" s="58">
        <v>21.773045054414499</v>
      </c>
      <c r="IE266" s="18">
        <v>848483.14207102498</v>
      </c>
      <c r="IF266" s="18">
        <v>5667867.3890344463</v>
      </c>
      <c r="IG266" s="18">
        <v>1372274642.2268133</v>
      </c>
      <c r="IH266" s="18">
        <v>0</v>
      </c>
      <c r="II266" s="18">
        <v>0</v>
      </c>
      <c r="IJ266" s="18">
        <v>2408.2682370488692</v>
      </c>
      <c r="IK266" s="58">
        <v>20.2818409122807</v>
      </c>
      <c r="IL266" s="58">
        <v>5.4336667547128634</v>
      </c>
      <c r="IM266" s="58">
        <v>13.550439876336</v>
      </c>
      <c r="IN266" s="58">
        <v>20.549058513151337</v>
      </c>
      <c r="IO266" s="58">
        <v>3.4567894302948905</v>
      </c>
      <c r="IP266" s="58">
        <v>96.515778833989941</v>
      </c>
      <c r="IQ266" s="58">
        <v>-25.642136632304471</v>
      </c>
      <c r="IR266" s="58">
        <v>-22.582645450075333</v>
      </c>
      <c r="IS266" s="58">
        <f t="shared" si="20"/>
        <v>2408.2682370488692</v>
      </c>
      <c r="IT266" s="60"/>
      <c r="IU266" s="18">
        <f t="shared" si="21"/>
        <v>13.550439876336</v>
      </c>
      <c r="IV266" s="18">
        <f t="shared" si="22"/>
        <v>20.2818409122807</v>
      </c>
      <c r="IW266" s="57">
        <f t="shared" si="23"/>
        <v>0.33354617361119987</v>
      </c>
      <c r="IX266" s="57">
        <f t="shared" si="24"/>
        <v>0.50047904356484785</v>
      </c>
      <c r="JA266" s="18">
        <v>216.24</v>
      </c>
    </row>
    <row r="267" spans="18:261" x14ac:dyDescent="0.2">
      <c r="R267" t="s">
        <v>568</v>
      </c>
      <c r="S267">
        <v>55479</v>
      </c>
      <c r="T267" t="s">
        <v>41</v>
      </c>
      <c r="U267">
        <v>3</v>
      </c>
      <c r="V267">
        <v>4852</v>
      </c>
      <c r="W267" t="s">
        <v>42</v>
      </c>
      <c r="X267" t="s">
        <v>125</v>
      </c>
      <c r="Y267">
        <v>56005</v>
      </c>
      <c r="Z267">
        <v>85</v>
      </c>
      <c r="AA267">
        <v>85</v>
      </c>
      <c r="AB267" t="b">
        <v>0</v>
      </c>
      <c r="AC267">
        <v>11824</v>
      </c>
      <c r="AD267">
        <v>2003</v>
      </c>
      <c r="AE267" s="10">
        <v>9999</v>
      </c>
      <c r="AF267" s="11">
        <v>56</v>
      </c>
      <c r="AG267" s="11">
        <v>37.527537805521511</v>
      </c>
      <c r="AH267" s="11">
        <v>0</v>
      </c>
      <c r="AI267" s="11">
        <v>37.527537805521511</v>
      </c>
      <c r="AJ267" s="11" t="s">
        <v>125</v>
      </c>
      <c r="AK267" s="11">
        <v>4.82</v>
      </c>
      <c r="AL267" s="11" t="s">
        <v>125</v>
      </c>
      <c r="AM267" s="11">
        <v>-28.91</v>
      </c>
      <c r="AQ267" t="s">
        <v>114</v>
      </c>
      <c r="AR267" t="s">
        <v>116</v>
      </c>
      <c r="AS267">
        <v>6180</v>
      </c>
      <c r="AT267" t="s">
        <v>41</v>
      </c>
      <c r="AU267">
        <v>2</v>
      </c>
      <c r="AV267">
        <v>2831</v>
      </c>
      <c r="AW267" t="s">
        <v>42</v>
      </c>
      <c r="AX267">
        <v>0</v>
      </c>
      <c r="AY267" t="s">
        <v>442</v>
      </c>
      <c r="AZ267" t="s">
        <v>77</v>
      </c>
      <c r="BA267">
        <v>48</v>
      </c>
      <c r="BB267" t="s">
        <v>717</v>
      </c>
      <c r="BC267">
        <v>395</v>
      </c>
      <c r="BD267">
        <v>48395</v>
      </c>
      <c r="BE267">
        <v>855</v>
      </c>
      <c r="BF267">
        <v>10472</v>
      </c>
      <c r="BG267">
        <v>2011</v>
      </c>
      <c r="BH267">
        <v>0</v>
      </c>
      <c r="BI267" t="s">
        <v>1807</v>
      </c>
      <c r="BJ267" t="s">
        <v>1788</v>
      </c>
      <c r="BK267" t="s">
        <v>1808</v>
      </c>
      <c r="BL267" t="s">
        <v>1697</v>
      </c>
      <c r="BM267" t="s">
        <v>1810</v>
      </c>
      <c r="BN267">
        <v>2010</v>
      </c>
      <c r="BO267">
        <v>0.98</v>
      </c>
      <c r="BP267" t="s">
        <v>2094</v>
      </c>
      <c r="BQ267" t="s">
        <v>1701</v>
      </c>
      <c r="BR267">
        <v>2010</v>
      </c>
      <c r="BS267">
        <v>0</v>
      </c>
      <c r="BT267" t="s">
        <v>41</v>
      </c>
      <c r="BU267">
        <v>0</v>
      </c>
      <c r="BV267" t="s">
        <v>1812</v>
      </c>
      <c r="BW267">
        <v>2011</v>
      </c>
      <c r="BX267">
        <v>0</v>
      </c>
      <c r="BY267">
        <v>0.192</v>
      </c>
      <c r="BZ267">
        <v>7.3219999999999993E-2</v>
      </c>
      <c r="CA267">
        <v>7.3219999999999993E-2</v>
      </c>
      <c r="CB267">
        <v>7.3219999999999993E-2</v>
      </c>
      <c r="CC267">
        <v>7.3219999999999993E-2</v>
      </c>
      <c r="CD267">
        <v>0.1</v>
      </c>
      <c r="CE267">
        <v>0.1</v>
      </c>
      <c r="CF267">
        <v>0.1</v>
      </c>
      <c r="CG267">
        <v>0.99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 t="s">
        <v>2441</v>
      </c>
      <c r="CP267">
        <v>100</v>
      </c>
      <c r="CQ267" t="s">
        <v>2419</v>
      </c>
      <c r="CR267">
        <v>100</v>
      </c>
      <c r="CS267" t="s">
        <v>1795</v>
      </c>
      <c r="CT267" t="s">
        <v>2444</v>
      </c>
      <c r="CU267">
        <v>1</v>
      </c>
      <c r="CV267">
        <v>0</v>
      </c>
      <c r="CW267" t="s">
        <v>2168</v>
      </c>
      <c r="CX267">
        <v>31.180299999999999</v>
      </c>
      <c r="CY267">
        <v>-96.486599999999996</v>
      </c>
      <c r="CZ267" t="s">
        <v>1798</v>
      </c>
      <c r="DA267" t="s">
        <v>1799</v>
      </c>
      <c r="DB267" t="s">
        <v>2443</v>
      </c>
      <c r="DC267">
        <v>0</v>
      </c>
      <c r="DD267" s="18">
        <v>60741949.399999999</v>
      </c>
      <c r="DE267" s="18">
        <v>6662149.2000000002</v>
      </c>
      <c r="DF267" s="57">
        <v>0.70599999999999996</v>
      </c>
      <c r="DG267" t="s">
        <v>1835</v>
      </c>
      <c r="DH267">
        <v>29218583</v>
      </c>
      <c r="DI267">
        <v>3921.2</v>
      </c>
      <c r="DJ267">
        <v>2211</v>
      </c>
      <c r="DK267">
        <v>6608226.4000000004</v>
      </c>
      <c r="DL267">
        <v>115.2</v>
      </c>
      <c r="DM267">
        <v>1062.8</v>
      </c>
      <c r="DN267">
        <v>95</v>
      </c>
      <c r="DO267">
        <v>0</v>
      </c>
      <c r="DP267">
        <v>0.13591414801040599</v>
      </c>
      <c r="DQ267">
        <v>7.15125773835604E-2</v>
      </c>
      <c r="DR267">
        <v>217.629711932948</v>
      </c>
      <c r="DS267">
        <v>2.5156863526111698E-6</v>
      </c>
      <c r="DT267">
        <v>7.1069684763590796E-2</v>
      </c>
      <c r="DU267">
        <v>0.12911011380876</v>
      </c>
      <c r="DV267">
        <v>7.2799770894412502E-2</v>
      </c>
      <c r="DW267" s="58">
        <v>217.583612817009</v>
      </c>
      <c r="DX267">
        <v>1.89654762710002E-6</v>
      </c>
      <c r="DY267">
        <v>7.2748223279684707E-2</v>
      </c>
      <c r="DZ267">
        <v>2.9131027729012598E-3</v>
      </c>
      <c r="EA267">
        <v>0</v>
      </c>
      <c r="EB267">
        <v>6563476</v>
      </c>
      <c r="EC267">
        <v>4870770</v>
      </c>
      <c r="ED267">
        <v>0</v>
      </c>
      <c r="EE267">
        <v>0</v>
      </c>
      <c r="EF267">
        <v>0</v>
      </c>
      <c r="EG267">
        <v>1</v>
      </c>
      <c r="EH267" t="s">
        <v>1847</v>
      </c>
      <c r="EI267">
        <v>0.3</v>
      </c>
      <c r="EJ267">
        <v>0.15</v>
      </c>
      <c r="EK267" t="s">
        <v>1822</v>
      </c>
      <c r="EL267" t="s">
        <v>1822</v>
      </c>
      <c r="EM267">
        <v>1</v>
      </c>
      <c r="EN267">
        <v>0</v>
      </c>
      <c r="EO267">
        <v>0</v>
      </c>
      <c r="EP267">
        <v>1</v>
      </c>
      <c r="EQ267">
        <v>1</v>
      </c>
      <c r="ER267">
        <v>1</v>
      </c>
      <c r="ES267">
        <v>0</v>
      </c>
      <c r="ET267">
        <v>1</v>
      </c>
      <c r="EU267">
        <v>0</v>
      </c>
      <c r="EV267">
        <v>0</v>
      </c>
      <c r="EW267">
        <v>0</v>
      </c>
      <c r="EX267">
        <v>0</v>
      </c>
      <c r="EY267">
        <v>0</v>
      </c>
      <c r="EZ267" t="s">
        <v>1939</v>
      </c>
      <c r="FA267">
        <v>11</v>
      </c>
      <c r="FB267" t="s">
        <v>1940</v>
      </c>
      <c r="FC267">
        <v>6</v>
      </c>
      <c r="FD267" t="s">
        <v>1849</v>
      </c>
      <c r="FE267">
        <v>1</v>
      </c>
      <c r="FF267">
        <v>0</v>
      </c>
      <c r="FG267">
        <v>0</v>
      </c>
      <c r="FH267">
        <v>0</v>
      </c>
      <c r="FI267">
        <v>0</v>
      </c>
      <c r="FJ267" t="s">
        <v>2132</v>
      </c>
      <c r="FK267">
        <v>1</v>
      </c>
      <c r="FL267">
        <v>14</v>
      </c>
      <c r="FM267">
        <v>56</v>
      </c>
      <c r="FN267">
        <v>70</v>
      </c>
      <c r="FO267">
        <v>60</v>
      </c>
      <c r="FP267">
        <v>0</v>
      </c>
      <c r="FQ267">
        <v>0</v>
      </c>
      <c r="FR267">
        <v>0</v>
      </c>
      <c r="FS267" t="s">
        <v>2421</v>
      </c>
      <c r="FT267">
        <v>1</v>
      </c>
      <c r="FU267">
        <v>1</v>
      </c>
      <c r="FV267">
        <v>1</v>
      </c>
      <c r="FW267">
        <v>1</v>
      </c>
      <c r="FX267">
        <v>0</v>
      </c>
      <c r="FY267">
        <v>0</v>
      </c>
      <c r="FZ267">
        <v>0</v>
      </c>
      <c r="GA267">
        <v>0</v>
      </c>
      <c r="GB267">
        <v>0</v>
      </c>
      <c r="GC267">
        <v>0</v>
      </c>
      <c r="GD267">
        <v>0</v>
      </c>
      <c r="GE267">
        <v>1</v>
      </c>
      <c r="GF267">
        <v>1</v>
      </c>
      <c r="GG267">
        <v>0</v>
      </c>
      <c r="GH267">
        <v>0</v>
      </c>
      <c r="GI267">
        <v>0</v>
      </c>
      <c r="GJ267">
        <v>0</v>
      </c>
      <c r="GK267">
        <v>0</v>
      </c>
      <c r="GL267">
        <v>0</v>
      </c>
      <c r="GM267">
        <v>0</v>
      </c>
      <c r="GN267">
        <v>0</v>
      </c>
      <c r="GO267" t="s">
        <v>1893</v>
      </c>
      <c r="GP267">
        <v>0</v>
      </c>
      <c r="GQ267" t="s">
        <v>1894</v>
      </c>
      <c r="GR267">
        <v>417.30586269999998</v>
      </c>
      <c r="GS267">
        <v>9.3964651601814104</v>
      </c>
      <c r="GT267">
        <v>5.2982720772113403</v>
      </c>
      <c r="GU267">
        <v>0</v>
      </c>
      <c r="GV267">
        <v>63493208</v>
      </c>
      <c r="GW267">
        <v>7069536</v>
      </c>
      <c r="GX267">
        <v>0.74</v>
      </c>
      <c r="GY267">
        <v>6909798</v>
      </c>
      <c r="GZ267">
        <v>217.65471355613343</v>
      </c>
      <c r="HA267" t="s">
        <v>1806</v>
      </c>
      <c r="HB267" s="57">
        <v>0.70599999999999996</v>
      </c>
      <c r="HC267" t="s">
        <v>1806</v>
      </c>
      <c r="HD267" s="58">
        <v>217.583612817009</v>
      </c>
      <c r="HE267" s="18">
        <v>5287798.8</v>
      </c>
      <c r="HF267" s="18">
        <v>55373829.033599995</v>
      </c>
      <c r="HG267" s="18">
        <v>6024218.8883210365</v>
      </c>
      <c r="HH267" s="57">
        <v>0.5</v>
      </c>
      <c r="HI267">
        <v>40</v>
      </c>
      <c r="HJ267" s="11">
        <v>9.0453971313190902</v>
      </c>
      <c r="HK267">
        <v>0</v>
      </c>
      <c r="HL267" s="11">
        <v>9.0453971313190902</v>
      </c>
      <c r="HM267" s="59" t="s">
        <v>44</v>
      </c>
      <c r="HN267" s="59" t="s">
        <v>44</v>
      </c>
      <c r="HO267" s="59" t="s">
        <v>44</v>
      </c>
      <c r="HP267" s="59" t="s">
        <v>44</v>
      </c>
      <c r="HQ267" s="59" t="s">
        <v>44</v>
      </c>
      <c r="HR267" s="59" t="s">
        <v>44</v>
      </c>
      <c r="HS267" s="59" t="s">
        <v>44</v>
      </c>
      <c r="HT267" s="59" t="s">
        <v>44</v>
      </c>
      <c r="HU267" t="s">
        <v>44</v>
      </c>
      <c r="HV267" s="19" t="s">
        <v>44</v>
      </c>
      <c r="HW267" s="18">
        <v>871.25301648000004</v>
      </c>
      <c r="HX267" s="58">
        <v>286.99074362851195</v>
      </c>
      <c r="HY267" s="58">
        <v>568.00925637148805</v>
      </c>
      <c r="HZ267" s="57">
        <v>1</v>
      </c>
      <c r="IA267" s="18">
        <v>4975761.0858142357</v>
      </c>
      <c r="IB267" s="18">
        <v>7489800</v>
      </c>
      <c r="IC267" s="18">
        <v>78433185.599999994</v>
      </c>
      <c r="ID267" s="58">
        <v>21.7583612817009</v>
      </c>
      <c r="IE267" s="18">
        <v>853288.79437975027</v>
      </c>
      <c r="IF267" s="18">
        <v>5170930.0939412862</v>
      </c>
      <c r="IG267" s="18">
        <v>1380978286.8920994</v>
      </c>
      <c r="IH267" s="18">
        <v>0</v>
      </c>
      <c r="II267" s="18">
        <v>0</v>
      </c>
      <c r="IJ267" s="18">
        <v>2431.2601800082552</v>
      </c>
      <c r="IK267" s="58">
        <v>20.2818409122807</v>
      </c>
      <c r="IL267" s="58">
        <v>6.9515063631596847</v>
      </c>
      <c r="IM267" s="58">
        <v>13.636383469631998</v>
      </c>
      <c r="IN267" s="58">
        <v>19.606319540391219</v>
      </c>
      <c r="IO267" s="58">
        <v>1.4182285671227319</v>
      </c>
      <c r="IP267" s="58">
        <v>88.33403581978547</v>
      </c>
      <c r="IQ267" s="58">
        <v>-16.500139172522537</v>
      </c>
      <c r="IR267" s="58">
        <v>-15.877366143733632</v>
      </c>
      <c r="IS267" s="58">
        <f t="shared" si="20"/>
        <v>2431.2601800082552</v>
      </c>
      <c r="IT267" s="60"/>
      <c r="IU267" s="18">
        <f t="shared" si="21"/>
        <v>13.636383469631998</v>
      </c>
      <c r="IV267" s="18">
        <f t="shared" si="22"/>
        <v>20.2818409122807</v>
      </c>
      <c r="IW267" s="57">
        <f t="shared" si="23"/>
        <v>0.33566168845439992</v>
      </c>
      <c r="IX267" s="57">
        <f t="shared" si="24"/>
        <v>0.50525715982490071</v>
      </c>
      <c r="JA267" s="18">
        <v>216.24</v>
      </c>
    </row>
    <row r="268" spans="18:261" x14ac:dyDescent="0.2">
      <c r="R268" t="s">
        <v>572</v>
      </c>
      <c r="S268">
        <v>55749</v>
      </c>
      <c r="T268" t="s">
        <v>41</v>
      </c>
      <c r="U268" t="s">
        <v>94</v>
      </c>
      <c r="V268">
        <v>9114</v>
      </c>
      <c r="W268" t="s">
        <v>42</v>
      </c>
      <c r="X268" t="s">
        <v>103</v>
      </c>
      <c r="Y268">
        <v>30003</v>
      </c>
      <c r="Z268">
        <v>107</v>
      </c>
      <c r="AA268">
        <v>107</v>
      </c>
      <c r="AB268" t="b">
        <v>0</v>
      </c>
      <c r="AC268">
        <v>12466</v>
      </c>
      <c r="AD268">
        <v>2006</v>
      </c>
      <c r="AE268" s="10">
        <v>9999</v>
      </c>
      <c r="AF268" s="11">
        <v>79</v>
      </c>
      <c r="AG268" s="11">
        <v>30.552150106088778</v>
      </c>
      <c r="AH268" s="11">
        <v>0</v>
      </c>
      <c r="AI268" s="11">
        <v>30.552150106088778</v>
      </c>
      <c r="AJ268" s="11" t="s">
        <v>103</v>
      </c>
      <c r="AK268" s="11">
        <v>4.82</v>
      </c>
      <c r="AL268" s="11" t="s">
        <v>125</v>
      </c>
      <c r="AM268" s="11">
        <v>-28.91</v>
      </c>
      <c r="AQ268" t="s">
        <v>718</v>
      </c>
      <c r="AR268" t="s">
        <v>719</v>
      </c>
      <c r="AS268">
        <v>6183</v>
      </c>
      <c r="AT268" t="s">
        <v>41</v>
      </c>
      <c r="AU268" t="s">
        <v>720</v>
      </c>
      <c r="AV268">
        <v>2835</v>
      </c>
      <c r="AW268" t="s">
        <v>42</v>
      </c>
      <c r="AX268">
        <v>0</v>
      </c>
      <c r="AY268" t="s">
        <v>442</v>
      </c>
      <c r="AZ268" t="s">
        <v>77</v>
      </c>
      <c r="BA268">
        <v>48</v>
      </c>
      <c r="BB268" t="s">
        <v>721</v>
      </c>
      <c r="BC268">
        <v>13</v>
      </c>
      <c r="BD268">
        <v>48013</v>
      </c>
      <c r="BE268">
        <v>391</v>
      </c>
      <c r="BF268">
        <v>12358</v>
      </c>
      <c r="BG268">
        <v>1982</v>
      </c>
      <c r="BH268">
        <v>0</v>
      </c>
      <c r="BI268" t="s">
        <v>1807</v>
      </c>
      <c r="BJ268" t="s">
        <v>1788</v>
      </c>
      <c r="BK268" t="s">
        <v>1808</v>
      </c>
      <c r="BL268" t="s">
        <v>1697</v>
      </c>
      <c r="BM268" t="s">
        <v>1810</v>
      </c>
      <c r="BN268">
        <v>1982</v>
      </c>
      <c r="BO268">
        <v>0.95399999999999996</v>
      </c>
      <c r="BP268" t="s">
        <v>1908</v>
      </c>
      <c r="BQ268" t="s">
        <v>1699</v>
      </c>
      <c r="BR268">
        <v>0</v>
      </c>
      <c r="BS268">
        <v>2015</v>
      </c>
      <c r="BT268" t="s">
        <v>1909</v>
      </c>
      <c r="BU268" t="s">
        <v>1863</v>
      </c>
      <c r="BV268" t="s">
        <v>1812</v>
      </c>
      <c r="BW268">
        <v>2016</v>
      </c>
      <c r="BX268">
        <v>0</v>
      </c>
      <c r="BY268">
        <v>1.2</v>
      </c>
      <c r="BZ268">
        <v>0.15880999999999901</v>
      </c>
      <c r="CA268">
        <v>0.15880999999999901</v>
      </c>
      <c r="CB268">
        <v>0.15880999999999901</v>
      </c>
      <c r="CC268">
        <v>0.15880999999999901</v>
      </c>
      <c r="CD268">
        <v>0.1</v>
      </c>
      <c r="CE268">
        <v>0.1</v>
      </c>
      <c r="CF268">
        <v>0.1</v>
      </c>
      <c r="CG268">
        <v>0.99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 t="s">
        <v>2445</v>
      </c>
      <c r="CP268">
        <v>100</v>
      </c>
      <c r="CQ268" t="s">
        <v>2445</v>
      </c>
      <c r="CR268">
        <v>100</v>
      </c>
      <c r="CS268" t="s">
        <v>1795</v>
      </c>
      <c r="CT268" t="s">
        <v>2446</v>
      </c>
      <c r="CU268">
        <v>1</v>
      </c>
      <c r="CV268">
        <v>0</v>
      </c>
      <c r="CW268" t="s">
        <v>2168</v>
      </c>
      <c r="CX268">
        <v>28.7044</v>
      </c>
      <c r="CY268">
        <v>-98.477500000000006</v>
      </c>
      <c r="CZ268" t="s">
        <v>1928</v>
      </c>
      <c r="DA268" t="s">
        <v>1818</v>
      </c>
      <c r="DB268">
        <v>0</v>
      </c>
      <c r="DC268">
        <v>0</v>
      </c>
      <c r="DD268" s="18">
        <v>30376084.199999999</v>
      </c>
      <c r="DE268" s="18">
        <v>2562326</v>
      </c>
      <c r="DF268" s="57">
        <v>0.51</v>
      </c>
      <c r="DG268" t="s">
        <v>1820</v>
      </c>
      <c r="DH268">
        <v>14634529.199999999</v>
      </c>
      <c r="DI268">
        <v>9506.6</v>
      </c>
      <c r="DJ268">
        <v>2384.4</v>
      </c>
      <c r="DK268">
        <v>3307040</v>
      </c>
      <c r="DL268">
        <v>81</v>
      </c>
      <c r="DM268">
        <v>1168.5999999999999</v>
      </c>
      <c r="DN268">
        <v>464</v>
      </c>
      <c r="DO268">
        <v>4</v>
      </c>
      <c r="DP268">
        <v>0.639422655084671</v>
      </c>
      <c r="DQ268">
        <v>0.15354917960866801</v>
      </c>
      <c r="DR268">
        <v>217.739907937986</v>
      </c>
      <c r="DS268">
        <v>2.7419496358690801E-6</v>
      </c>
      <c r="DT268">
        <v>0.16447354675336001</v>
      </c>
      <c r="DU268">
        <v>0.62592662947648703</v>
      </c>
      <c r="DV268">
        <v>0.156991927221481</v>
      </c>
      <c r="DW268" s="58">
        <v>217.739717748082</v>
      </c>
      <c r="DX268">
        <v>2.6665714865249098E-6</v>
      </c>
      <c r="DY268">
        <v>0.159704488477839</v>
      </c>
      <c r="DZ268">
        <v>2.6447510284675801E-2</v>
      </c>
      <c r="EA268">
        <v>2.2799577831616999E-4</v>
      </c>
      <c r="EB268">
        <v>2071883</v>
      </c>
      <c r="EC268">
        <v>2662992</v>
      </c>
      <c r="ED268">
        <v>0</v>
      </c>
      <c r="EE268">
        <v>11325</v>
      </c>
      <c r="EF268">
        <v>1</v>
      </c>
      <c r="EG268">
        <v>0</v>
      </c>
      <c r="EH268">
        <v>0</v>
      </c>
      <c r="EI268">
        <v>0</v>
      </c>
      <c r="EJ268">
        <v>0</v>
      </c>
      <c r="EK268">
        <v>0</v>
      </c>
      <c r="EL268">
        <v>0</v>
      </c>
      <c r="EM268">
        <v>1</v>
      </c>
      <c r="EN268">
        <v>1</v>
      </c>
      <c r="EO268">
        <v>1</v>
      </c>
      <c r="EP268">
        <v>0</v>
      </c>
      <c r="EQ268">
        <v>0</v>
      </c>
      <c r="ER268">
        <v>1</v>
      </c>
      <c r="ES268">
        <v>0</v>
      </c>
      <c r="ET268">
        <v>0</v>
      </c>
      <c r="EU268">
        <v>0</v>
      </c>
      <c r="EV268">
        <v>0</v>
      </c>
      <c r="EW268">
        <v>0</v>
      </c>
      <c r="EX268">
        <v>0</v>
      </c>
      <c r="EY268">
        <v>0</v>
      </c>
      <c r="EZ268" t="s">
        <v>1823</v>
      </c>
      <c r="FA268">
        <v>40</v>
      </c>
      <c r="FB268" t="s">
        <v>1824</v>
      </c>
      <c r="FC268">
        <v>1</v>
      </c>
      <c r="FD268" t="s">
        <v>1803</v>
      </c>
      <c r="FE268">
        <v>1</v>
      </c>
      <c r="FF268">
        <v>1</v>
      </c>
      <c r="FG268">
        <v>0</v>
      </c>
      <c r="FH268">
        <v>1</v>
      </c>
      <c r="FI268">
        <v>1</v>
      </c>
      <c r="FJ268" t="s">
        <v>1878</v>
      </c>
      <c r="FK268">
        <v>1</v>
      </c>
      <c r="FL268">
        <v>8</v>
      </c>
      <c r="FM268">
        <v>62</v>
      </c>
      <c r="FN268">
        <v>37</v>
      </c>
      <c r="FO268">
        <v>94</v>
      </c>
      <c r="FP268">
        <v>1</v>
      </c>
      <c r="FQ268">
        <v>1</v>
      </c>
      <c r="FR268">
        <v>0</v>
      </c>
      <c r="FS268">
        <v>0</v>
      </c>
      <c r="FT268">
        <v>0</v>
      </c>
      <c r="FU268">
        <v>0</v>
      </c>
      <c r="FV268">
        <v>0</v>
      </c>
      <c r="FW268">
        <v>0</v>
      </c>
      <c r="FX268">
        <v>0</v>
      </c>
      <c r="FY268">
        <v>0</v>
      </c>
      <c r="FZ268">
        <v>0</v>
      </c>
      <c r="GA268">
        <v>0</v>
      </c>
      <c r="GB268">
        <v>0</v>
      </c>
      <c r="GC268">
        <v>0</v>
      </c>
      <c r="GD268">
        <v>0</v>
      </c>
      <c r="GE268">
        <v>1</v>
      </c>
      <c r="GF268">
        <v>1</v>
      </c>
      <c r="GG268">
        <v>0</v>
      </c>
      <c r="GH268">
        <v>1</v>
      </c>
      <c r="GI268">
        <v>1</v>
      </c>
      <c r="GJ268" t="s">
        <v>1836</v>
      </c>
      <c r="GK268" t="s">
        <v>1836</v>
      </c>
      <c r="GL268">
        <v>1</v>
      </c>
      <c r="GM268" t="s">
        <v>1836</v>
      </c>
      <c r="GN268">
        <v>0</v>
      </c>
      <c r="GO268" t="s">
        <v>1893</v>
      </c>
      <c r="GP268">
        <v>0</v>
      </c>
      <c r="GQ268" t="s">
        <v>2447</v>
      </c>
      <c r="GR268">
        <v>431.04668429999998</v>
      </c>
      <c r="GS268">
        <v>22.054687685252102</v>
      </c>
      <c r="GT268">
        <v>5.5316514123572302</v>
      </c>
      <c r="GU268">
        <v>1</v>
      </c>
      <c r="GV268">
        <v>28545955</v>
      </c>
      <c r="GW268">
        <v>2343540</v>
      </c>
      <c r="GX268">
        <v>0.48</v>
      </c>
      <c r="GY268">
        <v>3107771</v>
      </c>
      <c r="GZ268">
        <v>217.73809984637052</v>
      </c>
      <c r="HA268" t="s">
        <v>1806</v>
      </c>
      <c r="HB268" s="57">
        <v>0.51</v>
      </c>
      <c r="HC268" t="s">
        <v>1806</v>
      </c>
      <c r="HD268" s="58">
        <v>217.739717748082</v>
      </c>
      <c r="HE268" s="18">
        <v>1746831.5999999999</v>
      </c>
      <c r="HF268" s="18">
        <v>21587344.912799999</v>
      </c>
      <c r="HG268" s="18">
        <v>2350211.1941217827</v>
      </c>
      <c r="HH268" s="57">
        <v>1</v>
      </c>
      <c r="HI268">
        <v>9</v>
      </c>
      <c r="HJ268" s="11">
        <v>13.047332398484016</v>
      </c>
      <c r="HK268">
        <v>0</v>
      </c>
      <c r="HL268" s="11">
        <v>13.047332398484016</v>
      </c>
      <c r="HM268" s="59" t="s">
        <v>44</v>
      </c>
      <c r="HN268" s="59" t="s">
        <v>44</v>
      </c>
      <c r="HO268" s="59" t="s">
        <v>44</v>
      </c>
      <c r="HP268" s="59" t="s">
        <v>44</v>
      </c>
      <c r="HQ268" s="59" t="s">
        <v>44</v>
      </c>
      <c r="HR268" s="59" t="s">
        <v>44</v>
      </c>
      <c r="HS268" s="59" t="s">
        <v>44</v>
      </c>
      <c r="HT268" s="59" t="s">
        <v>44</v>
      </c>
      <c r="HU268" t="s">
        <v>44</v>
      </c>
      <c r="HV268" s="19" t="s">
        <v>44</v>
      </c>
      <c r="HW268" s="18">
        <v>470.19011522399995</v>
      </c>
      <c r="HX268" s="58">
        <v>154.88062395478556</v>
      </c>
      <c r="HY268" s="58">
        <v>236.11937604521444</v>
      </c>
      <c r="HZ268" s="57">
        <v>0.84453043769612124</v>
      </c>
      <c r="IA268" s="18">
        <v>1746831.5999999999</v>
      </c>
      <c r="IB268" s="18">
        <v>2892651.8739792467</v>
      </c>
      <c r="IC268" s="18">
        <v>35747391.85863553</v>
      </c>
      <c r="ID268" s="58">
        <v>21.773971774808203</v>
      </c>
      <c r="IE268" s="18">
        <v>389181.35067646927</v>
      </c>
      <c r="IF268" s="18">
        <v>1961029.8434453134</v>
      </c>
      <c r="IG268" s="18">
        <v>745274136.85062838</v>
      </c>
      <c r="IH268" s="18">
        <v>0</v>
      </c>
      <c r="II268" s="18">
        <v>0</v>
      </c>
      <c r="IJ268" s="18">
        <v>3156.3446818016159</v>
      </c>
      <c r="IK268" s="58">
        <v>24.206930731457799</v>
      </c>
      <c r="IL268" s="58">
        <v>12.159197497201962</v>
      </c>
      <c r="IM268" s="58">
        <v>16.092286756847997</v>
      </c>
      <c r="IN268" s="58">
        <v>27.055066514480743</v>
      </c>
      <c r="IO268" s="58">
        <v>0</v>
      </c>
      <c r="IP268" s="58">
        <v>95.422785283281826</v>
      </c>
      <c r="IQ268" s="58">
        <v>8.5211107227472382</v>
      </c>
      <c r="IR268" s="58">
        <v>7.5903717260327372</v>
      </c>
      <c r="IS268" s="58">
        <f t="shared" si="20"/>
        <v>3156.3446818016159</v>
      </c>
      <c r="IT268" s="60"/>
      <c r="IU268" s="18">
        <f t="shared" si="21"/>
        <v>16.092286756847997</v>
      </c>
      <c r="IV268" s="18">
        <f t="shared" si="22"/>
        <v>24.206930731457799</v>
      </c>
      <c r="IW268" s="57">
        <f t="shared" si="23"/>
        <v>0.39611412776159993</v>
      </c>
      <c r="IX268" s="57">
        <f t="shared" si="24"/>
        <v>0.65594203469827717</v>
      </c>
      <c r="JA268" s="18">
        <v>216.24</v>
      </c>
    </row>
    <row r="269" spans="18:261" x14ac:dyDescent="0.2">
      <c r="R269" t="s">
        <v>93</v>
      </c>
      <c r="S269">
        <v>55856</v>
      </c>
      <c r="T269" t="s">
        <v>41</v>
      </c>
      <c r="U269" t="s">
        <v>94</v>
      </c>
      <c r="V269">
        <v>90192</v>
      </c>
      <c r="W269" t="s">
        <v>42</v>
      </c>
      <c r="X269" t="s">
        <v>95</v>
      </c>
      <c r="Y269">
        <v>17163</v>
      </c>
      <c r="Z269">
        <v>815</v>
      </c>
      <c r="AA269">
        <v>1630</v>
      </c>
      <c r="AB269" t="b">
        <v>1</v>
      </c>
      <c r="AC269">
        <v>9391</v>
      </c>
      <c r="AD269">
        <v>2012</v>
      </c>
      <c r="AE269" s="10">
        <v>2045</v>
      </c>
      <c r="AF269" s="11">
        <v>89</v>
      </c>
      <c r="AG269" s="11">
        <v>9.906511734998654</v>
      </c>
      <c r="AH269" s="11">
        <v>0</v>
      </c>
      <c r="AI269" s="11">
        <v>9.906511734998654</v>
      </c>
      <c r="AJ269" s="11" t="s">
        <v>95</v>
      </c>
      <c r="AK269" s="11">
        <v>4.82</v>
      </c>
      <c r="AL269" s="11" t="s">
        <v>95</v>
      </c>
      <c r="AM269" s="11">
        <v>-28.91</v>
      </c>
      <c r="AQ269" t="s">
        <v>722</v>
      </c>
      <c r="AR269" t="s">
        <v>723</v>
      </c>
      <c r="AS269">
        <v>6193</v>
      </c>
      <c r="AT269" t="s">
        <v>41</v>
      </c>
      <c r="AU269" t="s">
        <v>724</v>
      </c>
      <c r="AV269">
        <v>2838</v>
      </c>
      <c r="AW269" t="s">
        <v>42</v>
      </c>
      <c r="AX269">
        <v>0</v>
      </c>
      <c r="AY269" t="s">
        <v>725</v>
      </c>
      <c r="AZ269" t="s">
        <v>77</v>
      </c>
      <c r="BA269">
        <v>48</v>
      </c>
      <c r="BB269" t="s">
        <v>726</v>
      </c>
      <c r="BC269">
        <v>375</v>
      </c>
      <c r="BD269">
        <v>48375</v>
      </c>
      <c r="BE269">
        <v>339</v>
      </c>
      <c r="BF269">
        <v>10689</v>
      </c>
      <c r="BG269">
        <v>1976</v>
      </c>
      <c r="BH269">
        <v>2037</v>
      </c>
      <c r="BI269" t="s">
        <v>1881</v>
      </c>
      <c r="BJ269" t="s">
        <v>1788</v>
      </c>
      <c r="BK269" t="s">
        <v>1808</v>
      </c>
      <c r="BL269" t="s">
        <v>1910</v>
      </c>
      <c r="BM269">
        <v>0</v>
      </c>
      <c r="BN269">
        <v>0</v>
      </c>
      <c r="BO269">
        <v>0</v>
      </c>
      <c r="BP269" t="s">
        <v>2448</v>
      </c>
      <c r="BQ269">
        <v>0</v>
      </c>
      <c r="BR269">
        <v>0</v>
      </c>
      <c r="BS269">
        <v>0</v>
      </c>
      <c r="BT269" t="s">
        <v>1909</v>
      </c>
      <c r="BU269" t="s">
        <v>1863</v>
      </c>
      <c r="BV269" t="s">
        <v>1812</v>
      </c>
      <c r="BW269">
        <v>2015</v>
      </c>
      <c r="BX269">
        <v>0</v>
      </c>
      <c r="BY269">
        <v>1.2</v>
      </c>
      <c r="BZ269">
        <v>0.17161999999999999</v>
      </c>
      <c r="CA269">
        <v>0.17161999999999999</v>
      </c>
      <c r="CB269">
        <v>0.1469</v>
      </c>
      <c r="CC269">
        <v>0.1469</v>
      </c>
      <c r="CD269">
        <v>0.1</v>
      </c>
      <c r="CE269">
        <v>0.1</v>
      </c>
      <c r="CF269">
        <v>0.1</v>
      </c>
      <c r="CG269">
        <v>0</v>
      </c>
      <c r="CH269">
        <v>0</v>
      </c>
      <c r="CI269">
        <v>0</v>
      </c>
      <c r="CJ269">
        <v>0</v>
      </c>
      <c r="CK269">
        <v>0</v>
      </c>
      <c r="CL269" t="s">
        <v>1188</v>
      </c>
      <c r="CM269">
        <v>2024</v>
      </c>
      <c r="CN269">
        <v>0</v>
      </c>
      <c r="CO269" t="s">
        <v>2449</v>
      </c>
      <c r="CP269">
        <v>100</v>
      </c>
      <c r="CQ269" t="s">
        <v>2237</v>
      </c>
      <c r="CR269">
        <v>100</v>
      </c>
      <c r="CS269" t="s">
        <v>1795</v>
      </c>
      <c r="CT269" t="s">
        <v>2450</v>
      </c>
      <c r="CU269">
        <v>1</v>
      </c>
      <c r="CV269">
        <v>0</v>
      </c>
      <c r="CW269" t="s">
        <v>2168</v>
      </c>
      <c r="CX269">
        <v>35.298160000000003</v>
      </c>
      <c r="CY269">
        <v>-101.747187</v>
      </c>
      <c r="CZ269" t="s">
        <v>1817</v>
      </c>
      <c r="DA269" t="s">
        <v>1818</v>
      </c>
      <c r="DB269" t="s">
        <v>2451</v>
      </c>
      <c r="DC269">
        <v>0</v>
      </c>
      <c r="DD269" s="18">
        <v>13159500.6</v>
      </c>
      <c r="DE269" s="18">
        <v>1380260</v>
      </c>
      <c r="DF269" s="57">
        <v>0.32399999999999901</v>
      </c>
      <c r="DG269" t="s">
        <v>1891</v>
      </c>
      <c r="DH269">
        <v>6746522.5999999996</v>
      </c>
      <c r="DI269">
        <v>3263.8</v>
      </c>
      <c r="DJ269">
        <v>1050.4000000000001</v>
      </c>
      <c r="DK269">
        <v>1373385</v>
      </c>
      <c r="DL269">
        <v>12.6</v>
      </c>
      <c r="DM269">
        <v>531.20000000000005</v>
      </c>
      <c r="DN269">
        <v>144</v>
      </c>
      <c r="DO269">
        <v>4</v>
      </c>
      <c r="DP269">
        <v>0.47789802223014799</v>
      </c>
      <c r="DQ269">
        <v>0.154149896937957</v>
      </c>
      <c r="DR269">
        <v>209.03326175791599</v>
      </c>
      <c r="DS269">
        <v>1.0002516744351901E-6</v>
      </c>
      <c r="DT269">
        <v>0.15338418755461</v>
      </c>
      <c r="DU269">
        <v>0.49603706085928501</v>
      </c>
      <c r="DV269">
        <v>0.159641316479745</v>
      </c>
      <c r="DW269" s="58">
        <v>208.72904553839899</v>
      </c>
      <c r="DX269">
        <v>9.5748314339527395E-7</v>
      </c>
      <c r="DY269">
        <v>0.15747371838641699</v>
      </c>
      <c r="DZ269">
        <v>2.09590070204668E-2</v>
      </c>
      <c r="EA269">
        <v>5.8219463945741201E-4</v>
      </c>
      <c r="EB269">
        <v>900534</v>
      </c>
      <c r="EC269">
        <v>557467</v>
      </c>
      <c r="ED269">
        <v>216221</v>
      </c>
      <c r="EE269">
        <v>0</v>
      </c>
      <c r="EF269">
        <v>1</v>
      </c>
      <c r="EG269">
        <v>1</v>
      </c>
      <c r="EH269" t="s">
        <v>1847</v>
      </c>
      <c r="EI269">
        <v>1.630709E-2</v>
      </c>
      <c r="EJ269">
        <v>9.1182469999999995E-3</v>
      </c>
      <c r="EK269" t="s">
        <v>1848</v>
      </c>
      <c r="EL269" t="s">
        <v>1848</v>
      </c>
      <c r="EM269">
        <v>0</v>
      </c>
      <c r="EN269">
        <v>1</v>
      </c>
      <c r="EO269">
        <v>0</v>
      </c>
      <c r="EP269">
        <v>0</v>
      </c>
      <c r="EQ269">
        <v>0</v>
      </c>
      <c r="ER269">
        <v>0</v>
      </c>
      <c r="ES269">
        <v>1</v>
      </c>
      <c r="ET269">
        <v>0</v>
      </c>
      <c r="EU269">
        <v>0</v>
      </c>
      <c r="EV269">
        <v>0</v>
      </c>
      <c r="EW269">
        <v>1</v>
      </c>
      <c r="EX269">
        <v>0</v>
      </c>
      <c r="EY269">
        <v>1</v>
      </c>
      <c r="EZ269" t="s">
        <v>1823</v>
      </c>
      <c r="FA269">
        <v>46</v>
      </c>
      <c r="FB269" t="s">
        <v>1824</v>
      </c>
      <c r="FC269">
        <v>6</v>
      </c>
      <c r="FD269" t="s">
        <v>1849</v>
      </c>
      <c r="FE269">
        <v>0</v>
      </c>
      <c r="FF269">
        <v>0</v>
      </c>
      <c r="FG269">
        <v>0</v>
      </c>
      <c r="FH269">
        <v>0</v>
      </c>
      <c r="FI269">
        <v>0</v>
      </c>
      <c r="FJ269">
        <v>0</v>
      </c>
      <c r="FK269">
        <v>0</v>
      </c>
      <c r="FL269">
        <v>32</v>
      </c>
      <c r="FM269">
        <v>98</v>
      </c>
      <c r="FN269">
        <v>22</v>
      </c>
      <c r="FO269">
        <v>89</v>
      </c>
      <c r="FP269">
        <v>1</v>
      </c>
      <c r="FQ269">
        <v>0</v>
      </c>
      <c r="FR269">
        <v>0</v>
      </c>
      <c r="FS269" t="s">
        <v>2240</v>
      </c>
      <c r="FT269">
        <v>1</v>
      </c>
      <c r="FU269">
        <v>1</v>
      </c>
      <c r="FV269">
        <v>1</v>
      </c>
      <c r="FW269">
        <v>1</v>
      </c>
      <c r="FX269">
        <v>0</v>
      </c>
      <c r="FY269">
        <v>0</v>
      </c>
      <c r="FZ269">
        <v>0</v>
      </c>
      <c r="GA269">
        <v>0</v>
      </c>
      <c r="GB269">
        <v>0</v>
      </c>
      <c r="GC269">
        <v>0</v>
      </c>
      <c r="GD269">
        <v>0</v>
      </c>
      <c r="GE269">
        <v>1</v>
      </c>
      <c r="GF269">
        <v>1</v>
      </c>
      <c r="GG269">
        <v>0</v>
      </c>
      <c r="GH269">
        <v>1</v>
      </c>
      <c r="GI269">
        <v>1</v>
      </c>
      <c r="GJ269" t="s">
        <v>1836</v>
      </c>
      <c r="GK269" t="s">
        <v>1836</v>
      </c>
      <c r="GL269">
        <v>1</v>
      </c>
      <c r="GM269" t="s">
        <v>1836</v>
      </c>
      <c r="GN269">
        <v>0</v>
      </c>
      <c r="GO269" t="s">
        <v>1893</v>
      </c>
      <c r="GP269">
        <v>0</v>
      </c>
      <c r="GQ269" t="s">
        <v>2335</v>
      </c>
      <c r="GR269">
        <v>278.031841399999</v>
      </c>
      <c r="GS269">
        <v>11.7389432216305</v>
      </c>
      <c r="GT269">
        <v>3.7779845456219001</v>
      </c>
      <c r="GU269">
        <v>1</v>
      </c>
      <c r="GV269">
        <v>9154148</v>
      </c>
      <c r="GW269">
        <v>1011228</v>
      </c>
      <c r="GX269">
        <v>0.23</v>
      </c>
      <c r="GY269">
        <v>952941</v>
      </c>
      <c r="GZ269">
        <v>208.1987313292291</v>
      </c>
      <c r="HA269" t="s">
        <v>1806</v>
      </c>
      <c r="HB269" s="57">
        <v>0.32399999999999901</v>
      </c>
      <c r="HC269" t="s">
        <v>1806</v>
      </c>
      <c r="HD269" s="58">
        <v>208.72904553839899</v>
      </c>
      <c r="HE269" s="18">
        <v>962163.35999999708</v>
      </c>
      <c r="HF269" s="18">
        <v>10284564.155039968</v>
      </c>
      <c r="HG269" s="18">
        <v>1073343.6299299616</v>
      </c>
      <c r="HH269" s="57">
        <v>0.3330058939096267</v>
      </c>
      <c r="HI269">
        <v>21</v>
      </c>
      <c r="HJ269" s="11">
        <v>15.61139447448554</v>
      </c>
      <c r="HK269">
        <v>0</v>
      </c>
      <c r="HL269" s="11">
        <v>15.61139447448554</v>
      </c>
      <c r="HM269" s="59" t="s">
        <v>44</v>
      </c>
      <c r="HN269" s="59" t="s">
        <v>44</v>
      </c>
      <c r="HO269" s="59" t="s">
        <v>44</v>
      </c>
      <c r="HP269" s="59" t="s">
        <v>44</v>
      </c>
      <c r="HQ269" s="59" t="s">
        <v>44</v>
      </c>
      <c r="HR269" s="59" t="s">
        <v>44</v>
      </c>
      <c r="HS269" s="59" t="s">
        <v>44</v>
      </c>
      <c r="HT269" s="59" t="s">
        <v>44</v>
      </c>
      <c r="HU269" t="s">
        <v>44</v>
      </c>
      <c r="HV269" s="19">
        <v>1</v>
      </c>
      <c r="HW269" s="18">
        <v>349.16186620349993</v>
      </c>
      <c r="HX269" s="58">
        <v>115.01391872743287</v>
      </c>
      <c r="HY269" s="58">
        <v>223.98608127256713</v>
      </c>
      <c r="HZ269" s="57">
        <v>0.49036975590613147</v>
      </c>
      <c r="IA269" s="18">
        <v>962163.35999999708</v>
      </c>
      <c r="IB269" s="18">
        <v>1456221.6419290842</v>
      </c>
      <c r="IC269" s="18">
        <v>15565553.13057998</v>
      </c>
      <c r="ID269" s="58">
        <v>20.872904553839902</v>
      </c>
      <c r="IE269" s="18">
        <v>162449.15241115991</v>
      </c>
      <c r="IF269" s="18">
        <v>910894.47751880169</v>
      </c>
      <c r="IG269" s="18">
        <v>553438492.28305829</v>
      </c>
      <c r="IH269" s="18">
        <v>1</v>
      </c>
      <c r="II269" s="18">
        <v>0</v>
      </c>
      <c r="IJ269" s="18">
        <v>2470.8610871654241</v>
      </c>
      <c r="IK269" s="58">
        <v>25.316364495575222</v>
      </c>
      <c r="IL269" s="58">
        <v>8.2329922262993289</v>
      </c>
      <c r="IM269" s="58">
        <v>13.783138918982996</v>
      </c>
      <c r="IN269" s="58">
        <v>25.635517087176048</v>
      </c>
      <c r="IO269" s="58">
        <v>0</v>
      </c>
      <c r="IP269" s="58">
        <v>80.470774307076482</v>
      </c>
      <c r="IQ269" s="58">
        <v>32.753926011120043</v>
      </c>
      <c r="IR269" s="58">
        <v>34.597451496131256</v>
      </c>
      <c r="IS269" s="58">
        <f t="shared" si="20"/>
        <v>2470.8610871654241</v>
      </c>
      <c r="IT269" s="60"/>
      <c r="IU269" s="18">
        <f t="shared" si="21"/>
        <v>13.783138918982996</v>
      </c>
      <c r="IV269" s="18">
        <f t="shared" si="22"/>
        <v>25.316364495575222</v>
      </c>
      <c r="IW269" s="57">
        <f t="shared" si="23"/>
        <v>0.33927409654109986</v>
      </c>
      <c r="IX269" s="57">
        <f t="shared" si="24"/>
        <v>0.51348690094485461</v>
      </c>
      <c r="JA269" s="18">
        <v>214.13</v>
      </c>
    </row>
    <row r="270" spans="18:261" x14ac:dyDescent="0.2">
      <c r="R270" t="s">
        <v>96</v>
      </c>
      <c r="S270">
        <v>55856</v>
      </c>
      <c r="T270" t="s">
        <v>41</v>
      </c>
      <c r="U270" t="s">
        <v>97</v>
      </c>
      <c r="V270">
        <v>90193</v>
      </c>
      <c r="W270" t="s">
        <v>42</v>
      </c>
      <c r="X270" t="s">
        <v>95</v>
      </c>
      <c r="Y270">
        <v>17163</v>
      </c>
      <c r="Z270">
        <v>815</v>
      </c>
      <c r="AA270">
        <v>1630</v>
      </c>
      <c r="AB270" t="b">
        <v>1</v>
      </c>
      <c r="AC270">
        <v>9346</v>
      </c>
      <c r="AD270">
        <v>2012</v>
      </c>
      <c r="AE270" s="10">
        <v>2045</v>
      </c>
      <c r="AF270" s="11">
        <v>89</v>
      </c>
      <c r="AG270" s="11">
        <v>9.906511734998654</v>
      </c>
      <c r="AH270" s="11">
        <v>0</v>
      </c>
      <c r="AI270" s="11">
        <v>9.906511734998654</v>
      </c>
      <c r="AJ270" s="11" t="s">
        <v>95</v>
      </c>
      <c r="AK270" s="11">
        <v>4.82</v>
      </c>
      <c r="AL270" s="11" t="s">
        <v>95</v>
      </c>
      <c r="AM270" s="11">
        <v>-28.91</v>
      </c>
      <c r="AQ270" t="s">
        <v>722</v>
      </c>
      <c r="AR270" t="s">
        <v>727</v>
      </c>
      <c r="AS270">
        <v>6193</v>
      </c>
      <c r="AT270" t="s">
        <v>41</v>
      </c>
      <c r="AU270" t="s">
        <v>728</v>
      </c>
      <c r="AV270">
        <v>2839</v>
      </c>
      <c r="AW270" t="s">
        <v>42</v>
      </c>
      <c r="AX270">
        <v>0</v>
      </c>
      <c r="AY270" t="s">
        <v>725</v>
      </c>
      <c r="AZ270" t="s">
        <v>77</v>
      </c>
      <c r="BA270">
        <v>48</v>
      </c>
      <c r="BB270" t="s">
        <v>726</v>
      </c>
      <c r="BC270">
        <v>375</v>
      </c>
      <c r="BD270">
        <v>48375</v>
      </c>
      <c r="BE270">
        <v>339</v>
      </c>
      <c r="BF270">
        <v>10600</v>
      </c>
      <c r="BG270">
        <v>1978</v>
      </c>
      <c r="BH270">
        <v>2039</v>
      </c>
      <c r="BI270" t="s">
        <v>1881</v>
      </c>
      <c r="BJ270" t="s">
        <v>1788</v>
      </c>
      <c r="BK270" t="s">
        <v>1808</v>
      </c>
      <c r="BL270" t="s">
        <v>1910</v>
      </c>
      <c r="BM270">
        <v>0</v>
      </c>
      <c r="BN270">
        <v>0</v>
      </c>
      <c r="BO270">
        <v>0</v>
      </c>
      <c r="BP270" t="s">
        <v>2163</v>
      </c>
      <c r="BQ270">
        <v>0</v>
      </c>
      <c r="BR270">
        <v>0</v>
      </c>
      <c r="BS270">
        <v>0</v>
      </c>
      <c r="BT270" t="s">
        <v>41</v>
      </c>
      <c r="BU270">
        <v>0</v>
      </c>
      <c r="BV270" t="s">
        <v>1812</v>
      </c>
      <c r="BW270">
        <v>2015</v>
      </c>
      <c r="BX270">
        <v>0</v>
      </c>
      <c r="BY270">
        <v>1.2</v>
      </c>
      <c r="BZ270">
        <v>0.14082</v>
      </c>
      <c r="CA270">
        <v>0.14082</v>
      </c>
      <c r="CB270">
        <v>0.14082</v>
      </c>
      <c r="CC270">
        <v>0.14082</v>
      </c>
      <c r="CD270">
        <v>0.1</v>
      </c>
      <c r="CE270">
        <v>0.1</v>
      </c>
      <c r="CF270">
        <v>0.1</v>
      </c>
      <c r="CG270">
        <v>0</v>
      </c>
      <c r="CH270">
        <v>0</v>
      </c>
      <c r="CI270">
        <v>0</v>
      </c>
      <c r="CJ270">
        <v>0</v>
      </c>
      <c r="CK270">
        <v>0</v>
      </c>
      <c r="CL270" t="s">
        <v>1188</v>
      </c>
      <c r="CM270">
        <v>2024</v>
      </c>
      <c r="CN270">
        <v>0</v>
      </c>
      <c r="CO270" t="s">
        <v>2449</v>
      </c>
      <c r="CP270">
        <v>100</v>
      </c>
      <c r="CQ270" t="s">
        <v>2237</v>
      </c>
      <c r="CR270">
        <v>100</v>
      </c>
      <c r="CS270" t="s">
        <v>1795</v>
      </c>
      <c r="CT270" t="s">
        <v>2452</v>
      </c>
      <c r="CU270">
        <v>1</v>
      </c>
      <c r="CV270">
        <v>0</v>
      </c>
      <c r="CW270" t="s">
        <v>2168</v>
      </c>
      <c r="CX270">
        <v>35.298160000000003</v>
      </c>
      <c r="CY270">
        <v>-101.747187</v>
      </c>
      <c r="CZ270" t="s">
        <v>1817</v>
      </c>
      <c r="DA270" t="s">
        <v>1818</v>
      </c>
      <c r="DB270" t="s">
        <v>2451</v>
      </c>
      <c r="DC270">
        <v>0</v>
      </c>
      <c r="DD270" s="18">
        <v>16627244.6</v>
      </c>
      <c r="DE270" s="18">
        <v>1686101</v>
      </c>
      <c r="DF270" s="57">
        <v>0.45199999999999901</v>
      </c>
      <c r="DG270" t="s">
        <v>1820</v>
      </c>
      <c r="DH270">
        <v>7201586</v>
      </c>
      <c r="DI270">
        <v>4152</v>
      </c>
      <c r="DJ270">
        <v>1193</v>
      </c>
      <c r="DK270">
        <v>1738688</v>
      </c>
      <c r="DL270">
        <v>11.2</v>
      </c>
      <c r="DM270">
        <v>517</v>
      </c>
      <c r="DN270">
        <v>94</v>
      </c>
      <c r="DO270">
        <v>10</v>
      </c>
      <c r="DP270">
        <v>0.48603718803925899</v>
      </c>
      <c r="DQ270">
        <v>0.14534657830759801</v>
      </c>
      <c r="DR270">
        <v>209.302391177971</v>
      </c>
      <c r="DS270">
        <v>7.7429684029922997E-7</v>
      </c>
      <c r="DT270">
        <v>0.146572266224928</v>
      </c>
      <c r="DU270">
        <v>0.49942129317084799</v>
      </c>
      <c r="DV270">
        <v>0.14349942262832799</v>
      </c>
      <c r="DW270" s="58">
        <v>209.137237326742</v>
      </c>
      <c r="DX270">
        <v>6.7359326631906199E-7</v>
      </c>
      <c r="DY270">
        <v>0.14357948374149801</v>
      </c>
      <c r="DZ270">
        <v>1.04211612543885E-2</v>
      </c>
      <c r="EA270">
        <v>1.1086341759987701E-3</v>
      </c>
      <c r="EB270">
        <v>1340012</v>
      </c>
      <c r="EC270">
        <v>811068</v>
      </c>
      <c r="ED270">
        <v>181866</v>
      </c>
      <c r="EE270">
        <v>0</v>
      </c>
      <c r="EF270">
        <v>1</v>
      </c>
      <c r="EG270">
        <v>1</v>
      </c>
      <c r="EH270" t="s">
        <v>1847</v>
      </c>
      <c r="EI270">
        <v>9.0373899999999993E-3</v>
      </c>
      <c r="EJ270">
        <v>9.1182469999999995E-3</v>
      </c>
      <c r="EK270" t="s">
        <v>1848</v>
      </c>
      <c r="EL270" t="s">
        <v>1848</v>
      </c>
      <c r="EM270">
        <v>0</v>
      </c>
      <c r="EN270">
        <v>0</v>
      </c>
      <c r="EO270">
        <v>0</v>
      </c>
      <c r="EP270">
        <v>1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>
        <v>1</v>
      </c>
      <c r="EX270">
        <v>0</v>
      </c>
      <c r="EY270">
        <v>1</v>
      </c>
      <c r="EZ270" t="s">
        <v>1823</v>
      </c>
      <c r="FA270">
        <v>44</v>
      </c>
      <c r="FB270" t="s">
        <v>1824</v>
      </c>
      <c r="FC270">
        <v>6</v>
      </c>
      <c r="FD270" t="s">
        <v>1849</v>
      </c>
      <c r="FE270">
        <v>0</v>
      </c>
      <c r="FF270">
        <v>0</v>
      </c>
      <c r="FG270">
        <v>0</v>
      </c>
      <c r="FH270">
        <v>0</v>
      </c>
      <c r="FI270">
        <v>0</v>
      </c>
      <c r="FJ270">
        <v>0</v>
      </c>
      <c r="FK270">
        <v>0</v>
      </c>
      <c r="FL270">
        <v>32</v>
      </c>
      <c r="FM270">
        <v>98</v>
      </c>
      <c r="FN270">
        <v>22</v>
      </c>
      <c r="FO270">
        <v>89</v>
      </c>
      <c r="FP270">
        <v>1</v>
      </c>
      <c r="FQ270">
        <v>0</v>
      </c>
      <c r="FR270">
        <v>0</v>
      </c>
      <c r="FS270" t="s">
        <v>2240</v>
      </c>
      <c r="FT270">
        <v>1</v>
      </c>
      <c r="FU270">
        <v>1</v>
      </c>
      <c r="FV270">
        <v>1</v>
      </c>
      <c r="FW270">
        <v>1</v>
      </c>
      <c r="FX270">
        <v>0</v>
      </c>
      <c r="FY270">
        <v>0</v>
      </c>
      <c r="FZ270">
        <v>0</v>
      </c>
      <c r="GA270">
        <v>0</v>
      </c>
      <c r="GB270">
        <v>0</v>
      </c>
      <c r="GC270">
        <v>0</v>
      </c>
      <c r="GD270">
        <v>0</v>
      </c>
      <c r="GE270">
        <v>1</v>
      </c>
      <c r="GF270">
        <v>1</v>
      </c>
      <c r="GG270">
        <v>0</v>
      </c>
      <c r="GH270">
        <v>1</v>
      </c>
      <c r="GI270">
        <v>1</v>
      </c>
      <c r="GJ270" t="s">
        <v>1836</v>
      </c>
      <c r="GK270" t="s">
        <v>1804</v>
      </c>
      <c r="GL270">
        <v>1</v>
      </c>
      <c r="GM270" t="s">
        <v>1836</v>
      </c>
      <c r="GN270">
        <v>0</v>
      </c>
      <c r="GO270" t="s">
        <v>1893</v>
      </c>
      <c r="GP270">
        <v>0</v>
      </c>
      <c r="GQ270" t="s">
        <v>2335</v>
      </c>
      <c r="GR270">
        <v>278.031841399999</v>
      </c>
      <c r="GS270">
        <v>14.9335413494117</v>
      </c>
      <c r="GT270">
        <v>4.2908754407148999</v>
      </c>
      <c r="GU270">
        <v>1</v>
      </c>
      <c r="GV270">
        <v>14736970</v>
      </c>
      <c r="GW270">
        <v>1464188</v>
      </c>
      <c r="GX270">
        <v>0.4</v>
      </c>
      <c r="GY270">
        <v>1538847</v>
      </c>
      <c r="GZ270">
        <v>208.84170898088277</v>
      </c>
      <c r="HA270" t="s">
        <v>1806</v>
      </c>
      <c r="HB270" s="57">
        <v>0.45199999999999901</v>
      </c>
      <c r="HC270" t="s">
        <v>1806</v>
      </c>
      <c r="HD270" s="58">
        <v>209.137237326742</v>
      </c>
      <c r="HE270" s="18">
        <v>1342277.279999997</v>
      </c>
      <c r="HF270" s="18">
        <v>14228139.167999968</v>
      </c>
      <c r="HG270" s="18">
        <v>1487816.8589479614</v>
      </c>
      <c r="HH270" s="57">
        <v>0.3330058939096267</v>
      </c>
      <c r="HI270">
        <v>21</v>
      </c>
      <c r="HJ270" s="11">
        <v>15.694334413541524</v>
      </c>
      <c r="HK270">
        <v>0</v>
      </c>
      <c r="HL270" s="11">
        <v>15.694334413541524</v>
      </c>
      <c r="HM270" s="59" t="s">
        <v>44</v>
      </c>
      <c r="HN270" s="59" t="s">
        <v>44</v>
      </c>
      <c r="HO270" s="59" t="s">
        <v>44</v>
      </c>
      <c r="HP270" s="59" t="s">
        <v>44</v>
      </c>
      <c r="HQ270" s="59" t="s">
        <v>44</v>
      </c>
      <c r="HR270" s="59" t="s">
        <v>44</v>
      </c>
      <c r="HS270" s="59" t="s">
        <v>44</v>
      </c>
      <c r="HT270" s="59" t="s">
        <v>44</v>
      </c>
      <c r="HU270" t="s">
        <v>44</v>
      </c>
      <c r="HV270" s="19">
        <v>1</v>
      </c>
      <c r="HW270" s="18">
        <v>346.25463389999993</v>
      </c>
      <c r="HX270" s="58">
        <v>114.05627640665998</v>
      </c>
      <c r="HY270" s="58">
        <v>224.94372359334002</v>
      </c>
      <c r="HZ270" s="57">
        <v>0.68118370920635152</v>
      </c>
      <c r="IA270" s="18">
        <v>1342277.2799999968</v>
      </c>
      <c r="IB270" s="18">
        <v>2022870.3902075498</v>
      </c>
      <c r="IC270" s="18">
        <v>21442426.136200026</v>
      </c>
      <c r="ID270" s="58">
        <v>20.9137237326742</v>
      </c>
      <c r="IE270" s="18">
        <v>224220.48818538</v>
      </c>
      <c r="IF270" s="18">
        <v>1263596.3707625815</v>
      </c>
      <c r="IG270" s="18">
        <v>548830388.08124411</v>
      </c>
      <c r="IH270" s="18">
        <v>1</v>
      </c>
      <c r="II270" s="18">
        <v>0</v>
      </c>
      <c r="IJ270" s="18">
        <v>2439.8564197036058</v>
      </c>
      <c r="IK270" s="58">
        <v>25.316364495575222</v>
      </c>
      <c r="IL270" s="58">
        <v>8.0619933105774635</v>
      </c>
      <c r="IM270" s="58">
        <v>13.668376138199996</v>
      </c>
      <c r="IN270" s="58">
        <v>25.55201903979227</v>
      </c>
      <c r="IO270" s="58">
        <v>3.9181534748918016E-15</v>
      </c>
      <c r="IP270" s="58">
        <v>80.017514350551835</v>
      </c>
      <c r="IQ270" s="58">
        <v>13.877198710226992</v>
      </c>
      <c r="IR270" s="58">
        <v>14.741296326722996</v>
      </c>
      <c r="IS270" s="58">
        <f t="shared" si="20"/>
        <v>2439.8564197036058</v>
      </c>
      <c r="IT270" s="60"/>
      <c r="IU270" s="18">
        <f t="shared" si="21"/>
        <v>13.668376138199996</v>
      </c>
      <c r="IV270" s="18">
        <f t="shared" si="22"/>
        <v>25.316364495575222</v>
      </c>
      <c r="IW270" s="57">
        <f t="shared" si="23"/>
        <v>0.33644919293999997</v>
      </c>
      <c r="IX270" s="57">
        <f t="shared" si="24"/>
        <v>0.50704360443883445</v>
      </c>
      <c r="JA270" s="18">
        <v>214.13</v>
      </c>
    </row>
    <row r="271" spans="18:261" x14ac:dyDescent="0.2">
      <c r="R271" t="s">
        <v>577</v>
      </c>
      <c r="S271">
        <v>56068</v>
      </c>
      <c r="T271" t="s">
        <v>41</v>
      </c>
      <c r="U271">
        <v>18</v>
      </c>
      <c r="V271">
        <v>89796</v>
      </c>
      <c r="W271" t="s">
        <v>42</v>
      </c>
      <c r="X271" t="s">
        <v>487</v>
      </c>
      <c r="Y271">
        <v>55079</v>
      </c>
      <c r="Z271">
        <v>633</v>
      </c>
      <c r="AA271">
        <v>1266</v>
      </c>
      <c r="AB271" t="b">
        <v>1</v>
      </c>
      <c r="AC271">
        <v>9552</v>
      </c>
      <c r="AD271">
        <v>2010</v>
      </c>
      <c r="AE271" s="10">
        <v>9999</v>
      </c>
      <c r="AF271" s="11">
        <v>206</v>
      </c>
      <c r="AG271" s="11">
        <v>23.461500469285511</v>
      </c>
      <c r="AH271" s="11">
        <v>22</v>
      </c>
      <c r="AI271" s="11">
        <v>11.389077897711413</v>
      </c>
      <c r="AJ271" s="11" t="s">
        <v>95</v>
      </c>
      <c r="AK271" s="11">
        <v>4.82</v>
      </c>
      <c r="AL271" s="11" t="s">
        <v>62</v>
      </c>
      <c r="AM271" s="11">
        <v>-28.91</v>
      </c>
      <c r="AQ271" t="s">
        <v>722</v>
      </c>
      <c r="AR271" t="s">
        <v>729</v>
      </c>
      <c r="AS271">
        <v>6193</v>
      </c>
      <c r="AT271" t="s">
        <v>41</v>
      </c>
      <c r="AU271" t="s">
        <v>730</v>
      </c>
      <c r="AV271">
        <v>2840</v>
      </c>
      <c r="AW271" t="s">
        <v>42</v>
      </c>
      <c r="AX271">
        <v>0</v>
      </c>
      <c r="AY271" t="s">
        <v>725</v>
      </c>
      <c r="AZ271" t="s">
        <v>77</v>
      </c>
      <c r="BA271">
        <v>48</v>
      </c>
      <c r="BB271" t="s">
        <v>726</v>
      </c>
      <c r="BC271">
        <v>375</v>
      </c>
      <c r="BD271">
        <v>48375</v>
      </c>
      <c r="BE271">
        <v>340</v>
      </c>
      <c r="BF271">
        <v>10633</v>
      </c>
      <c r="BG271">
        <v>1980</v>
      </c>
      <c r="BH271">
        <v>2041</v>
      </c>
      <c r="BI271" t="s">
        <v>1881</v>
      </c>
      <c r="BJ271" t="s">
        <v>1788</v>
      </c>
      <c r="BK271" t="s">
        <v>1808</v>
      </c>
      <c r="BL271" t="s">
        <v>1910</v>
      </c>
      <c r="BM271">
        <v>0</v>
      </c>
      <c r="BN271">
        <v>0</v>
      </c>
      <c r="BO271">
        <v>0</v>
      </c>
      <c r="BP271" t="s">
        <v>2163</v>
      </c>
      <c r="BQ271">
        <v>0</v>
      </c>
      <c r="BR271">
        <v>0</v>
      </c>
      <c r="BS271">
        <v>0</v>
      </c>
      <c r="BT271" t="s">
        <v>41</v>
      </c>
      <c r="BU271">
        <v>0</v>
      </c>
      <c r="BV271" t="s">
        <v>1812</v>
      </c>
      <c r="BW271">
        <v>2015</v>
      </c>
      <c r="BX271">
        <v>0</v>
      </c>
      <c r="BY271">
        <v>1.2</v>
      </c>
      <c r="BZ271">
        <v>0.13835</v>
      </c>
      <c r="CA271">
        <v>0.13835</v>
      </c>
      <c r="CB271">
        <v>0.13835</v>
      </c>
      <c r="CC271">
        <v>0.13835</v>
      </c>
      <c r="CD271">
        <v>0.1</v>
      </c>
      <c r="CE271">
        <v>0.1</v>
      </c>
      <c r="CF271">
        <v>0.1</v>
      </c>
      <c r="CG271">
        <v>0</v>
      </c>
      <c r="CH271">
        <v>0</v>
      </c>
      <c r="CI271">
        <v>0</v>
      </c>
      <c r="CJ271">
        <v>0</v>
      </c>
      <c r="CK271">
        <v>0</v>
      </c>
      <c r="CL271" t="s">
        <v>1188</v>
      </c>
      <c r="CM271">
        <v>2024</v>
      </c>
      <c r="CN271">
        <v>0</v>
      </c>
      <c r="CO271" t="s">
        <v>2449</v>
      </c>
      <c r="CP271">
        <v>100</v>
      </c>
      <c r="CQ271" t="s">
        <v>2237</v>
      </c>
      <c r="CR271">
        <v>100</v>
      </c>
      <c r="CS271" t="s">
        <v>1795</v>
      </c>
      <c r="CT271" t="s">
        <v>2453</v>
      </c>
      <c r="CU271">
        <v>1</v>
      </c>
      <c r="CV271">
        <v>0</v>
      </c>
      <c r="CW271" t="s">
        <v>2168</v>
      </c>
      <c r="CX271">
        <v>35.298160000000003</v>
      </c>
      <c r="CY271">
        <v>-101.747187</v>
      </c>
      <c r="CZ271" t="s">
        <v>1817</v>
      </c>
      <c r="DA271" t="s">
        <v>1818</v>
      </c>
      <c r="DB271" t="s">
        <v>2451</v>
      </c>
      <c r="DC271">
        <v>0</v>
      </c>
      <c r="DD271" s="18">
        <v>15941589.800000001</v>
      </c>
      <c r="DE271" s="18">
        <v>1577404</v>
      </c>
      <c r="DF271" s="57">
        <v>0.41399999999999998</v>
      </c>
      <c r="DG271" t="s">
        <v>1820</v>
      </c>
      <c r="DH271">
        <v>8082399.4000000004</v>
      </c>
      <c r="DI271">
        <v>3916</v>
      </c>
      <c r="DJ271">
        <v>1172.2</v>
      </c>
      <c r="DK271">
        <v>1665858.6</v>
      </c>
      <c r="DL271">
        <v>9.8000000000000007</v>
      </c>
      <c r="DM271">
        <v>605</v>
      </c>
      <c r="DN271">
        <v>34</v>
      </c>
      <c r="DO271">
        <v>10</v>
      </c>
      <c r="DP271">
        <v>0.48336131143517702</v>
      </c>
      <c r="DQ271">
        <v>0.16176331170723299</v>
      </c>
      <c r="DR271">
        <v>209.39380765944401</v>
      </c>
      <c r="DS271">
        <v>7.8350337265053702E-7</v>
      </c>
      <c r="DT271">
        <v>0.16363386986723499</v>
      </c>
      <c r="DU271">
        <v>0.49129353460092101</v>
      </c>
      <c r="DV271">
        <v>0.14706186957589301</v>
      </c>
      <c r="DW271" s="58">
        <v>208.99529104681801</v>
      </c>
      <c r="DX271">
        <v>6.1474420825958E-7</v>
      </c>
      <c r="DY271">
        <v>0.14970801863614899</v>
      </c>
      <c r="DZ271">
        <v>3.8886990288774701E-3</v>
      </c>
      <c r="EA271">
        <v>1.14373500849337E-3</v>
      </c>
      <c r="EB271">
        <v>1494693</v>
      </c>
      <c r="EC271">
        <v>872454</v>
      </c>
      <c r="ED271">
        <v>223614</v>
      </c>
      <c r="EE271">
        <v>0</v>
      </c>
      <c r="EF271">
        <v>1</v>
      </c>
      <c r="EG271">
        <v>1</v>
      </c>
      <c r="EH271" t="s">
        <v>1847</v>
      </c>
      <c r="EI271">
        <v>1.32020519999999E-2</v>
      </c>
      <c r="EJ271">
        <v>9.1182469999999995E-3</v>
      </c>
      <c r="EK271" t="s">
        <v>1848</v>
      </c>
      <c r="EL271" t="s">
        <v>1848</v>
      </c>
      <c r="EM271">
        <v>0</v>
      </c>
      <c r="EN271">
        <v>0</v>
      </c>
      <c r="EO271">
        <v>0</v>
      </c>
      <c r="EP271">
        <v>1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>
        <v>1</v>
      </c>
      <c r="EX271">
        <v>0</v>
      </c>
      <c r="EY271">
        <v>1</v>
      </c>
      <c r="EZ271" t="s">
        <v>1823</v>
      </c>
      <c r="FA271">
        <v>42</v>
      </c>
      <c r="FB271" t="s">
        <v>1824</v>
      </c>
      <c r="FC271">
        <v>6</v>
      </c>
      <c r="FD271" t="s">
        <v>1849</v>
      </c>
      <c r="FE271">
        <v>0</v>
      </c>
      <c r="FF271">
        <v>0</v>
      </c>
      <c r="FG271">
        <v>0</v>
      </c>
      <c r="FH271">
        <v>0</v>
      </c>
      <c r="FI271">
        <v>0</v>
      </c>
      <c r="FJ271">
        <v>0</v>
      </c>
      <c r="FK271">
        <v>0</v>
      </c>
      <c r="FL271">
        <v>32</v>
      </c>
      <c r="FM271">
        <v>98</v>
      </c>
      <c r="FN271">
        <v>22</v>
      </c>
      <c r="FO271">
        <v>89</v>
      </c>
      <c r="FP271">
        <v>1</v>
      </c>
      <c r="FQ271">
        <v>0</v>
      </c>
      <c r="FR271">
        <v>0</v>
      </c>
      <c r="FS271" t="s">
        <v>2240</v>
      </c>
      <c r="FT271">
        <v>1</v>
      </c>
      <c r="FU271">
        <v>1</v>
      </c>
      <c r="FV271">
        <v>1</v>
      </c>
      <c r="FW271">
        <v>1</v>
      </c>
      <c r="FX271">
        <v>0</v>
      </c>
      <c r="FY271">
        <v>0</v>
      </c>
      <c r="FZ271">
        <v>0</v>
      </c>
      <c r="GA271">
        <v>0</v>
      </c>
      <c r="GB271">
        <v>0</v>
      </c>
      <c r="GC271">
        <v>0</v>
      </c>
      <c r="GD271">
        <v>0</v>
      </c>
      <c r="GE271">
        <v>1</v>
      </c>
      <c r="GF271">
        <v>1</v>
      </c>
      <c r="GG271">
        <v>0</v>
      </c>
      <c r="GH271">
        <v>1</v>
      </c>
      <c r="GI271">
        <v>0</v>
      </c>
      <c r="GJ271" t="s">
        <v>1836</v>
      </c>
      <c r="GK271">
        <v>0</v>
      </c>
      <c r="GL271">
        <v>1</v>
      </c>
      <c r="GM271" t="s">
        <v>1836</v>
      </c>
      <c r="GN271">
        <v>0</v>
      </c>
      <c r="GO271" t="s">
        <v>1893</v>
      </c>
      <c r="GP271">
        <v>0</v>
      </c>
      <c r="GQ271" t="s">
        <v>2335</v>
      </c>
      <c r="GR271">
        <v>278.031841399999</v>
      </c>
      <c r="GS271">
        <v>14.0847177081639</v>
      </c>
      <c r="GT271">
        <v>4.2160638655540703</v>
      </c>
      <c r="GU271">
        <v>1</v>
      </c>
      <c r="GV271">
        <v>16221515</v>
      </c>
      <c r="GW271">
        <v>1608301</v>
      </c>
      <c r="GX271">
        <v>0.42</v>
      </c>
      <c r="GY271">
        <v>1693783</v>
      </c>
      <c r="GZ271">
        <v>208.8316658462542</v>
      </c>
      <c r="HA271" t="s">
        <v>1806</v>
      </c>
      <c r="HB271" s="57">
        <v>0.41399999999999998</v>
      </c>
      <c r="HC271" t="s">
        <v>1806</v>
      </c>
      <c r="HD271" s="58">
        <v>208.99529104681801</v>
      </c>
      <c r="HE271" s="18">
        <v>1233057.5999999999</v>
      </c>
      <c r="HF271" s="18">
        <v>13111101.4608</v>
      </c>
      <c r="HG271" s="18">
        <v>1370079.2328721283</v>
      </c>
      <c r="HH271" s="57">
        <v>0.33398821218074654</v>
      </c>
      <c r="HI271">
        <v>21</v>
      </c>
      <c r="HJ271" s="11">
        <v>15.634230358262416</v>
      </c>
      <c r="HK271">
        <v>0</v>
      </c>
      <c r="HL271" s="11">
        <v>15.634230358262416</v>
      </c>
      <c r="HM271" s="59" t="s">
        <v>44</v>
      </c>
      <c r="HN271" s="59" t="s">
        <v>44</v>
      </c>
      <c r="HO271" s="59" t="s">
        <v>44</v>
      </c>
      <c r="HP271" s="59" t="s">
        <v>44</v>
      </c>
      <c r="HQ271" s="59" t="s">
        <v>44</v>
      </c>
      <c r="HR271" s="59" t="s">
        <v>44</v>
      </c>
      <c r="HS271" s="59" t="s">
        <v>44</v>
      </c>
      <c r="HT271" s="59" t="s">
        <v>44</v>
      </c>
      <c r="HU271" t="s">
        <v>44</v>
      </c>
      <c r="HV271" s="19">
        <v>1</v>
      </c>
      <c r="HW271" s="18">
        <v>348.35717636999999</v>
      </c>
      <c r="HX271" s="58">
        <v>114.74885389627799</v>
      </c>
      <c r="HY271" s="58">
        <v>225.25114610372202</v>
      </c>
      <c r="HZ271" s="57">
        <v>0.62490248078553101</v>
      </c>
      <c r="IA271" s="18">
        <v>1233057.5999999999</v>
      </c>
      <c r="IB271" s="18">
        <v>1861209.5487716256</v>
      </c>
      <c r="IC271" s="18">
        <v>19790241.132088695</v>
      </c>
      <c r="ID271" s="58">
        <v>20.899529104681804</v>
      </c>
      <c r="IE271" s="18">
        <v>206803.36026437933</v>
      </c>
      <c r="IF271" s="18">
        <v>1163275.872607749</v>
      </c>
      <c r="IG271" s="18">
        <v>552163019.86950397</v>
      </c>
      <c r="IH271" s="18">
        <v>1</v>
      </c>
      <c r="II271" s="18">
        <v>0</v>
      </c>
      <c r="IJ271" s="18">
        <v>2451.3216887928638</v>
      </c>
      <c r="IK271" s="58">
        <v>25.291828941176469</v>
      </c>
      <c r="IL271" s="58">
        <v>8.1250944862048975</v>
      </c>
      <c r="IM271" s="58">
        <v>13.710928629950999</v>
      </c>
      <c r="IN271" s="58">
        <v>25.553395764761849</v>
      </c>
      <c r="IO271" s="58">
        <v>0</v>
      </c>
      <c r="IP271" s="58">
        <v>80.189643348095558</v>
      </c>
      <c r="IQ271" s="58">
        <v>18.24895950048392</v>
      </c>
      <c r="IR271" s="58">
        <v>19.343664503004327</v>
      </c>
      <c r="IS271" s="58">
        <f t="shared" si="20"/>
        <v>2451.3216887928638</v>
      </c>
      <c r="IT271" s="60"/>
      <c r="IU271" s="18">
        <f t="shared" si="21"/>
        <v>13.710928629950999</v>
      </c>
      <c r="IV271" s="18">
        <f t="shared" si="22"/>
        <v>25.291828941176469</v>
      </c>
      <c r="IW271" s="57">
        <f t="shared" si="23"/>
        <v>0.33749662910669997</v>
      </c>
      <c r="IX271" s="57">
        <f t="shared" si="24"/>
        <v>0.50942628209065477</v>
      </c>
      <c r="JA271" s="18">
        <v>214.13</v>
      </c>
    </row>
    <row r="272" spans="18:261" x14ac:dyDescent="0.2">
      <c r="R272" t="s">
        <v>579</v>
      </c>
      <c r="S272">
        <v>56068</v>
      </c>
      <c r="T272" t="s">
        <v>41</v>
      </c>
      <c r="U272">
        <v>19</v>
      </c>
      <c r="V272">
        <v>89798</v>
      </c>
      <c r="W272" t="s">
        <v>42</v>
      </c>
      <c r="X272" t="s">
        <v>487</v>
      </c>
      <c r="Y272">
        <v>55079</v>
      </c>
      <c r="Z272">
        <v>633</v>
      </c>
      <c r="AA272">
        <v>1266</v>
      </c>
      <c r="AB272" t="b">
        <v>1</v>
      </c>
      <c r="AC272">
        <v>9475</v>
      </c>
      <c r="AD272">
        <v>2011</v>
      </c>
      <c r="AE272" s="10">
        <v>9999</v>
      </c>
      <c r="AF272" s="11">
        <v>206</v>
      </c>
      <c r="AG272" s="11">
        <v>23.461500469285511</v>
      </c>
      <c r="AH272" s="11">
        <v>22</v>
      </c>
      <c r="AI272" s="11">
        <v>11.389077897711413</v>
      </c>
      <c r="AJ272" s="11" t="s">
        <v>95</v>
      </c>
      <c r="AK272" s="11">
        <v>4.82</v>
      </c>
      <c r="AL272" s="11" t="s">
        <v>62</v>
      </c>
      <c r="AM272" s="11">
        <v>-28.91</v>
      </c>
      <c r="AQ272" t="s">
        <v>731</v>
      </c>
      <c r="AR272" t="s">
        <v>732</v>
      </c>
      <c r="AS272">
        <v>6194</v>
      </c>
      <c r="AT272" t="s">
        <v>41</v>
      </c>
      <c r="AU272" t="s">
        <v>733</v>
      </c>
      <c r="AV272">
        <v>2841</v>
      </c>
      <c r="AW272" t="s">
        <v>42</v>
      </c>
      <c r="AX272">
        <v>0</v>
      </c>
      <c r="AY272" t="s">
        <v>725</v>
      </c>
      <c r="AZ272" t="s">
        <v>77</v>
      </c>
      <c r="BA272">
        <v>48</v>
      </c>
      <c r="BB272" t="s">
        <v>734</v>
      </c>
      <c r="BC272">
        <v>279</v>
      </c>
      <c r="BD272">
        <v>48279</v>
      </c>
      <c r="BE272">
        <v>532</v>
      </c>
      <c r="BF272">
        <v>10342</v>
      </c>
      <c r="BG272">
        <v>1982</v>
      </c>
      <c r="BH272">
        <v>2032</v>
      </c>
      <c r="BI272" t="s">
        <v>1881</v>
      </c>
      <c r="BJ272" t="s">
        <v>1788</v>
      </c>
      <c r="BK272" t="s">
        <v>1808</v>
      </c>
      <c r="BL272" t="s">
        <v>1910</v>
      </c>
      <c r="BM272">
        <v>0</v>
      </c>
      <c r="BN272">
        <v>0</v>
      </c>
      <c r="BO272">
        <v>0</v>
      </c>
      <c r="BP272" t="s">
        <v>2448</v>
      </c>
      <c r="BQ272">
        <v>0</v>
      </c>
      <c r="BR272">
        <v>0</v>
      </c>
      <c r="BS272">
        <v>0</v>
      </c>
      <c r="BT272" t="s">
        <v>41</v>
      </c>
      <c r="BU272">
        <v>0</v>
      </c>
      <c r="BV272" t="s">
        <v>1812</v>
      </c>
      <c r="BW272">
        <v>2015</v>
      </c>
      <c r="BX272">
        <v>0</v>
      </c>
      <c r="BY272">
        <v>1.2</v>
      </c>
      <c r="BZ272">
        <v>0.16514000000000001</v>
      </c>
      <c r="CA272">
        <v>0.16514000000000001</v>
      </c>
      <c r="CB272">
        <v>0.1469</v>
      </c>
      <c r="CC272">
        <v>0.1469</v>
      </c>
      <c r="CD272">
        <v>0.1</v>
      </c>
      <c r="CE272">
        <v>0.1</v>
      </c>
      <c r="CF272">
        <v>0.1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 t="s">
        <v>2449</v>
      </c>
      <c r="CP272">
        <v>100</v>
      </c>
      <c r="CQ272" t="s">
        <v>2237</v>
      </c>
      <c r="CR272">
        <v>100</v>
      </c>
      <c r="CS272" t="s">
        <v>1795</v>
      </c>
      <c r="CT272" t="s">
        <v>2454</v>
      </c>
      <c r="CU272">
        <v>1</v>
      </c>
      <c r="CV272">
        <v>0</v>
      </c>
      <c r="CW272" t="s">
        <v>2168</v>
      </c>
      <c r="CX272">
        <v>34.186494000000003</v>
      </c>
      <c r="CY272">
        <v>-102.56999</v>
      </c>
      <c r="CZ272" t="s">
        <v>1817</v>
      </c>
      <c r="DA272" t="s">
        <v>1818</v>
      </c>
      <c r="DB272" t="s">
        <v>2451</v>
      </c>
      <c r="DC272">
        <v>0</v>
      </c>
      <c r="DD272" s="18">
        <v>16065970</v>
      </c>
      <c r="DE272" s="18">
        <v>1705604.6</v>
      </c>
      <c r="DF272" s="57">
        <v>0.28999999999999998</v>
      </c>
      <c r="DG272" t="s">
        <v>1891</v>
      </c>
      <c r="DH272">
        <v>8573341.4000000004</v>
      </c>
      <c r="DI272">
        <v>4101.8</v>
      </c>
      <c r="DJ272">
        <v>1190</v>
      </c>
      <c r="DK272">
        <v>1679904.4</v>
      </c>
      <c r="DL272">
        <v>13.6</v>
      </c>
      <c r="DM272">
        <v>634.6</v>
      </c>
      <c r="DN272">
        <v>4</v>
      </c>
      <c r="DO272">
        <v>5</v>
      </c>
      <c r="DP272">
        <v>0.481890313098089</v>
      </c>
      <c r="DQ272">
        <v>0.175484291313143</v>
      </c>
      <c r="DR272">
        <v>208.767607013532</v>
      </c>
      <c r="DS272">
        <v>9.9881601885764601E-7</v>
      </c>
      <c r="DT272">
        <v>0.17122574614464001</v>
      </c>
      <c r="DU272">
        <v>0.51061965135002696</v>
      </c>
      <c r="DV272">
        <v>0.148139203546377</v>
      </c>
      <c r="DW272" s="58">
        <v>209.12579819332399</v>
      </c>
      <c r="DX272">
        <v>8.4650973455073004E-7</v>
      </c>
      <c r="DY272">
        <v>0.14804029616737199</v>
      </c>
      <c r="DZ272">
        <v>3.1605153030570698E-4</v>
      </c>
      <c r="EA272">
        <v>3.9506441288213298E-4</v>
      </c>
      <c r="EB272">
        <v>1112769</v>
      </c>
      <c r="EC272">
        <v>703286</v>
      </c>
      <c r="ED272">
        <v>212949</v>
      </c>
      <c r="EE272">
        <v>0</v>
      </c>
      <c r="EF272">
        <v>1</v>
      </c>
      <c r="EG272">
        <v>1</v>
      </c>
      <c r="EH272" t="s">
        <v>1847</v>
      </c>
      <c r="EI272">
        <v>3.2403621000000001E-2</v>
      </c>
      <c r="EJ272">
        <v>2.9802927E-2</v>
      </c>
      <c r="EK272" t="s">
        <v>1848</v>
      </c>
      <c r="EL272" t="s">
        <v>1848</v>
      </c>
      <c r="EM272">
        <v>0</v>
      </c>
      <c r="EN272">
        <v>0</v>
      </c>
      <c r="EO272">
        <v>0</v>
      </c>
      <c r="EP272">
        <v>1</v>
      </c>
      <c r="EQ272">
        <v>0</v>
      </c>
      <c r="ER272">
        <v>0</v>
      </c>
      <c r="ES272">
        <v>0</v>
      </c>
      <c r="ET272">
        <v>0</v>
      </c>
      <c r="EU272">
        <v>0</v>
      </c>
      <c r="EV272">
        <v>0</v>
      </c>
      <c r="EW272">
        <v>0</v>
      </c>
      <c r="EX272">
        <v>0</v>
      </c>
      <c r="EY272">
        <v>0</v>
      </c>
      <c r="EZ272" t="s">
        <v>1950</v>
      </c>
      <c r="FA272">
        <v>40</v>
      </c>
      <c r="FB272" t="s">
        <v>1824</v>
      </c>
      <c r="FC272">
        <v>2</v>
      </c>
      <c r="FD272" t="s">
        <v>1803</v>
      </c>
      <c r="FE272">
        <v>0</v>
      </c>
      <c r="FF272">
        <v>0</v>
      </c>
      <c r="FG272">
        <v>0</v>
      </c>
      <c r="FH272">
        <v>0</v>
      </c>
      <c r="FI272">
        <v>0</v>
      </c>
      <c r="FJ272">
        <v>0</v>
      </c>
      <c r="FK272">
        <v>0</v>
      </c>
      <c r="FL272">
        <v>11</v>
      </c>
      <c r="FM272">
        <v>94</v>
      </c>
      <c r="FN272">
        <v>21</v>
      </c>
      <c r="FO272">
        <v>92</v>
      </c>
      <c r="FP272">
        <v>1</v>
      </c>
      <c r="FQ272">
        <v>0</v>
      </c>
      <c r="FR272">
        <v>0</v>
      </c>
      <c r="FS272" t="s">
        <v>2240</v>
      </c>
      <c r="FT272">
        <v>1</v>
      </c>
      <c r="FU272">
        <v>1</v>
      </c>
      <c r="FV272">
        <v>1</v>
      </c>
      <c r="FW272">
        <v>1</v>
      </c>
      <c r="FX272">
        <v>0</v>
      </c>
      <c r="FY272">
        <v>0</v>
      </c>
      <c r="FZ272">
        <v>0</v>
      </c>
      <c r="GA272">
        <v>0</v>
      </c>
      <c r="GB272">
        <v>0</v>
      </c>
      <c r="GC272">
        <v>0</v>
      </c>
      <c r="GD272">
        <v>0</v>
      </c>
      <c r="GE272">
        <v>1</v>
      </c>
      <c r="GF272">
        <v>1</v>
      </c>
      <c r="GG272">
        <v>0</v>
      </c>
      <c r="GH272">
        <v>1</v>
      </c>
      <c r="GI272">
        <v>0</v>
      </c>
      <c r="GJ272" t="s">
        <v>1836</v>
      </c>
      <c r="GK272">
        <v>0</v>
      </c>
      <c r="GL272">
        <v>1</v>
      </c>
      <c r="GM272" t="s">
        <v>1836</v>
      </c>
      <c r="GN272">
        <v>0</v>
      </c>
      <c r="GO272" t="s">
        <v>1893</v>
      </c>
      <c r="GP272">
        <v>0</v>
      </c>
      <c r="GQ272" t="s">
        <v>2455</v>
      </c>
      <c r="GR272">
        <v>178.3904939</v>
      </c>
      <c r="GS272">
        <v>22.9933776757148</v>
      </c>
      <c r="GT272">
        <v>6.6707590409334001</v>
      </c>
      <c r="GU272">
        <v>1</v>
      </c>
      <c r="GV272">
        <v>12000193</v>
      </c>
      <c r="GW272">
        <v>1215910</v>
      </c>
      <c r="GX272">
        <v>0.22</v>
      </c>
      <c r="GY272">
        <v>1251736</v>
      </c>
      <c r="GZ272">
        <v>208.61931137274209</v>
      </c>
      <c r="HA272" t="s">
        <v>1806</v>
      </c>
      <c r="HB272" s="57">
        <v>0.28999999999999998</v>
      </c>
      <c r="HC272" t="s">
        <v>1806</v>
      </c>
      <c r="HD272" s="58">
        <v>209.12579819332399</v>
      </c>
      <c r="HE272" s="18">
        <v>1351492.8</v>
      </c>
      <c r="HF272" s="18">
        <v>13977138.537599999</v>
      </c>
      <c r="HG272" s="18">
        <v>1461490.1265671346</v>
      </c>
      <c r="HH272" s="57">
        <v>0.49859418931583882</v>
      </c>
      <c r="HI272">
        <v>32</v>
      </c>
      <c r="HJ272" s="11">
        <v>12.054830610799748</v>
      </c>
      <c r="HK272">
        <v>0</v>
      </c>
      <c r="HL272" s="11">
        <v>12.054830610799748</v>
      </c>
      <c r="HM272" s="59">
        <v>2487.4735751985299</v>
      </c>
      <c r="HN272" s="59">
        <v>10.58</v>
      </c>
      <c r="HO272" s="59">
        <v>3.22</v>
      </c>
      <c r="HP272" s="59">
        <v>31.842648345363799</v>
      </c>
      <c r="HQ272" s="59">
        <v>0.33134306808719799</v>
      </c>
      <c r="HR272" s="59">
        <v>0.51700515707756356</v>
      </c>
      <c r="HS272" s="59">
        <v>4.82</v>
      </c>
      <c r="HT272" s="59">
        <v>17.48</v>
      </c>
      <c r="HU272" t="s">
        <v>44</v>
      </c>
      <c r="HV272" s="19" t="s">
        <v>44</v>
      </c>
      <c r="HW272" s="18">
        <v>530.15907092400005</v>
      </c>
      <c r="HX272" s="58">
        <v>174.6343979623656</v>
      </c>
      <c r="HY272" s="58">
        <v>357.3656020376344</v>
      </c>
      <c r="HZ272" s="57">
        <v>0.43171474568431656</v>
      </c>
      <c r="IA272" s="18">
        <v>1351492.8000000003</v>
      </c>
      <c r="IB272" s="18">
        <v>2011928.863607534</v>
      </c>
      <c r="IC272" s="18">
        <v>20807368.307429116</v>
      </c>
      <c r="ID272" s="58">
        <v>20.9125798193324</v>
      </c>
      <c r="IE272" s="18">
        <v>217567.87527967937</v>
      </c>
      <c r="IF272" s="18">
        <v>1243922.2512874552</v>
      </c>
      <c r="IG272" s="18">
        <v>840327840.12948</v>
      </c>
      <c r="IH272" s="18">
        <v>1</v>
      </c>
      <c r="II272" s="18">
        <v>0</v>
      </c>
      <c r="IJ272" s="18">
        <v>2351.4513857463667</v>
      </c>
      <c r="IK272" s="58">
        <v>22.290005323308272</v>
      </c>
      <c r="IL272" s="58">
        <v>7.5807615510372477</v>
      </c>
      <c r="IM272" s="58">
        <v>13.335693020873999</v>
      </c>
      <c r="IN272" s="58">
        <v>21.271052169661303</v>
      </c>
      <c r="IO272" s="58">
        <v>-3.9394616738266302E-15</v>
      </c>
      <c r="IP272" s="58">
        <v>78.234520642236248</v>
      </c>
      <c r="IQ272" s="58">
        <v>34.835623265261788</v>
      </c>
      <c r="IR272" s="58">
        <v>37.848100215094689</v>
      </c>
      <c r="IS272" s="58">
        <f t="shared" si="20"/>
        <v>2351.4513857463667</v>
      </c>
      <c r="IT272" s="60"/>
      <c r="IU272" s="18">
        <f t="shared" si="21"/>
        <v>13.335693020873999</v>
      </c>
      <c r="IV272" s="18">
        <f t="shared" si="22"/>
        <v>22.290005323308272</v>
      </c>
      <c r="IW272" s="57">
        <f t="shared" si="23"/>
        <v>0.32826014654580005</v>
      </c>
      <c r="IX272" s="57">
        <f t="shared" si="24"/>
        <v>0.48867153684247078</v>
      </c>
      <c r="JA272" s="18">
        <v>214.13</v>
      </c>
    </row>
    <row r="273" spans="18:261" x14ac:dyDescent="0.2">
      <c r="R273" t="s">
        <v>581</v>
      </c>
      <c r="S273">
        <v>56224</v>
      </c>
      <c r="T273" t="s">
        <v>41</v>
      </c>
      <c r="U273" t="s">
        <v>582</v>
      </c>
      <c r="V273">
        <v>89529</v>
      </c>
      <c r="W273" t="s">
        <v>42</v>
      </c>
      <c r="X273" t="s">
        <v>584</v>
      </c>
      <c r="Y273">
        <v>32011</v>
      </c>
      <c r="Z273">
        <v>218</v>
      </c>
      <c r="AA273">
        <v>218</v>
      </c>
      <c r="AB273" t="b">
        <v>0</v>
      </c>
      <c r="AC273">
        <v>10573</v>
      </c>
      <c r="AD273">
        <v>2008</v>
      </c>
      <c r="AE273" s="10">
        <v>9999</v>
      </c>
      <c r="AF273" s="11">
        <v>320</v>
      </c>
      <c r="AG273" s="11">
        <v>67.037827526503094</v>
      </c>
      <c r="AH273" s="11">
        <v>999</v>
      </c>
      <c r="AI273" s="11">
        <v>20.949321102032215</v>
      </c>
      <c r="AJ273" s="11" t="s">
        <v>584</v>
      </c>
      <c r="AK273" s="11" t="e">
        <v>#N/A</v>
      </c>
      <c r="AL273" s="11" t="s">
        <v>540</v>
      </c>
      <c r="AM273" s="11">
        <v>-28.91</v>
      </c>
      <c r="AQ273" t="s">
        <v>731</v>
      </c>
      <c r="AR273" t="s">
        <v>735</v>
      </c>
      <c r="AS273">
        <v>6194</v>
      </c>
      <c r="AT273" t="s">
        <v>41</v>
      </c>
      <c r="AU273" t="s">
        <v>736</v>
      </c>
      <c r="AV273">
        <v>2842</v>
      </c>
      <c r="AW273" t="s">
        <v>42</v>
      </c>
      <c r="AX273">
        <v>0</v>
      </c>
      <c r="AY273" t="s">
        <v>725</v>
      </c>
      <c r="AZ273" t="s">
        <v>77</v>
      </c>
      <c r="BA273">
        <v>48</v>
      </c>
      <c r="BB273" t="s">
        <v>734</v>
      </c>
      <c r="BC273">
        <v>279</v>
      </c>
      <c r="BD273">
        <v>48279</v>
      </c>
      <c r="BE273">
        <v>535</v>
      </c>
      <c r="BF273">
        <v>10255</v>
      </c>
      <c r="BG273">
        <v>1985</v>
      </c>
      <c r="BH273">
        <v>2032</v>
      </c>
      <c r="BI273" t="s">
        <v>1881</v>
      </c>
      <c r="BJ273" t="s">
        <v>1788</v>
      </c>
      <c r="BK273" t="s">
        <v>1808</v>
      </c>
      <c r="BL273" t="s">
        <v>1910</v>
      </c>
      <c r="BM273">
        <v>0</v>
      </c>
      <c r="BN273">
        <v>0</v>
      </c>
      <c r="BO273">
        <v>0</v>
      </c>
      <c r="BP273" t="s">
        <v>2448</v>
      </c>
      <c r="BQ273">
        <v>0</v>
      </c>
      <c r="BR273">
        <v>0</v>
      </c>
      <c r="BS273">
        <v>0</v>
      </c>
      <c r="BT273" t="s">
        <v>41</v>
      </c>
      <c r="BU273">
        <v>0</v>
      </c>
      <c r="BV273" t="s">
        <v>1812</v>
      </c>
      <c r="BW273">
        <v>2014</v>
      </c>
      <c r="BX273">
        <v>0</v>
      </c>
      <c r="BY273">
        <v>1.2</v>
      </c>
      <c r="BZ273">
        <v>0.16147999999999901</v>
      </c>
      <c r="CA273">
        <v>0.16147999999999901</v>
      </c>
      <c r="CB273">
        <v>0.1469</v>
      </c>
      <c r="CC273">
        <v>0.1469</v>
      </c>
      <c r="CD273">
        <v>0.1</v>
      </c>
      <c r="CE273">
        <v>0.1</v>
      </c>
      <c r="CF273">
        <v>0.1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 t="s">
        <v>2449</v>
      </c>
      <c r="CP273">
        <v>100</v>
      </c>
      <c r="CQ273" t="s">
        <v>2237</v>
      </c>
      <c r="CR273">
        <v>100</v>
      </c>
      <c r="CS273" t="s">
        <v>1795</v>
      </c>
      <c r="CT273" t="s">
        <v>2456</v>
      </c>
      <c r="CU273">
        <v>1</v>
      </c>
      <c r="CV273">
        <v>0</v>
      </c>
      <c r="CW273" t="s">
        <v>2168</v>
      </c>
      <c r="CX273">
        <v>34.186494000000003</v>
      </c>
      <c r="CY273">
        <v>-102.56999</v>
      </c>
      <c r="CZ273" t="s">
        <v>1817</v>
      </c>
      <c r="DA273" t="s">
        <v>1818</v>
      </c>
      <c r="DB273" t="s">
        <v>2451</v>
      </c>
      <c r="DC273">
        <v>0</v>
      </c>
      <c r="DD273" s="18">
        <v>17847878.800000001</v>
      </c>
      <c r="DE273" s="18">
        <v>1722366</v>
      </c>
      <c r="DF273" s="57">
        <v>0.316</v>
      </c>
      <c r="DG273" t="s">
        <v>1891</v>
      </c>
      <c r="DH273">
        <v>9943014.8000000007</v>
      </c>
      <c r="DI273">
        <v>4375.8</v>
      </c>
      <c r="DJ273">
        <v>1356.2</v>
      </c>
      <c r="DK273">
        <v>1866991.8</v>
      </c>
      <c r="DL273">
        <v>13.6</v>
      </c>
      <c r="DM273">
        <v>770.4</v>
      </c>
      <c r="DN273">
        <v>6</v>
      </c>
      <c r="DO273">
        <v>13</v>
      </c>
      <c r="DP273">
        <v>0.49984722848666202</v>
      </c>
      <c r="DQ273">
        <v>0.17816729737272599</v>
      </c>
      <c r="DR273">
        <v>209.26337676629601</v>
      </c>
      <c r="DS273">
        <v>9.2588795962070304E-7</v>
      </c>
      <c r="DT273">
        <v>0.18592345487095399</v>
      </c>
      <c r="DU273">
        <v>0.49034398418259001</v>
      </c>
      <c r="DV273">
        <v>0.15197324177257401</v>
      </c>
      <c r="DW273" s="58">
        <v>209.21161790946201</v>
      </c>
      <c r="DX273">
        <v>7.6199531341505897E-7</v>
      </c>
      <c r="DY273">
        <v>0.15496306009722499</v>
      </c>
      <c r="DZ273">
        <v>4.5858403390006E-4</v>
      </c>
      <c r="EA273">
        <v>9.9359874011679689E-4</v>
      </c>
      <c r="EB273">
        <v>1628984</v>
      </c>
      <c r="EC273">
        <v>971120</v>
      </c>
      <c r="ED273">
        <v>199502</v>
      </c>
      <c r="EE273">
        <v>0</v>
      </c>
      <c r="EF273">
        <v>1</v>
      </c>
      <c r="EG273">
        <v>1</v>
      </c>
      <c r="EH273" t="s">
        <v>1847</v>
      </c>
      <c r="EI273">
        <v>2.3480411E-2</v>
      </c>
      <c r="EJ273">
        <v>2.9802927E-2</v>
      </c>
      <c r="EK273" t="s">
        <v>1848</v>
      </c>
      <c r="EL273" t="s">
        <v>1848</v>
      </c>
      <c r="EM273">
        <v>0</v>
      </c>
      <c r="EN273">
        <v>0</v>
      </c>
      <c r="EO273">
        <v>0</v>
      </c>
      <c r="EP273">
        <v>1</v>
      </c>
      <c r="EQ273">
        <v>0</v>
      </c>
      <c r="ER273">
        <v>0</v>
      </c>
      <c r="ES273">
        <v>0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 t="s">
        <v>1950</v>
      </c>
      <c r="FA273">
        <v>37</v>
      </c>
      <c r="FB273" t="s">
        <v>1802</v>
      </c>
      <c r="FC273">
        <v>2</v>
      </c>
      <c r="FD273" t="s">
        <v>1803</v>
      </c>
      <c r="FE273">
        <v>0</v>
      </c>
      <c r="FF273">
        <v>0</v>
      </c>
      <c r="FG273">
        <v>0</v>
      </c>
      <c r="FH273">
        <v>0</v>
      </c>
      <c r="FI273">
        <v>0</v>
      </c>
      <c r="FJ273">
        <v>0</v>
      </c>
      <c r="FK273">
        <v>0</v>
      </c>
      <c r="FL273">
        <v>11</v>
      </c>
      <c r="FM273">
        <v>94</v>
      </c>
      <c r="FN273">
        <v>21</v>
      </c>
      <c r="FO273">
        <v>92</v>
      </c>
      <c r="FP273">
        <v>1</v>
      </c>
      <c r="FQ273">
        <v>0</v>
      </c>
      <c r="FR273">
        <v>0</v>
      </c>
      <c r="FS273" t="s">
        <v>2240</v>
      </c>
      <c r="FT273">
        <v>1</v>
      </c>
      <c r="FU273">
        <v>1</v>
      </c>
      <c r="FV273">
        <v>1</v>
      </c>
      <c r="FW273">
        <v>1</v>
      </c>
      <c r="FX273">
        <v>0</v>
      </c>
      <c r="FY273">
        <v>0</v>
      </c>
      <c r="FZ273">
        <v>0</v>
      </c>
      <c r="GA273">
        <v>0</v>
      </c>
      <c r="GB273">
        <v>0</v>
      </c>
      <c r="GC273">
        <v>0</v>
      </c>
      <c r="GD273">
        <v>0</v>
      </c>
      <c r="GE273">
        <v>1</v>
      </c>
      <c r="GF273">
        <v>1</v>
      </c>
      <c r="GG273">
        <v>0</v>
      </c>
      <c r="GH273">
        <v>1</v>
      </c>
      <c r="GI273">
        <v>0</v>
      </c>
      <c r="GJ273" t="s">
        <v>1836</v>
      </c>
      <c r="GK273">
        <v>0</v>
      </c>
      <c r="GL273">
        <v>1</v>
      </c>
      <c r="GM273" t="s">
        <v>1836</v>
      </c>
      <c r="GN273">
        <v>0</v>
      </c>
      <c r="GO273" t="s">
        <v>1893</v>
      </c>
      <c r="GP273">
        <v>0</v>
      </c>
      <c r="GQ273" t="s">
        <v>2455</v>
      </c>
      <c r="GR273">
        <v>178.3904939</v>
      </c>
      <c r="GS273">
        <v>24.529333959089399</v>
      </c>
      <c r="GT273">
        <v>7.6024230347175399</v>
      </c>
      <c r="GU273">
        <v>1</v>
      </c>
      <c r="GV273">
        <v>18540093</v>
      </c>
      <c r="GW273">
        <v>1740043</v>
      </c>
      <c r="GX273">
        <v>0.33</v>
      </c>
      <c r="GY273">
        <v>1938661</v>
      </c>
      <c r="GZ273">
        <v>209.13174491627416</v>
      </c>
      <c r="HA273" t="s">
        <v>1806</v>
      </c>
      <c r="HB273" s="57">
        <v>0.316</v>
      </c>
      <c r="HC273" t="s">
        <v>1806</v>
      </c>
      <c r="HD273" s="58">
        <v>209.21161790946201</v>
      </c>
      <c r="HE273" s="18">
        <v>1480965.6</v>
      </c>
      <c r="HF273" s="18">
        <v>15187302.228000002</v>
      </c>
      <c r="HG273" s="18">
        <v>1588680.0353999289</v>
      </c>
      <c r="HH273" s="57">
        <v>0.50140581068416124</v>
      </c>
      <c r="HI273">
        <v>32</v>
      </c>
      <c r="HJ273" s="11">
        <v>12.075454398818223</v>
      </c>
      <c r="HK273">
        <v>0</v>
      </c>
      <c r="HL273" s="11">
        <v>12.075454398818223</v>
      </c>
      <c r="HM273" s="59" t="s">
        <v>44</v>
      </c>
      <c r="HN273" s="59" t="s">
        <v>44</v>
      </c>
      <c r="HO273" s="59" t="s">
        <v>44</v>
      </c>
      <c r="HP273" s="59" t="s">
        <v>44</v>
      </c>
      <c r="HQ273" s="59" t="s">
        <v>44</v>
      </c>
      <c r="HR273" s="59" t="s">
        <v>44</v>
      </c>
      <c r="HS273" s="59" t="s">
        <v>44</v>
      </c>
      <c r="HT273" s="59" t="s">
        <v>44</v>
      </c>
      <c r="HU273" t="s">
        <v>44</v>
      </c>
      <c r="HV273" s="19" t="s">
        <v>44</v>
      </c>
      <c r="HW273" s="18">
        <v>528.66368336250002</v>
      </c>
      <c r="HX273" s="58">
        <v>174.14181729960751</v>
      </c>
      <c r="HY273" s="58">
        <v>360.85818270039249</v>
      </c>
      <c r="HZ273" s="57">
        <v>0.46849429527932973</v>
      </c>
      <c r="IA273" s="18">
        <v>1480965.6</v>
      </c>
      <c r="IB273" s="18">
        <v>2195645.3642561068</v>
      </c>
      <c r="IC273" s="18">
        <v>22516343.210446376</v>
      </c>
      <c r="ID273" s="58">
        <v>20.921161790946201</v>
      </c>
      <c r="IE273" s="18">
        <v>235534.02962311084</v>
      </c>
      <c r="IF273" s="18">
        <v>1353146.0057768181</v>
      </c>
      <c r="IG273" s="18">
        <v>837957578.31820571</v>
      </c>
      <c r="IH273" s="18">
        <v>1</v>
      </c>
      <c r="II273" s="18">
        <v>0</v>
      </c>
      <c r="IJ273" s="18">
        <v>2322.1243648891609</v>
      </c>
      <c r="IK273" s="58">
        <v>22.260197495327102</v>
      </c>
      <c r="IL273" s="58">
        <v>7.4232389149819289</v>
      </c>
      <c r="IM273" s="58">
        <v>13.223509178985001</v>
      </c>
      <c r="IN273" s="58">
        <v>21.126549967556574</v>
      </c>
      <c r="IO273" s="58">
        <v>0</v>
      </c>
      <c r="IP273" s="58">
        <v>77.663796168546753</v>
      </c>
      <c r="IQ273" s="58">
        <v>28.612798882640419</v>
      </c>
      <c r="IR273" s="58">
        <v>31.31559394478084</v>
      </c>
      <c r="IS273" s="58">
        <f t="shared" si="20"/>
        <v>2322.1243648891609</v>
      </c>
      <c r="IT273" s="60"/>
      <c r="IU273" s="18">
        <f t="shared" si="21"/>
        <v>13.223509178985001</v>
      </c>
      <c r="IV273" s="18">
        <f t="shared" si="22"/>
        <v>22.260197495327102</v>
      </c>
      <c r="IW273" s="57">
        <f t="shared" si="23"/>
        <v>0.32549872392449997</v>
      </c>
      <c r="IX273" s="57">
        <f t="shared" si="24"/>
        <v>0.48257688379534724</v>
      </c>
      <c r="JA273" s="18">
        <v>214.13</v>
      </c>
    </row>
    <row r="274" spans="18:261" x14ac:dyDescent="0.2">
      <c r="R274" t="s">
        <v>587</v>
      </c>
      <c r="S274">
        <v>56319</v>
      </c>
      <c r="T274" t="s">
        <v>41</v>
      </c>
      <c r="U274">
        <v>1</v>
      </c>
      <c r="V274">
        <v>89633</v>
      </c>
      <c r="W274" t="s">
        <v>42</v>
      </c>
      <c r="X274" t="s">
        <v>125</v>
      </c>
      <c r="Y274">
        <v>56005</v>
      </c>
      <c r="Z274">
        <v>90</v>
      </c>
      <c r="AA274">
        <v>90</v>
      </c>
      <c r="AB274" t="b">
        <v>0</v>
      </c>
      <c r="AC274">
        <v>11967</v>
      </c>
      <c r="AD274">
        <v>2008</v>
      </c>
      <c r="AE274" s="10">
        <v>2048</v>
      </c>
      <c r="AF274" s="11">
        <v>56</v>
      </c>
      <c r="AG274" s="11">
        <v>35.663187832952595</v>
      </c>
      <c r="AH274" s="11">
        <v>0</v>
      </c>
      <c r="AI274" s="11">
        <v>35.663187832952595</v>
      </c>
      <c r="AJ274" s="11" t="s">
        <v>125</v>
      </c>
      <c r="AK274" s="11">
        <v>4.82</v>
      </c>
      <c r="AL274" s="11" t="s">
        <v>125</v>
      </c>
      <c r="AM274" s="11">
        <v>-28.91</v>
      </c>
      <c r="AQ274" t="s">
        <v>737</v>
      </c>
      <c r="AR274" t="s">
        <v>738</v>
      </c>
      <c r="AS274">
        <v>6195</v>
      </c>
      <c r="AT274" t="s">
        <v>41</v>
      </c>
      <c r="AU274">
        <v>1</v>
      </c>
      <c r="AV274">
        <v>2843</v>
      </c>
      <c r="AW274" t="s">
        <v>42</v>
      </c>
      <c r="AX274">
        <v>0</v>
      </c>
      <c r="AY274" t="s">
        <v>235</v>
      </c>
      <c r="AZ274" t="s">
        <v>327</v>
      </c>
      <c r="BA274">
        <v>29</v>
      </c>
      <c r="BB274" t="s">
        <v>739</v>
      </c>
      <c r="BC274">
        <v>77</v>
      </c>
      <c r="BD274">
        <v>29077</v>
      </c>
      <c r="BE274">
        <v>184</v>
      </c>
      <c r="BF274">
        <v>10328</v>
      </c>
      <c r="BG274">
        <v>1976</v>
      </c>
      <c r="BH274">
        <v>0</v>
      </c>
      <c r="BI274" t="s">
        <v>1807</v>
      </c>
      <c r="BJ274" t="s">
        <v>1788</v>
      </c>
      <c r="BK274" t="s">
        <v>1808</v>
      </c>
      <c r="BL274" t="s">
        <v>1910</v>
      </c>
      <c r="BM274">
        <v>0</v>
      </c>
      <c r="BN274">
        <v>0</v>
      </c>
      <c r="BO274">
        <v>0</v>
      </c>
      <c r="BP274" t="s">
        <v>2013</v>
      </c>
      <c r="BQ274" t="s">
        <v>1701</v>
      </c>
      <c r="BR274">
        <v>2009</v>
      </c>
      <c r="BS274">
        <v>0</v>
      </c>
      <c r="BT274" t="s">
        <v>41</v>
      </c>
      <c r="BU274">
        <v>0</v>
      </c>
      <c r="BV274" t="s">
        <v>1812</v>
      </c>
      <c r="BW274">
        <v>2015</v>
      </c>
      <c r="BX274">
        <v>0</v>
      </c>
      <c r="BY274">
        <v>1.2</v>
      </c>
      <c r="BZ274">
        <v>0.3705</v>
      </c>
      <c r="CA274">
        <v>8.3779999999999993E-2</v>
      </c>
      <c r="CB274">
        <v>0.3705</v>
      </c>
      <c r="CC274">
        <v>8.3779999999999993E-2</v>
      </c>
      <c r="CD274">
        <v>0.1</v>
      </c>
      <c r="CE274">
        <v>0.1</v>
      </c>
      <c r="CF274">
        <v>0.1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 t="s">
        <v>2457</v>
      </c>
      <c r="CP274">
        <v>100</v>
      </c>
      <c r="CQ274" t="s">
        <v>2457</v>
      </c>
      <c r="CR274">
        <v>100</v>
      </c>
      <c r="CS274" t="s">
        <v>1795</v>
      </c>
      <c r="CT274" t="s">
        <v>2458</v>
      </c>
      <c r="CU274">
        <v>1</v>
      </c>
      <c r="CV274">
        <v>0</v>
      </c>
      <c r="CW274" t="s">
        <v>2054</v>
      </c>
      <c r="CX274">
        <v>37.151705999999997</v>
      </c>
      <c r="CY274">
        <v>-93.388040000000004</v>
      </c>
      <c r="CZ274" t="s">
        <v>1876</v>
      </c>
      <c r="DA274" t="s">
        <v>1818</v>
      </c>
      <c r="DB274" t="s">
        <v>2055</v>
      </c>
      <c r="DC274">
        <v>0</v>
      </c>
      <c r="DD274" s="18">
        <v>7587867</v>
      </c>
      <c r="DE274" s="18">
        <v>767860.4</v>
      </c>
      <c r="DF274" s="57">
        <v>0.436</v>
      </c>
      <c r="DG274" t="s">
        <v>1820</v>
      </c>
      <c r="DH274">
        <v>3913944.6</v>
      </c>
      <c r="DI274">
        <v>1787.2</v>
      </c>
      <c r="DJ274">
        <v>394.6</v>
      </c>
      <c r="DK274">
        <v>786828</v>
      </c>
      <c r="DL274">
        <v>3</v>
      </c>
      <c r="DM274">
        <v>215.4</v>
      </c>
      <c r="DN274">
        <v>4</v>
      </c>
      <c r="DO274">
        <v>1</v>
      </c>
      <c r="DP274">
        <v>0.45465686105853897</v>
      </c>
      <c r="DQ274">
        <v>0.11034874833616699</v>
      </c>
      <c r="DR274">
        <v>205.07927031201999</v>
      </c>
      <c r="DS274">
        <v>3.75335878694446E-7</v>
      </c>
      <c r="DT274">
        <v>0.124300254349901</v>
      </c>
      <c r="DU274">
        <v>0.47106782446239498</v>
      </c>
      <c r="DV274">
        <v>0.104008148798601</v>
      </c>
      <c r="DW274" s="58">
        <v>207.39108895820101</v>
      </c>
      <c r="DX274">
        <v>3.95368026350488E-7</v>
      </c>
      <c r="DY274">
        <v>0.11006798614369701</v>
      </c>
      <c r="DZ274">
        <v>8.28881892204738E-4</v>
      </c>
      <c r="EA274">
        <v>2.0722047305118401E-4</v>
      </c>
      <c r="EB274">
        <v>391585</v>
      </c>
      <c r="EC274">
        <v>235055</v>
      </c>
      <c r="ED274">
        <v>102248</v>
      </c>
      <c r="EE274">
        <v>0</v>
      </c>
      <c r="EF274">
        <v>1</v>
      </c>
      <c r="EG274">
        <v>1</v>
      </c>
      <c r="EH274" t="s">
        <v>1847</v>
      </c>
      <c r="EI274">
        <v>0.63</v>
      </c>
      <c r="EJ274">
        <v>0.27</v>
      </c>
      <c r="EK274" t="s">
        <v>1822</v>
      </c>
      <c r="EL274" t="s">
        <v>1822</v>
      </c>
      <c r="EM274">
        <v>0</v>
      </c>
      <c r="EN274">
        <v>0</v>
      </c>
      <c r="EO274">
        <v>0</v>
      </c>
      <c r="EP274">
        <v>1</v>
      </c>
      <c r="EQ274">
        <v>1</v>
      </c>
      <c r="ER274">
        <v>0</v>
      </c>
      <c r="ES274">
        <v>0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 t="s">
        <v>1801</v>
      </c>
      <c r="FA274">
        <v>46</v>
      </c>
      <c r="FB274" t="s">
        <v>1824</v>
      </c>
      <c r="FC274">
        <v>6</v>
      </c>
      <c r="FD274" t="s">
        <v>1849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91</v>
      </c>
      <c r="FM274">
        <v>45</v>
      </c>
      <c r="FN274">
        <v>73</v>
      </c>
      <c r="FO274">
        <v>77</v>
      </c>
      <c r="FP274">
        <v>1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</v>
      </c>
      <c r="GB274">
        <v>0</v>
      </c>
      <c r="GC274">
        <v>0</v>
      </c>
      <c r="GD274">
        <v>0</v>
      </c>
      <c r="GE274">
        <v>1</v>
      </c>
      <c r="GF274">
        <v>1</v>
      </c>
      <c r="GG274">
        <v>0</v>
      </c>
      <c r="GH274">
        <v>1</v>
      </c>
      <c r="GI274">
        <v>0</v>
      </c>
      <c r="GJ274" t="s">
        <v>1804</v>
      </c>
      <c r="GK274">
        <v>0</v>
      </c>
      <c r="GL274">
        <v>1</v>
      </c>
      <c r="GM274" t="s">
        <v>1804</v>
      </c>
      <c r="GN274">
        <v>0</v>
      </c>
      <c r="GO274" t="s">
        <v>1893</v>
      </c>
      <c r="GP274">
        <v>1</v>
      </c>
      <c r="GQ274" t="s">
        <v>1937</v>
      </c>
      <c r="GR274">
        <v>60.893298960000003</v>
      </c>
      <c r="GS274">
        <v>29.3496990723722</v>
      </c>
      <c r="GT274">
        <v>6.4801875861448597</v>
      </c>
      <c r="GU274">
        <v>1</v>
      </c>
      <c r="GV274">
        <v>4297540</v>
      </c>
      <c r="GW274">
        <v>431782</v>
      </c>
      <c r="GX274">
        <v>0.25</v>
      </c>
      <c r="GY274">
        <v>446583</v>
      </c>
      <c r="GZ274">
        <v>207.83192244865668</v>
      </c>
      <c r="HA274" t="s">
        <v>1806</v>
      </c>
      <c r="HB274" s="57">
        <v>0.436</v>
      </c>
      <c r="HC274" t="s">
        <v>1806</v>
      </c>
      <c r="HD274" s="58">
        <v>207.39108895820101</v>
      </c>
      <c r="HE274" s="18">
        <v>702762.24</v>
      </c>
      <c r="HF274" s="18">
        <v>7258128.4147200007</v>
      </c>
      <c r="HG274" s="18">
        <v>752635.57786362106</v>
      </c>
      <c r="HH274" s="57">
        <v>0.40087145969498911</v>
      </c>
      <c r="HI274">
        <v>101</v>
      </c>
      <c r="HJ274" s="11">
        <v>24.103134701996037</v>
      </c>
      <c r="HK274">
        <v>75</v>
      </c>
      <c r="HL274" s="11">
        <v>23.86448980395647</v>
      </c>
      <c r="HM274" s="59" t="s">
        <v>44</v>
      </c>
      <c r="HN274" s="59" t="s">
        <v>44</v>
      </c>
      <c r="HO274" s="59" t="s">
        <v>44</v>
      </c>
      <c r="HP274" s="59" t="s">
        <v>44</v>
      </c>
      <c r="HQ274" s="59" t="s">
        <v>44</v>
      </c>
      <c r="HR274" s="59" t="s">
        <v>44</v>
      </c>
      <c r="HS274" s="59" t="s">
        <v>44</v>
      </c>
      <c r="HT274" s="59" t="s">
        <v>44</v>
      </c>
      <c r="HU274" t="s">
        <v>44</v>
      </c>
      <c r="HV274" s="19" t="s">
        <v>44</v>
      </c>
      <c r="HW274" s="18">
        <v>183.115068192</v>
      </c>
      <c r="HX274" s="58">
        <v>60.318103462444789</v>
      </c>
      <c r="HY274" s="58">
        <v>123.68189653755522</v>
      </c>
      <c r="HZ274" s="57">
        <v>0.64863170961839589</v>
      </c>
      <c r="IA274" s="18">
        <v>702762.24</v>
      </c>
      <c r="IB274" s="18">
        <v>1045490.5348313153</v>
      </c>
      <c r="IC274" s="18">
        <v>10797826.243737824</v>
      </c>
      <c r="ID274" s="58">
        <v>20.739108895820102</v>
      </c>
      <c r="IE274" s="18">
        <v>111968.64715351144</v>
      </c>
      <c r="IF274" s="18">
        <v>640666.93071010965</v>
      </c>
      <c r="IG274" s="18">
        <v>290246264.16512734</v>
      </c>
      <c r="IH274" s="18">
        <v>1</v>
      </c>
      <c r="II274" s="18">
        <v>72561566.041281834</v>
      </c>
      <c r="IJ274" s="18">
        <v>2346.715827380573</v>
      </c>
      <c r="IK274" s="58">
        <v>32.343667304347825</v>
      </c>
      <c r="IL274" s="58">
        <v>7.5552533151563965</v>
      </c>
      <c r="IM274" s="58">
        <v>13.317640448615997</v>
      </c>
      <c r="IN274" s="58">
        <v>33.010000106570054</v>
      </c>
      <c r="IO274" s="58">
        <v>0</v>
      </c>
      <c r="IP274" s="58">
        <v>77.489492193489681</v>
      </c>
      <c r="IQ274" s="58">
        <v>23.476287226913783</v>
      </c>
      <c r="IR274" s="58">
        <v>25.751677521708203</v>
      </c>
      <c r="IS274" s="58">
        <f t="shared" si="20"/>
        <v>2346.715827380573</v>
      </c>
      <c r="IT274" s="60"/>
      <c r="IU274" s="18">
        <f t="shared" si="21"/>
        <v>13.317640448615997</v>
      </c>
      <c r="IV274" s="18">
        <f t="shared" si="22"/>
        <v>32.343667304347825</v>
      </c>
      <c r="IW274" s="57">
        <f t="shared" si="23"/>
        <v>0.32781577968719988</v>
      </c>
      <c r="IX274" s="57">
        <f t="shared" si="24"/>
        <v>0.48768740738164196</v>
      </c>
      <c r="JA274" s="18">
        <v>214.13</v>
      </c>
    </row>
    <row r="275" spans="18:261" x14ac:dyDescent="0.2">
      <c r="R275" t="s">
        <v>1031</v>
      </c>
      <c r="S275">
        <v>564</v>
      </c>
      <c r="T275" t="s">
        <v>41</v>
      </c>
      <c r="U275">
        <v>1</v>
      </c>
      <c r="V275">
        <v>368</v>
      </c>
      <c r="W275" t="s">
        <v>42</v>
      </c>
      <c r="X275" t="s">
        <v>275</v>
      </c>
      <c r="Y275">
        <v>12095</v>
      </c>
      <c r="Z275">
        <v>460</v>
      </c>
      <c r="AA275">
        <v>926</v>
      </c>
      <c r="AB275" t="b">
        <v>1</v>
      </c>
      <c r="AC275">
        <v>10643</v>
      </c>
      <c r="AD275">
        <v>1987</v>
      </c>
      <c r="AE275" s="10">
        <v>2021</v>
      </c>
      <c r="AF275" s="11">
        <v>999</v>
      </c>
      <c r="AG275" s="11">
        <v>59.407484996706827</v>
      </c>
      <c r="AH275" s="11">
        <v>0</v>
      </c>
      <c r="AI275" s="11">
        <v>12.942807188825018</v>
      </c>
      <c r="AJ275" s="11" t="s">
        <v>275</v>
      </c>
      <c r="AK275" s="11">
        <v>4.82</v>
      </c>
      <c r="AL275" s="11" t="s">
        <v>1614</v>
      </c>
      <c r="AM275" s="11"/>
      <c r="AQ275" t="s">
        <v>737</v>
      </c>
      <c r="AR275" t="s">
        <v>740</v>
      </c>
      <c r="AS275">
        <v>6195</v>
      </c>
      <c r="AT275" t="s">
        <v>41</v>
      </c>
      <c r="AU275">
        <v>2</v>
      </c>
      <c r="AV275">
        <v>90438</v>
      </c>
      <c r="AW275" t="s">
        <v>42</v>
      </c>
      <c r="AX275">
        <v>0</v>
      </c>
      <c r="AY275" t="s">
        <v>235</v>
      </c>
      <c r="AZ275" t="s">
        <v>327</v>
      </c>
      <c r="BA275">
        <v>29</v>
      </c>
      <c r="BB275" t="s">
        <v>739</v>
      </c>
      <c r="BC275">
        <v>77</v>
      </c>
      <c r="BD275">
        <v>29077</v>
      </c>
      <c r="BE275">
        <v>275</v>
      </c>
      <c r="BF275">
        <v>10188</v>
      </c>
      <c r="BG275">
        <v>1976</v>
      </c>
      <c r="BH275">
        <v>0</v>
      </c>
      <c r="BI275" t="s">
        <v>1807</v>
      </c>
      <c r="BJ275" t="s">
        <v>1788</v>
      </c>
      <c r="BK275" t="s">
        <v>1808</v>
      </c>
      <c r="BL275" t="s">
        <v>1910</v>
      </c>
      <c r="BM275" t="s">
        <v>1865</v>
      </c>
      <c r="BN275">
        <v>2011</v>
      </c>
      <c r="BO275">
        <v>0.95</v>
      </c>
      <c r="BP275" t="s">
        <v>2459</v>
      </c>
      <c r="BQ275" t="s">
        <v>1701</v>
      </c>
      <c r="BR275">
        <v>2011</v>
      </c>
      <c r="BS275">
        <v>0</v>
      </c>
      <c r="BT275" t="s">
        <v>41</v>
      </c>
      <c r="BU275">
        <v>0</v>
      </c>
      <c r="BV275" t="s">
        <v>1812</v>
      </c>
      <c r="BW275">
        <v>2011</v>
      </c>
      <c r="BX275">
        <v>0</v>
      </c>
      <c r="BY275">
        <v>9.5000000000000001E-2</v>
      </c>
      <c r="BZ275">
        <v>7.0529999999999995E-2</v>
      </c>
      <c r="CA275">
        <v>7.0529999999999995E-2</v>
      </c>
      <c r="CB275">
        <v>7.0529999999999995E-2</v>
      </c>
      <c r="CC275">
        <v>7.0529999999999995E-2</v>
      </c>
      <c r="CD275">
        <v>0.1</v>
      </c>
      <c r="CE275">
        <v>0.1</v>
      </c>
      <c r="CF275">
        <v>0.1</v>
      </c>
      <c r="CG275">
        <v>0.99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 t="s">
        <v>2457</v>
      </c>
      <c r="CP275">
        <v>100</v>
      </c>
      <c r="CQ275" t="s">
        <v>2457</v>
      </c>
      <c r="CR275">
        <v>100</v>
      </c>
      <c r="CS275" t="s">
        <v>1795</v>
      </c>
      <c r="CT275" t="s">
        <v>2460</v>
      </c>
      <c r="CU275">
        <v>1</v>
      </c>
      <c r="CV275">
        <v>0</v>
      </c>
      <c r="CW275" t="s">
        <v>2054</v>
      </c>
      <c r="CX275">
        <v>37.151705999999997</v>
      </c>
      <c r="CY275">
        <v>-93.388040000000004</v>
      </c>
      <c r="CZ275" t="s">
        <v>1876</v>
      </c>
      <c r="DA275" t="s">
        <v>1818</v>
      </c>
      <c r="DB275" t="s">
        <v>2055</v>
      </c>
      <c r="DC275">
        <v>0</v>
      </c>
      <c r="DD275" s="18">
        <v>14165827.6</v>
      </c>
      <c r="DE275" s="18">
        <v>1548182.6</v>
      </c>
      <c r="DF275" s="57">
        <v>0.59399999999999997</v>
      </c>
      <c r="DG275" t="s">
        <v>1820</v>
      </c>
      <c r="DH275">
        <v>6893102.4000000004</v>
      </c>
      <c r="DI275">
        <v>572.20000000000005</v>
      </c>
      <c r="DJ275">
        <v>506.6</v>
      </c>
      <c r="DK275">
        <v>1481920.2</v>
      </c>
      <c r="DL275">
        <v>8.6</v>
      </c>
      <c r="DM275">
        <v>244.2</v>
      </c>
      <c r="DN275">
        <v>6</v>
      </c>
      <c r="DO275">
        <v>0</v>
      </c>
      <c r="DP275">
        <v>8.1240261622315402E-2</v>
      </c>
      <c r="DQ275">
        <v>7.3355177406031896E-2</v>
      </c>
      <c r="DR275">
        <v>209.18698330297499</v>
      </c>
      <c r="DS275">
        <v>5.3761937838296905E-7</v>
      </c>
      <c r="DT275">
        <v>7.2665576768303305E-2</v>
      </c>
      <c r="DU275">
        <v>8.0785961280511395E-2</v>
      </c>
      <c r="DV275">
        <v>7.1524236254294105E-2</v>
      </c>
      <c r="DW275" s="58">
        <v>209.22465553653899</v>
      </c>
      <c r="DX275">
        <v>6.0709478068192695E-7</v>
      </c>
      <c r="DY275">
        <v>7.0853437488466703E-2</v>
      </c>
      <c r="DZ275">
        <v>1.07086082396672E-3</v>
      </c>
      <c r="EA275">
        <v>0</v>
      </c>
      <c r="EB275">
        <v>1356212</v>
      </c>
      <c r="EC275">
        <v>795811</v>
      </c>
      <c r="ED275">
        <v>56084</v>
      </c>
      <c r="EE275">
        <v>0</v>
      </c>
      <c r="EF275">
        <v>1</v>
      </c>
      <c r="EG275">
        <v>1</v>
      </c>
      <c r="EH275" t="s">
        <v>1847</v>
      </c>
      <c r="EI275">
        <v>0.34</v>
      </c>
      <c r="EJ275">
        <v>0.27</v>
      </c>
      <c r="EK275" t="s">
        <v>1822</v>
      </c>
      <c r="EL275" t="s">
        <v>1822</v>
      </c>
      <c r="EM275">
        <v>0</v>
      </c>
      <c r="EN275">
        <v>0</v>
      </c>
      <c r="EO275">
        <v>0</v>
      </c>
      <c r="EP275">
        <v>1</v>
      </c>
      <c r="EQ275">
        <v>1</v>
      </c>
      <c r="ER275">
        <v>1</v>
      </c>
      <c r="ES275">
        <v>0</v>
      </c>
      <c r="ET275">
        <v>1</v>
      </c>
      <c r="EU275">
        <v>0</v>
      </c>
      <c r="EV275">
        <v>0</v>
      </c>
      <c r="EW275">
        <v>0</v>
      </c>
      <c r="EX275">
        <v>0</v>
      </c>
      <c r="EY275">
        <v>0</v>
      </c>
      <c r="EZ275" t="s">
        <v>1823</v>
      </c>
      <c r="FA275">
        <v>46</v>
      </c>
      <c r="FB275" t="s">
        <v>1824</v>
      </c>
      <c r="FC275">
        <v>2</v>
      </c>
      <c r="FD275" t="s">
        <v>1803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91</v>
      </c>
      <c r="FM275">
        <v>45</v>
      </c>
      <c r="FN275">
        <v>73</v>
      </c>
      <c r="FO275">
        <v>77</v>
      </c>
      <c r="FP275">
        <v>1</v>
      </c>
      <c r="FQ275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</v>
      </c>
      <c r="GB275">
        <v>0</v>
      </c>
      <c r="GC275">
        <v>0</v>
      </c>
      <c r="GD275">
        <v>0</v>
      </c>
      <c r="GE275">
        <v>1</v>
      </c>
      <c r="GF275">
        <v>1</v>
      </c>
      <c r="GG275">
        <v>0</v>
      </c>
      <c r="GH275">
        <v>0</v>
      </c>
      <c r="GI275">
        <v>0</v>
      </c>
      <c r="GJ275">
        <v>0</v>
      </c>
      <c r="GK275">
        <v>0</v>
      </c>
      <c r="GL275">
        <v>0</v>
      </c>
      <c r="GM275">
        <v>0</v>
      </c>
      <c r="GN275">
        <v>0</v>
      </c>
      <c r="GO275" t="s">
        <v>1893</v>
      </c>
      <c r="GP275">
        <v>1</v>
      </c>
      <c r="GQ275" t="s">
        <v>1937</v>
      </c>
      <c r="GR275">
        <v>60.893298960000003</v>
      </c>
      <c r="GS275">
        <v>9.3967646649571499</v>
      </c>
      <c r="GT275">
        <v>8.3194704286390895</v>
      </c>
      <c r="GU275">
        <v>0</v>
      </c>
      <c r="GV275">
        <v>13657100</v>
      </c>
      <c r="GW275">
        <v>1518382</v>
      </c>
      <c r="GX275">
        <v>0.56999999999999995</v>
      </c>
      <c r="GY275">
        <v>1429823</v>
      </c>
      <c r="GZ275">
        <v>209.38896251766479</v>
      </c>
      <c r="HA275" t="s">
        <v>1806</v>
      </c>
      <c r="HB275" s="57">
        <v>0.59399999999999997</v>
      </c>
      <c r="HC275" t="s">
        <v>1806</v>
      </c>
      <c r="HD275" s="58">
        <v>209.22465553653899</v>
      </c>
      <c r="HE275" s="18">
        <v>1430946</v>
      </c>
      <c r="HF275" s="18">
        <v>14578477.847999999</v>
      </c>
      <c r="HG275" s="18">
        <v>1525088.5029974319</v>
      </c>
      <c r="HH275" s="57">
        <v>0.59912854030501095</v>
      </c>
      <c r="HI275">
        <v>101</v>
      </c>
      <c r="HJ275" s="11">
        <v>18.6023735096549</v>
      </c>
      <c r="HK275">
        <v>75</v>
      </c>
      <c r="HL275" s="11">
        <v>18.418191593717722</v>
      </c>
      <c r="HM275" s="59" t="s">
        <v>44</v>
      </c>
      <c r="HN275" s="59" t="s">
        <v>44</v>
      </c>
      <c r="HO275" s="59" t="s">
        <v>44</v>
      </c>
      <c r="HP275" s="59" t="s">
        <v>44</v>
      </c>
      <c r="HQ275" s="59" t="s">
        <v>44</v>
      </c>
      <c r="HR275" s="59" t="s">
        <v>44</v>
      </c>
      <c r="HS275" s="59" t="s">
        <v>44</v>
      </c>
      <c r="HT275" s="59" t="s">
        <v>44</v>
      </c>
      <c r="HU275" t="s">
        <v>44</v>
      </c>
      <c r="HV275" s="19" t="s">
        <v>44</v>
      </c>
      <c r="HW275" s="18">
        <v>269.96760945</v>
      </c>
      <c r="HX275" s="58">
        <v>88.92733055283</v>
      </c>
      <c r="HY275" s="58">
        <v>186.07266944717</v>
      </c>
      <c r="HZ275" s="57">
        <v>0.87788282118658234</v>
      </c>
      <c r="IA275" s="18">
        <v>1430946</v>
      </c>
      <c r="IB275" s="18">
        <v>2114819.7162384768</v>
      </c>
      <c r="IC275" s="18">
        <v>21545783.269037601</v>
      </c>
      <c r="ID275" s="58">
        <v>20.9224655536539</v>
      </c>
      <c r="IE275" s="18">
        <v>225395.45413646588</v>
      </c>
      <c r="IF275" s="18">
        <v>1299693.048860966</v>
      </c>
      <c r="IG275" s="18">
        <v>427911754.4073084</v>
      </c>
      <c r="IH275" s="18">
        <v>0</v>
      </c>
      <c r="II275" s="18">
        <v>106977938.6018271</v>
      </c>
      <c r="IJ275" s="18">
        <v>2299.7023457483187</v>
      </c>
      <c r="IK275" s="58">
        <v>27.257795999999999</v>
      </c>
      <c r="IL275" s="58">
        <v>7.3035307632548001</v>
      </c>
      <c r="IM275" s="58">
        <v>13.137114726035998</v>
      </c>
      <c r="IN275" s="58">
        <v>27.346240440558397</v>
      </c>
      <c r="IO275" s="58">
        <v>0</v>
      </c>
      <c r="IP275" s="58">
        <v>77.203408900952311</v>
      </c>
      <c r="IQ275" s="58">
        <v>4.6741694816052046</v>
      </c>
      <c r="IR275" s="58">
        <v>5.1462028891258145</v>
      </c>
      <c r="IS275" s="58">
        <f t="shared" si="20"/>
        <v>2299.7023457483187</v>
      </c>
      <c r="IT275" s="60"/>
      <c r="IU275" s="18">
        <f t="shared" si="21"/>
        <v>13.137114726035998</v>
      </c>
      <c r="IV275" s="18">
        <f t="shared" si="22"/>
        <v>27.257795999999999</v>
      </c>
      <c r="IW275" s="57">
        <f t="shared" si="23"/>
        <v>0.32337211110120001</v>
      </c>
      <c r="IX275" s="57">
        <f t="shared" si="24"/>
        <v>0.47791720738481902</v>
      </c>
      <c r="JA275" s="18">
        <v>214.13</v>
      </c>
    </row>
    <row r="276" spans="18:261" x14ac:dyDescent="0.2">
      <c r="R276" t="s">
        <v>589</v>
      </c>
      <c r="S276">
        <v>564</v>
      </c>
      <c r="T276" t="s">
        <v>41</v>
      </c>
      <c r="U276">
        <v>2</v>
      </c>
      <c r="V276">
        <v>369</v>
      </c>
      <c r="W276" t="s">
        <v>42</v>
      </c>
      <c r="X276" t="s">
        <v>275</v>
      </c>
      <c r="Y276">
        <v>12095</v>
      </c>
      <c r="Z276">
        <v>466</v>
      </c>
      <c r="AA276">
        <v>926</v>
      </c>
      <c r="AB276" t="b">
        <v>1</v>
      </c>
      <c r="AC276">
        <v>10373</v>
      </c>
      <c r="AD276">
        <v>1996</v>
      </c>
      <c r="AE276" s="10">
        <v>9999</v>
      </c>
      <c r="AF276" s="11">
        <v>999</v>
      </c>
      <c r="AG276" s="11">
        <v>59.407484996706827</v>
      </c>
      <c r="AH276" s="11">
        <v>0</v>
      </c>
      <c r="AI276" s="11">
        <v>12.942807188825018</v>
      </c>
      <c r="AJ276" s="11" t="s">
        <v>275</v>
      </c>
      <c r="AK276" s="11">
        <v>4.82</v>
      </c>
      <c r="AL276" s="11" t="s">
        <v>1614</v>
      </c>
      <c r="AM276" s="11"/>
      <c r="AQ276" t="s">
        <v>741</v>
      </c>
      <c r="AR276" t="s">
        <v>742</v>
      </c>
      <c r="AS276">
        <v>6204</v>
      </c>
      <c r="AT276" t="s">
        <v>41</v>
      </c>
      <c r="AU276">
        <v>1</v>
      </c>
      <c r="AV276">
        <v>2844</v>
      </c>
      <c r="AW276" t="s">
        <v>42</v>
      </c>
      <c r="AX276">
        <v>0</v>
      </c>
      <c r="AY276" t="s">
        <v>569</v>
      </c>
      <c r="AZ276" t="s">
        <v>125</v>
      </c>
      <c r="BA276">
        <v>56</v>
      </c>
      <c r="BB276" t="s">
        <v>618</v>
      </c>
      <c r="BC276">
        <v>31</v>
      </c>
      <c r="BD276">
        <v>56031</v>
      </c>
      <c r="BE276">
        <v>570</v>
      </c>
      <c r="BF276">
        <v>10218</v>
      </c>
      <c r="BG276">
        <v>1980</v>
      </c>
      <c r="BH276">
        <v>0</v>
      </c>
      <c r="BI276" t="s">
        <v>1807</v>
      </c>
      <c r="BJ276" t="s">
        <v>1788</v>
      </c>
      <c r="BK276" t="s">
        <v>1808</v>
      </c>
      <c r="BL276" t="s">
        <v>1910</v>
      </c>
      <c r="BM276" t="s">
        <v>1810</v>
      </c>
      <c r="BN276">
        <v>1980</v>
      </c>
      <c r="BO276">
        <v>0.9</v>
      </c>
      <c r="BP276" t="s">
        <v>1908</v>
      </c>
      <c r="BQ276" t="s">
        <v>1701</v>
      </c>
      <c r="BR276">
        <v>2019</v>
      </c>
      <c r="BS276">
        <v>0</v>
      </c>
      <c r="BT276" t="s">
        <v>2021</v>
      </c>
      <c r="BU276" t="s">
        <v>1863</v>
      </c>
      <c r="BV276" t="s">
        <v>1812</v>
      </c>
      <c r="BW276">
        <v>2015</v>
      </c>
      <c r="BX276">
        <v>0</v>
      </c>
      <c r="BY276">
        <v>0.12</v>
      </c>
      <c r="BZ276">
        <v>0.247</v>
      </c>
      <c r="CA276">
        <v>5.9989999999999898E-2</v>
      </c>
      <c r="CB276">
        <v>0.247</v>
      </c>
      <c r="CC276">
        <v>5.9989999999999898E-2</v>
      </c>
      <c r="CD276">
        <v>0.1</v>
      </c>
      <c r="CE276">
        <v>0.1</v>
      </c>
      <c r="CF276">
        <v>0.1</v>
      </c>
      <c r="CG276">
        <v>0.95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 t="s">
        <v>1793</v>
      </c>
      <c r="CO276" t="s">
        <v>2461</v>
      </c>
      <c r="CP276">
        <v>49.3</v>
      </c>
      <c r="CQ276" t="s">
        <v>2461</v>
      </c>
      <c r="CR276">
        <v>49.3</v>
      </c>
      <c r="CS276" t="s">
        <v>1795</v>
      </c>
      <c r="CT276" t="s">
        <v>2462</v>
      </c>
      <c r="CU276">
        <v>1</v>
      </c>
      <c r="CV276">
        <v>0</v>
      </c>
      <c r="CW276" t="s">
        <v>2295</v>
      </c>
      <c r="CX276">
        <v>42.108888999999998</v>
      </c>
      <c r="CY276">
        <v>-104.88249999999999</v>
      </c>
      <c r="CZ276" t="s">
        <v>1928</v>
      </c>
      <c r="DA276" t="s">
        <v>1818</v>
      </c>
      <c r="DB276" t="s">
        <v>2331</v>
      </c>
      <c r="DC276">
        <v>0</v>
      </c>
      <c r="DD276" s="18">
        <v>26906357.600000001</v>
      </c>
      <c r="DE276" s="18">
        <v>2326550.7999999998</v>
      </c>
      <c r="DF276" s="57">
        <v>0.40799999999999997</v>
      </c>
      <c r="DG276" t="s">
        <v>1820</v>
      </c>
      <c r="DH276">
        <v>12825742.800000001</v>
      </c>
      <c r="DI276">
        <v>1298.5999999999999</v>
      </c>
      <c r="DJ276">
        <v>1381</v>
      </c>
      <c r="DK276">
        <v>2821938</v>
      </c>
      <c r="DL276">
        <v>16.600000000000001</v>
      </c>
      <c r="DM276">
        <v>639.79999999999995</v>
      </c>
      <c r="DN276">
        <v>95</v>
      </c>
      <c r="DO276">
        <v>0</v>
      </c>
      <c r="DP276">
        <v>9.08270431130343E-2</v>
      </c>
      <c r="DQ276">
        <v>4.7996925477396798E-2</v>
      </c>
      <c r="DR276">
        <v>209.75995724602399</v>
      </c>
      <c r="DS276">
        <v>6.7984313707361005E-7</v>
      </c>
      <c r="DT276">
        <v>4.9477395015152401E-2</v>
      </c>
      <c r="DU276">
        <v>9.6527372400640299E-2</v>
      </c>
      <c r="DV276">
        <v>0.10265231887053999</v>
      </c>
      <c r="DW276" s="58">
        <v>209.75994164293701</v>
      </c>
      <c r="DX276">
        <v>6.1695455946813097E-7</v>
      </c>
      <c r="DY276">
        <v>9.9768100760604606E-2</v>
      </c>
      <c r="DZ276">
        <v>5.8414282205915104E-3</v>
      </c>
      <c r="EA276">
        <v>0</v>
      </c>
      <c r="EB276">
        <v>1617986</v>
      </c>
      <c r="EC276">
        <v>1013616</v>
      </c>
      <c r="ED276">
        <v>0</v>
      </c>
      <c r="EE276">
        <v>15494</v>
      </c>
      <c r="EF276">
        <v>1</v>
      </c>
      <c r="EG276">
        <v>0</v>
      </c>
      <c r="EH276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1</v>
      </c>
      <c r="EO276">
        <v>0</v>
      </c>
      <c r="EP276">
        <v>0</v>
      </c>
      <c r="EQ276">
        <v>1</v>
      </c>
      <c r="ER276">
        <v>1</v>
      </c>
      <c r="ES276">
        <v>0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 t="s">
        <v>1950</v>
      </c>
      <c r="FA276">
        <v>42</v>
      </c>
      <c r="FB276" t="s">
        <v>1824</v>
      </c>
      <c r="FC276">
        <v>5</v>
      </c>
      <c r="FD276" t="s">
        <v>1849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11</v>
      </c>
      <c r="FM276">
        <v>45</v>
      </c>
      <c r="FN276">
        <v>13</v>
      </c>
      <c r="FO276">
        <v>47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</v>
      </c>
      <c r="GB276">
        <v>0</v>
      </c>
      <c r="GC276">
        <v>0</v>
      </c>
      <c r="GD276">
        <v>0</v>
      </c>
      <c r="GE276">
        <v>1</v>
      </c>
      <c r="GF276">
        <v>1</v>
      </c>
      <c r="GG276">
        <v>0</v>
      </c>
      <c r="GH276">
        <v>1</v>
      </c>
      <c r="GI276">
        <v>0</v>
      </c>
      <c r="GJ276" t="s">
        <v>1804</v>
      </c>
      <c r="GK276">
        <v>0</v>
      </c>
      <c r="GL276">
        <v>1</v>
      </c>
      <c r="GM276" t="s">
        <v>1804</v>
      </c>
      <c r="GN276">
        <v>0</v>
      </c>
      <c r="GO276" t="s">
        <v>1893</v>
      </c>
      <c r="GP276">
        <v>1</v>
      </c>
      <c r="GQ276" t="s">
        <v>2463</v>
      </c>
      <c r="GR276">
        <v>164.22655749999899</v>
      </c>
      <c r="GS276">
        <v>7.9073690624002699</v>
      </c>
      <c r="GT276">
        <v>8.4091149508507392</v>
      </c>
      <c r="GU276">
        <v>0</v>
      </c>
      <c r="GV276">
        <v>21211423</v>
      </c>
      <c r="GW276">
        <v>1770102</v>
      </c>
      <c r="GX276">
        <v>0.32</v>
      </c>
      <c r="GY276">
        <v>2224656</v>
      </c>
      <c r="GZ276">
        <v>209.76018440629844</v>
      </c>
      <c r="HA276" t="s">
        <v>1806</v>
      </c>
      <c r="HB276" s="57">
        <v>0.40799999999999997</v>
      </c>
      <c r="HC276" t="s">
        <v>1806</v>
      </c>
      <c r="HD276" s="58">
        <v>209.75994164293701</v>
      </c>
      <c r="HE276" s="18">
        <v>2037225.5999999999</v>
      </c>
      <c r="HF276" s="18">
        <v>20816371.180799998</v>
      </c>
      <c r="HG276" s="18">
        <v>2183220.402051162</v>
      </c>
      <c r="HH276" s="57">
        <v>0.33333333333333331</v>
      </c>
      <c r="HI276">
        <v>101</v>
      </c>
      <c r="HJ276" s="11">
        <v>11.76434371809763</v>
      </c>
      <c r="HK276">
        <v>2</v>
      </c>
      <c r="HL276" s="11">
        <v>11.647865067423396</v>
      </c>
      <c r="HM276" s="59">
        <v>2407.29521808036</v>
      </c>
      <c r="HN276" s="59">
        <v>10.58</v>
      </c>
      <c r="HO276" s="59">
        <v>4.59</v>
      </c>
      <c r="HP276" s="59">
        <v>30.399087458233399</v>
      </c>
      <c r="HQ276" s="59">
        <v>0.32417257695964902</v>
      </c>
      <c r="HR276" s="59">
        <v>0.47966768720524566</v>
      </c>
      <c r="HS276" s="59">
        <v>4.82</v>
      </c>
      <c r="HT276" s="59">
        <v>11.28</v>
      </c>
      <c r="HU276" t="s">
        <v>44</v>
      </c>
      <c r="HV276" s="19" t="s">
        <v>44</v>
      </c>
      <c r="HW276" s="18">
        <v>561.21695721000003</v>
      </c>
      <c r="HX276" s="58">
        <v>184.86486570497399</v>
      </c>
      <c r="HY276" s="58">
        <v>385.13513429502598</v>
      </c>
      <c r="HZ276" s="57">
        <v>0.60384000131717797</v>
      </c>
      <c r="IA276" s="18">
        <v>2037225.6</v>
      </c>
      <c r="IB276" s="18">
        <v>3015093.8945769328</v>
      </c>
      <c r="IC276" s="18">
        <v>30808229.414787099</v>
      </c>
      <c r="ID276" s="58">
        <v>20.975994164293702</v>
      </c>
      <c r="IE276" s="18">
        <v>323116.62020839786</v>
      </c>
      <c r="IF276" s="18">
        <v>1860103.781842764</v>
      </c>
      <c r="IG276" s="18">
        <v>889556096.20027483</v>
      </c>
      <c r="IH276" s="18">
        <v>0</v>
      </c>
      <c r="II276" s="18">
        <v>0</v>
      </c>
      <c r="IJ276" s="18">
        <v>2309.7246056986482</v>
      </c>
      <c r="IK276" s="58">
        <v>21.935623368421052</v>
      </c>
      <c r="IL276" s="58">
        <v>7.356960049481339</v>
      </c>
      <c r="IM276" s="58">
        <v>13.175798809445997</v>
      </c>
      <c r="IN276" s="58">
        <v>20.655405114942653</v>
      </c>
      <c r="IO276" s="58">
        <v>-2.6287462101605899E-15</v>
      </c>
      <c r="IP276" s="58">
        <v>77.609873671641935</v>
      </c>
      <c r="IQ276" s="58">
        <v>13.356476364111103</v>
      </c>
      <c r="IR276" s="58">
        <v>14.628299689711698</v>
      </c>
      <c r="IS276" s="58">
        <f t="shared" si="20"/>
        <v>2309.7246056986482</v>
      </c>
      <c r="IT276" s="60"/>
      <c r="IU276" s="18">
        <f t="shared" si="21"/>
        <v>13.175798809445997</v>
      </c>
      <c r="IV276" s="18">
        <f t="shared" si="22"/>
        <v>21.935623368421052</v>
      </c>
      <c r="IW276" s="57">
        <f t="shared" si="23"/>
        <v>0.32432432579820003</v>
      </c>
      <c r="IX276" s="57">
        <f t="shared" si="24"/>
        <v>0.48000000322837733</v>
      </c>
      <c r="JA276" s="18">
        <v>214.13</v>
      </c>
    </row>
    <row r="277" spans="18:261" x14ac:dyDescent="0.2">
      <c r="R277" t="s">
        <v>592</v>
      </c>
      <c r="S277">
        <v>56456</v>
      </c>
      <c r="T277" t="s">
        <v>41</v>
      </c>
      <c r="U277" t="s">
        <v>210</v>
      </c>
      <c r="V277">
        <v>90208</v>
      </c>
      <c r="W277" t="s">
        <v>42</v>
      </c>
      <c r="X277" t="s">
        <v>594</v>
      </c>
      <c r="Y277">
        <v>5093</v>
      </c>
      <c r="Z277">
        <v>680</v>
      </c>
      <c r="AA277">
        <v>680</v>
      </c>
      <c r="AB277" t="b">
        <v>1</v>
      </c>
      <c r="AC277">
        <v>9682</v>
      </c>
      <c r="AD277">
        <v>2010</v>
      </c>
      <c r="AE277" s="10">
        <v>9999</v>
      </c>
      <c r="AF277" s="11">
        <v>181</v>
      </c>
      <c r="AG277" s="11">
        <v>19.593741601631056</v>
      </c>
      <c r="AH277" s="11">
        <v>53</v>
      </c>
      <c r="AI277" s="11">
        <v>10.82527160311108</v>
      </c>
      <c r="AJ277" s="11" t="s">
        <v>594</v>
      </c>
      <c r="AK277" s="11">
        <v>4.82</v>
      </c>
      <c r="AL277" s="11" t="s">
        <v>43</v>
      </c>
      <c r="AM277" s="11">
        <v>-28.91</v>
      </c>
      <c r="AQ277" t="s">
        <v>741</v>
      </c>
      <c r="AR277" t="s">
        <v>743</v>
      </c>
      <c r="AS277">
        <v>6204</v>
      </c>
      <c r="AT277" t="s">
        <v>41</v>
      </c>
      <c r="AU277">
        <v>2</v>
      </c>
      <c r="AV277">
        <v>2845</v>
      </c>
      <c r="AW277" t="s">
        <v>42</v>
      </c>
      <c r="AX277">
        <v>0</v>
      </c>
      <c r="AY277" t="s">
        <v>569</v>
      </c>
      <c r="AZ277" t="s">
        <v>125</v>
      </c>
      <c r="BA277">
        <v>56</v>
      </c>
      <c r="BB277" t="s">
        <v>618</v>
      </c>
      <c r="BC277">
        <v>31</v>
      </c>
      <c r="BD277">
        <v>56031</v>
      </c>
      <c r="BE277">
        <v>570</v>
      </c>
      <c r="BF277">
        <v>10164</v>
      </c>
      <c r="BG277">
        <v>1981</v>
      </c>
      <c r="BH277">
        <v>0</v>
      </c>
      <c r="BI277" t="s">
        <v>1807</v>
      </c>
      <c r="BJ277" t="s">
        <v>1788</v>
      </c>
      <c r="BK277" t="s">
        <v>1808</v>
      </c>
      <c r="BL277" t="s">
        <v>1910</v>
      </c>
      <c r="BM277" t="s">
        <v>1810</v>
      </c>
      <c r="BN277">
        <v>1981</v>
      </c>
      <c r="BO277">
        <v>0.9</v>
      </c>
      <c r="BP277" t="s">
        <v>1908</v>
      </c>
      <c r="BQ277" t="s">
        <v>1699</v>
      </c>
      <c r="BR277">
        <v>0</v>
      </c>
      <c r="BS277">
        <v>2018</v>
      </c>
      <c r="BT277" t="s">
        <v>2021</v>
      </c>
      <c r="BU277" t="s">
        <v>1863</v>
      </c>
      <c r="BV277" t="s">
        <v>1812</v>
      </c>
      <c r="BW277">
        <v>2015</v>
      </c>
      <c r="BX277">
        <v>0</v>
      </c>
      <c r="BY277">
        <v>0.12</v>
      </c>
      <c r="BZ277">
        <v>0.14108999999999999</v>
      </c>
      <c r="CA277">
        <v>0.14108999999999999</v>
      </c>
      <c r="CB277">
        <v>0.14108999999999999</v>
      </c>
      <c r="CC277">
        <v>0.14108999999999999</v>
      </c>
      <c r="CD277">
        <v>0.1</v>
      </c>
      <c r="CE277">
        <v>0.1</v>
      </c>
      <c r="CF277">
        <v>0.1</v>
      </c>
      <c r="CG277">
        <v>0.95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 t="s">
        <v>1793</v>
      </c>
      <c r="CO277" t="s">
        <v>2129</v>
      </c>
      <c r="CP277">
        <v>59.21</v>
      </c>
      <c r="CQ277" t="s">
        <v>2129</v>
      </c>
      <c r="CR277">
        <v>59.21</v>
      </c>
      <c r="CS277" t="s">
        <v>1795</v>
      </c>
      <c r="CT277" t="s">
        <v>2464</v>
      </c>
      <c r="CU277">
        <v>1</v>
      </c>
      <c r="CV277">
        <v>0</v>
      </c>
      <c r="CW277" t="s">
        <v>2295</v>
      </c>
      <c r="CX277">
        <v>42.108888999999998</v>
      </c>
      <c r="CY277">
        <v>-104.88249999999999</v>
      </c>
      <c r="CZ277" t="s">
        <v>1928</v>
      </c>
      <c r="DA277" t="s">
        <v>1818</v>
      </c>
      <c r="DB277" t="s">
        <v>2331</v>
      </c>
      <c r="DC277">
        <v>0</v>
      </c>
      <c r="DD277" s="18">
        <v>39919358</v>
      </c>
      <c r="DE277" s="18">
        <v>3872024.4</v>
      </c>
      <c r="DF277" s="57">
        <v>0.65</v>
      </c>
      <c r="DG277" t="s">
        <v>1835</v>
      </c>
      <c r="DH277">
        <v>17550553.199999999</v>
      </c>
      <c r="DI277">
        <v>1978</v>
      </c>
      <c r="DJ277">
        <v>2940</v>
      </c>
      <c r="DK277">
        <v>4186739.6</v>
      </c>
      <c r="DL277">
        <v>29.2</v>
      </c>
      <c r="DM277">
        <v>1292.2</v>
      </c>
      <c r="DN277">
        <v>114</v>
      </c>
      <c r="DO277">
        <v>0</v>
      </c>
      <c r="DP277">
        <v>9.7573036450060102E-2</v>
      </c>
      <c r="DQ277">
        <v>0.142652073924219</v>
      </c>
      <c r="DR277">
        <v>209.75963616600799</v>
      </c>
      <c r="DS277">
        <v>8.1024413760744397E-7</v>
      </c>
      <c r="DT277">
        <v>0.142568524766225</v>
      </c>
      <c r="DU277">
        <v>9.9099790131895404E-2</v>
      </c>
      <c r="DV277">
        <v>0.14729695803223999</v>
      </c>
      <c r="DW277" s="58">
        <v>209.759866378612</v>
      </c>
      <c r="DX277">
        <v>7.3147468954786196E-7</v>
      </c>
      <c r="DY277">
        <v>0.14725461759233799</v>
      </c>
      <c r="DZ277">
        <v>5.3643065255094798E-3</v>
      </c>
      <c r="EA277">
        <v>0</v>
      </c>
      <c r="EB277">
        <v>3342989</v>
      </c>
      <c r="EC277">
        <v>1999639</v>
      </c>
      <c r="ED277">
        <v>0</v>
      </c>
      <c r="EE277">
        <v>10471</v>
      </c>
      <c r="EF277">
        <v>1</v>
      </c>
      <c r="EG277">
        <v>0</v>
      </c>
      <c r="EH277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1</v>
      </c>
      <c r="EO277">
        <v>1</v>
      </c>
      <c r="EP277">
        <v>0</v>
      </c>
      <c r="EQ277">
        <v>0</v>
      </c>
      <c r="ER277">
        <v>1</v>
      </c>
      <c r="ES277">
        <v>0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 t="s">
        <v>1950</v>
      </c>
      <c r="FA277">
        <v>41</v>
      </c>
      <c r="FB277" t="s">
        <v>1824</v>
      </c>
      <c r="FC277">
        <v>6</v>
      </c>
      <c r="FD277" t="s">
        <v>1849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11</v>
      </c>
      <c r="FM277">
        <v>45</v>
      </c>
      <c r="FN277">
        <v>13</v>
      </c>
      <c r="FO277">
        <v>47</v>
      </c>
      <c r="FP277">
        <v>0</v>
      </c>
      <c r="FQ277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</v>
      </c>
      <c r="GB277">
        <v>0</v>
      </c>
      <c r="GC277">
        <v>0</v>
      </c>
      <c r="GD277">
        <v>0</v>
      </c>
      <c r="GE277">
        <v>1</v>
      </c>
      <c r="GF277">
        <v>1</v>
      </c>
      <c r="GG277">
        <v>1</v>
      </c>
      <c r="GH277">
        <v>1</v>
      </c>
      <c r="GI277">
        <v>0</v>
      </c>
      <c r="GJ277" t="s">
        <v>1836</v>
      </c>
      <c r="GK277">
        <v>0</v>
      </c>
      <c r="GL277">
        <v>1</v>
      </c>
      <c r="GM277" t="s">
        <v>1836</v>
      </c>
      <c r="GN277">
        <v>0</v>
      </c>
      <c r="GO277" t="s">
        <v>1893</v>
      </c>
      <c r="GP277">
        <v>1</v>
      </c>
      <c r="GQ277" t="s">
        <v>2463</v>
      </c>
      <c r="GR277">
        <v>164.22655749999899</v>
      </c>
      <c r="GS277">
        <v>12.0443369824639</v>
      </c>
      <c r="GT277">
        <v>17.902098447140599</v>
      </c>
      <c r="GU277">
        <v>1</v>
      </c>
      <c r="GV277">
        <v>37916026</v>
      </c>
      <c r="GW277">
        <v>3598009</v>
      </c>
      <c r="GX277">
        <v>0.62</v>
      </c>
      <c r="GY277">
        <v>3976633</v>
      </c>
      <c r="GZ277">
        <v>209.76001018672156</v>
      </c>
      <c r="HA277" t="s">
        <v>1806</v>
      </c>
      <c r="HB277" s="57">
        <v>0.65</v>
      </c>
      <c r="HC277" t="s">
        <v>1806</v>
      </c>
      <c r="HD277" s="58">
        <v>209.759866378612</v>
      </c>
      <c r="HE277" s="18">
        <v>3245580</v>
      </c>
      <c r="HF277" s="18">
        <v>32988075.120000001</v>
      </c>
      <c r="HG277" s="18">
        <v>3459787.1146294079</v>
      </c>
      <c r="HH277" s="57">
        <v>0.33333333333333331</v>
      </c>
      <c r="HI277">
        <v>101</v>
      </c>
      <c r="HJ277" s="11">
        <v>11.801903934842437</v>
      </c>
      <c r="HK277">
        <v>2</v>
      </c>
      <c r="HL277" s="11">
        <v>11.685053400834096</v>
      </c>
      <c r="HM277" s="59" t="s">
        <v>44</v>
      </c>
      <c r="HN277" s="59" t="s">
        <v>44</v>
      </c>
      <c r="HO277" s="59" t="s">
        <v>44</v>
      </c>
      <c r="HP277" s="59" t="s">
        <v>44</v>
      </c>
      <c r="HQ277" s="59" t="s">
        <v>44</v>
      </c>
      <c r="HR277" s="59" t="s">
        <v>44</v>
      </c>
      <c r="HS277" s="59" t="s">
        <v>44</v>
      </c>
      <c r="HT277" s="59" t="s">
        <v>44</v>
      </c>
      <c r="HU277" t="s">
        <v>44</v>
      </c>
      <c r="HV277" s="19" t="s">
        <v>44</v>
      </c>
      <c r="HW277" s="18">
        <v>558.25104257999988</v>
      </c>
      <c r="HX277" s="58">
        <v>183.88789342585193</v>
      </c>
      <c r="HY277" s="58">
        <v>386.11210657414807</v>
      </c>
      <c r="HZ277" s="57">
        <v>0.95956587139245797</v>
      </c>
      <c r="IA277" s="18">
        <v>3245580</v>
      </c>
      <c r="IB277" s="18">
        <v>4791304.3090368211</v>
      </c>
      <c r="IC277" s="18">
        <v>48698816.997050248</v>
      </c>
      <c r="ID277" s="58">
        <v>20.975986637861201</v>
      </c>
      <c r="IE277" s="18">
        <v>510752.86730488698</v>
      </c>
      <c r="IF277" s="18">
        <v>2949034.2473245207</v>
      </c>
      <c r="IG277" s="18">
        <v>884854977.66486502</v>
      </c>
      <c r="IH277" s="18">
        <v>0</v>
      </c>
      <c r="II277" s="18">
        <v>0</v>
      </c>
      <c r="IJ277" s="18">
        <v>2291.7048250983539</v>
      </c>
      <c r="IK277" s="58">
        <v>21.935623368421052</v>
      </c>
      <c r="IL277" s="58">
        <v>7.260986577306789</v>
      </c>
      <c r="IM277" s="58">
        <v>13.106167459307994</v>
      </c>
      <c r="IN277" s="58">
        <v>20.588614508754379</v>
      </c>
      <c r="IO277" s="58">
        <v>0</v>
      </c>
      <c r="IP277" s="58">
        <v>77.233625737952622</v>
      </c>
      <c r="IQ277" s="58">
        <v>-5.1975980543725342</v>
      </c>
      <c r="IR277" s="58">
        <v>-5.7202524211493397</v>
      </c>
      <c r="IS277" s="58">
        <f t="shared" si="20"/>
        <v>2291.7048250983539</v>
      </c>
      <c r="IT277" s="60"/>
      <c r="IU277" s="18">
        <f t="shared" si="21"/>
        <v>13.106167459307994</v>
      </c>
      <c r="IV277" s="18">
        <f t="shared" si="22"/>
        <v>21.935623368421052</v>
      </c>
      <c r="IW277" s="57">
        <f t="shared" si="23"/>
        <v>0.32261033934359984</v>
      </c>
      <c r="IX277" s="57">
        <f t="shared" si="24"/>
        <v>0.47625518675762768</v>
      </c>
      <c r="JA277" s="18">
        <v>214.13</v>
      </c>
    </row>
    <row r="278" spans="18:261" x14ac:dyDescent="0.2">
      <c r="R278" t="s">
        <v>596</v>
      </c>
      <c r="S278">
        <v>56564</v>
      </c>
      <c r="T278" t="s">
        <v>41</v>
      </c>
      <c r="U278">
        <v>1</v>
      </c>
      <c r="V278">
        <v>90325</v>
      </c>
      <c r="W278" t="s">
        <v>42</v>
      </c>
      <c r="X278" t="s">
        <v>594</v>
      </c>
      <c r="Y278">
        <v>5057</v>
      </c>
      <c r="Z278">
        <v>609</v>
      </c>
      <c r="AA278">
        <v>609</v>
      </c>
      <c r="AB278" t="b">
        <v>1</v>
      </c>
      <c r="AC278">
        <v>9102</v>
      </c>
      <c r="AD278">
        <v>2012</v>
      </c>
      <c r="AE278" s="10">
        <v>9999</v>
      </c>
      <c r="AF278" s="11">
        <v>40</v>
      </c>
      <c r="AG278" s="11">
        <v>12.000592413091136</v>
      </c>
      <c r="AH278" s="11">
        <v>14</v>
      </c>
      <c r="AI278" s="11">
        <v>12.000592413091136</v>
      </c>
      <c r="AJ278" s="11" t="s">
        <v>138</v>
      </c>
      <c r="AK278" s="11">
        <v>4.82</v>
      </c>
      <c r="AL278" s="11" t="s">
        <v>594</v>
      </c>
      <c r="AM278" s="11">
        <v>-28.91</v>
      </c>
      <c r="AQ278" t="s">
        <v>741</v>
      </c>
      <c r="AR278" t="s">
        <v>744</v>
      </c>
      <c r="AS278">
        <v>6204</v>
      </c>
      <c r="AT278" t="s">
        <v>41</v>
      </c>
      <c r="AU278">
        <v>3</v>
      </c>
      <c r="AV278">
        <v>2846</v>
      </c>
      <c r="AW278" t="s">
        <v>42</v>
      </c>
      <c r="AX278">
        <v>0</v>
      </c>
      <c r="AY278" t="s">
        <v>569</v>
      </c>
      <c r="AZ278" t="s">
        <v>125</v>
      </c>
      <c r="BA278">
        <v>56</v>
      </c>
      <c r="BB278" t="s">
        <v>618</v>
      </c>
      <c r="BC278">
        <v>31</v>
      </c>
      <c r="BD278">
        <v>56031</v>
      </c>
      <c r="BE278">
        <v>570</v>
      </c>
      <c r="BF278">
        <v>10137</v>
      </c>
      <c r="BG278">
        <v>1982</v>
      </c>
      <c r="BH278">
        <v>0</v>
      </c>
      <c r="BI278" t="s">
        <v>1807</v>
      </c>
      <c r="BJ278" t="s">
        <v>1788</v>
      </c>
      <c r="BK278" t="s">
        <v>1808</v>
      </c>
      <c r="BL278" t="s">
        <v>1910</v>
      </c>
      <c r="BM278" t="s">
        <v>1865</v>
      </c>
      <c r="BN278">
        <v>1984</v>
      </c>
      <c r="BO278">
        <v>0.85</v>
      </c>
      <c r="BP278" t="s">
        <v>1908</v>
      </c>
      <c r="BQ278" t="s">
        <v>1699</v>
      </c>
      <c r="BR278">
        <v>0</v>
      </c>
      <c r="BS278">
        <v>2018</v>
      </c>
      <c r="BT278" t="s">
        <v>2021</v>
      </c>
      <c r="BU278" t="s">
        <v>1863</v>
      </c>
      <c r="BV278" t="s">
        <v>1812</v>
      </c>
      <c r="BW278">
        <v>2015</v>
      </c>
      <c r="BX278">
        <v>0</v>
      </c>
      <c r="BY278">
        <v>0.12</v>
      </c>
      <c r="BZ278">
        <v>0.3034</v>
      </c>
      <c r="CA278">
        <v>0.14319999999999999</v>
      </c>
      <c r="CB278">
        <v>0.3034</v>
      </c>
      <c r="CC278">
        <v>0.14319999999999999</v>
      </c>
      <c r="CD278">
        <v>0.1</v>
      </c>
      <c r="CE278">
        <v>0.1</v>
      </c>
      <c r="CF278">
        <v>0.1</v>
      </c>
      <c r="CG278">
        <v>0.9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 t="s">
        <v>1793</v>
      </c>
      <c r="CO278" t="s">
        <v>2129</v>
      </c>
      <c r="CP278">
        <v>59.21</v>
      </c>
      <c r="CQ278" t="s">
        <v>2129</v>
      </c>
      <c r="CR278">
        <v>59.21</v>
      </c>
      <c r="CS278" t="s">
        <v>1795</v>
      </c>
      <c r="CT278" t="s">
        <v>2465</v>
      </c>
      <c r="CU278">
        <v>1</v>
      </c>
      <c r="CV278">
        <v>0</v>
      </c>
      <c r="CW278" t="s">
        <v>2295</v>
      </c>
      <c r="CX278">
        <v>42.108888999999998</v>
      </c>
      <c r="CY278">
        <v>-104.88249999999999</v>
      </c>
      <c r="CZ278" t="s">
        <v>1928</v>
      </c>
      <c r="DA278" t="s">
        <v>1818</v>
      </c>
      <c r="DB278" t="s">
        <v>2331</v>
      </c>
      <c r="DC278">
        <v>0</v>
      </c>
      <c r="DD278" s="18">
        <v>43706051.200000003</v>
      </c>
      <c r="DE278" s="18">
        <v>3781628.6</v>
      </c>
      <c r="DF278" s="57">
        <v>0.64400000000000002</v>
      </c>
      <c r="DG278" t="s">
        <v>1835</v>
      </c>
      <c r="DH278">
        <v>17860944</v>
      </c>
      <c r="DI278">
        <v>2673.8</v>
      </c>
      <c r="DJ278">
        <v>3215.4</v>
      </c>
      <c r="DK278">
        <v>4583888.5999999996</v>
      </c>
      <c r="DL278">
        <v>36.6</v>
      </c>
      <c r="DM278">
        <v>1314.4</v>
      </c>
      <c r="DN278">
        <v>130</v>
      </c>
      <c r="DO278">
        <v>0</v>
      </c>
      <c r="DP278">
        <v>0.12686584910235199</v>
      </c>
      <c r="DQ278">
        <v>0.14090778620222699</v>
      </c>
      <c r="DR278">
        <v>209.759677435947</v>
      </c>
      <c r="DS278">
        <v>8.5472660607937101E-7</v>
      </c>
      <c r="DT278">
        <v>0.14124659057876601</v>
      </c>
      <c r="DU278">
        <v>0.12235376688525899</v>
      </c>
      <c r="DV278">
        <v>0.14713752039900499</v>
      </c>
      <c r="DW278" s="58">
        <v>209.75990619806799</v>
      </c>
      <c r="DX278">
        <v>8.3741264642091401E-7</v>
      </c>
      <c r="DY278">
        <v>0.147181470363492</v>
      </c>
      <c r="DZ278">
        <v>6.0862705440891699E-3</v>
      </c>
      <c r="EA278">
        <v>0</v>
      </c>
      <c r="EB278">
        <v>4071158</v>
      </c>
      <c r="EC278">
        <v>2444953</v>
      </c>
      <c r="ED278">
        <v>0</v>
      </c>
      <c r="EE278">
        <v>10517</v>
      </c>
      <c r="EF278">
        <v>1</v>
      </c>
      <c r="EG278">
        <v>0</v>
      </c>
      <c r="EH278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1</v>
      </c>
      <c r="EO278">
        <v>1</v>
      </c>
      <c r="EP278">
        <v>0</v>
      </c>
      <c r="EQ278">
        <v>0</v>
      </c>
      <c r="ER278">
        <v>1</v>
      </c>
      <c r="ES278">
        <v>0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 t="s">
        <v>1950</v>
      </c>
      <c r="FA278">
        <v>40</v>
      </c>
      <c r="FB278" t="s">
        <v>1824</v>
      </c>
      <c r="FC278">
        <v>6</v>
      </c>
      <c r="FD278" t="s">
        <v>1849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11</v>
      </c>
      <c r="FM278">
        <v>45</v>
      </c>
      <c r="FN278">
        <v>13</v>
      </c>
      <c r="FO278">
        <v>47</v>
      </c>
      <c r="FP278">
        <v>0</v>
      </c>
      <c r="FQ278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</v>
      </c>
      <c r="GB278">
        <v>0</v>
      </c>
      <c r="GC278">
        <v>0</v>
      </c>
      <c r="GD278">
        <v>0</v>
      </c>
      <c r="GE278">
        <v>1</v>
      </c>
      <c r="GF278">
        <v>1</v>
      </c>
      <c r="GG278">
        <v>1</v>
      </c>
      <c r="GH278">
        <v>1</v>
      </c>
      <c r="GI278">
        <v>0</v>
      </c>
      <c r="GJ278" t="s">
        <v>1836</v>
      </c>
      <c r="GK278">
        <v>0</v>
      </c>
      <c r="GL278">
        <v>1</v>
      </c>
      <c r="GM278" t="s">
        <v>1836</v>
      </c>
      <c r="GN278">
        <v>0</v>
      </c>
      <c r="GO278" t="s">
        <v>1893</v>
      </c>
      <c r="GP278">
        <v>1</v>
      </c>
      <c r="GQ278" t="s">
        <v>2463</v>
      </c>
      <c r="GR278">
        <v>164.22655749999899</v>
      </c>
      <c r="GS278">
        <v>16.281166948287201</v>
      </c>
      <c r="GT278">
        <v>19.579050118005402</v>
      </c>
      <c r="GU278">
        <v>1</v>
      </c>
      <c r="GV278">
        <v>51841664</v>
      </c>
      <c r="GW278">
        <v>4368183</v>
      </c>
      <c r="GX278">
        <v>0.76</v>
      </c>
      <c r="GY278">
        <v>5437153</v>
      </c>
      <c r="GZ278">
        <v>209.75997221076855</v>
      </c>
      <c r="HA278" t="s">
        <v>1806</v>
      </c>
      <c r="HB278" s="57">
        <v>0.64400000000000002</v>
      </c>
      <c r="HC278" t="s">
        <v>1806</v>
      </c>
      <c r="HD278" s="58">
        <v>209.75990619806799</v>
      </c>
      <c r="HE278" s="18">
        <v>3215620.8</v>
      </c>
      <c r="HF278" s="18">
        <v>32596748.049599998</v>
      </c>
      <c r="HG278" s="18">
        <v>3418745.4066230757</v>
      </c>
      <c r="HH278" s="57">
        <v>0.33333333333333331</v>
      </c>
      <c r="HI278">
        <v>101</v>
      </c>
      <c r="HJ278" s="11">
        <v>11.82081215157957</v>
      </c>
      <c r="HK278">
        <v>2</v>
      </c>
      <c r="HL278" s="11">
        <v>11.703774407504525</v>
      </c>
      <c r="HM278" s="59" t="s">
        <v>44</v>
      </c>
      <c r="HN278" s="59" t="s">
        <v>44</v>
      </c>
      <c r="HO278" s="59" t="s">
        <v>44</v>
      </c>
      <c r="HP278" s="59" t="s">
        <v>44</v>
      </c>
      <c r="HQ278" s="59" t="s">
        <v>44</v>
      </c>
      <c r="HR278" s="59" t="s">
        <v>44</v>
      </c>
      <c r="HS278" s="59" t="s">
        <v>44</v>
      </c>
      <c r="HT278" s="59" t="s">
        <v>44</v>
      </c>
      <c r="HU278" t="s">
        <v>44</v>
      </c>
      <c r="HV278" s="19" t="s">
        <v>44</v>
      </c>
      <c r="HW278" s="18">
        <v>556.76808526499985</v>
      </c>
      <c r="HX278" s="58">
        <v>183.39940728629091</v>
      </c>
      <c r="HY278" s="58">
        <v>386.60059271370909</v>
      </c>
      <c r="HZ278" s="57">
        <v>0.94950708022280572</v>
      </c>
      <c r="IA278" s="18">
        <v>3215620.8000000003</v>
      </c>
      <c r="IB278" s="18">
        <v>4741078.7529685134</v>
      </c>
      <c r="IC278" s="18">
        <v>48060315.318841822</v>
      </c>
      <c r="ID278" s="58">
        <v>20.975990619806801</v>
      </c>
      <c r="IE278" s="18">
        <v>504056.36165649159</v>
      </c>
      <c r="IF278" s="18">
        <v>2914689.0449665841</v>
      </c>
      <c r="IG278" s="18">
        <v>882504418.39716017</v>
      </c>
      <c r="IH278" s="18">
        <v>0</v>
      </c>
      <c r="II278" s="18">
        <v>0</v>
      </c>
      <c r="IJ278" s="18">
        <v>2282.7290879263724</v>
      </c>
      <c r="IK278" s="58">
        <v>21.935623368421052</v>
      </c>
      <c r="IL278" s="58">
        <v>7.2133352613786847</v>
      </c>
      <c r="IM278" s="58">
        <v>13.071351784238995</v>
      </c>
      <c r="IN278" s="58">
        <v>20.555183924609118</v>
      </c>
      <c r="IO278" s="58">
        <v>-3.3435076958739914E-15</v>
      </c>
      <c r="IP278" s="58">
        <v>77.045330973776387</v>
      </c>
      <c r="IQ278" s="58">
        <v>-4.918965122910592</v>
      </c>
      <c r="IR278" s="58">
        <v>-5.4268315829509701</v>
      </c>
      <c r="IS278" s="58">
        <f t="shared" si="20"/>
        <v>2282.7290879263724</v>
      </c>
      <c r="IT278" s="60"/>
      <c r="IU278" s="18">
        <f t="shared" si="21"/>
        <v>13.071351784238995</v>
      </c>
      <c r="IV278" s="18">
        <f t="shared" si="22"/>
        <v>21.935623368421052</v>
      </c>
      <c r="IW278" s="57">
        <f t="shared" si="23"/>
        <v>0.3217533461162998</v>
      </c>
      <c r="IX278" s="57">
        <f t="shared" si="24"/>
        <v>0.47438987612236905</v>
      </c>
      <c r="JA278" s="18">
        <v>214.13</v>
      </c>
    </row>
    <row r="279" spans="18:261" x14ac:dyDescent="0.2">
      <c r="R279" t="s">
        <v>599</v>
      </c>
      <c r="S279">
        <v>56596</v>
      </c>
      <c r="T279" t="s">
        <v>41</v>
      </c>
      <c r="U279">
        <v>1</v>
      </c>
      <c r="V279">
        <v>90109</v>
      </c>
      <c r="W279" t="s">
        <v>42</v>
      </c>
      <c r="X279" t="s">
        <v>125</v>
      </c>
      <c r="Y279">
        <v>56005</v>
      </c>
      <c r="Z279">
        <v>100</v>
      </c>
      <c r="AA279">
        <v>100</v>
      </c>
      <c r="AB279" t="b">
        <v>0</v>
      </c>
      <c r="AC279">
        <v>11509</v>
      </c>
      <c r="AD279">
        <v>2010</v>
      </c>
      <c r="AE279" s="10">
        <v>9999</v>
      </c>
      <c r="AF279" s="11">
        <v>56</v>
      </c>
      <c r="AG279" s="11">
        <v>33.97704884640568</v>
      </c>
      <c r="AH279" s="11">
        <v>0</v>
      </c>
      <c r="AI279" s="11">
        <v>33.97704884640568</v>
      </c>
      <c r="AJ279" s="11" t="s">
        <v>125</v>
      </c>
      <c r="AK279" s="11">
        <v>4.82</v>
      </c>
      <c r="AL279" s="11" t="s">
        <v>125</v>
      </c>
      <c r="AM279" s="11">
        <v>-28.91</v>
      </c>
      <c r="AQ279" t="s">
        <v>745</v>
      </c>
      <c r="AR279" t="s">
        <v>746</v>
      </c>
      <c r="AS279">
        <v>6248</v>
      </c>
      <c r="AT279" t="s">
        <v>41</v>
      </c>
      <c r="AU279">
        <v>1</v>
      </c>
      <c r="AV279">
        <v>2866</v>
      </c>
      <c r="AW279" t="s">
        <v>42</v>
      </c>
      <c r="AX279">
        <v>0</v>
      </c>
      <c r="AY279" t="s">
        <v>497</v>
      </c>
      <c r="AZ279" t="s">
        <v>136</v>
      </c>
      <c r="BA279">
        <v>8</v>
      </c>
      <c r="BB279" t="s">
        <v>747</v>
      </c>
      <c r="BC279">
        <v>87</v>
      </c>
      <c r="BD279">
        <v>8087</v>
      </c>
      <c r="BE279">
        <v>505</v>
      </c>
      <c r="BF279">
        <v>10769</v>
      </c>
      <c r="BG279">
        <v>1981</v>
      </c>
      <c r="BH279">
        <v>0</v>
      </c>
      <c r="BI279" t="s">
        <v>1807</v>
      </c>
      <c r="BJ279" t="s">
        <v>1788</v>
      </c>
      <c r="BK279" t="s">
        <v>1808</v>
      </c>
      <c r="BL279" t="s">
        <v>1910</v>
      </c>
      <c r="BM279" t="s">
        <v>1865</v>
      </c>
      <c r="BN279">
        <v>2014</v>
      </c>
      <c r="BO279">
        <v>0.9</v>
      </c>
      <c r="BP279" t="s">
        <v>1931</v>
      </c>
      <c r="BQ279" t="s">
        <v>1701</v>
      </c>
      <c r="BR279">
        <v>2014</v>
      </c>
      <c r="BS279">
        <v>0</v>
      </c>
      <c r="BT279" t="s">
        <v>41</v>
      </c>
      <c r="BU279">
        <v>0</v>
      </c>
      <c r="BV279" t="s">
        <v>1812</v>
      </c>
      <c r="BW279">
        <v>2011</v>
      </c>
      <c r="BX279">
        <v>0</v>
      </c>
      <c r="BY279">
        <v>0.12</v>
      </c>
      <c r="BZ279">
        <v>0.23419999999999999</v>
      </c>
      <c r="CA279">
        <v>5.3879999999999997E-2</v>
      </c>
      <c r="CB279">
        <v>0.23419999999999999</v>
      </c>
      <c r="CC279">
        <v>5.3879999999999997E-2</v>
      </c>
      <c r="CD279">
        <v>0.1</v>
      </c>
      <c r="CE279">
        <v>0.1</v>
      </c>
      <c r="CF279">
        <v>0.1</v>
      </c>
      <c r="CG279">
        <v>0.95</v>
      </c>
      <c r="CH279">
        <v>0</v>
      </c>
      <c r="CI279">
        <v>0</v>
      </c>
      <c r="CJ279">
        <v>0</v>
      </c>
      <c r="CK279">
        <v>0</v>
      </c>
      <c r="CL279" t="s">
        <v>1188</v>
      </c>
      <c r="CM279">
        <v>2028</v>
      </c>
      <c r="CN279" t="s">
        <v>1793</v>
      </c>
      <c r="CO279" t="s">
        <v>2236</v>
      </c>
      <c r="CP279">
        <v>100</v>
      </c>
      <c r="CQ279" t="s">
        <v>2237</v>
      </c>
      <c r="CR279">
        <v>100</v>
      </c>
      <c r="CS279" t="s">
        <v>1795</v>
      </c>
      <c r="CT279" t="s">
        <v>2466</v>
      </c>
      <c r="CU279">
        <v>1</v>
      </c>
      <c r="CV279">
        <v>0</v>
      </c>
      <c r="CW279" t="s">
        <v>1804</v>
      </c>
      <c r="CX279">
        <v>40.221699999999998</v>
      </c>
      <c r="CY279">
        <v>-103.6803</v>
      </c>
      <c r="CZ279" t="s">
        <v>1817</v>
      </c>
      <c r="DA279" t="s">
        <v>1818</v>
      </c>
      <c r="DB279" t="s">
        <v>2239</v>
      </c>
      <c r="DC279">
        <v>0</v>
      </c>
      <c r="DD279" s="18">
        <v>35875922</v>
      </c>
      <c r="DE279" s="18">
        <v>3315864.8</v>
      </c>
      <c r="DF279" s="57">
        <v>0.61</v>
      </c>
      <c r="DG279" t="s">
        <v>1835</v>
      </c>
      <c r="DH279">
        <v>15154930.800000001</v>
      </c>
      <c r="DI279">
        <v>1642.4</v>
      </c>
      <c r="DJ279">
        <v>990</v>
      </c>
      <c r="DK279">
        <v>3761197.6</v>
      </c>
      <c r="DL279">
        <v>22</v>
      </c>
      <c r="DM279">
        <v>415.2</v>
      </c>
      <c r="DN279">
        <v>44</v>
      </c>
      <c r="DO279">
        <v>0</v>
      </c>
      <c r="DP279">
        <v>8.9545499796253897E-2</v>
      </c>
      <c r="DQ279">
        <v>5.3186421019922603E-2</v>
      </c>
      <c r="DR279">
        <v>209.69194214603399</v>
      </c>
      <c r="DS279">
        <v>6.9112298500464395E-7</v>
      </c>
      <c r="DT279">
        <v>5.5978436992982501E-2</v>
      </c>
      <c r="DU279">
        <v>9.1560016213659903E-2</v>
      </c>
      <c r="DV279">
        <v>5.5190219222797897E-2</v>
      </c>
      <c r="DW279" s="58">
        <v>209.67810109521301</v>
      </c>
      <c r="DX279">
        <v>6.1322465803108801E-7</v>
      </c>
      <c r="DY279">
        <v>5.4794047624420597E-2</v>
      </c>
      <c r="DZ279">
        <v>2.10776741754204E-3</v>
      </c>
      <c r="EA279">
        <v>0</v>
      </c>
      <c r="EB279">
        <v>2510140</v>
      </c>
      <c r="EC279">
        <v>1666968</v>
      </c>
      <c r="ED279">
        <v>109647</v>
      </c>
      <c r="EE279">
        <v>0</v>
      </c>
      <c r="EF279">
        <v>1</v>
      </c>
      <c r="EG279">
        <v>1</v>
      </c>
      <c r="EH279" t="s">
        <v>1821</v>
      </c>
      <c r="EI279">
        <v>0.09</v>
      </c>
      <c r="EJ279">
        <v>0.09</v>
      </c>
      <c r="EK279" t="s">
        <v>1822</v>
      </c>
      <c r="EL279" t="s">
        <v>1822</v>
      </c>
      <c r="EM279">
        <v>0</v>
      </c>
      <c r="EN279">
        <v>0</v>
      </c>
      <c r="EO279">
        <v>0</v>
      </c>
      <c r="EP279">
        <v>1</v>
      </c>
      <c r="EQ279">
        <v>1</v>
      </c>
      <c r="ER279">
        <v>1</v>
      </c>
      <c r="ES279">
        <v>0</v>
      </c>
      <c r="ET279">
        <v>1</v>
      </c>
      <c r="EU279">
        <v>0</v>
      </c>
      <c r="EV279">
        <v>0</v>
      </c>
      <c r="EW279">
        <v>1</v>
      </c>
      <c r="EX279">
        <v>0</v>
      </c>
      <c r="EY279">
        <v>1</v>
      </c>
      <c r="EZ279" t="s">
        <v>1950</v>
      </c>
      <c r="FA279">
        <v>41</v>
      </c>
      <c r="FB279" t="s">
        <v>1824</v>
      </c>
      <c r="FC279">
        <v>6</v>
      </c>
      <c r="FD279" t="s">
        <v>1849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30</v>
      </c>
      <c r="FM279">
        <v>77</v>
      </c>
      <c r="FN279">
        <v>19</v>
      </c>
      <c r="FO279">
        <v>83</v>
      </c>
      <c r="FP279">
        <v>1</v>
      </c>
      <c r="FQ279">
        <v>0</v>
      </c>
      <c r="FR279">
        <v>0</v>
      </c>
      <c r="FS279" t="s">
        <v>2240</v>
      </c>
      <c r="FT279">
        <v>1</v>
      </c>
      <c r="FU279">
        <v>1</v>
      </c>
      <c r="FV279">
        <v>1</v>
      </c>
      <c r="FW279">
        <v>1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0</v>
      </c>
      <c r="GD279">
        <v>0</v>
      </c>
      <c r="GE279">
        <v>0</v>
      </c>
      <c r="GF279">
        <v>0</v>
      </c>
      <c r="GG279">
        <v>0</v>
      </c>
      <c r="GH279">
        <v>0</v>
      </c>
      <c r="GI279">
        <v>0</v>
      </c>
      <c r="GJ279">
        <v>0</v>
      </c>
      <c r="GK279">
        <v>0</v>
      </c>
      <c r="GL279">
        <v>0</v>
      </c>
      <c r="GM279">
        <v>0</v>
      </c>
      <c r="GN279">
        <v>0</v>
      </c>
      <c r="GO279">
        <v>0</v>
      </c>
      <c r="GP279">
        <v>0</v>
      </c>
      <c r="GQ279" t="s">
        <v>2467</v>
      </c>
      <c r="GR279">
        <v>155.53790739999999</v>
      </c>
      <c r="GS279">
        <v>10.5594837133574</v>
      </c>
      <c r="GT279">
        <v>6.3650078398830203</v>
      </c>
      <c r="GU279">
        <v>1</v>
      </c>
      <c r="GV279">
        <v>29406384</v>
      </c>
      <c r="GW279">
        <v>2742794</v>
      </c>
      <c r="GX279">
        <v>0.5</v>
      </c>
      <c r="GY279">
        <v>3082683</v>
      </c>
      <c r="GZ279">
        <v>209.66080018542911</v>
      </c>
      <c r="HA279" t="s">
        <v>1806</v>
      </c>
      <c r="HB279" s="57">
        <v>0.61</v>
      </c>
      <c r="HC279" t="s">
        <v>1806</v>
      </c>
      <c r="HD279" s="58">
        <v>209.67810109521301</v>
      </c>
      <c r="HE279" s="18">
        <v>2698518</v>
      </c>
      <c r="HF279" s="18">
        <v>29060340.342</v>
      </c>
      <c r="HG279" s="18">
        <v>3046658.4900455866</v>
      </c>
      <c r="HH279" s="57">
        <v>1</v>
      </c>
      <c r="HI279">
        <v>44</v>
      </c>
      <c r="HJ279" s="11">
        <v>12.139988970646586</v>
      </c>
      <c r="HK279">
        <v>0</v>
      </c>
      <c r="HL279" s="11">
        <v>12.139988970646586</v>
      </c>
      <c r="HM279" s="59">
        <v>2604.3102275352999</v>
      </c>
      <c r="HN279" s="59">
        <v>10.58</v>
      </c>
      <c r="HO279" s="59">
        <v>4.59</v>
      </c>
      <c r="HP279" s="59">
        <v>33.420920235071598</v>
      </c>
      <c r="HQ279" s="59">
        <v>0.341611681866832</v>
      </c>
      <c r="HR279" s="59">
        <v>0.51886048469914581</v>
      </c>
      <c r="HS279" s="59">
        <v>9.64</v>
      </c>
      <c r="HT279" s="59">
        <v>12.43</v>
      </c>
      <c r="HU279" t="s">
        <v>44</v>
      </c>
      <c r="HV279" s="19">
        <v>1</v>
      </c>
      <c r="HW279" s="18">
        <v>524.03076668250003</v>
      </c>
      <c r="HX279" s="58">
        <v>172.6157345452155</v>
      </c>
      <c r="HY279" s="58">
        <v>332.3842654547845</v>
      </c>
      <c r="HZ279" s="57">
        <v>0.92678875631646052</v>
      </c>
      <c r="IA279" s="18">
        <v>2698518</v>
      </c>
      <c r="IB279" s="18">
        <v>4099928.1001927578</v>
      </c>
      <c r="IC279" s="18">
        <v>44152125.710975811</v>
      </c>
      <c r="ID279" s="58">
        <v>20.967810109521302</v>
      </c>
      <c r="IE279" s="18">
        <v>462886.69391972705</v>
      </c>
      <c r="IF279" s="18">
        <v>2583771.7961258595</v>
      </c>
      <c r="IG279" s="18">
        <v>830614180.68394661</v>
      </c>
      <c r="IH279" s="18">
        <v>0</v>
      </c>
      <c r="II279" s="18">
        <v>0</v>
      </c>
      <c r="IJ279" s="18">
        <v>2498.9575831679622</v>
      </c>
      <c r="IK279" s="58">
        <v>22.574212633663365</v>
      </c>
      <c r="IL279" s="58">
        <v>8.3889297953408928</v>
      </c>
      <c r="IM279" s="58">
        <v>13.886296474742998</v>
      </c>
      <c r="IN279" s="58">
        <v>22.226815116356402</v>
      </c>
      <c r="IO279" s="58">
        <v>0</v>
      </c>
      <c r="IP279" s="58">
        <v>81.38563562321913</v>
      </c>
      <c r="IQ279" s="58">
        <v>-1.793957407241308</v>
      </c>
      <c r="IR279" s="58">
        <v>-1.8736276794772266</v>
      </c>
      <c r="IS279" s="58">
        <f t="shared" si="20"/>
        <v>2498.9575831679622</v>
      </c>
      <c r="IT279" s="60"/>
      <c r="IU279" s="18">
        <f t="shared" si="21"/>
        <v>13.886296474742998</v>
      </c>
      <c r="IV279" s="18">
        <f t="shared" si="22"/>
        <v>22.574212633663365</v>
      </c>
      <c r="IW279" s="57">
        <f t="shared" si="23"/>
        <v>0.34181333573310002</v>
      </c>
      <c r="IX279" s="57">
        <f t="shared" si="24"/>
        <v>0.51932583002698451</v>
      </c>
      <c r="JA279" s="18">
        <v>214.13</v>
      </c>
    </row>
    <row r="280" spans="18:261" x14ac:dyDescent="0.2">
      <c r="R280" t="s">
        <v>601</v>
      </c>
      <c r="S280">
        <v>56609</v>
      </c>
      <c r="T280" t="s">
        <v>41</v>
      </c>
      <c r="U280">
        <v>1</v>
      </c>
      <c r="V280">
        <v>90531</v>
      </c>
      <c r="W280" t="s">
        <v>42</v>
      </c>
      <c r="X280" t="s">
        <v>125</v>
      </c>
      <c r="Y280">
        <v>56005</v>
      </c>
      <c r="Z280">
        <v>380</v>
      </c>
      <c r="AA280">
        <v>380</v>
      </c>
      <c r="AB280" t="b">
        <v>1</v>
      </c>
      <c r="AC280">
        <v>10552</v>
      </c>
      <c r="AD280">
        <v>2011</v>
      </c>
      <c r="AE280" s="10">
        <v>9999</v>
      </c>
      <c r="AF280" s="11">
        <v>64</v>
      </c>
      <c r="AG280" s="11">
        <v>14.646688943274427</v>
      </c>
      <c r="AH280" s="11">
        <v>0</v>
      </c>
      <c r="AI280" s="11">
        <v>14.646688943274427</v>
      </c>
      <c r="AJ280" s="11" t="s">
        <v>125</v>
      </c>
      <c r="AK280" s="11">
        <v>4.82</v>
      </c>
      <c r="AL280" s="11" t="s">
        <v>125</v>
      </c>
      <c r="AM280" s="11">
        <v>-28.91</v>
      </c>
      <c r="AQ280" t="s">
        <v>748</v>
      </c>
      <c r="AR280" t="s">
        <v>749</v>
      </c>
      <c r="AS280">
        <v>6249</v>
      </c>
      <c r="AT280" t="s">
        <v>41</v>
      </c>
      <c r="AU280">
        <v>1</v>
      </c>
      <c r="AV280">
        <v>2867</v>
      </c>
      <c r="AW280" t="s">
        <v>42</v>
      </c>
      <c r="AX280">
        <v>0</v>
      </c>
      <c r="AY280" t="s">
        <v>263</v>
      </c>
      <c r="AZ280" t="s">
        <v>56</v>
      </c>
      <c r="BA280">
        <v>45</v>
      </c>
      <c r="BB280" t="s">
        <v>750</v>
      </c>
      <c r="BC280">
        <v>43</v>
      </c>
      <c r="BD280">
        <v>45043</v>
      </c>
      <c r="BE280">
        <v>275</v>
      </c>
      <c r="BF280">
        <v>10751</v>
      </c>
      <c r="BG280">
        <v>1975</v>
      </c>
      <c r="BH280">
        <v>2029</v>
      </c>
      <c r="BI280" t="s">
        <v>1807</v>
      </c>
      <c r="BJ280" t="s">
        <v>1788</v>
      </c>
      <c r="BK280" t="s">
        <v>1808</v>
      </c>
      <c r="BL280" t="s">
        <v>1809</v>
      </c>
      <c r="BM280" t="s">
        <v>1810</v>
      </c>
      <c r="BN280">
        <v>2007</v>
      </c>
      <c r="BO280">
        <v>0.98199999999999998</v>
      </c>
      <c r="BP280" t="s">
        <v>1931</v>
      </c>
      <c r="BQ280" t="s">
        <v>1701</v>
      </c>
      <c r="BR280">
        <v>2004</v>
      </c>
      <c r="BS280">
        <v>0</v>
      </c>
      <c r="BT280" t="s">
        <v>1958</v>
      </c>
      <c r="BU280" t="s">
        <v>1863</v>
      </c>
      <c r="BV280">
        <v>0</v>
      </c>
      <c r="BW280">
        <v>0</v>
      </c>
      <c r="BX280">
        <v>0</v>
      </c>
      <c r="BY280">
        <v>2.85</v>
      </c>
      <c r="BZ280">
        <v>8.072E-2</v>
      </c>
      <c r="CA280">
        <v>8.072E-2</v>
      </c>
      <c r="CB280">
        <v>8.072E-2</v>
      </c>
      <c r="CC280">
        <v>8.072E-2</v>
      </c>
      <c r="CD280">
        <v>0.05</v>
      </c>
      <c r="CE280">
        <v>0.1</v>
      </c>
      <c r="CF280">
        <v>0.56000000000000005</v>
      </c>
      <c r="CG280">
        <v>0.99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 t="s">
        <v>1959</v>
      </c>
      <c r="CP280">
        <v>100</v>
      </c>
      <c r="CQ280" t="s">
        <v>1959</v>
      </c>
      <c r="CR280">
        <v>100</v>
      </c>
      <c r="CS280" t="s">
        <v>1795</v>
      </c>
      <c r="CT280" t="s">
        <v>2468</v>
      </c>
      <c r="CU280">
        <v>1</v>
      </c>
      <c r="CV280">
        <v>0</v>
      </c>
      <c r="CW280" t="s">
        <v>1961</v>
      </c>
      <c r="CX280">
        <v>33.33184</v>
      </c>
      <c r="CY280">
        <v>-79.357236</v>
      </c>
      <c r="CZ280" t="s">
        <v>1962</v>
      </c>
      <c r="DA280" t="s">
        <v>1818</v>
      </c>
      <c r="DB280">
        <v>0</v>
      </c>
      <c r="DC280">
        <v>0</v>
      </c>
      <c r="DD280" s="18">
        <v>7699848.7999999998</v>
      </c>
      <c r="DE280" s="18">
        <v>785589.8</v>
      </c>
      <c r="DF280" s="57">
        <v>0.27</v>
      </c>
      <c r="DG280" t="s">
        <v>1891</v>
      </c>
      <c r="DH280">
        <v>3722503.8</v>
      </c>
      <c r="DI280">
        <v>264.2</v>
      </c>
      <c r="DJ280">
        <v>298.8</v>
      </c>
      <c r="DK280">
        <v>790003.6</v>
      </c>
      <c r="DL280">
        <v>4.2</v>
      </c>
      <c r="DM280">
        <v>140.4</v>
      </c>
      <c r="DN280">
        <v>27</v>
      </c>
      <c r="DO280">
        <v>0</v>
      </c>
      <c r="DP280">
        <v>7.0657834572446093E-2</v>
      </c>
      <c r="DQ280">
        <v>7.9709603054958306E-2</v>
      </c>
      <c r="DR280">
        <v>205.19994377095401</v>
      </c>
      <c r="DS280">
        <v>4.7285357744466801E-7</v>
      </c>
      <c r="DT280">
        <v>7.9125342352943107E-2</v>
      </c>
      <c r="DU280">
        <v>6.8624724163414696E-2</v>
      </c>
      <c r="DV280">
        <v>7.7611913626147999E-2</v>
      </c>
      <c r="DW280" s="58">
        <v>205.199769637034</v>
      </c>
      <c r="DX280">
        <v>5.4546525640867103E-7</v>
      </c>
      <c r="DY280">
        <v>7.5433099625042702E-2</v>
      </c>
      <c r="DZ280">
        <v>9.8735490911032297E-3</v>
      </c>
      <c r="EA280">
        <v>0</v>
      </c>
      <c r="EB280">
        <v>201449</v>
      </c>
      <c r="EC280">
        <v>101739</v>
      </c>
      <c r="ED280">
        <v>0</v>
      </c>
      <c r="EE280">
        <v>5905</v>
      </c>
      <c r="EF280">
        <v>1</v>
      </c>
      <c r="EG280">
        <v>0</v>
      </c>
      <c r="EH280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1</v>
      </c>
      <c r="EO280">
        <v>0</v>
      </c>
      <c r="EP280">
        <v>0</v>
      </c>
      <c r="EQ280">
        <v>1</v>
      </c>
      <c r="ER280">
        <v>1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1</v>
      </c>
      <c r="EY280">
        <v>1</v>
      </c>
      <c r="EZ280" t="s">
        <v>1823</v>
      </c>
      <c r="FA280">
        <v>47</v>
      </c>
      <c r="FB280" t="s">
        <v>1824</v>
      </c>
      <c r="FC280">
        <v>5</v>
      </c>
      <c r="FD280" t="s">
        <v>1849</v>
      </c>
      <c r="FE280">
        <v>0</v>
      </c>
      <c r="FF280">
        <v>0</v>
      </c>
      <c r="FG280">
        <v>0</v>
      </c>
      <c r="FH280">
        <v>1</v>
      </c>
      <c r="FI280">
        <v>0</v>
      </c>
      <c r="FJ280" t="s">
        <v>1871</v>
      </c>
      <c r="FK280">
        <v>1</v>
      </c>
      <c r="FL280">
        <v>46</v>
      </c>
      <c r="FM280">
        <v>70</v>
      </c>
      <c r="FN280">
        <v>41</v>
      </c>
      <c r="FO280">
        <v>82</v>
      </c>
      <c r="FP280">
        <v>1</v>
      </c>
      <c r="FQ280">
        <v>1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 t="s">
        <v>2114</v>
      </c>
      <c r="FZ280">
        <v>2028</v>
      </c>
      <c r="GA280">
        <v>1</v>
      </c>
      <c r="GB280">
        <v>0</v>
      </c>
      <c r="GC280">
        <v>0</v>
      </c>
      <c r="GD280">
        <v>0</v>
      </c>
      <c r="GE280">
        <v>0</v>
      </c>
      <c r="GF280">
        <v>0</v>
      </c>
      <c r="GG280">
        <v>0</v>
      </c>
      <c r="GH280">
        <v>0</v>
      </c>
      <c r="GI280">
        <v>0</v>
      </c>
      <c r="GJ280">
        <v>0</v>
      </c>
      <c r="GK280">
        <v>0</v>
      </c>
      <c r="GL280">
        <v>1</v>
      </c>
      <c r="GM280" t="s">
        <v>1804</v>
      </c>
      <c r="GN280">
        <v>0</v>
      </c>
      <c r="GO280" t="s">
        <v>1893</v>
      </c>
      <c r="GP280">
        <v>0</v>
      </c>
      <c r="GQ280" t="s">
        <v>1965</v>
      </c>
      <c r="GR280">
        <v>24.679063060000001</v>
      </c>
      <c r="GS280">
        <v>10.7054307271582</v>
      </c>
      <c r="GT280">
        <v>12.107428846611899</v>
      </c>
      <c r="GU280">
        <v>1</v>
      </c>
      <c r="GV280">
        <v>2510481</v>
      </c>
      <c r="GW280">
        <v>253047</v>
      </c>
      <c r="GX280">
        <v>0.09</v>
      </c>
      <c r="GY280">
        <v>257577</v>
      </c>
      <c r="GZ280">
        <v>205.20131401113969</v>
      </c>
      <c r="HA280" t="s">
        <v>1806</v>
      </c>
      <c r="HB280" s="57">
        <v>0.27</v>
      </c>
      <c r="HC280" t="s">
        <v>1806</v>
      </c>
      <c r="HD280" s="58">
        <v>205.199769637034</v>
      </c>
      <c r="HE280" s="18">
        <v>650430</v>
      </c>
      <c r="HF280" s="18">
        <v>6992772.9299999997</v>
      </c>
      <c r="HG280" s="18">
        <v>717457.69718004356</v>
      </c>
      <c r="HH280" s="57">
        <v>0.24336283185840707</v>
      </c>
      <c r="HI280">
        <v>335</v>
      </c>
      <c r="HJ280" s="11">
        <v>59.580237254909015</v>
      </c>
      <c r="HK280">
        <v>6</v>
      </c>
      <c r="HL280" s="11">
        <v>17.785145449226572</v>
      </c>
      <c r="HM280" s="59" t="s">
        <v>44</v>
      </c>
      <c r="HN280" s="59" t="s">
        <v>44</v>
      </c>
      <c r="HO280" s="59" t="s">
        <v>44</v>
      </c>
      <c r="HP280" s="59" t="s">
        <v>44</v>
      </c>
      <c r="HQ280" s="59" t="s">
        <v>44</v>
      </c>
      <c r="HR280" s="59" t="s">
        <v>44</v>
      </c>
      <c r="HS280" s="59" t="s">
        <v>44</v>
      </c>
      <c r="HT280" s="59" t="s">
        <v>44</v>
      </c>
      <c r="HU280" t="s">
        <v>44</v>
      </c>
      <c r="HV280" s="19">
        <v>1</v>
      </c>
      <c r="HW280" s="18">
        <v>273.27160574999999</v>
      </c>
      <c r="HX280" s="58">
        <v>90.015666934049989</v>
      </c>
      <c r="HY280" s="58">
        <v>184.98433306595001</v>
      </c>
      <c r="HZ280" s="57">
        <v>0.40138534312269913</v>
      </c>
      <c r="IA280" s="18">
        <v>650430</v>
      </c>
      <c r="IB280" s="18">
        <v>966937.29158258217</v>
      </c>
      <c r="IC280" s="18">
        <v>10395542.821804341</v>
      </c>
      <c r="ID280" s="58">
        <v>20.5199769637034</v>
      </c>
      <c r="IE280" s="18">
        <v>106658.14961430866</v>
      </c>
      <c r="IF280" s="18">
        <v>610799.54756573495</v>
      </c>
      <c r="IG280" s="18">
        <v>433148748.78662896</v>
      </c>
      <c r="IH280" s="18">
        <v>0</v>
      </c>
      <c r="II280" s="18">
        <v>0</v>
      </c>
      <c r="IJ280" s="18">
        <v>2341.5428842409278</v>
      </c>
      <c r="IK280" s="58">
        <v>27.257795999999999</v>
      </c>
      <c r="IL280" s="58">
        <v>7.8473545772896571</v>
      </c>
      <c r="IM280" s="58">
        <v>13.297893193259998</v>
      </c>
      <c r="IN280" s="58">
        <v>27.425156813688581</v>
      </c>
      <c r="IO280" s="58">
        <v>0</v>
      </c>
      <c r="IP280" s="58">
        <v>79.820982339509968</v>
      </c>
      <c r="IQ280" s="58">
        <v>44.666826672069718</v>
      </c>
      <c r="IR280" s="58">
        <v>47.564940393456382</v>
      </c>
      <c r="IS280" s="58">
        <f t="shared" si="20"/>
        <v>2341.5428842409278</v>
      </c>
      <c r="IT280" s="60"/>
      <c r="IU280" s="18">
        <f t="shared" si="21"/>
        <v>13.297893193259998</v>
      </c>
      <c r="IV280" s="18">
        <f t="shared" si="22"/>
        <v>27.257795999999999</v>
      </c>
      <c r="IW280" s="57">
        <f t="shared" si="23"/>
        <v>0.32732969794199995</v>
      </c>
      <c r="IX280" s="57">
        <f t="shared" si="24"/>
        <v>0.48661238193592271</v>
      </c>
      <c r="JA280" s="18">
        <v>205.4</v>
      </c>
    </row>
    <row r="281" spans="18:261" x14ac:dyDescent="0.2">
      <c r="R281" t="s">
        <v>603</v>
      </c>
      <c r="S281">
        <v>56611</v>
      </c>
      <c r="T281" t="s">
        <v>41</v>
      </c>
      <c r="U281" t="s">
        <v>604</v>
      </c>
      <c r="V281">
        <v>90551</v>
      </c>
      <c r="W281" t="s">
        <v>42</v>
      </c>
      <c r="X281" t="s">
        <v>77</v>
      </c>
      <c r="Y281">
        <v>48309</v>
      </c>
      <c r="Z281">
        <v>933</v>
      </c>
      <c r="AA281">
        <v>933</v>
      </c>
      <c r="AB281" t="b">
        <v>1</v>
      </c>
      <c r="AC281">
        <v>9330</v>
      </c>
      <c r="AD281">
        <v>2013</v>
      </c>
      <c r="AE281" s="10">
        <v>9999</v>
      </c>
      <c r="AF281" s="11">
        <v>47</v>
      </c>
      <c r="AG281" s="11">
        <v>9.1933152120085229</v>
      </c>
      <c r="AH281" s="11">
        <v>11</v>
      </c>
      <c r="AI281" s="11">
        <v>9.1933152120085229</v>
      </c>
      <c r="AJ281" s="11" t="s">
        <v>138</v>
      </c>
      <c r="AK281" s="11">
        <v>4.82</v>
      </c>
      <c r="AL281" s="11" t="s">
        <v>138</v>
      </c>
      <c r="AM281" s="11">
        <v>-28.91</v>
      </c>
      <c r="AQ281" t="s">
        <v>748</v>
      </c>
      <c r="AR281" t="s">
        <v>751</v>
      </c>
      <c r="AS281">
        <v>6249</v>
      </c>
      <c r="AT281" t="s">
        <v>41</v>
      </c>
      <c r="AU281">
        <v>2</v>
      </c>
      <c r="AV281">
        <v>2868</v>
      </c>
      <c r="AW281" t="s">
        <v>42</v>
      </c>
      <c r="AX281">
        <v>0</v>
      </c>
      <c r="AY281" t="s">
        <v>263</v>
      </c>
      <c r="AZ281" t="s">
        <v>56</v>
      </c>
      <c r="BA281">
        <v>45</v>
      </c>
      <c r="BB281" t="s">
        <v>750</v>
      </c>
      <c r="BC281">
        <v>43</v>
      </c>
      <c r="BD281">
        <v>45043</v>
      </c>
      <c r="BE281">
        <v>285</v>
      </c>
      <c r="BF281">
        <v>10687</v>
      </c>
      <c r="BG281">
        <v>1977</v>
      </c>
      <c r="BH281">
        <v>2029</v>
      </c>
      <c r="BI281" t="s">
        <v>1807</v>
      </c>
      <c r="BJ281" t="s">
        <v>1788</v>
      </c>
      <c r="BK281" t="s">
        <v>1808</v>
      </c>
      <c r="BL281" t="s">
        <v>1809</v>
      </c>
      <c r="BM281" t="s">
        <v>1810</v>
      </c>
      <c r="BN281">
        <v>2007</v>
      </c>
      <c r="BO281">
        <v>0.98</v>
      </c>
      <c r="BP281" t="s">
        <v>1792</v>
      </c>
      <c r="BQ281" t="s">
        <v>1701</v>
      </c>
      <c r="BR281">
        <v>2003</v>
      </c>
      <c r="BS281">
        <v>0</v>
      </c>
      <c r="BT281" t="s">
        <v>1958</v>
      </c>
      <c r="BU281" t="s">
        <v>1863</v>
      </c>
      <c r="BV281">
        <v>0</v>
      </c>
      <c r="BW281">
        <v>0</v>
      </c>
      <c r="BX281">
        <v>0</v>
      </c>
      <c r="BY281">
        <v>1.2</v>
      </c>
      <c r="BZ281">
        <v>8.7499999999999994E-2</v>
      </c>
      <c r="CA281">
        <v>8.7499999999999994E-2</v>
      </c>
      <c r="CB281">
        <v>8.7499999999999994E-2</v>
      </c>
      <c r="CC281">
        <v>8.7499999999999994E-2</v>
      </c>
      <c r="CD281">
        <v>0.05</v>
      </c>
      <c r="CE281">
        <v>0.1</v>
      </c>
      <c r="CF281">
        <v>0.56000000000000005</v>
      </c>
      <c r="CG281">
        <v>0.99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 t="s">
        <v>1959</v>
      </c>
      <c r="CP281">
        <v>100</v>
      </c>
      <c r="CQ281" t="s">
        <v>1959</v>
      </c>
      <c r="CR281">
        <v>100</v>
      </c>
      <c r="CS281" t="s">
        <v>1795</v>
      </c>
      <c r="CT281" t="s">
        <v>2469</v>
      </c>
      <c r="CU281">
        <v>1</v>
      </c>
      <c r="CV281">
        <v>0</v>
      </c>
      <c r="CW281" t="s">
        <v>1961</v>
      </c>
      <c r="CX281">
        <v>33.33184</v>
      </c>
      <c r="CY281">
        <v>-79.357236</v>
      </c>
      <c r="CZ281" t="s">
        <v>1962</v>
      </c>
      <c r="DA281" t="s">
        <v>1818</v>
      </c>
      <c r="DB281">
        <v>0</v>
      </c>
      <c r="DC281">
        <v>0</v>
      </c>
      <c r="DD281" s="18">
        <v>6061530</v>
      </c>
      <c r="DE281" s="18">
        <v>613854</v>
      </c>
      <c r="DF281" s="57">
        <v>0.18</v>
      </c>
      <c r="DG281" t="s">
        <v>1877</v>
      </c>
      <c r="DH281">
        <v>2928254.6</v>
      </c>
      <c r="DI281">
        <v>239.8</v>
      </c>
      <c r="DJ281">
        <v>284</v>
      </c>
      <c r="DK281">
        <v>621913.19999999995</v>
      </c>
      <c r="DL281">
        <v>2.6</v>
      </c>
      <c r="DM281">
        <v>116.8</v>
      </c>
      <c r="DN281">
        <v>39</v>
      </c>
      <c r="DO281">
        <v>0</v>
      </c>
      <c r="DP281">
        <v>6.6956819507362694E-2</v>
      </c>
      <c r="DQ281">
        <v>7.8281860195551597E-2</v>
      </c>
      <c r="DR281">
        <v>205.20000170869</v>
      </c>
      <c r="DS281">
        <v>3.9736984870838403E-7</v>
      </c>
      <c r="DT281">
        <v>7.0699334247935799E-2</v>
      </c>
      <c r="DU281">
        <v>7.9121937860573102E-2</v>
      </c>
      <c r="DV281">
        <v>9.3705714563814699E-2</v>
      </c>
      <c r="DW281" s="58">
        <v>205.20007324883301</v>
      </c>
      <c r="DX281">
        <v>4.2893460891887003E-7</v>
      </c>
      <c r="DY281">
        <v>7.9774484090283607E-2</v>
      </c>
      <c r="DZ281">
        <v>3.5380262984216301E-2</v>
      </c>
      <c r="EA281">
        <v>0</v>
      </c>
      <c r="EB281">
        <v>280465</v>
      </c>
      <c r="EC281">
        <v>145632</v>
      </c>
      <c r="ED281">
        <v>0</v>
      </c>
      <c r="EE281">
        <v>11549</v>
      </c>
      <c r="EF281">
        <v>1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1</v>
      </c>
      <c r="EO281">
        <v>0</v>
      </c>
      <c r="EP281">
        <v>0</v>
      </c>
      <c r="EQ281">
        <v>1</v>
      </c>
      <c r="ER281">
        <v>1</v>
      </c>
      <c r="ES281">
        <v>0</v>
      </c>
      <c r="ET281">
        <v>0</v>
      </c>
      <c r="EU281">
        <v>0</v>
      </c>
      <c r="EV281">
        <v>0</v>
      </c>
      <c r="EW281">
        <v>0</v>
      </c>
      <c r="EX281">
        <v>1</v>
      </c>
      <c r="EY281">
        <v>1</v>
      </c>
      <c r="EZ281" t="s">
        <v>1823</v>
      </c>
      <c r="FA281">
        <v>45</v>
      </c>
      <c r="FB281" t="s">
        <v>1824</v>
      </c>
      <c r="FC281">
        <v>5</v>
      </c>
      <c r="FD281" t="s">
        <v>1849</v>
      </c>
      <c r="FE281">
        <v>0</v>
      </c>
      <c r="FF281">
        <v>0</v>
      </c>
      <c r="FG281">
        <v>0</v>
      </c>
      <c r="FH281">
        <v>1</v>
      </c>
      <c r="FI281">
        <v>0</v>
      </c>
      <c r="FJ281" t="s">
        <v>1871</v>
      </c>
      <c r="FK281">
        <v>1</v>
      </c>
      <c r="FL281">
        <v>46</v>
      </c>
      <c r="FM281">
        <v>70</v>
      </c>
      <c r="FN281">
        <v>41</v>
      </c>
      <c r="FO281">
        <v>82</v>
      </c>
      <c r="FP281">
        <v>1</v>
      </c>
      <c r="FQ281">
        <v>1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 t="s">
        <v>2114</v>
      </c>
      <c r="FZ281">
        <v>2028</v>
      </c>
      <c r="GA281">
        <v>1</v>
      </c>
      <c r="GB281">
        <v>0</v>
      </c>
      <c r="GC281">
        <v>0</v>
      </c>
      <c r="GD281">
        <v>0</v>
      </c>
      <c r="GE281">
        <v>0</v>
      </c>
      <c r="GF281">
        <v>0</v>
      </c>
      <c r="GG281">
        <v>0</v>
      </c>
      <c r="GH281">
        <v>0</v>
      </c>
      <c r="GI281">
        <v>1</v>
      </c>
      <c r="GJ281">
        <v>0</v>
      </c>
      <c r="GK281" t="s">
        <v>1836</v>
      </c>
      <c r="GL281">
        <v>1</v>
      </c>
      <c r="GM281" t="s">
        <v>1836</v>
      </c>
      <c r="GN281">
        <v>0</v>
      </c>
      <c r="GO281" t="s">
        <v>1893</v>
      </c>
      <c r="GP281">
        <v>0</v>
      </c>
      <c r="GQ281" t="s">
        <v>1965</v>
      </c>
      <c r="GR281">
        <v>24.679063060000001</v>
      </c>
      <c r="GS281">
        <v>9.7167384117053199</v>
      </c>
      <c r="GT281">
        <v>11.5077302290421</v>
      </c>
      <c r="GU281">
        <v>1</v>
      </c>
      <c r="GV281">
        <v>3839004</v>
      </c>
      <c r="GW281">
        <v>373017</v>
      </c>
      <c r="GX281">
        <v>0.11</v>
      </c>
      <c r="GY281">
        <v>393880</v>
      </c>
      <c r="GZ281">
        <v>205.19905683870087</v>
      </c>
      <c r="HA281" t="s">
        <v>1840</v>
      </c>
      <c r="HB281" s="57">
        <v>0.2</v>
      </c>
      <c r="HC281" t="s">
        <v>1806</v>
      </c>
      <c r="HD281" s="58">
        <v>205.20007324883301</v>
      </c>
      <c r="HE281" s="18">
        <v>499320</v>
      </c>
      <c r="HF281" s="18">
        <v>5336232.84</v>
      </c>
      <c r="HG281" s="18">
        <v>547497.68482041406</v>
      </c>
      <c r="HH281" s="57">
        <v>0.25221238938053098</v>
      </c>
      <c r="HI281">
        <v>335</v>
      </c>
      <c r="HJ281" s="11">
        <v>58.444270383933763</v>
      </c>
      <c r="HK281">
        <v>6</v>
      </c>
      <c r="HL281" s="11">
        <v>17.446050860875751</v>
      </c>
      <c r="HM281" s="59" t="s">
        <v>44</v>
      </c>
      <c r="HN281" s="59" t="s">
        <v>44</v>
      </c>
      <c r="HO281" s="59" t="s">
        <v>44</v>
      </c>
      <c r="HP281" s="59" t="s">
        <v>44</v>
      </c>
      <c r="HQ281" s="59" t="s">
        <v>44</v>
      </c>
      <c r="HR281" s="59" t="s">
        <v>44</v>
      </c>
      <c r="HS281" s="59" t="s">
        <v>44</v>
      </c>
      <c r="HT281" s="59" t="s">
        <v>44</v>
      </c>
      <c r="HU281" t="s">
        <v>44</v>
      </c>
      <c r="HV281" s="19">
        <v>1</v>
      </c>
      <c r="HW281" s="18">
        <v>281.52283184999999</v>
      </c>
      <c r="HX281" s="58">
        <v>92.733620811389983</v>
      </c>
      <c r="HY281" s="58">
        <v>192.26637918861002</v>
      </c>
      <c r="HZ281" s="57">
        <v>0.2964636887663234</v>
      </c>
      <c r="IA281" s="18">
        <v>499320</v>
      </c>
      <c r="IB281" s="18">
        <v>740151.24537400296</v>
      </c>
      <c r="IC281" s="18">
        <v>7909996.35931197</v>
      </c>
      <c r="ID281" s="58">
        <v>20.520007324883302</v>
      </c>
      <c r="IE281" s="18">
        <v>81156.591616440943</v>
      </c>
      <c r="IF281" s="18">
        <v>466341.09320397314</v>
      </c>
      <c r="IG281" s="18">
        <v>446227342.33959484</v>
      </c>
      <c r="IH281" s="18">
        <v>0</v>
      </c>
      <c r="II281" s="18">
        <v>0</v>
      </c>
      <c r="IJ281" s="18">
        <v>2320.8807708489348</v>
      </c>
      <c r="IK281" s="58">
        <v>26.896970736842107</v>
      </c>
      <c r="IL281" s="58">
        <v>7.7318058138427368</v>
      </c>
      <c r="IM281" s="58">
        <v>13.218731704619998</v>
      </c>
      <c r="IN281" s="58">
        <v>26.9220545370992</v>
      </c>
      <c r="IO281" s="58">
        <v>0</v>
      </c>
      <c r="IP281" s="58">
        <v>79.385950737678684</v>
      </c>
      <c r="IQ281" s="58">
        <v>70.365029979891204</v>
      </c>
      <c r="IR281" s="58">
        <v>75.341133950191505</v>
      </c>
      <c r="IS281" s="58">
        <f t="shared" si="20"/>
        <v>2320.8807708489348</v>
      </c>
      <c r="IT281" s="60"/>
      <c r="IU281" s="18">
        <f t="shared" si="21"/>
        <v>13.218731704619998</v>
      </c>
      <c r="IV281" s="18">
        <f t="shared" si="22"/>
        <v>26.896970736842107</v>
      </c>
      <c r="IW281" s="57">
        <f t="shared" si="23"/>
        <v>0.3253811256539999</v>
      </c>
      <c r="IX281" s="57">
        <f t="shared" si="24"/>
        <v>0.48231844383161704</v>
      </c>
      <c r="JA281" s="18">
        <v>205.4</v>
      </c>
    </row>
    <row r="282" spans="18:261" x14ac:dyDescent="0.2">
      <c r="R282" t="s">
        <v>607</v>
      </c>
      <c r="S282">
        <v>56671</v>
      </c>
      <c r="T282" t="s">
        <v>41</v>
      </c>
      <c r="U282" t="s">
        <v>608</v>
      </c>
      <c r="V282">
        <v>90398</v>
      </c>
      <c r="W282" t="s">
        <v>42</v>
      </c>
      <c r="X282" t="s">
        <v>86</v>
      </c>
      <c r="Y282">
        <v>54061</v>
      </c>
      <c r="Z282">
        <v>700</v>
      </c>
      <c r="AA282">
        <v>700</v>
      </c>
      <c r="AB282" t="b">
        <v>1</v>
      </c>
      <c r="AC282">
        <v>8904</v>
      </c>
      <c r="AD282">
        <v>2011</v>
      </c>
      <c r="AE282" s="10">
        <v>9999</v>
      </c>
      <c r="AF282" s="11">
        <v>999</v>
      </c>
      <c r="AG282" s="11">
        <v>11.184153636140531</v>
      </c>
      <c r="AH282" s="11">
        <v>0</v>
      </c>
      <c r="AI282" s="11">
        <v>11.184153636140531</v>
      </c>
      <c r="AJ282" s="11" t="s">
        <v>72</v>
      </c>
      <c r="AK282" s="11">
        <v>9.64</v>
      </c>
      <c r="AL282" s="11" t="s">
        <v>86</v>
      </c>
      <c r="AM282" s="11"/>
      <c r="AQ282" t="s">
        <v>748</v>
      </c>
      <c r="AR282" t="s">
        <v>752</v>
      </c>
      <c r="AS282">
        <v>6249</v>
      </c>
      <c r="AT282" t="s">
        <v>41</v>
      </c>
      <c r="AU282">
        <v>3</v>
      </c>
      <c r="AV282">
        <v>2869</v>
      </c>
      <c r="AW282" t="s">
        <v>42</v>
      </c>
      <c r="AX282">
        <v>0</v>
      </c>
      <c r="AY282" t="s">
        <v>263</v>
      </c>
      <c r="AZ282" t="s">
        <v>56</v>
      </c>
      <c r="BA282">
        <v>45</v>
      </c>
      <c r="BB282" t="s">
        <v>750</v>
      </c>
      <c r="BC282">
        <v>43</v>
      </c>
      <c r="BD282">
        <v>45043</v>
      </c>
      <c r="BE282">
        <v>285</v>
      </c>
      <c r="BF282">
        <v>10784</v>
      </c>
      <c r="BG282">
        <v>1980</v>
      </c>
      <c r="BH282">
        <v>2029</v>
      </c>
      <c r="BI282" t="s">
        <v>1807</v>
      </c>
      <c r="BJ282" t="s">
        <v>1788</v>
      </c>
      <c r="BK282" t="s">
        <v>1808</v>
      </c>
      <c r="BL282" t="s">
        <v>1809</v>
      </c>
      <c r="BM282" t="s">
        <v>1810</v>
      </c>
      <c r="BN282">
        <v>1980</v>
      </c>
      <c r="BO282">
        <v>0.96899999999999997</v>
      </c>
      <c r="BP282" t="s">
        <v>1908</v>
      </c>
      <c r="BQ282" t="s">
        <v>1701</v>
      </c>
      <c r="BR282">
        <v>2004</v>
      </c>
      <c r="BS282">
        <v>0</v>
      </c>
      <c r="BT282" t="s">
        <v>1958</v>
      </c>
      <c r="BU282" t="s">
        <v>1863</v>
      </c>
      <c r="BV282">
        <v>0</v>
      </c>
      <c r="BW282">
        <v>0</v>
      </c>
      <c r="BX282">
        <v>0</v>
      </c>
      <c r="BY282">
        <v>0.52</v>
      </c>
      <c r="BZ282">
        <v>8.4599999999999995E-2</v>
      </c>
      <c r="CA282">
        <v>8.4599999999999995E-2</v>
      </c>
      <c r="CB282">
        <v>8.4599999999999995E-2</v>
      </c>
      <c r="CC282">
        <v>8.4599999999999995E-2</v>
      </c>
      <c r="CD282">
        <v>0.05</v>
      </c>
      <c r="CE282">
        <v>0.1</v>
      </c>
      <c r="CF282">
        <v>0.56000000000000005</v>
      </c>
      <c r="CG282">
        <v>0.99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 t="s">
        <v>1959</v>
      </c>
      <c r="CP282">
        <v>100</v>
      </c>
      <c r="CQ282" t="s">
        <v>1959</v>
      </c>
      <c r="CR282">
        <v>100</v>
      </c>
      <c r="CS282" t="s">
        <v>1795</v>
      </c>
      <c r="CT282" t="s">
        <v>2470</v>
      </c>
      <c r="CU282">
        <v>1</v>
      </c>
      <c r="CV282">
        <v>0</v>
      </c>
      <c r="CW282" t="s">
        <v>1961</v>
      </c>
      <c r="CX282">
        <v>33.33184</v>
      </c>
      <c r="CY282">
        <v>-79.357236</v>
      </c>
      <c r="CZ282" t="s">
        <v>1962</v>
      </c>
      <c r="DA282" t="s">
        <v>1818</v>
      </c>
      <c r="DB282">
        <v>0</v>
      </c>
      <c r="DC282">
        <v>0</v>
      </c>
      <c r="DD282" s="18">
        <v>4608332.5999999996</v>
      </c>
      <c r="DE282" s="18">
        <v>426821.8</v>
      </c>
      <c r="DF282" s="57">
        <v>0.13599999999999901</v>
      </c>
      <c r="DG282" t="s">
        <v>1877</v>
      </c>
      <c r="DH282">
        <v>2305042</v>
      </c>
      <c r="DI282">
        <v>378.8</v>
      </c>
      <c r="DJ282">
        <v>184.8</v>
      </c>
      <c r="DK282">
        <v>472814.6</v>
      </c>
      <c r="DL282">
        <v>2.2000000000000002</v>
      </c>
      <c r="DM282">
        <v>92</v>
      </c>
      <c r="DN282">
        <v>18</v>
      </c>
      <c r="DO282">
        <v>0</v>
      </c>
      <c r="DP282">
        <v>0.22719959454823399</v>
      </c>
      <c r="DQ282">
        <v>7.5667514576341702E-2</v>
      </c>
      <c r="DR282">
        <v>205.199658786801</v>
      </c>
      <c r="DS282">
        <v>4.9262704802305795E-7</v>
      </c>
      <c r="DT282">
        <v>7.5712296186502603E-2</v>
      </c>
      <c r="DU282">
        <v>0.16439785617904401</v>
      </c>
      <c r="DV282">
        <v>8.0202544408361498E-2</v>
      </c>
      <c r="DW282" s="58">
        <v>205.199859055312</v>
      </c>
      <c r="DX282">
        <v>4.7739609766881796E-7</v>
      </c>
      <c r="DY282">
        <v>7.9825009696135693E-2</v>
      </c>
      <c r="DZ282">
        <v>1.5671299712300999E-2</v>
      </c>
      <c r="EA282">
        <v>0</v>
      </c>
      <c r="EB282">
        <v>115416</v>
      </c>
      <c r="EC282">
        <v>62053</v>
      </c>
      <c r="ED282">
        <v>0</v>
      </c>
      <c r="EE282">
        <v>2578</v>
      </c>
      <c r="EF282">
        <v>1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1</v>
      </c>
      <c r="EO282">
        <v>0</v>
      </c>
      <c r="EP282">
        <v>0</v>
      </c>
      <c r="EQ282">
        <v>1</v>
      </c>
      <c r="ER282">
        <v>1</v>
      </c>
      <c r="ES282">
        <v>0</v>
      </c>
      <c r="ET282">
        <v>0</v>
      </c>
      <c r="EU282">
        <v>0</v>
      </c>
      <c r="EV282">
        <v>0</v>
      </c>
      <c r="EW282">
        <v>0</v>
      </c>
      <c r="EX282">
        <v>1</v>
      </c>
      <c r="EY282">
        <v>1</v>
      </c>
      <c r="EZ282" t="s">
        <v>1823</v>
      </c>
      <c r="FA282">
        <v>42</v>
      </c>
      <c r="FB282" t="s">
        <v>1824</v>
      </c>
      <c r="FC282">
        <v>5</v>
      </c>
      <c r="FD282" t="s">
        <v>1849</v>
      </c>
      <c r="FE282">
        <v>0</v>
      </c>
      <c r="FF282">
        <v>0</v>
      </c>
      <c r="FG282">
        <v>0</v>
      </c>
      <c r="FH282">
        <v>1</v>
      </c>
      <c r="FI282">
        <v>0</v>
      </c>
      <c r="FJ282" t="s">
        <v>1871</v>
      </c>
      <c r="FK282">
        <v>1</v>
      </c>
      <c r="FL282">
        <v>46</v>
      </c>
      <c r="FM282">
        <v>70</v>
      </c>
      <c r="FN282">
        <v>41</v>
      </c>
      <c r="FO282">
        <v>82</v>
      </c>
      <c r="FP282">
        <v>1</v>
      </c>
      <c r="FQ282">
        <v>1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>
        <v>0</v>
      </c>
      <c r="FY282" t="s">
        <v>2114</v>
      </c>
      <c r="FZ282">
        <v>2028</v>
      </c>
      <c r="GA282">
        <v>1</v>
      </c>
      <c r="GB282">
        <v>0</v>
      </c>
      <c r="GC282">
        <v>0</v>
      </c>
      <c r="GD282">
        <v>0</v>
      </c>
      <c r="GE282">
        <v>0</v>
      </c>
      <c r="GF282">
        <v>0</v>
      </c>
      <c r="GG282">
        <v>0</v>
      </c>
      <c r="GH282">
        <v>0</v>
      </c>
      <c r="GI282">
        <v>1</v>
      </c>
      <c r="GJ282">
        <v>0</v>
      </c>
      <c r="GK282" t="s">
        <v>1836</v>
      </c>
      <c r="GL282">
        <v>1</v>
      </c>
      <c r="GM282" t="s">
        <v>1836</v>
      </c>
      <c r="GN282">
        <v>0</v>
      </c>
      <c r="GO282" t="s">
        <v>1893</v>
      </c>
      <c r="GP282">
        <v>0</v>
      </c>
      <c r="GQ282" t="s">
        <v>1965</v>
      </c>
      <c r="GR282">
        <v>24.679063060000001</v>
      </c>
      <c r="GS282">
        <v>15.3490429956379</v>
      </c>
      <c r="GT282">
        <v>7.4881286842499701</v>
      </c>
      <c r="GU282">
        <v>1</v>
      </c>
      <c r="GV282">
        <v>1693987</v>
      </c>
      <c r="GW282">
        <v>161471</v>
      </c>
      <c r="GX282">
        <v>0.05</v>
      </c>
      <c r="GY282">
        <v>173803</v>
      </c>
      <c r="GZ282">
        <v>205.19992184119477</v>
      </c>
      <c r="HA282" t="s">
        <v>1840</v>
      </c>
      <c r="HB282" s="57">
        <v>0.2</v>
      </c>
      <c r="HC282" t="s">
        <v>1806</v>
      </c>
      <c r="HD282" s="58">
        <v>205.199859055312</v>
      </c>
      <c r="HE282" s="18">
        <v>499320</v>
      </c>
      <c r="HF282" s="18">
        <v>5384666.8799999999</v>
      </c>
      <c r="HG282" s="18">
        <v>552466.44241790334</v>
      </c>
      <c r="HH282" s="57">
        <v>0.25221238938053098</v>
      </c>
      <c r="HI282">
        <v>335</v>
      </c>
      <c r="HJ282" s="11">
        <v>58.104291585013272</v>
      </c>
      <c r="HK282">
        <v>6</v>
      </c>
      <c r="HL282" s="11">
        <v>17.344564652242767</v>
      </c>
      <c r="HM282" s="59" t="s">
        <v>44</v>
      </c>
      <c r="HN282" s="59" t="s">
        <v>44</v>
      </c>
      <c r="HO282" s="59" t="s">
        <v>44</v>
      </c>
      <c r="HP282" s="59" t="s">
        <v>44</v>
      </c>
      <c r="HQ282" s="59" t="s">
        <v>44</v>
      </c>
      <c r="HR282" s="59" t="s">
        <v>44</v>
      </c>
      <c r="HS282" s="59" t="s">
        <v>44</v>
      </c>
      <c r="HT282" s="59" t="s">
        <v>44</v>
      </c>
      <c r="HU282" t="s">
        <v>44</v>
      </c>
      <c r="HV282" s="19">
        <v>1</v>
      </c>
      <c r="HW282" s="18">
        <v>284.07805919999998</v>
      </c>
      <c r="HX282" s="58">
        <v>93.575312700479984</v>
      </c>
      <c r="HY282" s="58">
        <v>191.42468729952003</v>
      </c>
      <c r="HZ282" s="57">
        <v>0.29776723579447595</v>
      </c>
      <c r="IA282" s="18">
        <v>499320.00000000006</v>
      </c>
      <c r="IB282" s="18">
        <v>743405.68088448863</v>
      </c>
      <c r="IC282" s="18">
        <v>8016886.8626583256</v>
      </c>
      <c r="ID282" s="58">
        <v>20.5199859055312</v>
      </c>
      <c r="IE282" s="18">
        <v>82253.202713993553</v>
      </c>
      <c r="IF282" s="18">
        <v>470213.23970390979</v>
      </c>
      <c r="IG282" s="18">
        <v>450277501.61787128</v>
      </c>
      <c r="IH282" s="18">
        <v>0</v>
      </c>
      <c r="II282" s="18">
        <v>0</v>
      </c>
      <c r="IJ282" s="18">
        <v>2352.2436315297577</v>
      </c>
      <c r="IK282" s="58">
        <v>26.896970736842107</v>
      </c>
      <c r="IL282" s="58">
        <v>7.9074140310572139</v>
      </c>
      <c r="IM282" s="58">
        <v>13.338710835839997</v>
      </c>
      <c r="IN282" s="58">
        <v>27.047175815731869</v>
      </c>
      <c r="IO282" s="58">
        <v>-2.6654076140558121E-15</v>
      </c>
      <c r="IP282" s="58">
        <v>80.045112102123539</v>
      </c>
      <c r="IQ282" s="58">
        <v>71.051271141663364</v>
      </c>
      <c r="IR282" s="58">
        <v>75.449429558374831</v>
      </c>
      <c r="IS282" s="58">
        <f t="shared" si="20"/>
        <v>2352.2436315297577</v>
      </c>
      <c r="IT282" s="60"/>
      <c r="IU282" s="18">
        <f t="shared" si="21"/>
        <v>13.338710835839997</v>
      </c>
      <c r="IV282" s="18">
        <f t="shared" si="22"/>
        <v>26.896970736842107</v>
      </c>
      <c r="IW282" s="57">
        <f t="shared" si="23"/>
        <v>0.32833443052799993</v>
      </c>
      <c r="IX282" s="57">
        <f t="shared" si="24"/>
        <v>0.48883617897237963</v>
      </c>
      <c r="JA282" s="18">
        <v>205.4</v>
      </c>
    </row>
    <row r="283" spans="18:261" x14ac:dyDescent="0.2">
      <c r="R283" t="s">
        <v>610</v>
      </c>
      <c r="S283">
        <v>56786</v>
      </c>
      <c r="T283" t="s">
        <v>41</v>
      </c>
      <c r="U283">
        <v>1</v>
      </c>
      <c r="V283">
        <v>90511</v>
      </c>
      <c r="W283" t="s">
        <v>42</v>
      </c>
      <c r="X283" t="s">
        <v>398</v>
      </c>
      <c r="Y283">
        <v>38093</v>
      </c>
      <c r="Z283">
        <v>92</v>
      </c>
      <c r="AA283">
        <v>92</v>
      </c>
      <c r="AB283" t="b">
        <v>0</v>
      </c>
      <c r="AC283">
        <v>8300</v>
      </c>
      <c r="AD283">
        <v>2014</v>
      </c>
      <c r="AE283" s="10">
        <v>9999</v>
      </c>
      <c r="AF283" s="11">
        <v>370</v>
      </c>
      <c r="AG283" s="11">
        <v>170.79075677498821</v>
      </c>
      <c r="AH283" s="11">
        <v>2</v>
      </c>
      <c r="AI283" s="11">
        <v>46.159663993240059</v>
      </c>
      <c r="AJ283" s="11" t="s">
        <v>398</v>
      </c>
      <c r="AK283" s="11">
        <v>4.82</v>
      </c>
      <c r="AL283" s="11" t="s">
        <v>125</v>
      </c>
      <c r="AM283" s="11">
        <v>-28.91</v>
      </c>
      <c r="AQ283" t="s">
        <v>748</v>
      </c>
      <c r="AR283" t="s">
        <v>753</v>
      </c>
      <c r="AS283">
        <v>6249</v>
      </c>
      <c r="AT283" t="s">
        <v>41</v>
      </c>
      <c r="AU283">
        <v>4</v>
      </c>
      <c r="AV283">
        <v>2870</v>
      </c>
      <c r="AW283" t="s">
        <v>42</v>
      </c>
      <c r="AX283">
        <v>0</v>
      </c>
      <c r="AY283" t="s">
        <v>263</v>
      </c>
      <c r="AZ283" t="s">
        <v>56</v>
      </c>
      <c r="BA283">
        <v>45</v>
      </c>
      <c r="BB283" t="s">
        <v>750</v>
      </c>
      <c r="BC283">
        <v>43</v>
      </c>
      <c r="BD283">
        <v>45043</v>
      </c>
      <c r="BE283">
        <v>285</v>
      </c>
      <c r="BF283">
        <v>10803</v>
      </c>
      <c r="BG283">
        <v>1981</v>
      </c>
      <c r="BH283">
        <v>2029</v>
      </c>
      <c r="BI283" t="s">
        <v>1807</v>
      </c>
      <c r="BJ283" t="s">
        <v>1788</v>
      </c>
      <c r="BK283" t="s">
        <v>1808</v>
      </c>
      <c r="BL283" t="s">
        <v>1809</v>
      </c>
      <c r="BM283" t="s">
        <v>1810</v>
      </c>
      <c r="BN283">
        <v>1981</v>
      </c>
      <c r="BO283">
        <v>0.97599999999999998</v>
      </c>
      <c r="BP283" t="s">
        <v>1908</v>
      </c>
      <c r="BQ283" t="s">
        <v>1701</v>
      </c>
      <c r="BR283">
        <v>2005</v>
      </c>
      <c r="BS283">
        <v>0</v>
      </c>
      <c r="BT283" t="s">
        <v>1958</v>
      </c>
      <c r="BU283" t="s">
        <v>1863</v>
      </c>
      <c r="BV283">
        <v>0</v>
      </c>
      <c r="BW283">
        <v>0</v>
      </c>
      <c r="BX283">
        <v>0</v>
      </c>
      <c r="BY283">
        <v>0.52</v>
      </c>
      <c r="BZ283">
        <v>0.10050000000000001</v>
      </c>
      <c r="CA283">
        <v>0.10050000000000001</v>
      </c>
      <c r="CB283">
        <v>0.10050000000000001</v>
      </c>
      <c r="CC283">
        <v>0.10050000000000001</v>
      </c>
      <c r="CD283">
        <v>0.05</v>
      </c>
      <c r="CE283">
        <v>0.1</v>
      </c>
      <c r="CF283">
        <v>0.56000000000000005</v>
      </c>
      <c r="CG283">
        <v>0.99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 t="s">
        <v>1959</v>
      </c>
      <c r="CP283">
        <v>100</v>
      </c>
      <c r="CQ283" t="s">
        <v>1959</v>
      </c>
      <c r="CR283">
        <v>100</v>
      </c>
      <c r="CS283" t="s">
        <v>1795</v>
      </c>
      <c r="CT283" t="s">
        <v>2471</v>
      </c>
      <c r="CU283">
        <v>1</v>
      </c>
      <c r="CV283">
        <v>0</v>
      </c>
      <c r="CW283" t="s">
        <v>1961</v>
      </c>
      <c r="CX283">
        <v>33.33184</v>
      </c>
      <c r="CY283">
        <v>-79.357236</v>
      </c>
      <c r="CZ283" t="s">
        <v>1962</v>
      </c>
      <c r="DA283" t="s">
        <v>1818</v>
      </c>
      <c r="DB283">
        <v>0</v>
      </c>
      <c r="DC283">
        <v>0</v>
      </c>
      <c r="DD283" s="18">
        <v>2481275.7999999998</v>
      </c>
      <c r="DE283" s="18">
        <v>244617.60000000001</v>
      </c>
      <c r="DF283" s="57">
        <v>0.08</v>
      </c>
      <c r="DG283" t="s">
        <v>1877</v>
      </c>
      <c r="DH283">
        <v>1149767.25</v>
      </c>
      <c r="DI283">
        <v>91.2</v>
      </c>
      <c r="DJ283">
        <v>110</v>
      </c>
      <c r="DK283">
        <v>254578.4</v>
      </c>
      <c r="DL283">
        <v>0.6</v>
      </c>
      <c r="DM283">
        <v>51</v>
      </c>
      <c r="DN283">
        <v>16</v>
      </c>
      <c r="DO283">
        <v>0</v>
      </c>
      <c r="DP283">
        <v>8.7891407580892394E-2</v>
      </c>
      <c r="DQ283">
        <v>9.8231573178644394E-2</v>
      </c>
      <c r="DR283">
        <v>205.200586287389</v>
      </c>
      <c r="DS283">
        <v>0</v>
      </c>
      <c r="DT283">
        <v>0</v>
      </c>
      <c r="DU283">
        <v>7.3510570650791807E-2</v>
      </c>
      <c r="DV283">
        <v>8.8664065477928697E-2</v>
      </c>
      <c r="DW283" s="58">
        <v>205.19959933514801</v>
      </c>
      <c r="DX283">
        <v>2.4181108766707798E-7</v>
      </c>
      <c r="DY283">
        <v>8.8713607036554495E-2</v>
      </c>
      <c r="DZ283">
        <v>7.1880423321783E-3</v>
      </c>
      <c r="EA283">
        <v>0</v>
      </c>
      <c r="EB283">
        <v>114981</v>
      </c>
      <c r="EC283">
        <v>61666</v>
      </c>
      <c r="ED283">
        <v>0</v>
      </c>
      <c r="EE283">
        <v>3306</v>
      </c>
      <c r="EF283">
        <v>1</v>
      </c>
      <c r="EG283">
        <v>0</v>
      </c>
      <c r="EH283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1</v>
      </c>
      <c r="EO283">
        <v>0</v>
      </c>
      <c r="EP283">
        <v>0</v>
      </c>
      <c r="EQ283">
        <v>1</v>
      </c>
      <c r="ER283">
        <v>1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1</v>
      </c>
      <c r="EY283">
        <v>1</v>
      </c>
      <c r="EZ283" t="s">
        <v>1823</v>
      </c>
      <c r="FA283">
        <v>41</v>
      </c>
      <c r="FB283" t="s">
        <v>1824</v>
      </c>
      <c r="FC283">
        <v>5</v>
      </c>
      <c r="FD283" t="s">
        <v>1849</v>
      </c>
      <c r="FE283">
        <v>0</v>
      </c>
      <c r="FF283">
        <v>0</v>
      </c>
      <c r="FG283">
        <v>0</v>
      </c>
      <c r="FH283">
        <v>1</v>
      </c>
      <c r="FI283">
        <v>0</v>
      </c>
      <c r="FJ283" t="s">
        <v>1871</v>
      </c>
      <c r="FK283">
        <v>1</v>
      </c>
      <c r="FL283">
        <v>46</v>
      </c>
      <c r="FM283">
        <v>70</v>
      </c>
      <c r="FN283">
        <v>41</v>
      </c>
      <c r="FO283">
        <v>82</v>
      </c>
      <c r="FP283">
        <v>1</v>
      </c>
      <c r="FQ283">
        <v>1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 t="s">
        <v>2114</v>
      </c>
      <c r="FZ283">
        <v>2028</v>
      </c>
      <c r="GA283">
        <v>1</v>
      </c>
      <c r="GB283">
        <v>0</v>
      </c>
      <c r="GC283">
        <v>0</v>
      </c>
      <c r="GD283">
        <v>0</v>
      </c>
      <c r="GE283">
        <v>0</v>
      </c>
      <c r="GF283">
        <v>0</v>
      </c>
      <c r="GG283">
        <v>0</v>
      </c>
      <c r="GH283">
        <v>0</v>
      </c>
      <c r="GI283">
        <v>0</v>
      </c>
      <c r="GJ283">
        <v>0</v>
      </c>
      <c r="GK283">
        <v>0</v>
      </c>
      <c r="GL283">
        <v>1</v>
      </c>
      <c r="GM283" t="s">
        <v>1804</v>
      </c>
      <c r="GN283">
        <v>0</v>
      </c>
      <c r="GO283" t="s">
        <v>1893</v>
      </c>
      <c r="GP283">
        <v>0</v>
      </c>
      <c r="GQ283" t="s">
        <v>1965</v>
      </c>
      <c r="GR283">
        <v>24.679063060000001</v>
      </c>
      <c r="GS283">
        <v>3.6954401298895898</v>
      </c>
      <c r="GT283">
        <v>4.4572194549106996</v>
      </c>
      <c r="GU283">
        <v>0</v>
      </c>
      <c r="GV283">
        <v>1486677</v>
      </c>
      <c r="GW283">
        <v>142659</v>
      </c>
      <c r="GX283">
        <v>0.05</v>
      </c>
      <c r="GY283">
        <v>152533</v>
      </c>
      <c r="GZ283">
        <v>205.19991901401582</v>
      </c>
      <c r="HA283" t="s">
        <v>1840</v>
      </c>
      <c r="HB283" s="57">
        <v>0.2</v>
      </c>
      <c r="HC283" t="s">
        <v>1806</v>
      </c>
      <c r="HD283" s="58">
        <v>205.19959933514801</v>
      </c>
      <c r="HE283" s="18">
        <v>499320</v>
      </c>
      <c r="HF283" s="18">
        <v>5394153.96</v>
      </c>
      <c r="HG283" s="18">
        <v>553439.11567205098</v>
      </c>
      <c r="HH283" s="57">
        <v>0.25221238938053098</v>
      </c>
      <c r="HI283">
        <v>335</v>
      </c>
      <c r="HJ283" s="11">
        <v>58.038327336235575</v>
      </c>
      <c r="HK283">
        <v>6</v>
      </c>
      <c r="HL283" s="11">
        <v>17.324873831712111</v>
      </c>
      <c r="HM283" s="59" t="s">
        <v>44</v>
      </c>
      <c r="HN283" s="59" t="s">
        <v>44</v>
      </c>
      <c r="HO283" s="59" t="s">
        <v>44</v>
      </c>
      <c r="HP283" s="59" t="s">
        <v>44</v>
      </c>
      <c r="HQ283" s="59" t="s">
        <v>44</v>
      </c>
      <c r="HR283" s="59" t="s">
        <v>44</v>
      </c>
      <c r="HS283" s="59" t="s">
        <v>44</v>
      </c>
      <c r="HT283" s="59" t="s">
        <v>44</v>
      </c>
      <c r="HU283" t="s">
        <v>44</v>
      </c>
      <c r="HV283" s="19">
        <v>1</v>
      </c>
      <c r="HW283" s="18">
        <v>284.57856765000002</v>
      </c>
      <c r="HX283" s="58">
        <v>93.740180183909999</v>
      </c>
      <c r="HY283" s="58">
        <v>191.25981981608999</v>
      </c>
      <c r="HZ283" s="57">
        <v>0.29802391351622931</v>
      </c>
      <c r="IA283" s="18">
        <v>499320</v>
      </c>
      <c r="IB283" s="18">
        <v>744046.5024846181</v>
      </c>
      <c r="IC283" s="18">
        <v>8037934.3663413292</v>
      </c>
      <c r="ID283" s="58">
        <v>20.519959933514802</v>
      </c>
      <c r="IE283" s="18">
        <v>82469.045572772869</v>
      </c>
      <c r="IF283" s="18">
        <v>470970.07009927812</v>
      </c>
      <c r="IG283" s="18">
        <v>451070831.78578109</v>
      </c>
      <c r="IH283" s="18">
        <v>0</v>
      </c>
      <c r="II283" s="18">
        <v>0</v>
      </c>
      <c r="IJ283" s="18">
        <v>2358.4192028389339</v>
      </c>
      <c r="IK283" s="58">
        <v>26.896970736842107</v>
      </c>
      <c r="IL283" s="58">
        <v>7.9421425328686892</v>
      </c>
      <c r="IM283" s="58">
        <v>13.36221190278</v>
      </c>
      <c r="IN283" s="58">
        <v>27.071613889763896</v>
      </c>
      <c r="IO283" s="58">
        <v>0</v>
      </c>
      <c r="IP283" s="58">
        <v>80.173948486819356</v>
      </c>
      <c r="IQ283" s="58">
        <v>71.186228008862898</v>
      </c>
      <c r="IR283" s="58">
        <v>75.4712658532479</v>
      </c>
      <c r="IS283" s="58">
        <f t="shared" si="20"/>
        <v>2358.4192028389339</v>
      </c>
      <c r="IT283" s="60"/>
      <c r="IU283" s="18">
        <f t="shared" si="21"/>
        <v>13.36221190278</v>
      </c>
      <c r="IV283" s="18">
        <f t="shared" si="22"/>
        <v>26.896970736842107</v>
      </c>
      <c r="IW283" s="57">
        <f t="shared" si="23"/>
        <v>0.328912912926</v>
      </c>
      <c r="IX283" s="57">
        <f t="shared" si="24"/>
        <v>0.49011956758114628</v>
      </c>
      <c r="JA283" s="18">
        <v>205.4</v>
      </c>
    </row>
    <row r="284" spans="18:261" x14ac:dyDescent="0.2">
      <c r="R284" t="s">
        <v>613</v>
      </c>
      <c r="S284">
        <v>56808</v>
      </c>
      <c r="T284" t="s">
        <v>41</v>
      </c>
      <c r="U284">
        <v>1</v>
      </c>
      <c r="V284">
        <v>90448</v>
      </c>
      <c r="W284" t="s">
        <v>42</v>
      </c>
      <c r="X284" t="s">
        <v>531</v>
      </c>
      <c r="Y284">
        <v>51195</v>
      </c>
      <c r="Z284">
        <v>305</v>
      </c>
      <c r="AA284">
        <v>610</v>
      </c>
      <c r="AB284" t="b">
        <v>1</v>
      </c>
      <c r="AC284">
        <v>9943</v>
      </c>
      <c r="AD284">
        <v>2012</v>
      </c>
      <c r="AE284" s="10">
        <v>9999</v>
      </c>
      <c r="AF284" s="11">
        <v>49</v>
      </c>
      <c r="AG284" s="11">
        <v>17.495008204396839</v>
      </c>
      <c r="AH284" s="11">
        <v>19</v>
      </c>
      <c r="AI284" s="11">
        <v>17.495008204396839</v>
      </c>
      <c r="AJ284" s="11" t="s">
        <v>531</v>
      </c>
      <c r="AK284" s="11">
        <v>4.82</v>
      </c>
      <c r="AL284" s="11" t="s">
        <v>100</v>
      </c>
      <c r="AM284" s="11">
        <v>-28.91</v>
      </c>
      <c r="AQ284" t="s">
        <v>754</v>
      </c>
      <c r="AR284" t="s">
        <v>755</v>
      </c>
      <c r="AS284">
        <v>6254</v>
      </c>
      <c r="AT284" t="s">
        <v>41</v>
      </c>
      <c r="AU284">
        <v>1</v>
      </c>
      <c r="AV284">
        <v>2874</v>
      </c>
      <c r="AW284" t="s">
        <v>42</v>
      </c>
      <c r="AX284">
        <v>0</v>
      </c>
      <c r="AY284" t="s">
        <v>225</v>
      </c>
      <c r="AZ284" t="s">
        <v>226</v>
      </c>
      <c r="BA284">
        <v>19</v>
      </c>
      <c r="BB284" t="s">
        <v>756</v>
      </c>
      <c r="BC284">
        <v>179</v>
      </c>
      <c r="BD284">
        <v>19179</v>
      </c>
      <c r="BE284">
        <v>725</v>
      </c>
      <c r="BF284">
        <v>10369</v>
      </c>
      <c r="BG284">
        <v>1981</v>
      </c>
      <c r="BH284">
        <v>0</v>
      </c>
      <c r="BI284" t="s">
        <v>1881</v>
      </c>
      <c r="BJ284" t="s">
        <v>1948</v>
      </c>
      <c r="BK284" t="s">
        <v>1808</v>
      </c>
      <c r="BL284" t="s">
        <v>1910</v>
      </c>
      <c r="BM284" t="s">
        <v>1865</v>
      </c>
      <c r="BN284">
        <v>2014</v>
      </c>
      <c r="BO284">
        <v>0.9</v>
      </c>
      <c r="BP284" t="s">
        <v>1971</v>
      </c>
      <c r="BQ284" t="s">
        <v>1701</v>
      </c>
      <c r="BR284">
        <v>2018</v>
      </c>
      <c r="BS284">
        <v>0</v>
      </c>
      <c r="BT284" t="s">
        <v>1977</v>
      </c>
      <c r="BU284" t="s">
        <v>1793</v>
      </c>
      <c r="BV284" t="s">
        <v>1812</v>
      </c>
      <c r="BW284">
        <v>2014</v>
      </c>
      <c r="BX284">
        <v>0</v>
      </c>
      <c r="BY284">
        <v>7.4999999999999997E-2</v>
      </c>
      <c r="BZ284">
        <v>0.21540000000000001</v>
      </c>
      <c r="CA284">
        <v>7.9989999999999895E-2</v>
      </c>
      <c r="CB284">
        <v>0.21540000000000001</v>
      </c>
      <c r="CC284">
        <v>7.9989999999999895E-2</v>
      </c>
      <c r="CD284">
        <v>0.1</v>
      </c>
      <c r="CE284">
        <v>0.1</v>
      </c>
      <c r="CF284">
        <v>0.1</v>
      </c>
      <c r="CG284">
        <v>0.95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 t="s">
        <v>1932</v>
      </c>
      <c r="CP284">
        <v>52</v>
      </c>
      <c r="CQ284" t="s">
        <v>1933</v>
      </c>
      <c r="CR284">
        <v>52</v>
      </c>
      <c r="CS284" t="s">
        <v>1795</v>
      </c>
      <c r="CT284" t="s">
        <v>2472</v>
      </c>
      <c r="CU284">
        <v>1</v>
      </c>
      <c r="CV284">
        <v>0</v>
      </c>
      <c r="CW284" t="s">
        <v>1914</v>
      </c>
      <c r="CX284">
        <v>41.0961</v>
      </c>
      <c r="CY284">
        <v>-92.555833000000007</v>
      </c>
      <c r="CZ284" t="s">
        <v>1817</v>
      </c>
      <c r="DA284" t="s">
        <v>1818</v>
      </c>
      <c r="DB284">
        <v>0</v>
      </c>
      <c r="DC284">
        <v>0</v>
      </c>
      <c r="DD284" s="18">
        <v>41314094.200000003</v>
      </c>
      <c r="DE284" s="18">
        <v>3936647.4</v>
      </c>
      <c r="DF284" s="57">
        <v>0.46799999999999897</v>
      </c>
      <c r="DG284" t="s">
        <v>1820</v>
      </c>
      <c r="DH284">
        <v>19489537.800000001</v>
      </c>
      <c r="DI284">
        <v>1249.2</v>
      </c>
      <c r="DJ284">
        <v>2112</v>
      </c>
      <c r="DK284">
        <v>4332240.2</v>
      </c>
      <c r="DL284">
        <v>34.200000000000003</v>
      </c>
      <c r="DM284">
        <v>1046.8</v>
      </c>
      <c r="DN284">
        <v>85</v>
      </c>
      <c r="DO284">
        <v>0</v>
      </c>
      <c r="DP284">
        <v>6.4512383980449201E-2</v>
      </c>
      <c r="DQ284">
        <v>6.2457576793281601E-2</v>
      </c>
      <c r="DR284">
        <v>209.71362152232399</v>
      </c>
      <c r="DS284">
        <v>8.5616966131983002E-7</v>
      </c>
      <c r="DT284">
        <v>6.1716832039151501E-2</v>
      </c>
      <c r="DU284">
        <v>6.0473309372470703E-2</v>
      </c>
      <c r="DV284">
        <v>0.10224113784394601</v>
      </c>
      <c r="DW284" s="58">
        <v>209.722143684321</v>
      </c>
      <c r="DX284">
        <v>8.2780466720240903E-7</v>
      </c>
      <c r="DY284">
        <v>0.107421736804861</v>
      </c>
      <c r="DZ284">
        <v>3.6603706568840801E-3</v>
      </c>
      <c r="EA284">
        <v>0</v>
      </c>
      <c r="EB284">
        <v>3790697</v>
      </c>
      <c r="EC284">
        <v>2439673</v>
      </c>
      <c r="ED284">
        <v>0</v>
      </c>
      <c r="EE284">
        <v>17303</v>
      </c>
      <c r="EF284">
        <v>1</v>
      </c>
      <c r="EG284">
        <v>0</v>
      </c>
      <c r="EH284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1</v>
      </c>
      <c r="EO284">
        <v>0</v>
      </c>
      <c r="EP284">
        <v>1</v>
      </c>
      <c r="EQ284">
        <v>1</v>
      </c>
      <c r="ER284">
        <v>1</v>
      </c>
      <c r="ES284">
        <v>0</v>
      </c>
      <c r="ET284">
        <v>1</v>
      </c>
      <c r="EU284">
        <v>0</v>
      </c>
      <c r="EV284">
        <v>0</v>
      </c>
      <c r="EW284">
        <v>0</v>
      </c>
      <c r="EX284">
        <v>0</v>
      </c>
      <c r="EY284">
        <v>0</v>
      </c>
      <c r="EZ284" t="s">
        <v>1936</v>
      </c>
      <c r="FA284">
        <v>41</v>
      </c>
      <c r="FB284" t="s">
        <v>1824</v>
      </c>
      <c r="FC284">
        <v>6</v>
      </c>
      <c r="FD284" t="s">
        <v>1849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9</v>
      </c>
      <c r="FM284">
        <v>0</v>
      </c>
      <c r="FN284">
        <v>24</v>
      </c>
      <c r="FO284">
        <v>3</v>
      </c>
      <c r="FP284">
        <v>0</v>
      </c>
      <c r="FQ284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>
        <v>0</v>
      </c>
      <c r="FY284">
        <v>0</v>
      </c>
      <c r="FZ284">
        <v>0</v>
      </c>
      <c r="GA284">
        <v>0</v>
      </c>
      <c r="GB284" t="s">
        <v>1828</v>
      </c>
      <c r="GC284">
        <v>0</v>
      </c>
      <c r="GD284">
        <v>1</v>
      </c>
      <c r="GE284">
        <v>0</v>
      </c>
      <c r="GF284">
        <v>0</v>
      </c>
      <c r="GG284">
        <v>0</v>
      </c>
      <c r="GH284">
        <v>0</v>
      </c>
      <c r="GI284">
        <v>0</v>
      </c>
      <c r="GJ284">
        <v>0</v>
      </c>
      <c r="GK284">
        <v>0</v>
      </c>
      <c r="GL284">
        <v>1</v>
      </c>
      <c r="GM284" t="s">
        <v>1804</v>
      </c>
      <c r="GN284">
        <v>0</v>
      </c>
      <c r="GO284" t="s">
        <v>1893</v>
      </c>
      <c r="GP284">
        <v>0</v>
      </c>
      <c r="GQ284" t="s">
        <v>1937</v>
      </c>
      <c r="GR284">
        <v>486.50836829999997</v>
      </c>
      <c r="GS284">
        <v>2.5676845073910299</v>
      </c>
      <c r="GT284">
        <v>4.341138072054</v>
      </c>
      <c r="GU284">
        <v>0</v>
      </c>
      <c r="GV284">
        <v>42568485</v>
      </c>
      <c r="GW284">
        <v>4098452</v>
      </c>
      <c r="GX284">
        <v>0.48</v>
      </c>
      <c r="GY284">
        <v>4463912</v>
      </c>
      <c r="GZ284">
        <v>209.72848810569604</v>
      </c>
      <c r="HA284" t="s">
        <v>1806</v>
      </c>
      <c r="HB284" s="57">
        <v>0.46799999999999897</v>
      </c>
      <c r="HC284" t="s">
        <v>1806</v>
      </c>
      <c r="HD284" s="58">
        <v>209.722143684321</v>
      </c>
      <c r="HE284" s="18">
        <v>2972267.9999999935</v>
      </c>
      <c r="HF284" s="18">
        <v>30819446.89199993</v>
      </c>
      <c r="HG284" s="18">
        <v>3231760.2346776547</v>
      </c>
      <c r="HH284" s="57">
        <v>1</v>
      </c>
      <c r="HI284">
        <v>187</v>
      </c>
      <c r="HJ284" s="11">
        <v>18.720685144358661</v>
      </c>
      <c r="HK284">
        <v>65</v>
      </c>
      <c r="HL284" s="11">
        <v>10.011061574523348</v>
      </c>
      <c r="HM284" s="59">
        <v>2459.9503786107798</v>
      </c>
      <c r="HN284" s="59">
        <v>10.58</v>
      </c>
      <c r="HO284" s="59">
        <v>3.52</v>
      </c>
      <c r="HP284" s="59">
        <v>29.4600584682033</v>
      </c>
      <c r="HQ284" s="59">
        <v>0.32886464389482806</v>
      </c>
      <c r="HR284" s="59">
        <v>0.49001239601403235</v>
      </c>
      <c r="HS284" s="59">
        <v>4.82</v>
      </c>
      <c r="HT284" s="59">
        <v>24.7</v>
      </c>
      <c r="HU284" t="s">
        <v>44</v>
      </c>
      <c r="HV284" s="19" t="s">
        <v>44</v>
      </c>
      <c r="HW284" s="18">
        <v>724.37743271249997</v>
      </c>
      <c r="HX284" s="58">
        <v>238.60992633549745</v>
      </c>
      <c r="HY284" s="58">
        <v>486.39007366450255</v>
      </c>
      <c r="HZ284" s="57">
        <v>0.69758824937294739</v>
      </c>
      <c r="IA284" s="18">
        <v>2972267.9999999935</v>
      </c>
      <c r="IB284" s="18">
        <v>4430382.9717675885</v>
      </c>
      <c r="IC284" s="18">
        <v>45938641.034258127</v>
      </c>
      <c r="ID284" s="58">
        <v>20.972214368432102</v>
      </c>
      <c r="IE284" s="18">
        <v>481717.5137824564</v>
      </c>
      <c r="IF284" s="18">
        <v>2750042.7208951982</v>
      </c>
      <c r="IG284" s="18">
        <v>1148173363.1547992</v>
      </c>
      <c r="IH284" s="18">
        <v>0</v>
      </c>
      <c r="II284" s="18">
        <v>0</v>
      </c>
      <c r="IJ284" s="18">
        <v>2360.601963984107</v>
      </c>
      <c r="IK284" s="58">
        <v>20.874921517241379</v>
      </c>
      <c r="IL284" s="58">
        <v>7.630129992782396</v>
      </c>
      <c r="IM284" s="58">
        <v>13.370508695942998</v>
      </c>
      <c r="IN284" s="58">
        <v>19.274376275708939</v>
      </c>
      <c r="IO284" s="58">
        <v>0</v>
      </c>
      <c r="IP284" s="58">
        <v>78.644870272832847</v>
      </c>
      <c r="IQ284" s="58">
        <v>5.6678167318237769</v>
      </c>
      <c r="IR284" s="58">
        <v>6.1258213095615224</v>
      </c>
      <c r="IS284" s="58">
        <f t="shared" si="20"/>
        <v>2360.601963984107</v>
      </c>
      <c r="IT284" s="60"/>
      <c r="IU284" s="18">
        <f t="shared" si="21"/>
        <v>13.370508695942998</v>
      </c>
      <c r="IV284" s="18">
        <f t="shared" si="22"/>
        <v>20.874921517241379</v>
      </c>
      <c r="IW284" s="57">
        <f t="shared" si="23"/>
        <v>0.32911713977309998</v>
      </c>
      <c r="IX284" s="57">
        <f t="shared" si="24"/>
        <v>0.49057318242083103</v>
      </c>
      <c r="JA284" s="18">
        <v>214.13</v>
      </c>
    </row>
    <row r="285" spans="18:261" x14ac:dyDescent="0.2">
      <c r="R285" t="s">
        <v>615</v>
      </c>
      <c r="S285">
        <v>56808</v>
      </c>
      <c r="T285" t="s">
        <v>41</v>
      </c>
      <c r="U285">
        <v>2</v>
      </c>
      <c r="V285">
        <v>90449</v>
      </c>
      <c r="W285" t="s">
        <v>42</v>
      </c>
      <c r="X285" t="s">
        <v>531</v>
      </c>
      <c r="Y285">
        <v>51195</v>
      </c>
      <c r="Z285">
        <v>305</v>
      </c>
      <c r="AA285">
        <v>610</v>
      </c>
      <c r="AB285" t="b">
        <v>1</v>
      </c>
      <c r="AC285">
        <v>9943</v>
      </c>
      <c r="AD285">
        <v>2012</v>
      </c>
      <c r="AE285" s="10">
        <v>9999</v>
      </c>
      <c r="AF285" s="11">
        <v>49</v>
      </c>
      <c r="AG285" s="11">
        <v>17.495008204396839</v>
      </c>
      <c r="AH285" s="11">
        <v>19</v>
      </c>
      <c r="AI285" s="11">
        <v>17.495008204396839</v>
      </c>
      <c r="AJ285" s="11" t="s">
        <v>531</v>
      </c>
      <c r="AK285" s="11">
        <v>4.82</v>
      </c>
      <c r="AL285" s="11" t="s">
        <v>100</v>
      </c>
      <c r="AM285" s="11">
        <v>-28.91</v>
      </c>
      <c r="AQ285" t="s">
        <v>757</v>
      </c>
      <c r="AR285" t="s">
        <v>758</v>
      </c>
      <c r="AS285">
        <v>6257</v>
      </c>
      <c r="AT285" t="s">
        <v>41</v>
      </c>
      <c r="AU285">
        <v>2</v>
      </c>
      <c r="AV285">
        <v>2876</v>
      </c>
      <c r="AW285" t="s">
        <v>42</v>
      </c>
      <c r="AX285">
        <v>0</v>
      </c>
      <c r="AY285" t="s">
        <v>380</v>
      </c>
      <c r="AZ285" t="s">
        <v>759</v>
      </c>
      <c r="BA285">
        <v>13</v>
      </c>
      <c r="BB285" t="s">
        <v>313</v>
      </c>
      <c r="BC285">
        <v>207</v>
      </c>
      <c r="BD285">
        <v>13207</v>
      </c>
      <c r="BE285">
        <v>860</v>
      </c>
      <c r="BF285">
        <v>10756</v>
      </c>
      <c r="BG285">
        <v>1984</v>
      </c>
      <c r="BH285">
        <v>0</v>
      </c>
      <c r="BI285" t="s">
        <v>1881</v>
      </c>
      <c r="BJ285" t="s">
        <v>1788</v>
      </c>
      <c r="BK285" t="s">
        <v>1808</v>
      </c>
      <c r="BL285" t="s">
        <v>1910</v>
      </c>
      <c r="BM285" t="s">
        <v>1810</v>
      </c>
      <c r="BN285">
        <v>2013</v>
      </c>
      <c r="BO285">
        <v>0.98</v>
      </c>
      <c r="BP285" t="s">
        <v>1792</v>
      </c>
      <c r="BQ285" t="s">
        <v>1701</v>
      </c>
      <c r="BR285">
        <v>2013</v>
      </c>
      <c r="BS285">
        <v>0</v>
      </c>
      <c r="BT285" t="s">
        <v>2107</v>
      </c>
      <c r="BU285" t="s">
        <v>1863</v>
      </c>
      <c r="BV285" t="s">
        <v>1812</v>
      </c>
      <c r="BW285">
        <v>2009</v>
      </c>
      <c r="BX285">
        <v>0</v>
      </c>
      <c r="BY285">
        <v>1.2</v>
      </c>
      <c r="BZ285">
        <v>0.20193</v>
      </c>
      <c r="CA285">
        <v>6.3489999999999894E-2</v>
      </c>
      <c r="CB285">
        <v>0.20193</v>
      </c>
      <c r="CC285">
        <v>6.3489999999999894E-2</v>
      </c>
      <c r="CD285">
        <v>0.1</v>
      </c>
      <c r="CE285">
        <v>0.1</v>
      </c>
      <c r="CF285">
        <v>0.1</v>
      </c>
      <c r="CG285">
        <v>0.99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 t="s">
        <v>2473</v>
      </c>
      <c r="CP285">
        <v>60</v>
      </c>
      <c r="CQ285" t="s">
        <v>2473</v>
      </c>
      <c r="CR285">
        <v>60</v>
      </c>
      <c r="CS285" t="s">
        <v>1795</v>
      </c>
      <c r="CT285" t="s">
        <v>2474</v>
      </c>
      <c r="CU285">
        <v>1</v>
      </c>
      <c r="CV285">
        <v>0</v>
      </c>
      <c r="CW285" t="s">
        <v>2475</v>
      </c>
      <c r="CX285">
        <v>33.060600000000001</v>
      </c>
      <c r="CY285">
        <v>-83.807500000000005</v>
      </c>
      <c r="CZ285" t="s">
        <v>1817</v>
      </c>
      <c r="DA285" t="s">
        <v>1818</v>
      </c>
      <c r="DB285">
        <v>0</v>
      </c>
      <c r="DC285">
        <v>0</v>
      </c>
      <c r="DD285" s="18">
        <v>27880798.800000001</v>
      </c>
      <c r="DE285" s="18">
        <v>2768879</v>
      </c>
      <c r="DF285" s="57">
        <v>0.311999999999999</v>
      </c>
      <c r="DG285" t="s">
        <v>1891</v>
      </c>
      <c r="DH285">
        <v>16165009.199999999</v>
      </c>
      <c r="DI285">
        <v>240.4</v>
      </c>
      <c r="DJ285">
        <v>1684.8</v>
      </c>
      <c r="DK285">
        <v>2924138.2</v>
      </c>
      <c r="DL285">
        <v>11.4</v>
      </c>
      <c r="DM285">
        <v>509</v>
      </c>
      <c r="DN285">
        <v>34</v>
      </c>
      <c r="DO285">
        <v>1</v>
      </c>
      <c r="DP285">
        <v>1.5234475642754699E-2</v>
      </c>
      <c r="DQ285">
        <v>8.3972429742863994E-2</v>
      </c>
      <c r="DR285">
        <v>209.75983885093501</v>
      </c>
      <c r="DS285">
        <v>4.26565317997132E-7</v>
      </c>
      <c r="DT285">
        <v>6.3768501541433598E-2</v>
      </c>
      <c r="DU285">
        <v>1.72448430709955E-2</v>
      </c>
      <c r="DV285">
        <v>0.120857369409372</v>
      </c>
      <c r="DW285" s="58">
        <v>209.760001567817</v>
      </c>
      <c r="DX285">
        <v>4.0888355035222299E-7</v>
      </c>
      <c r="DY285">
        <v>6.2975528649869203E-2</v>
      </c>
      <c r="DZ285">
        <v>1.5592347074272601E-3</v>
      </c>
      <c r="EA285">
        <v>4.5859844336095902E-5</v>
      </c>
      <c r="EB285">
        <v>2896648</v>
      </c>
      <c r="EC285">
        <v>1902833</v>
      </c>
      <c r="ED285">
        <v>0</v>
      </c>
      <c r="EE285">
        <v>9887</v>
      </c>
      <c r="EF285">
        <v>1</v>
      </c>
      <c r="EG285">
        <v>0</v>
      </c>
      <c r="EH285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1</v>
      </c>
      <c r="EO285">
        <v>0</v>
      </c>
      <c r="EP285">
        <v>1</v>
      </c>
      <c r="EQ285">
        <v>1</v>
      </c>
      <c r="ER285">
        <v>1</v>
      </c>
      <c r="ES285">
        <v>0</v>
      </c>
      <c r="ET285">
        <v>1</v>
      </c>
      <c r="EU285">
        <v>0</v>
      </c>
      <c r="EV285">
        <v>0</v>
      </c>
      <c r="EW285">
        <v>0</v>
      </c>
      <c r="EX285">
        <v>0</v>
      </c>
      <c r="EY285">
        <v>0</v>
      </c>
      <c r="EZ285" t="s">
        <v>1939</v>
      </c>
      <c r="FA285">
        <v>38</v>
      </c>
      <c r="FB285" t="s">
        <v>1802</v>
      </c>
      <c r="FC285">
        <v>1</v>
      </c>
      <c r="FD285" t="s">
        <v>1803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54</v>
      </c>
      <c r="FM285">
        <v>83</v>
      </c>
      <c r="FN285">
        <v>80</v>
      </c>
      <c r="FO285">
        <v>82</v>
      </c>
      <c r="FP285">
        <v>1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 t="s">
        <v>1963</v>
      </c>
      <c r="FY285">
        <v>0</v>
      </c>
      <c r="FZ285">
        <v>0</v>
      </c>
      <c r="GA285">
        <v>1</v>
      </c>
      <c r="GB285">
        <v>0</v>
      </c>
      <c r="GC285">
        <v>0</v>
      </c>
      <c r="GD285">
        <v>0</v>
      </c>
      <c r="GE285">
        <v>0</v>
      </c>
      <c r="GF285">
        <v>0</v>
      </c>
      <c r="GG285">
        <v>0</v>
      </c>
      <c r="GH285">
        <v>0</v>
      </c>
      <c r="GI285">
        <v>0</v>
      </c>
      <c r="GJ285">
        <v>0</v>
      </c>
      <c r="GK285">
        <v>0</v>
      </c>
      <c r="GL285">
        <v>1</v>
      </c>
      <c r="GM285" t="s">
        <v>1804</v>
      </c>
      <c r="GN285">
        <v>0</v>
      </c>
      <c r="GO285" t="s">
        <v>1893</v>
      </c>
      <c r="GP285">
        <v>0</v>
      </c>
      <c r="GQ285" t="s">
        <v>2476</v>
      </c>
      <c r="GR285">
        <v>210.27931390000001</v>
      </c>
      <c r="GS285">
        <v>1.14324131813709</v>
      </c>
      <c r="GT285">
        <v>8.0122003860123794</v>
      </c>
      <c r="GU285">
        <v>0</v>
      </c>
      <c r="GV285">
        <v>34018148</v>
      </c>
      <c r="GW285">
        <v>3248208</v>
      </c>
      <c r="GX285">
        <v>0.38</v>
      </c>
      <c r="GY285">
        <v>3567824</v>
      </c>
      <c r="GZ285">
        <v>209.76003749528047</v>
      </c>
      <c r="HA285" t="s">
        <v>1806</v>
      </c>
      <c r="HB285" s="57">
        <v>0.311999999999999</v>
      </c>
      <c r="HC285" t="s">
        <v>1806</v>
      </c>
      <c r="HD285" s="58">
        <v>209.760001567817</v>
      </c>
      <c r="HE285" s="18">
        <v>2350483.1999999923</v>
      </c>
      <c r="HF285" s="18">
        <v>25281797.299199916</v>
      </c>
      <c r="HG285" s="18">
        <v>2651554.9205587031</v>
      </c>
      <c r="HH285" s="57">
        <v>0.25</v>
      </c>
      <c r="HI285">
        <v>274</v>
      </c>
      <c r="HJ285" s="11">
        <v>24.324984417870574</v>
      </c>
      <c r="HK285">
        <v>27</v>
      </c>
      <c r="HL285" s="11">
        <v>8.8777315393688223</v>
      </c>
      <c r="HM285" s="59">
        <v>2570.9194869990602</v>
      </c>
      <c r="HN285" s="59">
        <v>10.58</v>
      </c>
      <c r="HO285" s="59">
        <v>3.52</v>
      </c>
      <c r="HP285" s="59">
        <v>29.7459365130503</v>
      </c>
      <c r="HQ285" s="59">
        <v>0.33871031054360501</v>
      </c>
      <c r="HR285" s="59">
        <v>0.51220989673031148</v>
      </c>
      <c r="HS285" s="59">
        <v>4.82</v>
      </c>
      <c r="HT285" s="59">
        <v>15.85</v>
      </c>
      <c r="HU285" t="s">
        <v>44</v>
      </c>
      <c r="HV285" s="19" t="s">
        <v>44</v>
      </c>
      <c r="HW285" s="18">
        <v>891.33154235999996</v>
      </c>
      <c r="HX285" s="58">
        <v>293.60461005338396</v>
      </c>
      <c r="HY285" s="58">
        <v>566.39538994661598</v>
      </c>
      <c r="HZ285" s="57">
        <v>0.47373266937304853</v>
      </c>
      <c r="IA285" s="18">
        <v>2350483.1999999923</v>
      </c>
      <c r="IB285" s="18">
        <v>3568912.4379887986</v>
      </c>
      <c r="IC285" s="18">
        <v>38387222.183007516</v>
      </c>
      <c r="ID285" s="58">
        <v>20.976000156781701</v>
      </c>
      <c r="IE285" s="18">
        <v>402605.18926458986</v>
      </c>
      <c r="IF285" s="18">
        <v>2248949.7312941132</v>
      </c>
      <c r="IG285" s="18">
        <v>1412803724.2204044</v>
      </c>
      <c r="IH285" s="18">
        <v>0</v>
      </c>
      <c r="II285" s="18">
        <v>0</v>
      </c>
      <c r="IJ285" s="18">
        <v>2494.3771600146042</v>
      </c>
      <c r="IK285" s="58">
        <v>20.262610883720932</v>
      </c>
      <c r="IL285" s="58">
        <v>8.3634451527717637</v>
      </c>
      <c r="IM285" s="58">
        <v>13.869533371931999</v>
      </c>
      <c r="IN285" s="58">
        <v>18.765737015861127</v>
      </c>
      <c r="IO285" s="58">
        <v>0</v>
      </c>
      <c r="IP285" s="58">
        <v>81.328267804679584</v>
      </c>
      <c r="IQ285" s="58">
        <v>28.192368914103739</v>
      </c>
      <c r="IR285" s="58">
        <v>29.465171488146865</v>
      </c>
      <c r="IS285" s="58">
        <f t="shared" si="20"/>
        <v>2494.3771600146042</v>
      </c>
      <c r="IT285" s="60"/>
      <c r="IU285" s="18">
        <f t="shared" si="21"/>
        <v>13.869533371931999</v>
      </c>
      <c r="IV285" s="18">
        <f t="shared" si="22"/>
        <v>20.262610883720932</v>
      </c>
      <c r="IW285" s="57">
        <f t="shared" si="23"/>
        <v>0.34140070936440003</v>
      </c>
      <c r="IX285" s="57">
        <f t="shared" si="24"/>
        <v>0.51837394029823747</v>
      </c>
      <c r="JA285" s="18">
        <v>214.13</v>
      </c>
    </row>
    <row r="286" spans="18:261" x14ac:dyDescent="0.2">
      <c r="R286" t="s">
        <v>617</v>
      </c>
      <c r="S286">
        <v>57046</v>
      </c>
      <c r="T286" t="s">
        <v>41</v>
      </c>
      <c r="U286" t="s">
        <v>160</v>
      </c>
      <c r="V286">
        <v>88220</v>
      </c>
      <c r="W286" t="s">
        <v>42</v>
      </c>
      <c r="X286" t="s">
        <v>355</v>
      </c>
      <c r="Y286">
        <v>31141</v>
      </c>
      <c r="Z286">
        <v>30</v>
      </c>
      <c r="AA286">
        <v>60</v>
      </c>
      <c r="AB286" t="b">
        <v>0</v>
      </c>
      <c r="AC286">
        <v>10986</v>
      </c>
      <c r="AD286">
        <v>2009</v>
      </c>
      <c r="AE286" s="10">
        <v>9999</v>
      </c>
      <c r="AF286" s="11">
        <v>167</v>
      </c>
      <c r="AG286" s="11">
        <v>109.81169666052828</v>
      </c>
      <c r="AH286" s="11">
        <v>97</v>
      </c>
      <c r="AI286" s="11">
        <v>65.755506982352259</v>
      </c>
      <c r="AJ286" s="11" t="s">
        <v>236</v>
      </c>
      <c r="AK286" s="11">
        <v>4.82</v>
      </c>
      <c r="AL286" s="11" t="s">
        <v>236</v>
      </c>
      <c r="AM286" s="11">
        <v>-28.91</v>
      </c>
      <c r="AQ286" t="s">
        <v>117</v>
      </c>
      <c r="AR286" t="s">
        <v>118</v>
      </c>
      <c r="AS286">
        <v>6264</v>
      </c>
      <c r="AT286" t="s">
        <v>41</v>
      </c>
      <c r="AU286">
        <v>1</v>
      </c>
      <c r="AV286">
        <v>2879</v>
      </c>
      <c r="AW286" t="s">
        <v>42</v>
      </c>
      <c r="AX286">
        <v>0</v>
      </c>
      <c r="AY286" t="s">
        <v>191</v>
      </c>
      <c r="AZ286" t="s">
        <v>86</v>
      </c>
      <c r="BA286">
        <v>54</v>
      </c>
      <c r="BB286" t="s">
        <v>650</v>
      </c>
      <c r="BC286">
        <v>53</v>
      </c>
      <c r="BD286">
        <v>54053</v>
      </c>
      <c r="BE286">
        <v>1299</v>
      </c>
      <c r="BF286">
        <v>9925</v>
      </c>
      <c r="BG286">
        <v>1980</v>
      </c>
      <c r="BH286">
        <v>2040</v>
      </c>
      <c r="BI286" t="s">
        <v>1807</v>
      </c>
      <c r="BJ286" t="s">
        <v>1788</v>
      </c>
      <c r="BK286" t="s">
        <v>1808</v>
      </c>
      <c r="BL286" t="s">
        <v>1809</v>
      </c>
      <c r="BM286" t="s">
        <v>1810</v>
      </c>
      <c r="BN286">
        <v>2007</v>
      </c>
      <c r="BO286">
        <v>0.98</v>
      </c>
      <c r="BP286" t="s">
        <v>1811</v>
      </c>
      <c r="BQ286" t="s">
        <v>1701</v>
      </c>
      <c r="BR286">
        <v>2002</v>
      </c>
      <c r="BS286">
        <v>0</v>
      </c>
      <c r="BT286" t="s">
        <v>1909</v>
      </c>
      <c r="BU286" t="s">
        <v>1863</v>
      </c>
      <c r="BV286">
        <v>0</v>
      </c>
      <c r="BW286">
        <v>0</v>
      </c>
      <c r="BX286">
        <v>0</v>
      </c>
      <c r="BY286">
        <v>1</v>
      </c>
      <c r="BZ286">
        <v>0.44629999999999997</v>
      </c>
      <c r="CA286">
        <v>8.6989999999999998E-2</v>
      </c>
      <c r="CB286">
        <v>0.44629999999999997</v>
      </c>
      <c r="CC286">
        <v>8.6989999999999998E-2</v>
      </c>
      <c r="CD286">
        <v>0.05</v>
      </c>
      <c r="CE286">
        <v>0.1</v>
      </c>
      <c r="CF286">
        <v>0.56000000000000005</v>
      </c>
      <c r="CG286">
        <v>0.99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 t="s">
        <v>2202</v>
      </c>
      <c r="CP286">
        <v>100</v>
      </c>
      <c r="CQ286" t="s">
        <v>2141</v>
      </c>
      <c r="CR286">
        <v>100</v>
      </c>
      <c r="CS286" t="s">
        <v>1795</v>
      </c>
      <c r="CT286" t="s">
        <v>2477</v>
      </c>
      <c r="CU286">
        <v>1</v>
      </c>
      <c r="CV286">
        <v>0</v>
      </c>
      <c r="CW286" t="s">
        <v>1845</v>
      </c>
      <c r="CX286">
        <v>38.979399999999998</v>
      </c>
      <c r="CY286">
        <v>-81.934399999999997</v>
      </c>
      <c r="CZ286" t="s">
        <v>1817</v>
      </c>
      <c r="DA286" t="s">
        <v>1818</v>
      </c>
      <c r="DB286">
        <v>0</v>
      </c>
      <c r="DC286">
        <v>0</v>
      </c>
      <c r="DD286" s="18">
        <v>67551774</v>
      </c>
      <c r="DE286" s="18">
        <v>7264513.5999999996</v>
      </c>
      <c r="DF286" s="57">
        <v>0.64600000000000002</v>
      </c>
      <c r="DG286" t="s">
        <v>1835</v>
      </c>
      <c r="DH286">
        <v>34619371.200000003</v>
      </c>
      <c r="DI286">
        <v>3560.2</v>
      </c>
      <c r="DJ286">
        <v>2944.8</v>
      </c>
      <c r="DK286">
        <v>6930812.5999999996</v>
      </c>
      <c r="DL286">
        <v>20.2</v>
      </c>
      <c r="DM286">
        <v>1529.6</v>
      </c>
      <c r="DN286">
        <v>292</v>
      </c>
      <c r="DO286">
        <v>0</v>
      </c>
      <c r="DP286">
        <v>8.7062113414932696E-2</v>
      </c>
      <c r="DQ286">
        <v>8.1086714995819306E-2</v>
      </c>
      <c r="DR286">
        <v>205.20001229145001</v>
      </c>
      <c r="DS286">
        <v>3.0714664771143701E-7</v>
      </c>
      <c r="DT286">
        <v>8.0538880353501499E-2</v>
      </c>
      <c r="DU286">
        <v>0.10540655823487299</v>
      </c>
      <c r="DV286">
        <v>8.7186459381510803E-2</v>
      </c>
      <c r="DW286" s="58">
        <v>205.20001739702599</v>
      </c>
      <c r="DX286">
        <v>2.9902989668339401E-7</v>
      </c>
      <c r="DY286">
        <v>8.8366711871415995E-2</v>
      </c>
      <c r="DZ286">
        <v>8.1084561548076407E-3</v>
      </c>
      <c r="EA286">
        <v>0</v>
      </c>
      <c r="EB286">
        <v>8255230</v>
      </c>
      <c r="EC286">
        <v>3274523</v>
      </c>
      <c r="ED286">
        <v>0</v>
      </c>
      <c r="EE286">
        <v>26871</v>
      </c>
      <c r="EF286">
        <v>1</v>
      </c>
      <c r="EG286">
        <v>0</v>
      </c>
      <c r="EH286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1</v>
      </c>
      <c r="EO286">
        <v>0</v>
      </c>
      <c r="EP286">
        <v>0</v>
      </c>
      <c r="EQ286">
        <v>1</v>
      </c>
      <c r="ER286">
        <v>1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 t="s">
        <v>2189</v>
      </c>
      <c r="FA286">
        <v>42</v>
      </c>
      <c r="FB286" t="s">
        <v>1824</v>
      </c>
      <c r="FC286">
        <v>6</v>
      </c>
      <c r="FD286" t="s">
        <v>1849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55</v>
      </c>
      <c r="FM286">
        <v>39</v>
      </c>
      <c r="FN286">
        <v>55</v>
      </c>
      <c r="FO286">
        <v>28</v>
      </c>
      <c r="FP286">
        <v>0</v>
      </c>
      <c r="FQ286">
        <v>0</v>
      </c>
      <c r="FR286">
        <v>0</v>
      </c>
      <c r="FS286" t="s">
        <v>2144</v>
      </c>
      <c r="FT286">
        <v>1</v>
      </c>
      <c r="FU286">
        <v>1</v>
      </c>
      <c r="FV286">
        <v>1</v>
      </c>
      <c r="FW286">
        <v>1</v>
      </c>
      <c r="FX286" t="s">
        <v>1827</v>
      </c>
      <c r="FY286">
        <v>0</v>
      </c>
      <c r="FZ286">
        <v>0</v>
      </c>
      <c r="GA286">
        <v>1</v>
      </c>
      <c r="GB286" t="s">
        <v>1828</v>
      </c>
      <c r="GC286">
        <v>0</v>
      </c>
      <c r="GD286">
        <v>1</v>
      </c>
      <c r="GE286">
        <v>1</v>
      </c>
      <c r="GF286">
        <v>1</v>
      </c>
      <c r="GG286">
        <v>0</v>
      </c>
      <c r="GH286">
        <v>1</v>
      </c>
      <c r="GI286">
        <v>0</v>
      </c>
      <c r="GJ286" t="s">
        <v>1804</v>
      </c>
      <c r="GK286">
        <v>0</v>
      </c>
      <c r="GL286">
        <v>1</v>
      </c>
      <c r="GM286" t="s">
        <v>1804</v>
      </c>
      <c r="GN286">
        <v>0</v>
      </c>
      <c r="GO286" t="s">
        <v>1829</v>
      </c>
      <c r="GP286">
        <v>0</v>
      </c>
      <c r="GQ286" t="s">
        <v>1852</v>
      </c>
      <c r="GR286">
        <v>193.5858781</v>
      </c>
      <c r="GS286">
        <v>18.390804303198799</v>
      </c>
      <c r="GT286">
        <v>15.2118534104993</v>
      </c>
      <c r="GU286">
        <v>1</v>
      </c>
      <c r="GV286">
        <v>82296680</v>
      </c>
      <c r="GW286">
        <v>8934666</v>
      </c>
      <c r="GX286">
        <v>0.79</v>
      </c>
      <c r="GY286">
        <v>8443639</v>
      </c>
      <c r="GZ286">
        <v>205.19999105674736</v>
      </c>
      <c r="HA286" t="s">
        <v>1806</v>
      </c>
      <c r="HB286" s="57">
        <v>0.64600000000000002</v>
      </c>
      <c r="HC286" t="s">
        <v>1806</v>
      </c>
      <c r="HD286" s="58">
        <v>205.20001739702599</v>
      </c>
      <c r="HE286" s="18">
        <v>7350989.04</v>
      </c>
      <c r="HF286" s="18">
        <v>72958566.222000003</v>
      </c>
      <c r="HG286" s="18">
        <v>7485549.5290082367</v>
      </c>
      <c r="HH286" s="57">
        <v>1</v>
      </c>
      <c r="HI286">
        <v>34</v>
      </c>
      <c r="HJ286" s="11">
        <v>7.3624210513661605</v>
      </c>
      <c r="HK286">
        <v>0</v>
      </c>
      <c r="HL286" s="11">
        <v>7.3624210513661605</v>
      </c>
      <c r="HM286" s="59">
        <v>2197.8702786890699</v>
      </c>
      <c r="HN286" s="59">
        <v>10.58</v>
      </c>
      <c r="HO286" s="59">
        <v>3.22</v>
      </c>
      <c r="HP286" s="59">
        <v>24.3670357793468</v>
      </c>
      <c r="HQ286" s="59">
        <v>0.30452132596083503</v>
      </c>
      <c r="HR286" s="59">
        <v>0.4378586106634359</v>
      </c>
      <c r="HS286" s="59">
        <v>4.82</v>
      </c>
      <c r="HT286" s="59">
        <v>17.97</v>
      </c>
      <c r="HU286" t="s">
        <v>44</v>
      </c>
      <c r="HV286" s="19" t="s">
        <v>44</v>
      </c>
      <c r="HW286" s="18">
        <v>1191.6607072500003</v>
      </c>
      <c r="HX286" s="58">
        <v>392.5330369681501</v>
      </c>
      <c r="HY286" s="58">
        <v>906.4669630318499</v>
      </c>
      <c r="HZ286" s="57">
        <v>0.92574140506267433</v>
      </c>
      <c r="IA286" s="18">
        <v>7350989.04</v>
      </c>
      <c r="IB286" s="18">
        <v>10534233.626145385</v>
      </c>
      <c r="IC286" s="18">
        <v>104552268.73949295</v>
      </c>
      <c r="ID286" s="58">
        <v>20.5200017397026</v>
      </c>
      <c r="IE286" s="18">
        <v>1072706.3682121246</v>
      </c>
      <c r="IF286" s="18">
        <v>6412843.1607961124</v>
      </c>
      <c r="IG286" s="18">
        <v>1888840016.5355523</v>
      </c>
      <c r="IH286" s="18">
        <v>0</v>
      </c>
      <c r="II286" s="18">
        <v>0</v>
      </c>
      <c r="IJ286" s="18">
        <v>2083.7383970596898</v>
      </c>
      <c r="IK286" s="58">
        <v>19.151310642032332</v>
      </c>
      <c r="IL286" s="58">
        <v>6.4468268852485497</v>
      </c>
      <c r="IM286" s="58">
        <v>12.276215230500004</v>
      </c>
      <c r="IN286" s="58">
        <v>15.402240158200371</v>
      </c>
      <c r="IO286" s="58">
        <v>0</v>
      </c>
      <c r="IP286" s="58">
        <v>74.152153635596974</v>
      </c>
      <c r="IQ286" s="58">
        <v>-10.734518902222675</v>
      </c>
      <c r="IR286" s="58">
        <v>-12.304890174503447</v>
      </c>
      <c r="IS286" s="58">
        <f t="shared" si="20"/>
        <v>2083.7383970596898</v>
      </c>
      <c r="IT286" s="60"/>
      <c r="IU286" s="18">
        <f t="shared" si="21"/>
        <v>12.276215230500004</v>
      </c>
      <c r="IV286" s="18">
        <f t="shared" si="22"/>
        <v>19.151310642032332</v>
      </c>
      <c r="IW286" s="57">
        <f t="shared" si="23"/>
        <v>0.30218093685000003</v>
      </c>
      <c r="IX286" s="57">
        <f t="shared" si="24"/>
        <v>0.43303623074717379</v>
      </c>
      <c r="JA286" s="18">
        <v>205.4</v>
      </c>
    </row>
    <row r="287" spans="18:261" x14ac:dyDescent="0.2">
      <c r="R287" t="s">
        <v>619</v>
      </c>
      <c r="S287">
        <v>57046</v>
      </c>
      <c r="T287" t="s">
        <v>41</v>
      </c>
      <c r="U287" t="s">
        <v>164</v>
      </c>
      <c r="V287">
        <v>88221</v>
      </c>
      <c r="W287" t="s">
        <v>42</v>
      </c>
      <c r="X287" t="s">
        <v>355</v>
      </c>
      <c r="Y287">
        <v>31141</v>
      </c>
      <c r="Z287">
        <v>30</v>
      </c>
      <c r="AA287">
        <v>60</v>
      </c>
      <c r="AB287" t="b">
        <v>0</v>
      </c>
      <c r="AC287">
        <v>10986</v>
      </c>
      <c r="AD287">
        <v>2009</v>
      </c>
      <c r="AE287" s="10">
        <v>9999</v>
      </c>
      <c r="AF287" s="11">
        <v>167</v>
      </c>
      <c r="AG287" s="11">
        <v>109.81169666052828</v>
      </c>
      <c r="AH287" s="11">
        <v>97</v>
      </c>
      <c r="AI287" s="11">
        <v>65.755506982352259</v>
      </c>
      <c r="AJ287" s="11" t="s">
        <v>236</v>
      </c>
      <c r="AK287" s="11">
        <v>4.82</v>
      </c>
      <c r="AL287" s="11" t="s">
        <v>236</v>
      </c>
      <c r="AM287" s="11">
        <v>-28.91</v>
      </c>
      <c r="AQ287" t="s">
        <v>760</v>
      </c>
      <c r="AR287" t="s">
        <v>761</v>
      </c>
      <c r="AS287">
        <v>628</v>
      </c>
      <c r="AT287" t="s">
        <v>41</v>
      </c>
      <c r="AU287">
        <v>4</v>
      </c>
      <c r="AV287">
        <v>442</v>
      </c>
      <c r="AW287" t="s">
        <v>42</v>
      </c>
      <c r="AX287">
        <v>0</v>
      </c>
      <c r="AY287" t="s">
        <v>274</v>
      </c>
      <c r="AZ287" t="s">
        <v>275</v>
      </c>
      <c r="BA287">
        <v>12</v>
      </c>
      <c r="BB287" t="s">
        <v>762</v>
      </c>
      <c r="BC287">
        <v>17</v>
      </c>
      <c r="BD287">
        <v>12017</v>
      </c>
      <c r="BE287">
        <v>712</v>
      </c>
      <c r="BF287">
        <v>10431</v>
      </c>
      <c r="BG287">
        <v>1982</v>
      </c>
      <c r="BH287">
        <v>2034</v>
      </c>
      <c r="BI287" t="s">
        <v>1807</v>
      </c>
      <c r="BJ287" t="s">
        <v>1788</v>
      </c>
      <c r="BK287" t="s">
        <v>1808</v>
      </c>
      <c r="BL287" t="s">
        <v>1809</v>
      </c>
      <c r="BM287" t="s">
        <v>1810</v>
      </c>
      <c r="BN287">
        <v>2010</v>
      </c>
      <c r="BO287">
        <v>0.97</v>
      </c>
      <c r="BP287" t="s">
        <v>1811</v>
      </c>
      <c r="BQ287" t="s">
        <v>1701</v>
      </c>
      <c r="BR287">
        <v>2010</v>
      </c>
      <c r="BS287">
        <v>0</v>
      </c>
      <c r="BT287" t="s">
        <v>1909</v>
      </c>
      <c r="BU287" t="s">
        <v>1863</v>
      </c>
      <c r="BV287">
        <v>0</v>
      </c>
      <c r="BW287">
        <v>0</v>
      </c>
      <c r="BX287">
        <v>0</v>
      </c>
      <c r="BY287">
        <v>0.27</v>
      </c>
      <c r="BZ287">
        <v>0.38590000000000002</v>
      </c>
      <c r="CA287">
        <v>4.5530000000000001E-2</v>
      </c>
      <c r="CB287">
        <v>0.38590000000000002</v>
      </c>
      <c r="CC287">
        <v>4.5530000000000001E-2</v>
      </c>
      <c r="CD287">
        <v>0.05</v>
      </c>
      <c r="CE287">
        <v>0.1</v>
      </c>
      <c r="CF287">
        <v>0.56000000000000005</v>
      </c>
      <c r="CG287">
        <v>0.99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 t="s">
        <v>2478</v>
      </c>
      <c r="CP287">
        <v>100</v>
      </c>
      <c r="CQ287" t="s">
        <v>2117</v>
      </c>
      <c r="CR287">
        <v>100</v>
      </c>
      <c r="CS287" t="s">
        <v>1795</v>
      </c>
      <c r="CT287" t="s">
        <v>2479</v>
      </c>
      <c r="CU287">
        <v>1</v>
      </c>
      <c r="CV287">
        <v>0</v>
      </c>
      <c r="CW287" t="s">
        <v>1984</v>
      </c>
      <c r="CX287">
        <v>28.965599999999998</v>
      </c>
      <c r="CY287">
        <v>-82.697699999999998</v>
      </c>
      <c r="CZ287" t="s">
        <v>1817</v>
      </c>
      <c r="DA287" t="s">
        <v>1818</v>
      </c>
      <c r="DB287" t="s">
        <v>2124</v>
      </c>
      <c r="DC287">
        <v>0</v>
      </c>
      <c r="DD287" s="18">
        <v>31839844.199999999</v>
      </c>
      <c r="DE287" s="18">
        <v>3006376</v>
      </c>
      <c r="DF287" s="57">
        <v>0.39400000000000002</v>
      </c>
      <c r="DG287" t="s">
        <v>1891</v>
      </c>
      <c r="DH287">
        <v>17123424.800000001</v>
      </c>
      <c r="DI287">
        <v>2252</v>
      </c>
      <c r="DJ287">
        <v>797.2</v>
      </c>
      <c r="DK287">
        <v>3266765.6</v>
      </c>
      <c r="DL287">
        <v>8.6</v>
      </c>
      <c r="DM287">
        <v>413.4</v>
      </c>
      <c r="DN287">
        <v>95</v>
      </c>
      <c r="DO287">
        <v>6</v>
      </c>
      <c r="DP287">
        <v>0.123633833288358</v>
      </c>
      <c r="DQ287">
        <v>5.7505948049031599E-2</v>
      </c>
      <c r="DR287">
        <v>205.199653018443</v>
      </c>
      <c r="DS287">
        <v>3.9550170597683302E-7</v>
      </c>
      <c r="DT287">
        <v>5.1825752673789603E-2</v>
      </c>
      <c r="DU287">
        <v>0.14145797861661599</v>
      </c>
      <c r="DV287">
        <v>5.00756219152605E-2</v>
      </c>
      <c r="DW287" s="58">
        <v>205.19984830830199</v>
      </c>
      <c r="DX287">
        <v>2.7010182417915198E-7</v>
      </c>
      <c r="DY287">
        <v>4.8284733320404401E-2</v>
      </c>
      <c r="DZ287">
        <v>4.18989337735749E-3</v>
      </c>
      <c r="EA287">
        <v>2.6462484488573601E-4</v>
      </c>
      <c r="EB287">
        <v>2733290</v>
      </c>
      <c r="EC287">
        <v>1204237</v>
      </c>
      <c r="ED287">
        <v>0</v>
      </c>
      <c r="EE287">
        <v>20924</v>
      </c>
      <c r="EF287">
        <v>1</v>
      </c>
      <c r="EG287">
        <v>1</v>
      </c>
      <c r="EH287">
        <v>0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1</v>
      </c>
      <c r="EO287">
        <v>0</v>
      </c>
      <c r="EP287">
        <v>0</v>
      </c>
      <c r="EQ287">
        <v>1</v>
      </c>
      <c r="ER287">
        <v>1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 t="s">
        <v>1936</v>
      </c>
      <c r="FA287">
        <v>40</v>
      </c>
      <c r="FB287" t="s">
        <v>1824</v>
      </c>
      <c r="FC287">
        <v>4</v>
      </c>
      <c r="FD287" t="s">
        <v>1825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18</v>
      </c>
      <c r="FM287">
        <v>4</v>
      </c>
      <c r="FN287">
        <v>28</v>
      </c>
      <c r="FO287">
        <v>75</v>
      </c>
      <c r="FP287">
        <v>0</v>
      </c>
      <c r="FQ287">
        <v>0</v>
      </c>
      <c r="FR287">
        <v>0</v>
      </c>
      <c r="FS287" t="s">
        <v>2120</v>
      </c>
      <c r="FT287">
        <v>1</v>
      </c>
      <c r="FU287">
        <v>1</v>
      </c>
      <c r="FV287">
        <v>1</v>
      </c>
      <c r="FW287">
        <v>1</v>
      </c>
      <c r="FX287">
        <v>0</v>
      </c>
      <c r="FY287">
        <v>0</v>
      </c>
      <c r="FZ287">
        <v>0</v>
      </c>
      <c r="GA287">
        <v>0</v>
      </c>
      <c r="GB287">
        <v>0</v>
      </c>
      <c r="GC287">
        <v>0</v>
      </c>
      <c r="GD287">
        <v>0</v>
      </c>
      <c r="GE287">
        <v>0</v>
      </c>
      <c r="GF287">
        <v>0</v>
      </c>
      <c r="GG287">
        <v>0</v>
      </c>
      <c r="GH287">
        <v>0</v>
      </c>
      <c r="GI287">
        <v>0</v>
      </c>
      <c r="GJ287">
        <v>0</v>
      </c>
      <c r="GK287">
        <v>0</v>
      </c>
      <c r="GL287">
        <v>0</v>
      </c>
      <c r="GM287">
        <v>0</v>
      </c>
      <c r="GN287">
        <v>0</v>
      </c>
      <c r="GO287" t="s">
        <v>1893</v>
      </c>
      <c r="GP287">
        <v>0</v>
      </c>
      <c r="GQ287" t="s">
        <v>2322</v>
      </c>
      <c r="GR287">
        <v>21.31249863</v>
      </c>
      <c r="GS287">
        <v>105.66569594191201</v>
      </c>
      <c r="GT287">
        <v>37.4052809968438</v>
      </c>
      <c r="GU287">
        <v>1</v>
      </c>
      <c r="GV287">
        <v>30305103</v>
      </c>
      <c r="GW287">
        <v>2917532</v>
      </c>
      <c r="GX287">
        <v>0.38</v>
      </c>
      <c r="GY287">
        <v>3109301</v>
      </c>
      <c r="GZ287">
        <v>205.19983053679113</v>
      </c>
      <c r="HA287" t="s">
        <v>1806</v>
      </c>
      <c r="HB287" s="57">
        <v>0.39400000000000002</v>
      </c>
      <c r="HC287" t="s">
        <v>1806</v>
      </c>
      <c r="HD287" s="58">
        <v>205.19984830830199</v>
      </c>
      <c r="HE287" s="18">
        <v>2457425.2800000003</v>
      </c>
      <c r="HF287" s="18">
        <v>25633403.095680006</v>
      </c>
      <c r="HG287" s="18">
        <v>2629985.2134295478</v>
      </c>
      <c r="HH287" s="57">
        <v>0.5007032348804501</v>
      </c>
      <c r="HI287">
        <v>363</v>
      </c>
      <c r="HJ287" s="11">
        <v>36.599368835899277</v>
      </c>
      <c r="HK287">
        <v>3</v>
      </c>
      <c r="HL287" s="11">
        <v>10.082470753691261</v>
      </c>
      <c r="HM287" s="59">
        <v>2356.1644540949501</v>
      </c>
      <c r="HN287" s="59">
        <v>10.58</v>
      </c>
      <c r="HO287" s="59">
        <v>3.22</v>
      </c>
      <c r="HP287" s="59">
        <v>28.480220191991801</v>
      </c>
      <c r="HQ287" s="59">
        <v>0.319473624121624</v>
      </c>
      <c r="HR287" s="59">
        <v>0.46945199089526679</v>
      </c>
      <c r="HS287" s="59">
        <v>4.82</v>
      </c>
      <c r="HT287" s="59">
        <v>15.85</v>
      </c>
      <c r="HU287" t="s">
        <v>44</v>
      </c>
      <c r="HV287" s="19" t="s">
        <v>44</v>
      </c>
      <c r="HW287" s="18">
        <v>686.46577896000008</v>
      </c>
      <c r="HX287" s="58">
        <v>226.12182758942402</v>
      </c>
      <c r="HY287" s="58">
        <v>485.87817241057598</v>
      </c>
      <c r="HZ287" s="57">
        <v>0.57736283687785972</v>
      </c>
      <c r="IA287" s="18">
        <v>2457425.2799999998</v>
      </c>
      <c r="IB287" s="18">
        <v>3601081.2971476363</v>
      </c>
      <c r="IC287" s="18">
        <v>37562879.010546997</v>
      </c>
      <c r="ID287" s="58">
        <v>20.5199848308302</v>
      </c>
      <c r="IE287" s="18">
        <v>385394.85374936723</v>
      </c>
      <c r="IF287" s="18">
        <v>2244590.3596801804</v>
      </c>
      <c r="IG287" s="18">
        <v>1088081553.2418799</v>
      </c>
      <c r="IH287" s="18">
        <v>0</v>
      </c>
      <c r="II287" s="18">
        <v>0</v>
      </c>
      <c r="IJ287" s="18">
        <v>2239.4122951512854</v>
      </c>
      <c r="IK287" s="58">
        <v>20.946141168539327</v>
      </c>
      <c r="IL287" s="58">
        <v>7.2816919472320594</v>
      </c>
      <c r="IM287" s="58">
        <v>12.902085750059999</v>
      </c>
      <c r="IN287" s="58">
        <v>18.898032689580401</v>
      </c>
      <c r="IO287" s="58">
        <v>4.4019648514602811E-15</v>
      </c>
      <c r="IP287" s="58">
        <v>77.638242808674676</v>
      </c>
      <c r="IQ287" s="58">
        <v>11.919689102256626</v>
      </c>
      <c r="IR287" s="58">
        <v>13.049929223521907</v>
      </c>
      <c r="IS287" s="58">
        <f t="shared" si="20"/>
        <v>2239.4122951512854</v>
      </c>
      <c r="IT287" s="60"/>
      <c r="IU287" s="18">
        <f t="shared" si="21"/>
        <v>12.902085750059999</v>
      </c>
      <c r="IV287" s="18">
        <f t="shared" si="22"/>
        <v>20.946141168539327</v>
      </c>
      <c r="IW287" s="57">
        <f t="shared" si="23"/>
        <v>0.31758683650200004</v>
      </c>
      <c r="IX287" s="57">
        <f t="shared" si="24"/>
        <v>0.46538791085751208</v>
      </c>
      <c r="JA287" s="18">
        <v>205.4</v>
      </c>
    </row>
    <row r="288" spans="18:261" x14ac:dyDescent="0.2">
      <c r="R288" t="s">
        <v>621</v>
      </c>
      <c r="S288">
        <v>57953</v>
      </c>
      <c r="T288" t="s">
        <v>41</v>
      </c>
      <c r="U288" t="s">
        <v>622</v>
      </c>
      <c r="W288" t="s">
        <v>42</v>
      </c>
      <c r="X288" t="s">
        <v>226</v>
      </c>
      <c r="Y288">
        <v>19111</v>
      </c>
      <c r="Z288">
        <v>32</v>
      </c>
      <c r="AA288">
        <v>32</v>
      </c>
      <c r="AB288" t="b">
        <v>0</v>
      </c>
      <c r="AC288">
        <v>8300</v>
      </c>
      <c r="AD288">
        <v>2007</v>
      </c>
      <c r="AE288" s="10">
        <v>9999</v>
      </c>
      <c r="AF288" s="11">
        <v>999</v>
      </c>
      <c r="AG288" s="11">
        <v>130.19590382505748</v>
      </c>
      <c r="AH288" s="11">
        <v>1</v>
      </c>
      <c r="AI288" s="11">
        <v>65.755506982352259</v>
      </c>
      <c r="AJ288" s="11" t="s">
        <v>327</v>
      </c>
      <c r="AK288" s="11">
        <v>4.82</v>
      </c>
      <c r="AL288" s="11" t="s">
        <v>327</v>
      </c>
      <c r="AM288" s="11"/>
      <c r="AQ288" t="s">
        <v>760</v>
      </c>
      <c r="AR288" t="s">
        <v>763</v>
      </c>
      <c r="AS288">
        <v>628</v>
      </c>
      <c r="AT288" t="s">
        <v>41</v>
      </c>
      <c r="AU288">
        <v>5</v>
      </c>
      <c r="AV288">
        <v>443</v>
      </c>
      <c r="AW288" t="s">
        <v>42</v>
      </c>
      <c r="AX288">
        <v>0</v>
      </c>
      <c r="AY288" t="s">
        <v>274</v>
      </c>
      <c r="AZ288" t="s">
        <v>275</v>
      </c>
      <c r="BA288">
        <v>12</v>
      </c>
      <c r="BB288" t="s">
        <v>762</v>
      </c>
      <c r="BC288">
        <v>17</v>
      </c>
      <c r="BD288">
        <v>12017</v>
      </c>
      <c r="BE288">
        <v>710</v>
      </c>
      <c r="BF288">
        <v>10391</v>
      </c>
      <c r="BG288">
        <v>1984</v>
      </c>
      <c r="BH288">
        <v>2034</v>
      </c>
      <c r="BI288" t="s">
        <v>1807</v>
      </c>
      <c r="BJ288" t="s">
        <v>1788</v>
      </c>
      <c r="BK288" t="s">
        <v>1808</v>
      </c>
      <c r="BL288" t="s">
        <v>1809</v>
      </c>
      <c r="BM288" t="s">
        <v>1810</v>
      </c>
      <c r="BN288">
        <v>2009</v>
      </c>
      <c r="BO288">
        <v>0.97</v>
      </c>
      <c r="BP288" t="s">
        <v>1811</v>
      </c>
      <c r="BQ288" t="s">
        <v>1701</v>
      </c>
      <c r="BR288">
        <v>2009</v>
      </c>
      <c r="BS288">
        <v>0</v>
      </c>
      <c r="BT288" t="s">
        <v>1909</v>
      </c>
      <c r="BU288" t="s">
        <v>1863</v>
      </c>
      <c r="BV288">
        <v>0</v>
      </c>
      <c r="BW288">
        <v>0</v>
      </c>
      <c r="BX288">
        <v>0</v>
      </c>
      <c r="BY288">
        <v>0.27</v>
      </c>
      <c r="BZ288">
        <v>0.21340000000000001</v>
      </c>
      <c r="CA288">
        <v>4.9389999999999899E-2</v>
      </c>
      <c r="CB288">
        <v>0.21340000000000001</v>
      </c>
      <c r="CC288">
        <v>4.9389999999999899E-2</v>
      </c>
      <c r="CD288">
        <v>0.05</v>
      </c>
      <c r="CE288">
        <v>0.1</v>
      </c>
      <c r="CF288">
        <v>0.56000000000000005</v>
      </c>
      <c r="CG288">
        <v>0.99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 t="s">
        <v>2478</v>
      </c>
      <c r="CP288">
        <v>100</v>
      </c>
      <c r="CQ288" t="s">
        <v>2117</v>
      </c>
      <c r="CR288">
        <v>100</v>
      </c>
      <c r="CS288" t="s">
        <v>1795</v>
      </c>
      <c r="CT288" t="s">
        <v>2480</v>
      </c>
      <c r="CU288">
        <v>1</v>
      </c>
      <c r="CV288">
        <v>0</v>
      </c>
      <c r="CW288" t="s">
        <v>1984</v>
      </c>
      <c r="CX288">
        <v>28.965599999999998</v>
      </c>
      <c r="CY288">
        <v>-82.697699999999998</v>
      </c>
      <c r="CZ288" t="s">
        <v>1817</v>
      </c>
      <c r="DA288" t="s">
        <v>1818</v>
      </c>
      <c r="DB288" t="s">
        <v>2124</v>
      </c>
      <c r="DC288">
        <v>0</v>
      </c>
      <c r="DD288" s="18">
        <v>31809430</v>
      </c>
      <c r="DE288" s="18">
        <v>3116216</v>
      </c>
      <c r="DF288" s="57">
        <v>0.36399999999999999</v>
      </c>
      <c r="DG288" t="s">
        <v>1891</v>
      </c>
      <c r="DH288">
        <v>15994961.6</v>
      </c>
      <c r="DI288">
        <v>2264.8000000000002</v>
      </c>
      <c r="DJ288">
        <v>851</v>
      </c>
      <c r="DK288">
        <v>3263647</v>
      </c>
      <c r="DL288">
        <v>9.8000000000000007</v>
      </c>
      <c r="DM288">
        <v>412</v>
      </c>
      <c r="DN288">
        <v>59</v>
      </c>
      <c r="DO288">
        <v>4</v>
      </c>
      <c r="DP288">
        <v>0.140291413131646</v>
      </c>
      <c r="DQ288">
        <v>6.7304274821087307E-2</v>
      </c>
      <c r="DR288">
        <v>205.19984748016</v>
      </c>
      <c r="DS288">
        <v>2.3963882184517297E-7</v>
      </c>
      <c r="DT288">
        <v>5.5620851739279699E-2</v>
      </c>
      <c r="DU288">
        <v>0.142398024736689</v>
      </c>
      <c r="DV288">
        <v>5.3506145819022799E-2</v>
      </c>
      <c r="DW288" s="58">
        <v>205.19996743104099</v>
      </c>
      <c r="DX288">
        <v>3.08084740908592E-7</v>
      </c>
      <c r="DY288">
        <v>5.1516222458452103E-2</v>
      </c>
      <c r="DZ288">
        <v>2.8755310776920201E-3</v>
      </c>
      <c r="EA288">
        <v>1.94951259504544E-4</v>
      </c>
      <c r="EB288">
        <v>1588324</v>
      </c>
      <c r="EC288">
        <v>772034</v>
      </c>
      <c r="ED288">
        <v>0</v>
      </c>
      <c r="EE288">
        <v>20689</v>
      </c>
      <c r="EF288">
        <v>1</v>
      </c>
      <c r="EG288">
        <v>1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1</v>
      </c>
      <c r="EO288">
        <v>0</v>
      </c>
      <c r="EP288">
        <v>0</v>
      </c>
      <c r="EQ288">
        <v>1</v>
      </c>
      <c r="ER288">
        <v>1</v>
      </c>
      <c r="ES288">
        <v>0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 t="s">
        <v>1936</v>
      </c>
      <c r="FA288">
        <v>38</v>
      </c>
      <c r="FB288" t="s">
        <v>1802</v>
      </c>
      <c r="FC288">
        <v>4</v>
      </c>
      <c r="FD288" t="s">
        <v>1825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18</v>
      </c>
      <c r="FM288">
        <v>4</v>
      </c>
      <c r="FN288">
        <v>28</v>
      </c>
      <c r="FO288">
        <v>75</v>
      </c>
      <c r="FP288">
        <v>0</v>
      </c>
      <c r="FQ288">
        <v>0</v>
      </c>
      <c r="FR288">
        <v>0</v>
      </c>
      <c r="FS288" t="s">
        <v>2120</v>
      </c>
      <c r="FT288">
        <v>1</v>
      </c>
      <c r="FU288">
        <v>1</v>
      </c>
      <c r="FV288">
        <v>1</v>
      </c>
      <c r="FW288">
        <v>1</v>
      </c>
      <c r="FX288">
        <v>0</v>
      </c>
      <c r="FY288">
        <v>0</v>
      </c>
      <c r="FZ288">
        <v>0</v>
      </c>
      <c r="GA288">
        <v>0</v>
      </c>
      <c r="GB288">
        <v>0</v>
      </c>
      <c r="GC288">
        <v>0</v>
      </c>
      <c r="GD288">
        <v>0</v>
      </c>
      <c r="GE288">
        <v>0</v>
      </c>
      <c r="GF288">
        <v>0</v>
      </c>
      <c r="GG288">
        <v>0</v>
      </c>
      <c r="GH288">
        <v>0</v>
      </c>
      <c r="GI288">
        <v>0</v>
      </c>
      <c r="GJ288">
        <v>0</v>
      </c>
      <c r="GK288">
        <v>0</v>
      </c>
      <c r="GL288">
        <v>0</v>
      </c>
      <c r="GM288">
        <v>0</v>
      </c>
      <c r="GN288">
        <v>0</v>
      </c>
      <c r="GO288" t="s">
        <v>1893</v>
      </c>
      <c r="GP288">
        <v>0</v>
      </c>
      <c r="GQ288" t="s">
        <v>2322</v>
      </c>
      <c r="GR288">
        <v>21.31249863</v>
      </c>
      <c r="GS288">
        <v>106.266282490782</v>
      </c>
      <c r="GT288">
        <v>39.929621335065299</v>
      </c>
      <c r="GU288">
        <v>1</v>
      </c>
      <c r="GV288">
        <v>18683339</v>
      </c>
      <c r="GW288">
        <v>1888289</v>
      </c>
      <c r="GX288">
        <v>0.21</v>
      </c>
      <c r="GY288">
        <v>1916910</v>
      </c>
      <c r="GZ288">
        <v>205.19993776273074</v>
      </c>
      <c r="HA288" t="s">
        <v>1806</v>
      </c>
      <c r="HB288" s="57">
        <v>0.36399999999999999</v>
      </c>
      <c r="HC288" t="s">
        <v>1806</v>
      </c>
      <c r="HD288" s="58">
        <v>205.19996743104099</v>
      </c>
      <c r="HE288" s="18">
        <v>2263934.4</v>
      </c>
      <c r="HF288" s="18">
        <v>23524542.350399997</v>
      </c>
      <c r="HG288" s="18">
        <v>2413617.6620661123</v>
      </c>
      <c r="HH288" s="57">
        <v>0.49929676511954996</v>
      </c>
      <c r="HI288">
        <v>363</v>
      </c>
      <c r="HJ288" s="11">
        <v>36.742484041800886</v>
      </c>
      <c r="HK288">
        <v>3</v>
      </c>
      <c r="HL288" s="11">
        <v>10.121896430248178</v>
      </c>
      <c r="HM288" s="59">
        <v>2356.1644540949501</v>
      </c>
      <c r="HN288" s="59">
        <v>10.58</v>
      </c>
      <c r="HO288" s="59">
        <v>3.22</v>
      </c>
      <c r="HP288" s="59">
        <v>28.480220191991801</v>
      </c>
      <c r="HQ288" s="59">
        <v>0.319473624121624</v>
      </c>
      <c r="HR288" s="59">
        <v>0.46945199089526679</v>
      </c>
      <c r="HS288" s="59">
        <v>4.82</v>
      </c>
      <c r="HT288" s="59">
        <v>15.85</v>
      </c>
      <c r="HU288" t="s">
        <v>44</v>
      </c>
      <c r="HV288" s="19" t="s">
        <v>44</v>
      </c>
      <c r="HW288" s="18">
        <v>681.91249230000005</v>
      </c>
      <c r="HX288" s="58">
        <v>224.62197496362</v>
      </c>
      <c r="HY288" s="58">
        <v>485.37802503638</v>
      </c>
      <c r="HZ288" s="57">
        <v>0.5324509694904902</v>
      </c>
      <c r="IA288" s="18">
        <v>2263934.3999999994</v>
      </c>
      <c r="IB288" s="18">
        <v>3311632.0498430524</v>
      </c>
      <c r="IC288" s="18">
        <v>34411168.629919156</v>
      </c>
      <c r="ID288" s="58">
        <v>20.519996743104102</v>
      </c>
      <c r="IE288" s="18">
        <v>353058.53410617355</v>
      </c>
      <c r="IF288" s="18">
        <v>2060559.1279599387</v>
      </c>
      <c r="IG288" s="18">
        <v>1080864373.0513766</v>
      </c>
      <c r="IH288" s="18">
        <v>0</v>
      </c>
      <c r="II288" s="18">
        <v>0</v>
      </c>
      <c r="IJ288" s="18">
        <v>2226.8506551576243</v>
      </c>
      <c r="IK288" s="58">
        <v>20.957329521126759</v>
      </c>
      <c r="IL288" s="58">
        <v>7.2130797691305641</v>
      </c>
      <c r="IM288" s="58">
        <v>12.85260981966</v>
      </c>
      <c r="IN288" s="58">
        <v>18.868218245038655</v>
      </c>
      <c r="IO288" s="58">
        <v>4.7867133361165997E-15</v>
      </c>
      <c r="IP288" s="58">
        <v>77.364223043121228</v>
      </c>
      <c r="IQ288" s="58">
        <v>15.996411345972547</v>
      </c>
      <c r="IR288" s="58">
        <v>17.575242288025056</v>
      </c>
      <c r="IS288" s="58">
        <f t="shared" si="20"/>
        <v>2226.8506551576243</v>
      </c>
      <c r="IT288" s="60"/>
      <c r="IU288" s="18">
        <f t="shared" si="21"/>
        <v>12.85260981966</v>
      </c>
      <c r="IV288" s="18">
        <f t="shared" si="22"/>
        <v>20.957329521126759</v>
      </c>
      <c r="IW288" s="57">
        <f t="shared" si="23"/>
        <v>0.31636897882199999</v>
      </c>
      <c r="IX288" s="57">
        <f t="shared" si="24"/>
        <v>0.46277738871013807</v>
      </c>
      <c r="JA288" s="18">
        <v>205.4</v>
      </c>
    </row>
    <row r="289" spans="18:261" x14ac:dyDescent="0.2">
      <c r="R289" t="s">
        <v>624</v>
      </c>
      <c r="S289">
        <v>59</v>
      </c>
      <c r="T289" t="s">
        <v>41</v>
      </c>
      <c r="U289">
        <v>1</v>
      </c>
      <c r="V289">
        <v>56</v>
      </c>
      <c r="W289" t="s">
        <v>42</v>
      </c>
      <c r="X289" t="s">
        <v>355</v>
      </c>
      <c r="Y289">
        <v>31079</v>
      </c>
      <c r="Z289">
        <v>100</v>
      </c>
      <c r="AA289">
        <v>100</v>
      </c>
      <c r="AB289" t="b">
        <v>0</v>
      </c>
      <c r="AC289">
        <v>11578</v>
      </c>
      <c r="AD289">
        <v>1982</v>
      </c>
      <c r="AE289" s="10">
        <v>9999</v>
      </c>
      <c r="AF289" s="11">
        <v>105</v>
      </c>
      <c r="AG289" s="11">
        <v>35.521266121604796</v>
      </c>
      <c r="AH289" s="11">
        <v>57</v>
      </c>
      <c r="AI289" s="11">
        <v>33.829777258671236</v>
      </c>
      <c r="AJ289" s="11" t="s">
        <v>236</v>
      </c>
      <c r="AK289" s="11">
        <v>4.82</v>
      </c>
      <c r="AL289" s="11" t="s">
        <v>236</v>
      </c>
      <c r="AM289" s="11">
        <v>-28.91</v>
      </c>
      <c r="AQ289" t="s">
        <v>764</v>
      </c>
      <c r="AR289" t="s">
        <v>765</v>
      </c>
      <c r="AS289">
        <v>641</v>
      </c>
      <c r="AT289" t="s">
        <v>41</v>
      </c>
      <c r="AU289">
        <v>6</v>
      </c>
      <c r="AV289">
        <v>461</v>
      </c>
      <c r="AW289" t="s">
        <v>42</v>
      </c>
      <c r="AX289">
        <v>0</v>
      </c>
      <c r="AY289" t="s">
        <v>380</v>
      </c>
      <c r="AZ289" t="s">
        <v>275</v>
      </c>
      <c r="BA289">
        <v>12</v>
      </c>
      <c r="BB289" t="s">
        <v>766</v>
      </c>
      <c r="BC289">
        <v>33</v>
      </c>
      <c r="BD289">
        <v>12033</v>
      </c>
      <c r="BE289">
        <v>299</v>
      </c>
      <c r="BF289">
        <v>11083</v>
      </c>
      <c r="BG289">
        <v>1970</v>
      </c>
      <c r="BH289">
        <v>0</v>
      </c>
      <c r="BI289" t="s">
        <v>1807</v>
      </c>
      <c r="BJ289" t="s">
        <v>1788</v>
      </c>
      <c r="BK289" t="s">
        <v>1808</v>
      </c>
      <c r="BL289" t="s">
        <v>1809</v>
      </c>
      <c r="BM289" t="s">
        <v>1810</v>
      </c>
      <c r="BN289">
        <v>2009</v>
      </c>
      <c r="BO289">
        <v>0.95</v>
      </c>
      <c r="BP289" t="s">
        <v>1811</v>
      </c>
      <c r="BQ289" t="s">
        <v>1701</v>
      </c>
      <c r="BR289">
        <v>2012</v>
      </c>
      <c r="BS289">
        <v>0</v>
      </c>
      <c r="BT289" t="s">
        <v>1909</v>
      </c>
      <c r="BU289" t="s">
        <v>1863</v>
      </c>
      <c r="BV289">
        <v>0</v>
      </c>
      <c r="BW289">
        <v>0</v>
      </c>
      <c r="BX289">
        <v>0</v>
      </c>
      <c r="BY289">
        <v>2.4</v>
      </c>
      <c r="BZ289">
        <v>0.2475</v>
      </c>
      <c r="CA289">
        <v>6.7799999999999999E-2</v>
      </c>
      <c r="CB289">
        <v>0.2475</v>
      </c>
      <c r="CC289">
        <v>6.7799999999999999E-2</v>
      </c>
      <c r="CD289">
        <v>0.05</v>
      </c>
      <c r="CE289">
        <v>0.1</v>
      </c>
      <c r="CF289">
        <v>0.56000000000000005</v>
      </c>
      <c r="CG289">
        <v>0.99</v>
      </c>
      <c r="CH289">
        <v>0</v>
      </c>
      <c r="CI289">
        <v>0</v>
      </c>
      <c r="CJ289">
        <v>0</v>
      </c>
      <c r="CK289">
        <v>0</v>
      </c>
      <c r="CL289" t="s">
        <v>1188</v>
      </c>
      <c r="CM289">
        <v>2020</v>
      </c>
      <c r="CN289">
        <v>0</v>
      </c>
      <c r="CO289" t="s">
        <v>2481</v>
      </c>
      <c r="CP289">
        <v>100</v>
      </c>
      <c r="CQ289" t="s">
        <v>2482</v>
      </c>
      <c r="CR289">
        <v>100</v>
      </c>
      <c r="CS289" t="s">
        <v>1795</v>
      </c>
      <c r="CT289">
        <v>0</v>
      </c>
      <c r="CU289">
        <v>0</v>
      </c>
      <c r="CV289">
        <v>0</v>
      </c>
      <c r="CW289" t="s">
        <v>1984</v>
      </c>
      <c r="CX289">
        <v>30.566099999999999</v>
      </c>
      <c r="CY289">
        <v>-87.224400000000003</v>
      </c>
      <c r="CZ289" t="s">
        <v>1817</v>
      </c>
      <c r="DA289" t="s">
        <v>1818</v>
      </c>
      <c r="DB289" t="s">
        <v>2483</v>
      </c>
      <c r="DC289">
        <v>0</v>
      </c>
      <c r="DD289" s="18">
        <v>9335351</v>
      </c>
      <c r="DE289" s="18">
        <v>900574.8</v>
      </c>
      <c r="DF289" s="57">
        <v>0.28799999999999998</v>
      </c>
      <c r="DG289" t="s">
        <v>1891</v>
      </c>
      <c r="DH289">
        <v>5344053</v>
      </c>
      <c r="DI289">
        <v>213.4</v>
      </c>
      <c r="DJ289">
        <v>793</v>
      </c>
      <c r="DK289">
        <v>856552.4</v>
      </c>
      <c r="DL289">
        <v>4.25</v>
      </c>
      <c r="DM289">
        <v>344.8</v>
      </c>
      <c r="DN289">
        <v>63</v>
      </c>
      <c r="DO289">
        <v>0</v>
      </c>
      <c r="DP289">
        <v>6.9483416277231404E-4</v>
      </c>
      <c r="DQ289">
        <v>0.23902295199367601</v>
      </c>
      <c r="DR289">
        <v>129.984942943692</v>
      </c>
      <c r="DS289">
        <v>0</v>
      </c>
      <c r="DT289">
        <v>0.163130504838885</v>
      </c>
      <c r="DU289">
        <v>4.57186880279059E-2</v>
      </c>
      <c r="DV289">
        <v>0.16989184445234001</v>
      </c>
      <c r="DW289" s="58">
        <v>183.507272517123</v>
      </c>
      <c r="DX289">
        <v>4.5525872567619503E-7</v>
      </c>
      <c r="DY289">
        <v>0.12904063638590399</v>
      </c>
      <c r="DZ289">
        <v>1.00095933213451E-2</v>
      </c>
      <c r="EA289">
        <v>0</v>
      </c>
      <c r="EB289">
        <v>0</v>
      </c>
      <c r="EC289">
        <v>267080</v>
      </c>
      <c r="ED289">
        <v>97156</v>
      </c>
      <c r="EE289">
        <v>121</v>
      </c>
      <c r="EF289">
        <v>1</v>
      </c>
      <c r="EG289">
        <v>1</v>
      </c>
      <c r="EH289">
        <v>0</v>
      </c>
      <c r="EI289">
        <v>1</v>
      </c>
      <c r="EJ289">
        <v>1</v>
      </c>
      <c r="EK289" t="s">
        <v>1822</v>
      </c>
      <c r="EL289" t="s">
        <v>1822</v>
      </c>
      <c r="EM289">
        <v>0</v>
      </c>
      <c r="EN289">
        <v>1</v>
      </c>
      <c r="EO289">
        <v>0</v>
      </c>
      <c r="EP289">
        <v>0</v>
      </c>
      <c r="EQ289">
        <v>1</v>
      </c>
      <c r="ER289">
        <v>1</v>
      </c>
      <c r="ES289">
        <v>0</v>
      </c>
      <c r="ET289">
        <v>0</v>
      </c>
      <c r="EU289">
        <v>0</v>
      </c>
      <c r="EV289">
        <v>0</v>
      </c>
      <c r="EW289">
        <v>1</v>
      </c>
      <c r="EX289">
        <v>0</v>
      </c>
      <c r="EY289">
        <v>1</v>
      </c>
      <c r="EZ289" t="s">
        <v>1823</v>
      </c>
      <c r="FA289">
        <v>52</v>
      </c>
      <c r="FB289" t="s">
        <v>1824</v>
      </c>
      <c r="FC289">
        <v>0</v>
      </c>
      <c r="FD289" t="s">
        <v>1803</v>
      </c>
      <c r="FE289">
        <v>0</v>
      </c>
      <c r="FF289">
        <v>0</v>
      </c>
      <c r="FG289">
        <v>0</v>
      </c>
      <c r="FH289">
        <v>1</v>
      </c>
      <c r="FI289">
        <v>0</v>
      </c>
      <c r="FJ289" t="s">
        <v>1871</v>
      </c>
      <c r="FK289">
        <v>1</v>
      </c>
      <c r="FL289">
        <v>90</v>
      </c>
      <c r="FM289">
        <v>66</v>
      </c>
      <c r="FN289">
        <v>66</v>
      </c>
      <c r="FO289">
        <v>86</v>
      </c>
      <c r="FP289">
        <v>1</v>
      </c>
      <c r="FQ289">
        <v>1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1</v>
      </c>
      <c r="FX289">
        <v>0</v>
      </c>
      <c r="FY289">
        <v>0</v>
      </c>
      <c r="FZ289">
        <v>0</v>
      </c>
      <c r="GA289">
        <v>0</v>
      </c>
      <c r="GB289">
        <v>0</v>
      </c>
      <c r="GC289">
        <v>0</v>
      </c>
      <c r="GD289">
        <v>0</v>
      </c>
      <c r="GE289">
        <v>0</v>
      </c>
      <c r="GF289">
        <v>0</v>
      </c>
      <c r="GG289">
        <v>0</v>
      </c>
      <c r="GH289">
        <v>0</v>
      </c>
      <c r="GI289">
        <v>1</v>
      </c>
      <c r="GJ289">
        <v>0</v>
      </c>
      <c r="GK289" t="s">
        <v>1804</v>
      </c>
      <c r="GL289">
        <v>1</v>
      </c>
      <c r="GM289" t="s">
        <v>1804</v>
      </c>
      <c r="GN289">
        <v>0</v>
      </c>
      <c r="GO289">
        <v>0</v>
      </c>
      <c r="GP289">
        <v>0</v>
      </c>
      <c r="GQ289" t="s">
        <v>2173</v>
      </c>
      <c r="GR289">
        <v>167.31590009999999</v>
      </c>
      <c r="GS289">
        <v>1.27543168265811</v>
      </c>
      <c r="GT289">
        <v>4.7395376023799596</v>
      </c>
      <c r="GU289">
        <v>0</v>
      </c>
      <c r="GV289">
        <v>6588933</v>
      </c>
      <c r="GW289">
        <v>670464</v>
      </c>
      <c r="GX289">
        <v>0.2</v>
      </c>
      <c r="GY289">
        <v>671271</v>
      </c>
      <c r="GZ289">
        <v>203.75711818590355</v>
      </c>
      <c r="HA289" t="s">
        <v>1806</v>
      </c>
      <c r="HB289" s="57">
        <v>0.28799999999999998</v>
      </c>
      <c r="HC289" t="s">
        <v>1840</v>
      </c>
      <c r="HD289" s="58">
        <v>190</v>
      </c>
      <c r="HE289" s="18">
        <v>754341.12</v>
      </c>
      <c r="HF289" s="18">
        <v>8360362.6329600001</v>
      </c>
      <c r="HG289" s="18">
        <v>794234.4501311999</v>
      </c>
      <c r="HH289" s="57">
        <v>0.3235930735930736</v>
      </c>
      <c r="HI289">
        <v>125</v>
      </c>
      <c r="HJ289" s="11">
        <v>20.65656793870675</v>
      </c>
      <c r="HK289">
        <v>0</v>
      </c>
      <c r="HL289" s="11">
        <v>16.525254350965401</v>
      </c>
      <c r="HM289" s="59" t="s">
        <v>44</v>
      </c>
      <c r="HN289" s="59" t="s">
        <v>44</v>
      </c>
      <c r="HO289" s="59" t="s">
        <v>44</v>
      </c>
      <c r="HP289" s="59" t="s">
        <v>44</v>
      </c>
      <c r="HQ289" s="59" t="s">
        <v>44</v>
      </c>
      <c r="HR289" s="59" t="s">
        <v>44</v>
      </c>
      <c r="HS289" s="59" t="s">
        <v>44</v>
      </c>
      <c r="HT289" s="59" t="s">
        <v>44</v>
      </c>
      <c r="HU289" t="s">
        <v>44</v>
      </c>
      <c r="HV289" s="19">
        <v>1</v>
      </c>
      <c r="HW289" s="18">
        <v>306.29610530999997</v>
      </c>
      <c r="HX289" s="58">
        <v>100.89393708911399</v>
      </c>
      <c r="HY289" s="58">
        <v>198.10606291088601</v>
      </c>
      <c r="HZ289" s="57">
        <v>0.43467624733290333</v>
      </c>
      <c r="IA289" s="18">
        <v>754341.12</v>
      </c>
      <c r="IB289" s="18">
        <v>1138521.4140642339</v>
      </c>
      <c r="IC289" s="18">
        <v>12618232.832073905</v>
      </c>
      <c r="ID289" s="58">
        <v>19</v>
      </c>
      <c r="IE289" s="18">
        <v>119873.2119047021</v>
      </c>
      <c r="IF289" s="18">
        <v>674361.23822649778</v>
      </c>
      <c r="IG289" s="18">
        <v>485494182.27745754</v>
      </c>
      <c r="IH289" s="18">
        <v>0</v>
      </c>
      <c r="II289" s="18">
        <v>0</v>
      </c>
      <c r="IJ289" s="18">
        <v>2450.6780617605186</v>
      </c>
      <c r="IK289" s="58">
        <v>26.43236295652174</v>
      </c>
      <c r="IL289" s="58">
        <v>8.4667335895342095</v>
      </c>
      <c r="IM289" s="58">
        <v>13.708543415579999</v>
      </c>
      <c r="IN289" s="58">
        <v>25.577896984536714</v>
      </c>
      <c r="IO289" s="58">
        <v>0</v>
      </c>
      <c r="IP289" s="58">
        <v>75.98777758430073</v>
      </c>
      <c r="IQ289" s="58">
        <v>45.135832289357367</v>
      </c>
      <c r="IR289" s="58">
        <v>50.488984762570766</v>
      </c>
      <c r="IS289" s="58">
        <f t="shared" si="20"/>
        <v>2450.6780617605186</v>
      </c>
      <c r="IT289" s="60"/>
      <c r="IU289" s="18">
        <f t="shared" si="21"/>
        <v>13.708543415579999</v>
      </c>
      <c r="IV289" s="18">
        <f t="shared" si="22"/>
        <v>26.43236295652174</v>
      </c>
      <c r="IW289" s="57">
        <f t="shared" si="23"/>
        <v>0.33743791668599998</v>
      </c>
      <c r="IX289" s="57">
        <f t="shared" si="24"/>
        <v>0.50929252546146997</v>
      </c>
      <c r="JA289" s="18">
        <v>205.4</v>
      </c>
    </row>
    <row r="290" spans="18:261" x14ac:dyDescent="0.2">
      <c r="R290" t="s">
        <v>627</v>
      </c>
      <c r="S290">
        <v>60</v>
      </c>
      <c r="T290" t="s">
        <v>41</v>
      </c>
      <c r="U290">
        <v>1</v>
      </c>
      <c r="V290">
        <v>57</v>
      </c>
      <c r="W290" t="s">
        <v>42</v>
      </c>
      <c r="X290" t="s">
        <v>355</v>
      </c>
      <c r="Y290">
        <v>31001</v>
      </c>
      <c r="Z290">
        <v>77</v>
      </c>
      <c r="AA290">
        <v>309</v>
      </c>
      <c r="AB290" t="b">
        <v>0</v>
      </c>
      <c r="AC290">
        <v>12708</v>
      </c>
      <c r="AD290">
        <v>1981</v>
      </c>
      <c r="AE290" s="10">
        <v>9999</v>
      </c>
      <c r="AF290" s="11">
        <v>89</v>
      </c>
      <c r="AG290" s="11">
        <v>38.278903955416375</v>
      </c>
      <c r="AH290" s="11">
        <v>38</v>
      </c>
      <c r="AI290" s="11">
        <v>38.278903955416375</v>
      </c>
      <c r="AJ290" s="11" t="s">
        <v>236</v>
      </c>
      <c r="AK290" s="11">
        <v>4.82</v>
      </c>
      <c r="AL290" s="11" t="s">
        <v>236</v>
      </c>
      <c r="AM290" s="11">
        <v>-28.91</v>
      </c>
      <c r="AQ290" t="s">
        <v>764</v>
      </c>
      <c r="AR290" t="s">
        <v>767</v>
      </c>
      <c r="AS290">
        <v>641</v>
      </c>
      <c r="AT290" t="s">
        <v>41</v>
      </c>
      <c r="AU290">
        <v>7</v>
      </c>
      <c r="AV290">
        <v>462</v>
      </c>
      <c r="AW290" t="s">
        <v>42</v>
      </c>
      <c r="AX290">
        <v>0</v>
      </c>
      <c r="AY290" t="s">
        <v>380</v>
      </c>
      <c r="AZ290" t="s">
        <v>275</v>
      </c>
      <c r="BA290">
        <v>12</v>
      </c>
      <c r="BB290" t="s">
        <v>766</v>
      </c>
      <c r="BC290">
        <v>33</v>
      </c>
      <c r="BD290">
        <v>12033</v>
      </c>
      <c r="BE290">
        <v>475</v>
      </c>
      <c r="BF290">
        <v>10816</v>
      </c>
      <c r="BG290">
        <v>1973</v>
      </c>
      <c r="BH290">
        <v>0</v>
      </c>
      <c r="BI290" t="s">
        <v>1807</v>
      </c>
      <c r="BJ290" t="s">
        <v>1788</v>
      </c>
      <c r="BK290" t="s">
        <v>1808</v>
      </c>
      <c r="BL290" t="s">
        <v>1809</v>
      </c>
      <c r="BM290" t="s">
        <v>1810</v>
      </c>
      <c r="BN290">
        <v>2009</v>
      </c>
      <c r="BO290">
        <v>0.95</v>
      </c>
      <c r="BP290" t="s">
        <v>1811</v>
      </c>
      <c r="BQ290" t="s">
        <v>1701</v>
      </c>
      <c r="BR290">
        <v>2005</v>
      </c>
      <c r="BS290">
        <v>0</v>
      </c>
      <c r="BT290" t="s">
        <v>1909</v>
      </c>
      <c r="BU290" t="s">
        <v>1863</v>
      </c>
      <c r="BV290">
        <v>0</v>
      </c>
      <c r="BW290">
        <v>0</v>
      </c>
      <c r="BX290">
        <v>0</v>
      </c>
      <c r="BY290">
        <v>2.4</v>
      </c>
      <c r="BZ290">
        <v>6.2109999999999999E-2</v>
      </c>
      <c r="CA290">
        <v>6.2109999999999999E-2</v>
      </c>
      <c r="CB290">
        <v>6.2109999999999999E-2</v>
      </c>
      <c r="CC290">
        <v>6.2109999999999999E-2</v>
      </c>
      <c r="CD290">
        <v>0.05</v>
      </c>
      <c r="CE290">
        <v>0.1</v>
      </c>
      <c r="CF290">
        <v>0.56000000000000005</v>
      </c>
      <c r="CG290">
        <v>0.99</v>
      </c>
      <c r="CH290">
        <v>0</v>
      </c>
      <c r="CI290">
        <v>0</v>
      </c>
      <c r="CJ290">
        <v>0</v>
      </c>
      <c r="CK290">
        <v>0</v>
      </c>
      <c r="CL290" t="s">
        <v>1188</v>
      </c>
      <c r="CM290">
        <v>2020</v>
      </c>
      <c r="CN290">
        <v>0</v>
      </c>
      <c r="CO290" t="s">
        <v>2481</v>
      </c>
      <c r="CP290">
        <v>100</v>
      </c>
      <c r="CQ290" t="s">
        <v>2482</v>
      </c>
      <c r="CR290">
        <v>100</v>
      </c>
      <c r="CS290" t="s">
        <v>1795</v>
      </c>
      <c r="CT290">
        <v>0</v>
      </c>
      <c r="CU290">
        <v>0</v>
      </c>
      <c r="CV290">
        <v>0</v>
      </c>
      <c r="CW290" t="s">
        <v>1984</v>
      </c>
      <c r="CX290">
        <v>30.566099999999999</v>
      </c>
      <c r="CY290">
        <v>-87.224400000000003</v>
      </c>
      <c r="CZ290" t="s">
        <v>1817</v>
      </c>
      <c r="DA290" t="s">
        <v>1818</v>
      </c>
      <c r="DB290" t="s">
        <v>2483</v>
      </c>
      <c r="DC290">
        <v>0</v>
      </c>
      <c r="DD290" s="18">
        <v>16513554.199999999</v>
      </c>
      <c r="DE290" s="18">
        <v>1665402.6</v>
      </c>
      <c r="DF290" s="57">
        <v>0.29399999999999998</v>
      </c>
      <c r="DG290" t="s">
        <v>1891</v>
      </c>
      <c r="DH290">
        <v>7495491.7999999998</v>
      </c>
      <c r="DI290">
        <v>406.4</v>
      </c>
      <c r="DJ290">
        <v>1010.4</v>
      </c>
      <c r="DK290">
        <v>1574623.8</v>
      </c>
      <c r="DL290">
        <v>7.25</v>
      </c>
      <c r="DM290">
        <v>463</v>
      </c>
      <c r="DN290">
        <v>216</v>
      </c>
      <c r="DO290">
        <v>0</v>
      </c>
      <c r="DP290">
        <v>5.8930887622922403E-4</v>
      </c>
      <c r="DQ290">
        <v>0.166381539388717</v>
      </c>
      <c r="DR290">
        <v>108.91881661277399</v>
      </c>
      <c r="DS290">
        <v>0</v>
      </c>
      <c r="DT290">
        <v>0.12579048504047499</v>
      </c>
      <c r="DU290">
        <v>4.9220173328888797E-2</v>
      </c>
      <c r="DV290">
        <v>0.122372202587375</v>
      </c>
      <c r="DW290" s="58">
        <v>190.706831603822</v>
      </c>
      <c r="DX290">
        <v>4.3903328818213998E-7</v>
      </c>
      <c r="DY290">
        <v>0.12354092629385501</v>
      </c>
      <c r="DZ290">
        <v>1.96195095858335E-2</v>
      </c>
      <c r="EA290">
        <v>0</v>
      </c>
      <c r="EB290">
        <v>0</v>
      </c>
      <c r="EC290">
        <v>939071</v>
      </c>
      <c r="ED290">
        <v>180216</v>
      </c>
      <c r="EE290">
        <v>4178</v>
      </c>
      <c r="EF290">
        <v>1</v>
      </c>
      <c r="EG290">
        <v>1</v>
      </c>
      <c r="EH290">
        <v>0</v>
      </c>
      <c r="EI290">
        <v>0.57999999999999996</v>
      </c>
      <c r="EJ290">
        <v>1</v>
      </c>
      <c r="EK290" t="s">
        <v>1822</v>
      </c>
      <c r="EL290" t="s">
        <v>1822</v>
      </c>
      <c r="EM290">
        <v>0</v>
      </c>
      <c r="EN290">
        <v>1</v>
      </c>
      <c r="EO290">
        <v>0</v>
      </c>
      <c r="EP290">
        <v>0</v>
      </c>
      <c r="EQ290">
        <v>1</v>
      </c>
      <c r="ER290">
        <v>1</v>
      </c>
      <c r="ES290">
        <v>0</v>
      </c>
      <c r="ET290">
        <v>0</v>
      </c>
      <c r="EU290">
        <v>0</v>
      </c>
      <c r="EV290">
        <v>0</v>
      </c>
      <c r="EW290">
        <v>1</v>
      </c>
      <c r="EX290">
        <v>0</v>
      </c>
      <c r="EY290">
        <v>1</v>
      </c>
      <c r="EZ290" t="s">
        <v>1950</v>
      </c>
      <c r="FA290">
        <v>49</v>
      </c>
      <c r="FB290" t="s">
        <v>1824</v>
      </c>
      <c r="FC290">
        <v>2</v>
      </c>
      <c r="FD290" t="s">
        <v>1803</v>
      </c>
      <c r="FE290">
        <v>0</v>
      </c>
      <c r="FF290">
        <v>0</v>
      </c>
      <c r="FG290">
        <v>0</v>
      </c>
      <c r="FH290">
        <v>1</v>
      </c>
      <c r="FI290">
        <v>0</v>
      </c>
      <c r="FJ290" t="s">
        <v>1871</v>
      </c>
      <c r="FK290">
        <v>1</v>
      </c>
      <c r="FL290">
        <v>90</v>
      </c>
      <c r="FM290">
        <v>66</v>
      </c>
      <c r="FN290">
        <v>66</v>
      </c>
      <c r="FO290">
        <v>86</v>
      </c>
      <c r="FP290">
        <v>1</v>
      </c>
      <c r="FQ290">
        <v>1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1</v>
      </c>
      <c r="FX290">
        <v>0</v>
      </c>
      <c r="FY290">
        <v>0</v>
      </c>
      <c r="FZ290">
        <v>0</v>
      </c>
      <c r="GA290">
        <v>0</v>
      </c>
      <c r="GB290">
        <v>0</v>
      </c>
      <c r="GC290">
        <v>0</v>
      </c>
      <c r="GD290">
        <v>0</v>
      </c>
      <c r="GE290">
        <v>0</v>
      </c>
      <c r="GF290">
        <v>0</v>
      </c>
      <c r="GG290">
        <v>0</v>
      </c>
      <c r="GH290">
        <v>0</v>
      </c>
      <c r="GI290">
        <v>1</v>
      </c>
      <c r="GJ290">
        <v>0</v>
      </c>
      <c r="GK290" t="s">
        <v>1836</v>
      </c>
      <c r="GL290">
        <v>1</v>
      </c>
      <c r="GM290" t="s">
        <v>1836</v>
      </c>
      <c r="GN290">
        <v>0</v>
      </c>
      <c r="GO290">
        <v>0</v>
      </c>
      <c r="GP290">
        <v>0</v>
      </c>
      <c r="GQ290" t="s">
        <v>2173</v>
      </c>
      <c r="GR290">
        <v>167.31590009999999</v>
      </c>
      <c r="GS290">
        <v>2.4289383122411299</v>
      </c>
      <c r="GT290">
        <v>6.0388761581900603</v>
      </c>
      <c r="GU290">
        <v>0</v>
      </c>
      <c r="GV290">
        <v>22768043</v>
      </c>
      <c r="GW290">
        <v>2342127</v>
      </c>
      <c r="GX290">
        <v>0.41</v>
      </c>
      <c r="GY290">
        <v>2335650</v>
      </c>
      <c r="GZ290">
        <v>205.16914870549041</v>
      </c>
      <c r="HA290" t="s">
        <v>1806</v>
      </c>
      <c r="HB290" s="57">
        <v>0.29399999999999998</v>
      </c>
      <c r="HC290" t="s">
        <v>1806</v>
      </c>
      <c r="HD290" s="58">
        <v>190.706831603822</v>
      </c>
      <c r="HE290" s="18">
        <v>1223334</v>
      </c>
      <c r="HF290" s="18">
        <v>13231580.544</v>
      </c>
      <c r="HG290" s="18">
        <v>1261676.4013285076</v>
      </c>
      <c r="HH290" s="57">
        <v>0.51406926406926412</v>
      </c>
      <c r="HI290">
        <v>125</v>
      </c>
      <c r="HJ290" s="11">
        <v>15.708767625663578</v>
      </c>
      <c r="HK290">
        <v>0</v>
      </c>
      <c r="HL290" s="11">
        <v>12.567014100530862</v>
      </c>
      <c r="HM290" s="59">
        <v>2492.9822027454302</v>
      </c>
      <c r="HN290" s="59">
        <v>10.58</v>
      </c>
      <c r="HO290" s="59">
        <v>4.59</v>
      </c>
      <c r="HP290" s="59">
        <v>32.718992146378298</v>
      </c>
      <c r="HQ290" s="59">
        <v>0.33180553675789498</v>
      </c>
      <c r="HR290" s="59">
        <v>0.49657031749105029</v>
      </c>
      <c r="HS290" s="59">
        <v>4.82</v>
      </c>
      <c r="HT290" s="59">
        <v>15.85</v>
      </c>
      <c r="HU290" t="s">
        <v>44</v>
      </c>
      <c r="HV290" s="19">
        <v>1</v>
      </c>
      <c r="HW290" s="18">
        <v>474.86836799999998</v>
      </c>
      <c r="HX290" s="58">
        <v>156.42164041919997</v>
      </c>
      <c r="HY290" s="58">
        <v>318.5783595808</v>
      </c>
      <c r="HZ290" s="57">
        <v>0.43835369164358146</v>
      </c>
      <c r="IA290" s="18">
        <v>1223334</v>
      </c>
      <c r="IB290" s="18">
        <v>1823989.7109289425</v>
      </c>
      <c r="IC290" s="18">
        <v>19728272.713407446</v>
      </c>
      <c r="ID290" s="58">
        <v>19.070683160382199</v>
      </c>
      <c r="IE290" s="18">
        <v>188115.8191095035</v>
      </c>
      <c r="IF290" s="18">
        <v>1073560.5822190042</v>
      </c>
      <c r="IG290" s="18">
        <v>752689394.39584804</v>
      </c>
      <c r="IH290" s="18">
        <v>0</v>
      </c>
      <c r="II290" s="18">
        <v>0</v>
      </c>
      <c r="IJ290" s="18">
        <v>2362.6507317894134</v>
      </c>
      <c r="IK290" s="58">
        <v>22.927892842105262</v>
      </c>
      <c r="IL290" s="58">
        <v>7.9659669837600928</v>
      </c>
      <c r="IM290" s="58">
        <v>13.378291580159996</v>
      </c>
      <c r="IN290" s="58">
        <v>21.226172972651927</v>
      </c>
      <c r="IO290" s="58">
        <v>0</v>
      </c>
      <c r="IP290" s="58">
        <v>74.593405798102026</v>
      </c>
      <c r="IQ290" s="58">
        <v>38.118615002830083</v>
      </c>
      <c r="IR290" s="58">
        <v>43.436577812391533</v>
      </c>
      <c r="IS290" s="58">
        <f t="shared" si="20"/>
        <v>2362.6507317894134</v>
      </c>
      <c r="IT290" s="60"/>
      <c r="IU290" s="18">
        <f t="shared" si="21"/>
        <v>13.378291580159996</v>
      </c>
      <c r="IV290" s="18">
        <f t="shared" si="22"/>
        <v>22.927892842105262</v>
      </c>
      <c r="IW290" s="57">
        <f t="shared" si="23"/>
        <v>0.32930871667200001</v>
      </c>
      <c r="IX290" s="57">
        <f t="shared" si="24"/>
        <v>0.49099895116864434</v>
      </c>
      <c r="JA290" s="18">
        <v>205.4</v>
      </c>
    </row>
    <row r="291" spans="18:261" x14ac:dyDescent="0.2">
      <c r="R291" t="s">
        <v>629</v>
      </c>
      <c r="S291">
        <v>60</v>
      </c>
      <c r="T291" t="s">
        <v>41</v>
      </c>
      <c r="U291">
        <v>2</v>
      </c>
      <c r="V291">
        <v>90669</v>
      </c>
      <c r="W291" t="s">
        <v>42</v>
      </c>
      <c r="X291" t="s">
        <v>355</v>
      </c>
      <c r="Y291">
        <v>31001</v>
      </c>
      <c r="Z291">
        <v>232</v>
      </c>
      <c r="AA291">
        <v>309</v>
      </c>
      <c r="AB291" t="b">
        <v>0</v>
      </c>
      <c r="AC291">
        <v>12132</v>
      </c>
      <c r="AD291">
        <v>2011</v>
      </c>
      <c r="AE291" s="10">
        <v>9999</v>
      </c>
      <c r="AF291" s="11">
        <v>89</v>
      </c>
      <c r="AG291" s="11">
        <v>38.278903955416375</v>
      </c>
      <c r="AH291" s="11">
        <v>38</v>
      </c>
      <c r="AI291" s="11">
        <v>38.278903955416375</v>
      </c>
      <c r="AJ291" s="11" t="s">
        <v>236</v>
      </c>
      <c r="AK291" s="11">
        <v>4.82</v>
      </c>
      <c r="AL291" s="11" t="s">
        <v>236</v>
      </c>
      <c r="AM291" s="11">
        <v>-28.91</v>
      </c>
      <c r="AQ291" t="s">
        <v>768</v>
      </c>
      <c r="AR291" t="s">
        <v>769</v>
      </c>
      <c r="AS291">
        <v>645</v>
      </c>
      <c r="AT291" t="s">
        <v>41</v>
      </c>
      <c r="AU291" t="s">
        <v>770</v>
      </c>
      <c r="AV291">
        <v>470</v>
      </c>
      <c r="AW291" t="s">
        <v>42</v>
      </c>
      <c r="AX291">
        <v>0</v>
      </c>
      <c r="AY291" t="s">
        <v>274</v>
      </c>
      <c r="AZ291" t="s">
        <v>275</v>
      </c>
      <c r="BA291">
        <v>12</v>
      </c>
      <c r="BB291" t="s">
        <v>771</v>
      </c>
      <c r="BC291">
        <v>57</v>
      </c>
      <c r="BD291">
        <v>12057</v>
      </c>
      <c r="BE291">
        <v>437</v>
      </c>
      <c r="BF291">
        <v>10792</v>
      </c>
      <c r="BG291">
        <v>1985</v>
      </c>
      <c r="BH291">
        <v>0</v>
      </c>
      <c r="BI291" t="s">
        <v>1881</v>
      </c>
      <c r="BJ291" t="s">
        <v>1788</v>
      </c>
      <c r="BK291" t="s">
        <v>1808</v>
      </c>
      <c r="BL291" t="s">
        <v>2122</v>
      </c>
      <c r="BM291" t="s">
        <v>1810</v>
      </c>
      <c r="BN291">
        <v>1985</v>
      </c>
      <c r="BO291">
        <v>0.95</v>
      </c>
      <c r="BP291" t="s">
        <v>1971</v>
      </c>
      <c r="BQ291" t="s">
        <v>1701</v>
      </c>
      <c r="BR291">
        <v>2007</v>
      </c>
      <c r="BS291">
        <v>0</v>
      </c>
      <c r="BT291" t="s">
        <v>1909</v>
      </c>
      <c r="BU291" t="s">
        <v>1793</v>
      </c>
      <c r="BV291">
        <v>0</v>
      </c>
      <c r="BW291">
        <v>0</v>
      </c>
      <c r="BX291">
        <v>0</v>
      </c>
      <c r="BY291">
        <v>0.82</v>
      </c>
      <c r="BZ291">
        <v>8.0820000000000003E-2</v>
      </c>
      <c r="CA291">
        <v>8.0820000000000003E-2</v>
      </c>
      <c r="CB291">
        <v>8.0820000000000003E-2</v>
      </c>
      <c r="CC291">
        <v>8.0820000000000003E-2</v>
      </c>
      <c r="CD291">
        <v>0.05</v>
      </c>
      <c r="CE291">
        <v>0.1</v>
      </c>
      <c r="CF291">
        <v>0.56000000000000005</v>
      </c>
      <c r="CG291">
        <v>0.99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 t="s">
        <v>2484</v>
      </c>
      <c r="CP291">
        <v>100</v>
      </c>
      <c r="CQ291" t="s">
        <v>2485</v>
      </c>
      <c r="CR291">
        <v>100</v>
      </c>
      <c r="CS291" t="s">
        <v>1795</v>
      </c>
      <c r="CT291" t="s">
        <v>2486</v>
      </c>
      <c r="CU291">
        <v>1</v>
      </c>
      <c r="CV291">
        <v>0</v>
      </c>
      <c r="CW291" t="s">
        <v>1984</v>
      </c>
      <c r="CX291">
        <v>27.7944</v>
      </c>
      <c r="CY291">
        <v>-82.403599999999997</v>
      </c>
      <c r="CZ291" t="s">
        <v>1817</v>
      </c>
      <c r="DA291" t="s">
        <v>1818</v>
      </c>
      <c r="DB291" t="s">
        <v>1985</v>
      </c>
      <c r="DC291">
        <v>0</v>
      </c>
      <c r="DD291" s="18">
        <v>20229002</v>
      </c>
      <c r="DE291" s="18">
        <v>1828360</v>
      </c>
      <c r="DF291" s="57">
        <v>0.36799999999999999</v>
      </c>
      <c r="DG291" t="s">
        <v>1891</v>
      </c>
      <c r="DH291">
        <v>9889130.8000000007</v>
      </c>
      <c r="DI291">
        <v>1519.4</v>
      </c>
      <c r="DJ291">
        <v>787.6</v>
      </c>
      <c r="DK291">
        <v>2012800.4</v>
      </c>
      <c r="DL291">
        <v>0</v>
      </c>
      <c r="DM291">
        <v>370.8</v>
      </c>
      <c r="DN291">
        <v>33</v>
      </c>
      <c r="DO291">
        <v>0</v>
      </c>
      <c r="DP291">
        <v>0.147048667880671</v>
      </c>
      <c r="DQ291">
        <v>7.9079505838049902E-2</v>
      </c>
      <c r="DR291">
        <v>190.53869264366699</v>
      </c>
      <c r="DS291">
        <v>0</v>
      </c>
      <c r="DT291">
        <v>7.8612305259961296E-2</v>
      </c>
      <c r="DU291">
        <v>0.150219966363145</v>
      </c>
      <c r="DV291">
        <v>7.7868399044105002E-2</v>
      </c>
      <c r="DW291" s="58">
        <v>199.00145345776301</v>
      </c>
      <c r="DX291">
        <v>0</v>
      </c>
      <c r="DY291">
        <v>7.4991423917661101E-2</v>
      </c>
      <c r="DZ291">
        <v>2.3981283262448599E-3</v>
      </c>
      <c r="EA291">
        <v>0</v>
      </c>
      <c r="EB291">
        <v>1297823</v>
      </c>
      <c r="EC291">
        <v>567570</v>
      </c>
      <c r="ED291">
        <v>1073350</v>
      </c>
      <c r="EE291">
        <v>0</v>
      </c>
      <c r="EF291">
        <v>1</v>
      </c>
      <c r="EG291">
        <v>1</v>
      </c>
      <c r="EH291" t="s">
        <v>1847</v>
      </c>
      <c r="EI291">
        <v>0.48</v>
      </c>
      <c r="EJ291">
        <v>0.87</v>
      </c>
      <c r="EK291" t="s">
        <v>1822</v>
      </c>
      <c r="EL291" t="s">
        <v>1822</v>
      </c>
      <c r="EM291">
        <v>0</v>
      </c>
      <c r="EN291">
        <v>1</v>
      </c>
      <c r="EO291">
        <v>0</v>
      </c>
      <c r="EP291">
        <v>0</v>
      </c>
      <c r="EQ291">
        <v>1</v>
      </c>
      <c r="ER291">
        <v>1</v>
      </c>
      <c r="ES291">
        <v>0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 t="s">
        <v>1950</v>
      </c>
      <c r="FA291">
        <v>37</v>
      </c>
      <c r="FB291" t="s">
        <v>1802</v>
      </c>
      <c r="FC291">
        <v>3</v>
      </c>
      <c r="FD291" t="s">
        <v>1825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87</v>
      </c>
      <c r="FM291">
        <v>71</v>
      </c>
      <c r="FN291">
        <v>89</v>
      </c>
      <c r="FO291">
        <v>96</v>
      </c>
      <c r="FP291">
        <v>1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 t="s">
        <v>1963</v>
      </c>
      <c r="FY291">
        <v>0</v>
      </c>
      <c r="FZ291">
        <v>0</v>
      </c>
      <c r="GA291">
        <v>1</v>
      </c>
      <c r="GB291">
        <v>0</v>
      </c>
      <c r="GC291">
        <v>0</v>
      </c>
      <c r="GD291">
        <v>0</v>
      </c>
      <c r="GE291">
        <v>0</v>
      </c>
      <c r="GF291">
        <v>0</v>
      </c>
      <c r="GG291">
        <v>0</v>
      </c>
      <c r="GH291">
        <v>0</v>
      </c>
      <c r="GI291">
        <v>0</v>
      </c>
      <c r="GJ291">
        <v>0</v>
      </c>
      <c r="GK291">
        <v>0</v>
      </c>
      <c r="GL291">
        <v>1</v>
      </c>
      <c r="GM291" t="s">
        <v>1804</v>
      </c>
      <c r="GN291">
        <v>0</v>
      </c>
      <c r="GO291">
        <v>0</v>
      </c>
      <c r="GP291">
        <v>0</v>
      </c>
      <c r="GQ291" t="s">
        <v>2322</v>
      </c>
      <c r="GR291">
        <v>92.779028060000002</v>
      </c>
      <c r="GS291">
        <v>16.376545775165901</v>
      </c>
      <c r="GT291">
        <v>8.4889873979996899</v>
      </c>
      <c r="GU291">
        <v>1</v>
      </c>
      <c r="GV291">
        <v>16388296</v>
      </c>
      <c r="GW291">
        <v>1440026</v>
      </c>
      <c r="GX291">
        <v>0.3</v>
      </c>
      <c r="GY291">
        <v>1625392</v>
      </c>
      <c r="GZ291">
        <v>198.36009796259478</v>
      </c>
      <c r="HA291" t="s">
        <v>1806</v>
      </c>
      <c r="HB291" s="57">
        <v>0.36799999999999999</v>
      </c>
      <c r="HC291" t="s">
        <v>1806</v>
      </c>
      <c r="HD291" s="58">
        <v>199.00145345776301</v>
      </c>
      <c r="HE291" s="18">
        <v>1408748.16</v>
      </c>
      <c r="HF291" s="18">
        <v>15203210.142719999</v>
      </c>
      <c r="HG291" s="18">
        <v>1512730.4578125421</v>
      </c>
      <c r="HH291" s="57">
        <v>0.35907970419063268</v>
      </c>
      <c r="HI291">
        <v>395</v>
      </c>
      <c r="HJ291" s="11">
        <v>52.311340191704325</v>
      </c>
      <c r="HK291">
        <v>0</v>
      </c>
      <c r="HL291" s="11">
        <v>13.243377263722614</v>
      </c>
      <c r="HM291" s="59">
        <v>2485.1268018620699</v>
      </c>
      <c r="HN291" s="59">
        <v>10.58</v>
      </c>
      <c r="HO291" s="59">
        <v>4.59</v>
      </c>
      <c r="HP291" s="59">
        <v>33.368959686113797</v>
      </c>
      <c r="HQ291" s="59">
        <v>0.33118008085446199</v>
      </c>
      <c r="HR291" s="59">
        <v>0.49517077971835621</v>
      </c>
      <c r="HS291" s="59">
        <v>4.82</v>
      </c>
      <c r="HT291" s="59">
        <v>15.85</v>
      </c>
      <c r="HU291" t="s">
        <v>44</v>
      </c>
      <c r="HV291" s="19" t="s">
        <v>44</v>
      </c>
      <c r="HW291" s="18">
        <v>435.90949272</v>
      </c>
      <c r="HX291" s="58">
        <v>143.588586901968</v>
      </c>
      <c r="HY291" s="58">
        <v>293.41141309803197</v>
      </c>
      <c r="HZ291" s="57">
        <v>0.54809047235756159</v>
      </c>
      <c r="IA291" s="18">
        <v>1408748.1599999997</v>
      </c>
      <c r="IB291" s="18">
        <v>2098156.0990414289</v>
      </c>
      <c r="IC291" s="18">
        <v>22643300.6208551</v>
      </c>
      <c r="ID291" s="58">
        <v>19.900145345776302</v>
      </c>
      <c r="IE291" s="18">
        <v>225302.48673156163</v>
      </c>
      <c r="IF291" s="18">
        <v>1287427.9710809805</v>
      </c>
      <c r="IG291" s="18">
        <v>690937687.5715971</v>
      </c>
      <c r="IH291" s="18">
        <v>0</v>
      </c>
      <c r="II291" s="18">
        <v>0</v>
      </c>
      <c r="IJ291" s="18">
        <v>2354.8425750594342</v>
      </c>
      <c r="IK291" s="58">
        <v>23.445598654462245</v>
      </c>
      <c r="IL291" s="58">
        <v>7.9220232785983935</v>
      </c>
      <c r="IM291" s="58">
        <v>13.34860602192</v>
      </c>
      <c r="IN291" s="58">
        <v>22.390415443417979</v>
      </c>
      <c r="IO291" s="58">
        <v>3.7775629050043072E-15</v>
      </c>
      <c r="IP291" s="58">
        <v>77.679872562803112</v>
      </c>
      <c r="IQ291" s="58">
        <v>21.893860211307569</v>
      </c>
      <c r="IR291" s="58">
        <v>23.957018163959628</v>
      </c>
      <c r="IS291" s="58">
        <f t="shared" si="20"/>
        <v>2354.8425750594342</v>
      </c>
      <c r="IT291" s="60"/>
      <c r="IU291" s="18">
        <f t="shared" si="21"/>
        <v>13.34860602192</v>
      </c>
      <c r="IV291" s="18">
        <f t="shared" si="22"/>
        <v>23.445598654462245</v>
      </c>
      <c r="IW291" s="57">
        <f t="shared" si="23"/>
        <v>0.32857800206400012</v>
      </c>
      <c r="IX291" s="57">
        <f t="shared" si="24"/>
        <v>0.48937628358033081</v>
      </c>
      <c r="JA291" s="18">
        <v>205.4</v>
      </c>
    </row>
    <row r="292" spans="18:261" x14ac:dyDescent="0.2">
      <c r="R292" t="s">
        <v>631</v>
      </c>
      <c r="S292">
        <v>6002</v>
      </c>
      <c r="T292" t="s">
        <v>41</v>
      </c>
      <c r="U292">
        <v>1</v>
      </c>
      <c r="V292">
        <v>2669</v>
      </c>
      <c r="W292" t="s">
        <v>42</v>
      </c>
      <c r="X292" t="s">
        <v>381</v>
      </c>
      <c r="Y292">
        <v>1073</v>
      </c>
      <c r="Z292">
        <v>688</v>
      </c>
      <c r="AA292">
        <v>2769</v>
      </c>
      <c r="AB292" t="b">
        <v>1</v>
      </c>
      <c r="AC292">
        <v>10102</v>
      </c>
      <c r="AD292">
        <v>1978</v>
      </c>
      <c r="AE292" s="10">
        <v>9999</v>
      </c>
      <c r="AF292" s="11">
        <v>162</v>
      </c>
      <c r="AG292" s="11">
        <v>16.983595410052732</v>
      </c>
      <c r="AH292" s="11">
        <v>1</v>
      </c>
      <c r="AI292" s="11">
        <v>10.483700870402922</v>
      </c>
      <c r="AJ292" s="11" t="s">
        <v>381</v>
      </c>
      <c r="AK292" s="11">
        <v>4.82</v>
      </c>
      <c r="AL292" s="11" t="s">
        <v>563</v>
      </c>
      <c r="AM292" s="11">
        <v>-28.91</v>
      </c>
      <c r="AQ292" t="s">
        <v>772</v>
      </c>
      <c r="AR292" t="s">
        <v>773</v>
      </c>
      <c r="AS292">
        <v>6469</v>
      </c>
      <c r="AT292" t="s">
        <v>41</v>
      </c>
      <c r="AU292" t="s">
        <v>403</v>
      </c>
      <c r="AV292">
        <v>2885</v>
      </c>
      <c r="AW292" t="s">
        <v>42</v>
      </c>
      <c r="AX292">
        <v>0</v>
      </c>
      <c r="AY292" t="s">
        <v>397</v>
      </c>
      <c r="AZ292" t="s">
        <v>398</v>
      </c>
      <c r="BA292">
        <v>38</v>
      </c>
      <c r="BB292" t="s">
        <v>399</v>
      </c>
      <c r="BC292">
        <v>57</v>
      </c>
      <c r="BD292">
        <v>38057</v>
      </c>
      <c r="BE292">
        <v>450</v>
      </c>
      <c r="BF292">
        <v>11322</v>
      </c>
      <c r="BG292">
        <v>1984</v>
      </c>
      <c r="BH292">
        <v>0</v>
      </c>
      <c r="BI292" t="s">
        <v>1881</v>
      </c>
      <c r="BJ292" t="s">
        <v>1788</v>
      </c>
      <c r="BK292" t="s">
        <v>1808</v>
      </c>
      <c r="BL292" t="s">
        <v>1697</v>
      </c>
      <c r="BM292" t="s">
        <v>1865</v>
      </c>
      <c r="BN292">
        <v>1983</v>
      </c>
      <c r="BO292">
        <v>0.81</v>
      </c>
      <c r="BP292" t="s">
        <v>1968</v>
      </c>
      <c r="BQ292">
        <v>0</v>
      </c>
      <c r="BR292">
        <v>0</v>
      </c>
      <c r="BS292">
        <v>0</v>
      </c>
      <c r="BT292" t="s">
        <v>41</v>
      </c>
      <c r="BU292">
        <v>0</v>
      </c>
      <c r="BV292" t="s">
        <v>1812</v>
      </c>
      <c r="BW292">
        <v>2015</v>
      </c>
      <c r="BX292">
        <v>0</v>
      </c>
      <c r="BY292">
        <v>1.2</v>
      </c>
      <c r="BZ292">
        <v>0.10592</v>
      </c>
      <c r="CA292">
        <v>0.10592</v>
      </c>
      <c r="CB292">
        <v>0.10592</v>
      </c>
      <c r="CC292">
        <v>0.10592</v>
      </c>
      <c r="CD292">
        <v>0.1</v>
      </c>
      <c r="CE292">
        <v>0.1</v>
      </c>
      <c r="CF292">
        <v>0.1</v>
      </c>
      <c r="CG292">
        <v>0.86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 t="s">
        <v>1793</v>
      </c>
      <c r="CO292" t="s">
        <v>2129</v>
      </c>
      <c r="CP292">
        <v>100</v>
      </c>
      <c r="CQ292" t="s">
        <v>2129</v>
      </c>
      <c r="CR292">
        <v>100</v>
      </c>
      <c r="CS292" t="s">
        <v>1795</v>
      </c>
      <c r="CT292" t="s">
        <v>2487</v>
      </c>
      <c r="CU292">
        <v>1</v>
      </c>
      <c r="CV292">
        <v>0</v>
      </c>
      <c r="CW292" t="s">
        <v>2131</v>
      </c>
      <c r="CX292">
        <v>47.370542</v>
      </c>
      <c r="CY292">
        <v>-101.83566</v>
      </c>
      <c r="CZ292" t="s">
        <v>1928</v>
      </c>
      <c r="DA292" t="s">
        <v>1818</v>
      </c>
      <c r="DB292" t="s">
        <v>2488</v>
      </c>
      <c r="DC292">
        <v>0</v>
      </c>
      <c r="DD292" s="18">
        <v>30686480.399999999</v>
      </c>
      <c r="DE292" s="18">
        <v>3096000.6</v>
      </c>
      <c r="DF292" s="57">
        <v>0.56000000000000005</v>
      </c>
      <c r="DG292" t="s">
        <v>1820</v>
      </c>
      <c r="DH292">
        <v>12373837.4</v>
      </c>
      <c r="DI292">
        <v>5375.2</v>
      </c>
      <c r="DJ292">
        <v>1672.8</v>
      </c>
      <c r="DK292">
        <v>3340835.2</v>
      </c>
      <c r="DL292">
        <v>77.2</v>
      </c>
      <c r="DM292">
        <v>667.2</v>
      </c>
      <c r="DN292">
        <v>92</v>
      </c>
      <c r="DO292">
        <v>2</v>
      </c>
      <c r="DP292">
        <v>0.33621624959850799</v>
      </c>
      <c r="DQ292">
        <v>0.112336341825297</v>
      </c>
      <c r="DR292">
        <v>217.73993788045999</v>
      </c>
      <c r="DS292">
        <v>2.7747155708436201E-6</v>
      </c>
      <c r="DT292">
        <v>0.111640442043921</v>
      </c>
      <c r="DU292">
        <v>0.35033017341408701</v>
      </c>
      <c r="DV292">
        <v>0.109025210985095</v>
      </c>
      <c r="DW292" s="58">
        <v>217.73987478863799</v>
      </c>
      <c r="DX292">
        <v>2.5157658680204901E-6</v>
      </c>
      <c r="DY292">
        <v>0.107840434366787</v>
      </c>
      <c r="DZ292">
        <v>6.0704066882157296E-3</v>
      </c>
      <c r="EA292">
        <v>1.3196536278729801E-4</v>
      </c>
      <c r="EB292">
        <v>3191494</v>
      </c>
      <c r="EC292">
        <v>2753977</v>
      </c>
      <c r="ED292">
        <v>133590</v>
      </c>
      <c r="EE292">
        <v>0</v>
      </c>
      <c r="EF292">
        <v>1</v>
      </c>
      <c r="EG292">
        <v>1</v>
      </c>
      <c r="EH292" t="s">
        <v>1859</v>
      </c>
      <c r="EI292">
        <v>9.0450870000000003E-3</v>
      </c>
      <c r="EJ292">
        <v>9.4252499999999996E-3</v>
      </c>
      <c r="EK292" t="s">
        <v>1848</v>
      </c>
      <c r="EL292" t="s">
        <v>1848</v>
      </c>
      <c r="EM292">
        <v>1</v>
      </c>
      <c r="EN292">
        <v>0</v>
      </c>
      <c r="EO292">
        <v>0</v>
      </c>
      <c r="EP292">
        <v>1</v>
      </c>
      <c r="EQ292">
        <v>0</v>
      </c>
      <c r="ER292">
        <v>1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 t="s">
        <v>1950</v>
      </c>
      <c r="FA292">
        <v>38</v>
      </c>
      <c r="FB292" t="s">
        <v>1802</v>
      </c>
      <c r="FC292">
        <v>4</v>
      </c>
      <c r="FD292" t="s">
        <v>1825</v>
      </c>
      <c r="FE292">
        <v>1</v>
      </c>
      <c r="FF292">
        <v>0</v>
      </c>
      <c r="FG292">
        <v>0</v>
      </c>
      <c r="FH292">
        <v>0</v>
      </c>
      <c r="FI292">
        <v>0</v>
      </c>
      <c r="FJ292" t="s">
        <v>2132</v>
      </c>
      <c r="FK292">
        <v>1</v>
      </c>
      <c r="FL292">
        <v>3</v>
      </c>
      <c r="FM292">
        <v>34</v>
      </c>
      <c r="FN292">
        <v>3</v>
      </c>
      <c r="FO292">
        <v>46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</v>
      </c>
      <c r="GB292">
        <v>0</v>
      </c>
      <c r="GC292">
        <v>0</v>
      </c>
      <c r="GD292">
        <v>0</v>
      </c>
      <c r="GE292">
        <v>0</v>
      </c>
      <c r="GF292">
        <v>0</v>
      </c>
      <c r="GG292">
        <v>0</v>
      </c>
      <c r="GH292">
        <v>0</v>
      </c>
      <c r="GI292">
        <v>1</v>
      </c>
      <c r="GJ292">
        <v>0</v>
      </c>
      <c r="GK292" t="s">
        <v>1804</v>
      </c>
      <c r="GL292">
        <v>1</v>
      </c>
      <c r="GM292" t="s">
        <v>1804</v>
      </c>
      <c r="GN292">
        <v>0</v>
      </c>
      <c r="GO292" t="s">
        <v>1893</v>
      </c>
      <c r="GP292">
        <v>0</v>
      </c>
      <c r="GQ292" t="s">
        <v>2133</v>
      </c>
      <c r="GR292">
        <v>147.26977219999901</v>
      </c>
      <c r="GS292">
        <v>36.499003968718</v>
      </c>
      <c r="GT292">
        <v>11.358746435271501</v>
      </c>
      <c r="GU292">
        <v>1</v>
      </c>
      <c r="GV292">
        <v>33988515</v>
      </c>
      <c r="GW292">
        <v>3420844</v>
      </c>
      <c r="GX292">
        <v>0.62</v>
      </c>
      <c r="GY292">
        <v>3700330</v>
      </c>
      <c r="GZ292">
        <v>217.74002188680501</v>
      </c>
      <c r="HA292" t="s">
        <v>1806</v>
      </c>
      <c r="HB292" s="57">
        <v>0.56000000000000005</v>
      </c>
      <c r="HC292" t="s">
        <v>1806</v>
      </c>
      <c r="HD292" s="58">
        <v>217.73987478863799</v>
      </c>
      <c r="HE292" s="18">
        <v>2207520.0000000005</v>
      </c>
      <c r="HF292" s="18">
        <v>24993541.440000005</v>
      </c>
      <c r="HG292" s="18">
        <v>2721045.2918351176</v>
      </c>
      <c r="HH292" s="57">
        <v>0.5</v>
      </c>
      <c r="HI292">
        <v>288</v>
      </c>
      <c r="HJ292" s="11">
        <v>36.377678732175944</v>
      </c>
      <c r="HK292">
        <v>0</v>
      </c>
      <c r="HL292" s="11">
        <v>12.631138448672202</v>
      </c>
      <c r="HM292" s="59">
        <v>2790.2500129076702</v>
      </c>
      <c r="HN292" s="59">
        <v>10.58</v>
      </c>
      <c r="HO292" s="59">
        <v>4.59</v>
      </c>
      <c r="HP292" s="59">
        <v>36.435048210509102</v>
      </c>
      <c r="HQ292" s="59">
        <v>0.35729784084999999</v>
      </c>
      <c r="HR292" s="59">
        <v>0.5559306682935985</v>
      </c>
      <c r="HS292" s="59">
        <v>9.64</v>
      </c>
      <c r="HT292" s="59">
        <v>13.46</v>
      </c>
      <c r="HU292" t="s">
        <v>44</v>
      </c>
      <c r="HV292" s="19" t="s">
        <v>44</v>
      </c>
      <c r="HW292" s="18">
        <v>495.77452920000002</v>
      </c>
      <c r="HX292" s="58">
        <v>163.30812991848001</v>
      </c>
      <c r="HY292" s="58">
        <v>286.69187008151999</v>
      </c>
      <c r="HZ292" s="57">
        <v>0.87899248739890878</v>
      </c>
      <c r="IA292" s="18">
        <v>2207520.0000000005</v>
      </c>
      <c r="IB292" s="18">
        <v>3464988.3853264982</v>
      </c>
      <c r="IC292" s="18">
        <v>39230598.498666614</v>
      </c>
      <c r="ID292" s="58">
        <v>21.773987478863802</v>
      </c>
      <c r="IE292" s="18">
        <v>427103.28024915</v>
      </c>
      <c r="IF292" s="18">
        <v>2293942.0115859676</v>
      </c>
      <c r="IG292" s="18">
        <v>785826673.84666634</v>
      </c>
      <c r="IH292" s="18">
        <v>0</v>
      </c>
      <c r="II292" s="18">
        <v>0</v>
      </c>
      <c r="IJ292" s="18">
        <v>2741.014852019413</v>
      </c>
      <c r="IK292" s="58">
        <v>23.258649333333334</v>
      </c>
      <c r="IL292" s="58">
        <v>9.6740168098136863</v>
      </c>
      <c r="IM292" s="58">
        <v>14.743232777232</v>
      </c>
      <c r="IN292" s="58">
        <v>24.463266344882804</v>
      </c>
      <c r="IO292" s="58">
        <v>0</v>
      </c>
      <c r="IP292" s="58">
        <v>88.327657726682986</v>
      </c>
      <c r="IQ292" s="58">
        <v>1.1342530820846548</v>
      </c>
      <c r="IR292" s="58">
        <v>1.091521211572563</v>
      </c>
      <c r="IS292" s="58">
        <f t="shared" si="20"/>
        <v>2741.014852019413</v>
      </c>
      <c r="IT292" s="60"/>
      <c r="IU292" s="18">
        <f t="shared" si="21"/>
        <v>14.743232777232</v>
      </c>
      <c r="IV292" s="18">
        <f t="shared" si="22"/>
        <v>23.258649333333334</v>
      </c>
      <c r="IW292" s="57">
        <f t="shared" si="23"/>
        <v>0.36290695537439999</v>
      </c>
      <c r="IX292" s="57">
        <f t="shared" si="24"/>
        <v>0.56962944178376529</v>
      </c>
      <c r="JA292" s="18">
        <v>216.24</v>
      </c>
    </row>
    <row r="293" spans="18:261" x14ac:dyDescent="0.2">
      <c r="R293" t="s">
        <v>632</v>
      </c>
      <c r="S293">
        <v>6002</v>
      </c>
      <c r="T293" t="s">
        <v>41</v>
      </c>
      <c r="U293">
        <v>2</v>
      </c>
      <c r="V293">
        <v>2670</v>
      </c>
      <c r="W293" t="s">
        <v>42</v>
      </c>
      <c r="X293" t="s">
        <v>381</v>
      </c>
      <c r="Y293">
        <v>1073</v>
      </c>
      <c r="Z293">
        <v>695</v>
      </c>
      <c r="AA293">
        <v>2769</v>
      </c>
      <c r="AB293" t="b">
        <v>1</v>
      </c>
      <c r="AC293">
        <v>10098</v>
      </c>
      <c r="AD293">
        <v>1985</v>
      </c>
      <c r="AE293" s="10">
        <v>9999</v>
      </c>
      <c r="AF293" s="11">
        <v>162</v>
      </c>
      <c r="AG293" s="11">
        <v>16.983595410052732</v>
      </c>
      <c r="AH293" s="11">
        <v>1</v>
      </c>
      <c r="AI293" s="11">
        <v>10.483700870402922</v>
      </c>
      <c r="AJ293" s="11" t="s">
        <v>381</v>
      </c>
      <c r="AK293" s="11">
        <v>4.82</v>
      </c>
      <c r="AL293" s="11" t="s">
        <v>563</v>
      </c>
      <c r="AM293" s="11">
        <v>-28.91</v>
      </c>
      <c r="AQ293" t="s">
        <v>772</v>
      </c>
      <c r="AR293" t="s">
        <v>774</v>
      </c>
      <c r="AS293">
        <v>6469</v>
      </c>
      <c r="AT293" t="s">
        <v>41</v>
      </c>
      <c r="AU293" t="s">
        <v>407</v>
      </c>
      <c r="AV293">
        <v>2886</v>
      </c>
      <c r="AW293" t="s">
        <v>42</v>
      </c>
      <c r="AX293">
        <v>0</v>
      </c>
      <c r="AY293" t="s">
        <v>397</v>
      </c>
      <c r="AZ293" t="s">
        <v>398</v>
      </c>
      <c r="BA293">
        <v>38</v>
      </c>
      <c r="BB293" t="s">
        <v>399</v>
      </c>
      <c r="BC293">
        <v>57</v>
      </c>
      <c r="BD293">
        <v>38057</v>
      </c>
      <c r="BE293">
        <v>450</v>
      </c>
      <c r="BF293">
        <v>11263</v>
      </c>
      <c r="BG293">
        <v>1986</v>
      </c>
      <c r="BH293">
        <v>0</v>
      </c>
      <c r="BI293" t="s">
        <v>1881</v>
      </c>
      <c r="BJ293" t="s">
        <v>1788</v>
      </c>
      <c r="BK293" t="s">
        <v>1808</v>
      </c>
      <c r="BL293" t="s">
        <v>1697</v>
      </c>
      <c r="BM293" t="s">
        <v>1865</v>
      </c>
      <c r="BN293">
        <v>1985</v>
      </c>
      <c r="BO293">
        <v>0.81</v>
      </c>
      <c r="BP293" t="s">
        <v>1968</v>
      </c>
      <c r="BQ293">
        <v>0</v>
      </c>
      <c r="BR293">
        <v>0</v>
      </c>
      <c r="BS293">
        <v>0</v>
      </c>
      <c r="BT293" t="s">
        <v>41</v>
      </c>
      <c r="BU293">
        <v>0</v>
      </c>
      <c r="BV293" t="s">
        <v>1812</v>
      </c>
      <c r="BW293">
        <v>2015</v>
      </c>
      <c r="BX293">
        <v>0</v>
      </c>
      <c r="BY293">
        <v>1.2</v>
      </c>
      <c r="BZ293">
        <v>0.10495</v>
      </c>
      <c r="CA293">
        <v>0.10495</v>
      </c>
      <c r="CB293">
        <v>0.10495</v>
      </c>
      <c r="CC293">
        <v>0.10495</v>
      </c>
      <c r="CD293">
        <v>0.1</v>
      </c>
      <c r="CE293">
        <v>0.1</v>
      </c>
      <c r="CF293">
        <v>0.1</v>
      </c>
      <c r="CG293">
        <v>0.86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1793</v>
      </c>
      <c r="CO293" t="s">
        <v>2129</v>
      </c>
      <c r="CP293">
        <v>100</v>
      </c>
      <c r="CQ293" t="s">
        <v>2129</v>
      </c>
      <c r="CR293">
        <v>100</v>
      </c>
      <c r="CS293" t="s">
        <v>1795</v>
      </c>
      <c r="CT293" t="s">
        <v>2489</v>
      </c>
      <c r="CU293">
        <v>1</v>
      </c>
      <c r="CV293">
        <v>0</v>
      </c>
      <c r="CW293" t="s">
        <v>2131</v>
      </c>
      <c r="CX293">
        <v>47.370542</v>
      </c>
      <c r="CY293">
        <v>-101.83566</v>
      </c>
      <c r="CZ293" t="s">
        <v>1928</v>
      </c>
      <c r="DA293" t="s">
        <v>1818</v>
      </c>
      <c r="DB293" t="s">
        <v>2488</v>
      </c>
      <c r="DC293">
        <v>0</v>
      </c>
      <c r="DD293" s="18">
        <v>34877580.200000003</v>
      </c>
      <c r="DE293" s="18">
        <v>3246118.2</v>
      </c>
      <c r="DF293" s="57">
        <v>0.63400000000000001</v>
      </c>
      <c r="DG293" t="s">
        <v>1835</v>
      </c>
      <c r="DH293">
        <v>14551777.6</v>
      </c>
      <c r="DI293">
        <v>6222.6</v>
      </c>
      <c r="DJ293">
        <v>1849.2</v>
      </c>
      <c r="DK293">
        <v>3797122</v>
      </c>
      <c r="DL293">
        <v>93.8</v>
      </c>
      <c r="DM293">
        <v>772</v>
      </c>
      <c r="DN293">
        <v>55</v>
      </c>
      <c r="DO293">
        <v>2</v>
      </c>
      <c r="DP293">
        <v>0.39677081304669098</v>
      </c>
      <c r="DQ293">
        <v>0.10772005234561501</v>
      </c>
      <c r="DR293">
        <v>217.73996883385701</v>
      </c>
      <c r="DS293">
        <v>2.6373244589514202E-6</v>
      </c>
      <c r="DT293">
        <v>0.110044712122322</v>
      </c>
      <c r="DU293">
        <v>0.35682521346478002</v>
      </c>
      <c r="DV293">
        <v>0.10603946657973699</v>
      </c>
      <c r="DW293" s="58">
        <v>217.739991032978</v>
      </c>
      <c r="DX293">
        <v>2.68940676108028E-6</v>
      </c>
      <c r="DY293">
        <v>0.106103875584244</v>
      </c>
      <c r="DZ293">
        <v>2.9293764097956801E-3</v>
      </c>
      <c r="EA293">
        <v>1.06522778538024E-4</v>
      </c>
      <c r="EB293">
        <v>2906335</v>
      </c>
      <c r="EC293">
        <v>2452492</v>
      </c>
      <c r="ED293">
        <v>124320</v>
      </c>
      <c r="EE293">
        <v>0</v>
      </c>
      <c r="EF293">
        <v>1</v>
      </c>
      <c r="EG293">
        <v>1</v>
      </c>
      <c r="EH293" t="s">
        <v>1859</v>
      </c>
      <c r="EI293">
        <v>1.3497596000000001E-2</v>
      </c>
      <c r="EJ293">
        <v>9.4252499999999996E-3</v>
      </c>
      <c r="EK293" t="s">
        <v>1848</v>
      </c>
      <c r="EL293" t="s">
        <v>1848</v>
      </c>
      <c r="EM293">
        <v>1</v>
      </c>
      <c r="EN293">
        <v>0</v>
      </c>
      <c r="EO293">
        <v>0</v>
      </c>
      <c r="EP293">
        <v>1</v>
      </c>
      <c r="EQ293">
        <v>0</v>
      </c>
      <c r="ER293">
        <v>1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 t="s">
        <v>1950</v>
      </c>
      <c r="FA293">
        <v>36</v>
      </c>
      <c r="FB293" t="s">
        <v>1802</v>
      </c>
      <c r="FC293">
        <v>4</v>
      </c>
      <c r="FD293" t="s">
        <v>1825</v>
      </c>
      <c r="FE293">
        <v>1</v>
      </c>
      <c r="FF293">
        <v>0</v>
      </c>
      <c r="FG293">
        <v>0</v>
      </c>
      <c r="FH293">
        <v>0</v>
      </c>
      <c r="FI293">
        <v>0</v>
      </c>
      <c r="FJ293" t="s">
        <v>2132</v>
      </c>
      <c r="FK293">
        <v>1</v>
      </c>
      <c r="FL293">
        <v>3</v>
      </c>
      <c r="FM293">
        <v>34</v>
      </c>
      <c r="FN293">
        <v>3</v>
      </c>
      <c r="FO293">
        <v>46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</v>
      </c>
      <c r="GB293">
        <v>0</v>
      </c>
      <c r="GC293">
        <v>0</v>
      </c>
      <c r="GD293">
        <v>0</v>
      </c>
      <c r="GE293">
        <v>0</v>
      </c>
      <c r="GF293">
        <v>0</v>
      </c>
      <c r="GG293">
        <v>0</v>
      </c>
      <c r="GH293">
        <v>0</v>
      </c>
      <c r="GI293">
        <v>1</v>
      </c>
      <c r="GJ293">
        <v>0</v>
      </c>
      <c r="GK293" t="s">
        <v>1804</v>
      </c>
      <c r="GL293">
        <v>1</v>
      </c>
      <c r="GM293" t="s">
        <v>1804</v>
      </c>
      <c r="GN293">
        <v>0</v>
      </c>
      <c r="GO293" t="s">
        <v>1893</v>
      </c>
      <c r="GP293">
        <v>0</v>
      </c>
      <c r="GQ293" t="s">
        <v>2133</v>
      </c>
      <c r="GR293">
        <v>147.26977219999901</v>
      </c>
      <c r="GS293">
        <v>42.253070043113702</v>
      </c>
      <c r="GT293">
        <v>12.5565482473123</v>
      </c>
      <c r="GU293">
        <v>1</v>
      </c>
      <c r="GV293">
        <v>33593685</v>
      </c>
      <c r="GW293">
        <v>3077198</v>
      </c>
      <c r="GX293">
        <v>0.61</v>
      </c>
      <c r="GY293">
        <v>3657344</v>
      </c>
      <c r="GZ293">
        <v>217.73997106896726</v>
      </c>
      <c r="HA293" t="s">
        <v>1806</v>
      </c>
      <c r="HB293" s="57">
        <v>0.63400000000000001</v>
      </c>
      <c r="HC293" t="s">
        <v>1806</v>
      </c>
      <c r="HD293" s="58">
        <v>217.739991032978</v>
      </c>
      <c r="HE293" s="18">
        <v>2499228</v>
      </c>
      <c r="HF293" s="18">
        <v>28148804.964000002</v>
      </c>
      <c r="HG293" s="18">
        <v>3064560.2702252036</v>
      </c>
      <c r="HH293" s="57">
        <v>0.5</v>
      </c>
      <c r="HI293">
        <v>288</v>
      </c>
      <c r="HJ293" s="11">
        <v>36.493854471898587</v>
      </c>
      <c r="HK293">
        <v>0</v>
      </c>
      <c r="HL293" s="11">
        <v>12.67147724718701</v>
      </c>
      <c r="HM293" s="59" t="s">
        <v>44</v>
      </c>
      <c r="HN293" s="59" t="s">
        <v>44</v>
      </c>
      <c r="HO293" s="59" t="s">
        <v>44</v>
      </c>
      <c r="HP293" s="59" t="s">
        <v>44</v>
      </c>
      <c r="HQ293" s="59" t="s">
        <v>44</v>
      </c>
      <c r="HR293" s="59" t="s">
        <v>44</v>
      </c>
      <c r="HS293" s="59" t="s">
        <v>44</v>
      </c>
      <c r="HT293" s="59" t="s">
        <v>44</v>
      </c>
      <c r="HU293" t="s">
        <v>44</v>
      </c>
      <c r="HV293" s="19" t="s">
        <v>44</v>
      </c>
      <c r="HW293" s="18">
        <v>493.19100179999998</v>
      </c>
      <c r="HX293" s="58">
        <v>162.45711599291997</v>
      </c>
      <c r="HY293" s="58">
        <v>287.54288400708003</v>
      </c>
      <c r="HZ293" s="57">
        <v>0.99219982781064131</v>
      </c>
      <c r="IA293" s="18">
        <v>2499228</v>
      </c>
      <c r="IB293" s="18">
        <v>3911251.7212295481</v>
      </c>
      <c r="IC293" s="18">
        <v>44052428.1362084</v>
      </c>
      <c r="ID293" s="58">
        <v>21.7739991032978</v>
      </c>
      <c r="IE293" s="18">
        <v>479598.76536794624</v>
      </c>
      <c r="IF293" s="18">
        <v>2584961.5048572575</v>
      </c>
      <c r="IG293" s="18">
        <v>781731657.6165874</v>
      </c>
      <c r="IH293" s="18">
        <v>0</v>
      </c>
      <c r="II293" s="18">
        <v>0</v>
      </c>
      <c r="IJ293" s="18">
        <v>2718.6611149011746</v>
      </c>
      <c r="IK293" s="58">
        <v>23.258649333333334</v>
      </c>
      <c r="IL293" s="58">
        <v>9.545121436824731</v>
      </c>
      <c r="IM293" s="58">
        <v>14.666404413527998</v>
      </c>
      <c r="IN293" s="58">
        <v>24.389716094419182</v>
      </c>
      <c r="IO293" s="58">
        <v>0</v>
      </c>
      <c r="IP293" s="58">
        <v>87.915839576407947</v>
      </c>
      <c r="IQ293" s="58">
        <v>-3.6566228617106873</v>
      </c>
      <c r="IR293" s="58">
        <v>-3.5353463578685367</v>
      </c>
      <c r="IS293" s="58">
        <f t="shared" si="20"/>
        <v>2718.6611149011746</v>
      </c>
      <c r="IT293" s="60"/>
      <c r="IU293" s="18">
        <f t="shared" si="21"/>
        <v>14.666404413527998</v>
      </c>
      <c r="IV293" s="18">
        <f t="shared" si="22"/>
        <v>23.258649333333334</v>
      </c>
      <c r="IW293" s="57">
        <f t="shared" si="23"/>
        <v>0.36101581331759991</v>
      </c>
      <c r="IX293" s="57">
        <f t="shared" si="24"/>
        <v>0.56498395553728908</v>
      </c>
      <c r="JA293" s="18">
        <v>216.24</v>
      </c>
    </row>
    <row r="294" spans="18:261" x14ac:dyDescent="0.2">
      <c r="R294" t="s">
        <v>633</v>
      </c>
      <c r="S294">
        <v>6002</v>
      </c>
      <c r="T294" t="s">
        <v>41</v>
      </c>
      <c r="U294">
        <v>3</v>
      </c>
      <c r="V294">
        <v>2671</v>
      </c>
      <c r="W294" t="s">
        <v>42</v>
      </c>
      <c r="X294" t="s">
        <v>381</v>
      </c>
      <c r="Y294">
        <v>1073</v>
      </c>
      <c r="Z294">
        <v>687</v>
      </c>
      <c r="AA294">
        <v>2769</v>
      </c>
      <c r="AB294" t="b">
        <v>1</v>
      </c>
      <c r="AC294">
        <v>10001</v>
      </c>
      <c r="AD294">
        <v>1989</v>
      </c>
      <c r="AE294" s="10">
        <v>9999</v>
      </c>
      <c r="AF294" s="11">
        <v>162</v>
      </c>
      <c r="AG294" s="11">
        <v>16.983595410052732</v>
      </c>
      <c r="AH294" s="11">
        <v>1</v>
      </c>
      <c r="AI294" s="11">
        <v>10.483700870402922</v>
      </c>
      <c r="AJ294" s="11" t="s">
        <v>381</v>
      </c>
      <c r="AK294" s="11">
        <v>4.82</v>
      </c>
      <c r="AL294" s="11" t="s">
        <v>563</v>
      </c>
      <c r="AM294" s="11">
        <v>-28.91</v>
      </c>
      <c r="AQ294" t="s">
        <v>775</v>
      </c>
      <c r="AR294" t="s">
        <v>776</v>
      </c>
      <c r="AS294">
        <v>663</v>
      </c>
      <c r="AT294" t="s">
        <v>41</v>
      </c>
      <c r="AU294" t="s">
        <v>407</v>
      </c>
      <c r="AV294">
        <v>487</v>
      </c>
      <c r="AW294" t="s">
        <v>42</v>
      </c>
      <c r="AX294">
        <v>0</v>
      </c>
      <c r="AY294" t="s">
        <v>274</v>
      </c>
      <c r="AZ294" t="s">
        <v>275</v>
      </c>
      <c r="BA294">
        <v>12</v>
      </c>
      <c r="BB294" t="s">
        <v>777</v>
      </c>
      <c r="BC294">
        <v>1</v>
      </c>
      <c r="BD294">
        <v>12001</v>
      </c>
      <c r="BE294">
        <v>232</v>
      </c>
      <c r="BF294">
        <v>12302</v>
      </c>
      <c r="BG294">
        <v>1981</v>
      </c>
      <c r="BH294">
        <v>2031</v>
      </c>
      <c r="BI294" t="s">
        <v>1807</v>
      </c>
      <c r="BJ294" t="s">
        <v>1788</v>
      </c>
      <c r="BK294" t="s">
        <v>1808</v>
      </c>
      <c r="BL294" t="s">
        <v>1809</v>
      </c>
      <c r="BM294" t="s">
        <v>1865</v>
      </c>
      <c r="BN294">
        <v>2010</v>
      </c>
      <c r="BO294">
        <v>0.9</v>
      </c>
      <c r="BP294" t="s">
        <v>1908</v>
      </c>
      <c r="BQ294" t="s">
        <v>1701</v>
      </c>
      <c r="BR294">
        <v>2010</v>
      </c>
      <c r="BS294">
        <v>0</v>
      </c>
      <c r="BT294" t="s">
        <v>1977</v>
      </c>
      <c r="BU294" t="s">
        <v>1863</v>
      </c>
      <c r="BV294">
        <v>0</v>
      </c>
      <c r="BW294">
        <v>0</v>
      </c>
      <c r="BX294">
        <v>0</v>
      </c>
      <c r="BY294">
        <v>1.2</v>
      </c>
      <c r="BZ294">
        <v>0.32890000000000003</v>
      </c>
      <c r="CA294">
        <v>7.0000000000000007E-2</v>
      </c>
      <c r="CB294">
        <v>0.32890000000000003</v>
      </c>
      <c r="CC294">
        <v>7.0000000000000007E-2</v>
      </c>
      <c r="CD294">
        <v>0.05</v>
      </c>
      <c r="CE294">
        <v>0.1</v>
      </c>
      <c r="CF294">
        <v>1</v>
      </c>
      <c r="CG294">
        <v>0.95</v>
      </c>
      <c r="CH294">
        <v>0</v>
      </c>
      <c r="CI294">
        <v>0</v>
      </c>
      <c r="CJ294">
        <v>0</v>
      </c>
      <c r="CK294">
        <v>0</v>
      </c>
      <c r="CL294" t="s">
        <v>1188</v>
      </c>
      <c r="CM294">
        <v>2021</v>
      </c>
      <c r="CN294" t="s">
        <v>1793</v>
      </c>
      <c r="CO294" t="s">
        <v>2490</v>
      </c>
      <c r="CP294">
        <v>100</v>
      </c>
      <c r="CQ294" t="s">
        <v>2490</v>
      </c>
      <c r="CR294">
        <v>100</v>
      </c>
      <c r="CS294" t="s">
        <v>1795</v>
      </c>
      <c r="CT294" t="s">
        <v>2491</v>
      </c>
      <c r="CU294">
        <v>1</v>
      </c>
      <c r="CV294">
        <v>0</v>
      </c>
      <c r="CW294" t="s">
        <v>1984</v>
      </c>
      <c r="CX294">
        <v>29.7592</v>
      </c>
      <c r="CY294">
        <v>-82.387799999999999</v>
      </c>
      <c r="CZ294" t="s">
        <v>1876</v>
      </c>
      <c r="DA294" t="s">
        <v>1818</v>
      </c>
      <c r="DB294" t="s">
        <v>1985</v>
      </c>
      <c r="DC294" t="s">
        <v>2492</v>
      </c>
      <c r="DD294" s="18">
        <v>6568343.7999999998</v>
      </c>
      <c r="DE294" s="18">
        <v>660719</v>
      </c>
      <c r="DF294" s="57">
        <v>0.27800000000000002</v>
      </c>
      <c r="DG294" t="s">
        <v>1891</v>
      </c>
      <c r="DH294">
        <v>3381383.6</v>
      </c>
      <c r="DI294">
        <v>477.4</v>
      </c>
      <c r="DJ294">
        <v>1046.4000000000001</v>
      </c>
      <c r="DK294">
        <v>614084</v>
      </c>
      <c r="DL294">
        <v>3.8</v>
      </c>
      <c r="DM294">
        <v>538</v>
      </c>
      <c r="DN294">
        <v>49</v>
      </c>
      <c r="DO294">
        <v>0</v>
      </c>
      <c r="DP294">
        <v>0.140010637171785</v>
      </c>
      <c r="DQ294">
        <v>0.27794319438554699</v>
      </c>
      <c r="DR294">
        <v>162.83211127079099</v>
      </c>
      <c r="DS294">
        <v>5.1951998950569598E-7</v>
      </c>
      <c r="DT294">
        <v>0.25894690999829301</v>
      </c>
      <c r="DU294">
        <v>0.14536388914356099</v>
      </c>
      <c r="DV294">
        <v>0.31861913196443797</v>
      </c>
      <c r="DW294" s="58">
        <v>186.98290427489499</v>
      </c>
      <c r="DX294">
        <v>5.7853244527181997E-7</v>
      </c>
      <c r="DY294">
        <v>0.318212935083733</v>
      </c>
      <c r="DZ294">
        <v>1.6986256731670799E-2</v>
      </c>
      <c r="EA294">
        <v>0</v>
      </c>
      <c r="EB294">
        <v>649767</v>
      </c>
      <c r="EC294">
        <v>236912</v>
      </c>
      <c r="ED294">
        <v>2676847</v>
      </c>
      <c r="EE294">
        <v>0</v>
      </c>
      <c r="EF294">
        <v>1</v>
      </c>
      <c r="EG294">
        <v>1</v>
      </c>
      <c r="EH294" t="s">
        <v>1847</v>
      </c>
      <c r="EI294">
        <v>0.16</v>
      </c>
      <c r="EJ294">
        <v>0.16</v>
      </c>
      <c r="EK294" t="s">
        <v>1822</v>
      </c>
      <c r="EL294" t="s">
        <v>1822</v>
      </c>
      <c r="EM294">
        <v>0</v>
      </c>
      <c r="EN294">
        <v>1</v>
      </c>
      <c r="EO294">
        <v>0</v>
      </c>
      <c r="EP294">
        <v>1</v>
      </c>
      <c r="EQ294">
        <v>1</v>
      </c>
      <c r="ER294">
        <v>1</v>
      </c>
      <c r="ES294">
        <v>0</v>
      </c>
      <c r="ET294">
        <v>1</v>
      </c>
      <c r="EU294">
        <v>0</v>
      </c>
      <c r="EV294">
        <v>0</v>
      </c>
      <c r="EW294">
        <v>1</v>
      </c>
      <c r="EX294">
        <v>0</v>
      </c>
      <c r="EY294">
        <v>1</v>
      </c>
      <c r="EZ294" t="s">
        <v>1823</v>
      </c>
      <c r="FA294">
        <v>41</v>
      </c>
      <c r="FB294" t="s">
        <v>1824</v>
      </c>
      <c r="FC294">
        <v>4</v>
      </c>
      <c r="FD294" t="s">
        <v>1825</v>
      </c>
      <c r="FE294">
        <v>0</v>
      </c>
      <c r="FF294">
        <v>0</v>
      </c>
      <c r="FG294">
        <v>1</v>
      </c>
      <c r="FH294">
        <v>0</v>
      </c>
      <c r="FI294">
        <v>0</v>
      </c>
      <c r="FJ294" t="s">
        <v>1850</v>
      </c>
      <c r="FK294">
        <v>1</v>
      </c>
      <c r="FL294">
        <v>69</v>
      </c>
      <c r="FM294">
        <v>49</v>
      </c>
      <c r="FN294">
        <v>40</v>
      </c>
      <c r="FO294">
        <v>78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0</v>
      </c>
      <c r="GB294" t="s">
        <v>1828</v>
      </c>
      <c r="GC294">
        <v>0</v>
      </c>
      <c r="GD294">
        <v>1</v>
      </c>
      <c r="GE294">
        <v>0</v>
      </c>
      <c r="GF294">
        <v>0</v>
      </c>
      <c r="GG294">
        <v>0</v>
      </c>
      <c r="GH294">
        <v>0</v>
      </c>
      <c r="GI294">
        <v>1</v>
      </c>
      <c r="GJ294">
        <v>0</v>
      </c>
      <c r="GK294" t="s">
        <v>1836</v>
      </c>
      <c r="GL294">
        <v>1</v>
      </c>
      <c r="GM294" t="s">
        <v>1836</v>
      </c>
      <c r="GN294">
        <v>0</v>
      </c>
      <c r="GO294">
        <v>0</v>
      </c>
      <c r="GP294">
        <v>0</v>
      </c>
      <c r="GQ294" t="s">
        <v>1986</v>
      </c>
      <c r="GR294">
        <v>89.24629856</v>
      </c>
      <c r="GS294">
        <v>5.34924145542064</v>
      </c>
      <c r="GT294">
        <v>11.7248560095353</v>
      </c>
      <c r="GU294">
        <v>1</v>
      </c>
      <c r="GV294">
        <v>7617488</v>
      </c>
      <c r="GW294">
        <v>772542</v>
      </c>
      <c r="GX294">
        <v>0.32</v>
      </c>
      <c r="GY294">
        <v>730678</v>
      </c>
      <c r="GZ294">
        <v>191.84224510757352</v>
      </c>
      <c r="HA294" t="s">
        <v>1806</v>
      </c>
      <c r="HB294" s="57">
        <v>0.27800000000000002</v>
      </c>
      <c r="HC294" t="s">
        <v>1840</v>
      </c>
      <c r="HD294" s="58">
        <v>190</v>
      </c>
      <c r="HE294" s="18">
        <v>564984.96000000008</v>
      </c>
      <c r="HF294" s="18">
        <v>6950444.9779200014</v>
      </c>
      <c r="HG294" s="18">
        <v>660292.27290240012</v>
      </c>
      <c r="HH294" s="57">
        <v>1</v>
      </c>
      <c r="HI294">
        <v>381</v>
      </c>
      <c r="HJ294" s="11">
        <v>69.331732003052437</v>
      </c>
      <c r="HK294">
        <v>54</v>
      </c>
      <c r="HL294" s="11">
        <v>18.197304987677803</v>
      </c>
      <c r="HM294" s="59" t="s">
        <v>44</v>
      </c>
      <c r="HN294" s="59" t="s">
        <v>44</v>
      </c>
      <c r="HO294" s="59" t="s">
        <v>44</v>
      </c>
      <c r="HP294" s="59" t="s">
        <v>44</v>
      </c>
      <c r="HQ294" s="59" t="s">
        <v>44</v>
      </c>
      <c r="HR294" s="59" t="s">
        <v>44</v>
      </c>
      <c r="HS294" s="59" t="s">
        <v>44</v>
      </c>
      <c r="HT294" s="59" t="s">
        <v>44</v>
      </c>
      <c r="HU294" t="s">
        <v>44</v>
      </c>
      <c r="HV294" s="19">
        <v>1</v>
      </c>
      <c r="HW294" s="18">
        <v>263.80113552</v>
      </c>
      <c r="HX294" s="58">
        <v>86.896094040287991</v>
      </c>
      <c r="HY294" s="58">
        <v>145.10390595971199</v>
      </c>
      <c r="HZ294" s="57">
        <v>0.44448148775476304</v>
      </c>
      <c r="IA294" s="18">
        <v>564984.96000000008</v>
      </c>
      <c r="IB294" s="18">
        <v>903328.61719376</v>
      </c>
      <c r="IC294" s="18">
        <v>11112748.648717636</v>
      </c>
      <c r="ID294" s="58">
        <v>19</v>
      </c>
      <c r="IE294" s="18">
        <v>105571.11216281753</v>
      </c>
      <c r="IF294" s="18">
        <v>554721.16073958261</v>
      </c>
      <c r="IG294" s="18">
        <v>418137594.15427274</v>
      </c>
      <c r="IH294" s="18">
        <v>0</v>
      </c>
      <c r="II294" s="18">
        <v>104534398.53856818</v>
      </c>
      <c r="IJ294" s="18">
        <v>2881.6425814916956</v>
      </c>
      <c r="IK294" s="58">
        <v>29.16379324137931</v>
      </c>
      <c r="IL294" s="58">
        <v>11.050657890426768</v>
      </c>
      <c r="IM294" s="58">
        <v>15.216322394519999</v>
      </c>
      <c r="IN294" s="58">
        <v>30.010134531912811</v>
      </c>
      <c r="IO294" s="58">
        <v>0</v>
      </c>
      <c r="IP294" s="58">
        <v>83.455847502320267</v>
      </c>
      <c r="IQ294" s="58">
        <v>57.191098563829712</v>
      </c>
      <c r="IR294" s="58">
        <v>58.249284183356615</v>
      </c>
      <c r="IS294" s="58">
        <f t="shared" si="20"/>
        <v>2881.6425814916956</v>
      </c>
      <c r="IT294" s="60"/>
      <c r="IU294" s="18">
        <f t="shared" si="21"/>
        <v>15.216322394519999</v>
      </c>
      <c r="IV294" s="18">
        <f t="shared" si="22"/>
        <v>29.16379324137931</v>
      </c>
      <c r="IW294" s="57">
        <f t="shared" si="23"/>
        <v>0.37455212948400007</v>
      </c>
      <c r="IX294" s="57">
        <f t="shared" si="24"/>
        <v>0.59885427249914747</v>
      </c>
      <c r="JA294" s="18">
        <v>205.4</v>
      </c>
    </row>
    <row r="295" spans="18:261" x14ac:dyDescent="0.2">
      <c r="R295" t="s">
        <v>634</v>
      </c>
      <c r="S295">
        <v>6002</v>
      </c>
      <c r="T295" t="s">
        <v>41</v>
      </c>
      <c r="U295">
        <v>4</v>
      </c>
      <c r="V295">
        <v>2672</v>
      </c>
      <c r="W295" t="s">
        <v>42</v>
      </c>
      <c r="X295" t="s">
        <v>381</v>
      </c>
      <c r="Y295">
        <v>1073</v>
      </c>
      <c r="Z295">
        <v>699</v>
      </c>
      <c r="AA295">
        <v>2769</v>
      </c>
      <c r="AB295" t="b">
        <v>1</v>
      </c>
      <c r="AC295">
        <v>10011</v>
      </c>
      <c r="AD295">
        <v>1991</v>
      </c>
      <c r="AE295" s="10">
        <v>9999</v>
      </c>
      <c r="AF295" s="11">
        <v>162</v>
      </c>
      <c r="AG295" s="11">
        <v>16.983595410052732</v>
      </c>
      <c r="AH295" s="11">
        <v>1</v>
      </c>
      <c r="AI295" s="11">
        <v>10.483700870402922</v>
      </c>
      <c r="AJ295" s="11" t="s">
        <v>381</v>
      </c>
      <c r="AK295" s="11">
        <v>4.82</v>
      </c>
      <c r="AL295" s="11" t="s">
        <v>563</v>
      </c>
      <c r="AM295" s="11">
        <v>-28.91</v>
      </c>
      <c r="AQ295" t="s">
        <v>778</v>
      </c>
      <c r="AR295" t="s">
        <v>779</v>
      </c>
      <c r="AS295">
        <v>6641</v>
      </c>
      <c r="AT295" t="s">
        <v>41</v>
      </c>
      <c r="AU295">
        <v>1</v>
      </c>
      <c r="AV295">
        <v>2898</v>
      </c>
      <c r="AW295" t="s">
        <v>42</v>
      </c>
      <c r="AX295">
        <v>0</v>
      </c>
      <c r="AY295" t="s">
        <v>593</v>
      </c>
      <c r="AZ295" t="s">
        <v>594</v>
      </c>
      <c r="BA295">
        <v>5</v>
      </c>
      <c r="BB295" t="s">
        <v>780</v>
      </c>
      <c r="BC295">
        <v>63</v>
      </c>
      <c r="BD295">
        <v>5063</v>
      </c>
      <c r="BE295">
        <v>809</v>
      </c>
      <c r="BF295">
        <v>10428</v>
      </c>
      <c r="BG295">
        <v>1983</v>
      </c>
      <c r="BH295">
        <v>2031</v>
      </c>
      <c r="BI295" t="s">
        <v>1881</v>
      </c>
      <c r="BJ295" t="s">
        <v>1948</v>
      </c>
      <c r="BK295" t="s">
        <v>1808</v>
      </c>
      <c r="BL295" t="s">
        <v>1910</v>
      </c>
      <c r="BM295">
        <v>0</v>
      </c>
      <c r="BN295">
        <v>0</v>
      </c>
      <c r="BO295">
        <v>0</v>
      </c>
      <c r="BP295" t="s">
        <v>1971</v>
      </c>
      <c r="BQ295">
        <v>0</v>
      </c>
      <c r="BR295">
        <v>0</v>
      </c>
      <c r="BS295">
        <v>0</v>
      </c>
      <c r="BT295" t="s">
        <v>1909</v>
      </c>
      <c r="BU295" t="s">
        <v>1863</v>
      </c>
      <c r="BV295" t="s">
        <v>1812</v>
      </c>
      <c r="BW295">
        <v>2015</v>
      </c>
      <c r="BX295">
        <v>0</v>
      </c>
      <c r="BY295">
        <v>0.93</v>
      </c>
      <c r="BZ295">
        <v>0.16344</v>
      </c>
      <c r="CA295">
        <v>0.16344</v>
      </c>
      <c r="CB295">
        <v>0.1469</v>
      </c>
      <c r="CC295">
        <v>0.1469</v>
      </c>
      <c r="CD295">
        <v>0.1</v>
      </c>
      <c r="CE295">
        <v>0.1</v>
      </c>
      <c r="CF295">
        <v>0.1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 t="s">
        <v>2413</v>
      </c>
      <c r="CP295">
        <v>35</v>
      </c>
      <c r="CQ295" t="s">
        <v>2018</v>
      </c>
      <c r="CR295">
        <v>56.5</v>
      </c>
      <c r="CS295" t="s">
        <v>1795</v>
      </c>
      <c r="CT295" t="s">
        <v>2493</v>
      </c>
      <c r="CU295">
        <v>1</v>
      </c>
      <c r="CV295">
        <v>0</v>
      </c>
      <c r="CW295" t="s">
        <v>2326</v>
      </c>
      <c r="CX295">
        <v>35.678441999999997</v>
      </c>
      <c r="CY295">
        <v>-91.408760999999998</v>
      </c>
      <c r="CZ295" t="s">
        <v>1817</v>
      </c>
      <c r="DA295" t="s">
        <v>1818</v>
      </c>
      <c r="DB295">
        <v>0</v>
      </c>
      <c r="DC295">
        <v>0</v>
      </c>
      <c r="DD295" s="18">
        <v>31915341.199999999</v>
      </c>
      <c r="DE295" s="18">
        <v>3120795.2</v>
      </c>
      <c r="DF295" s="57">
        <v>0.38200000000000001</v>
      </c>
      <c r="DG295" t="s">
        <v>1891</v>
      </c>
      <c r="DH295">
        <v>17831144.800000001</v>
      </c>
      <c r="DI295">
        <v>7640.6</v>
      </c>
      <c r="DJ295">
        <v>2709.8</v>
      </c>
      <c r="DK295">
        <v>3346577</v>
      </c>
      <c r="DL295">
        <v>22</v>
      </c>
      <c r="DM295">
        <v>1544.8</v>
      </c>
      <c r="DN295">
        <v>158</v>
      </c>
      <c r="DO295">
        <v>12</v>
      </c>
      <c r="DP295">
        <v>0.46499389511741301</v>
      </c>
      <c r="DQ295">
        <v>0.14680701566714999</v>
      </c>
      <c r="DR295">
        <v>209.70727612183799</v>
      </c>
      <c r="DS295">
        <v>5.2506085717865095E-7</v>
      </c>
      <c r="DT295">
        <v>0.145601685415295</v>
      </c>
      <c r="DU295">
        <v>0.47880421845529197</v>
      </c>
      <c r="DV295">
        <v>0.16981175184804201</v>
      </c>
      <c r="DW295" s="58">
        <v>209.715884221848</v>
      </c>
      <c r="DX295">
        <v>6.8932366607441999E-7</v>
      </c>
      <c r="DY295">
        <v>0.17326986206740899</v>
      </c>
      <c r="DZ295">
        <v>1.02751767110908E-2</v>
      </c>
      <c r="EA295">
        <v>7.8039316793095202E-4</v>
      </c>
      <c r="EB295">
        <v>2660045</v>
      </c>
      <c r="EC295">
        <v>1673529</v>
      </c>
      <c r="ED295">
        <v>0</v>
      </c>
      <c r="EE295">
        <v>12508</v>
      </c>
      <c r="EF295">
        <v>1</v>
      </c>
      <c r="EG295">
        <v>0</v>
      </c>
      <c r="EH295">
        <v>0</v>
      </c>
      <c r="EI295">
        <v>0</v>
      </c>
      <c r="EJ295">
        <v>0.01</v>
      </c>
      <c r="EK295">
        <v>0</v>
      </c>
      <c r="EL295" t="s">
        <v>1822</v>
      </c>
      <c r="EM295">
        <v>0</v>
      </c>
      <c r="EN295">
        <v>1</v>
      </c>
      <c r="EO295">
        <v>0</v>
      </c>
      <c r="EP295">
        <v>0</v>
      </c>
      <c r="EQ295">
        <v>0</v>
      </c>
      <c r="ER295">
        <v>0</v>
      </c>
      <c r="ES295">
        <v>1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 t="s">
        <v>1939</v>
      </c>
      <c r="FA295">
        <v>39</v>
      </c>
      <c r="FB295" t="s">
        <v>1802</v>
      </c>
      <c r="FC295">
        <v>2</v>
      </c>
      <c r="FD295" t="s">
        <v>1803</v>
      </c>
      <c r="FE295">
        <v>0</v>
      </c>
      <c r="FF295">
        <v>1</v>
      </c>
      <c r="FG295">
        <v>0</v>
      </c>
      <c r="FH295">
        <v>0</v>
      </c>
      <c r="FI295">
        <v>0</v>
      </c>
      <c r="FJ295" t="s">
        <v>2069</v>
      </c>
      <c r="FK295">
        <v>1</v>
      </c>
      <c r="FL295">
        <v>33</v>
      </c>
      <c r="FM295">
        <v>60</v>
      </c>
      <c r="FN295">
        <v>47</v>
      </c>
      <c r="FO295">
        <v>53</v>
      </c>
      <c r="FP295">
        <v>0</v>
      </c>
      <c r="FQ295">
        <v>0</v>
      </c>
      <c r="FR295">
        <v>0</v>
      </c>
      <c r="FS295" t="s">
        <v>2020</v>
      </c>
      <c r="FT295">
        <v>1</v>
      </c>
      <c r="FU295">
        <v>1</v>
      </c>
      <c r="FV295">
        <v>1</v>
      </c>
      <c r="FW295">
        <v>1</v>
      </c>
      <c r="FX295" t="s">
        <v>1827</v>
      </c>
      <c r="FY295">
        <v>0</v>
      </c>
      <c r="FZ295">
        <v>0</v>
      </c>
      <c r="GA295">
        <v>1</v>
      </c>
      <c r="GB295">
        <v>0</v>
      </c>
      <c r="GC295">
        <v>0</v>
      </c>
      <c r="GD295">
        <v>0</v>
      </c>
      <c r="GE295">
        <v>1</v>
      </c>
      <c r="GF295">
        <v>1</v>
      </c>
      <c r="GG295">
        <v>0</v>
      </c>
      <c r="GH295">
        <v>1</v>
      </c>
      <c r="GI295">
        <v>1</v>
      </c>
      <c r="GJ295" t="s">
        <v>1836</v>
      </c>
      <c r="GK295" t="s">
        <v>1804</v>
      </c>
      <c r="GL295">
        <v>1</v>
      </c>
      <c r="GM295" t="s">
        <v>1836</v>
      </c>
      <c r="GN295">
        <v>0</v>
      </c>
      <c r="GO295" t="s">
        <v>1893</v>
      </c>
      <c r="GP295">
        <v>1</v>
      </c>
      <c r="GQ295" t="s">
        <v>1918</v>
      </c>
      <c r="GR295">
        <v>174.30988249999999</v>
      </c>
      <c r="GS295">
        <v>43.833429811416401</v>
      </c>
      <c r="GT295">
        <v>15.545877038842001</v>
      </c>
      <c r="GU295">
        <v>1</v>
      </c>
      <c r="GV295">
        <v>30881745</v>
      </c>
      <c r="GW295">
        <v>2831581</v>
      </c>
      <c r="GX295">
        <v>0.37</v>
      </c>
      <c r="GY295">
        <v>3238224</v>
      </c>
      <c r="GZ295">
        <v>209.71768272809715</v>
      </c>
      <c r="HA295" t="s">
        <v>1806</v>
      </c>
      <c r="HB295" s="57">
        <v>0.38200000000000001</v>
      </c>
      <c r="HC295" t="s">
        <v>1806</v>
      </c>
      <c r="HD295" s="58">
        <v>209.715884221848</v>
      </c>
      <c r="HE295" s="18">
        <v>2707172.88</v>
      </c>
      <c r="HF295" s="18">
        <v>28230398.792640001</v>
      </c>
      <c r="HG295" s="18">
        <v>2960181.5223669438</v>
      </c>
      <c r="HH295" s="57">
        <v>0.49000605693519078</v>
      </c>
      <c r="HI295">
        <v>202</v>
      </c>
      <c r="HJ295" s="11">
        <v>18.909818845444494</v>
      </c>
      <c r="HK295">
        <v>57</v>
      </c>
      <c r="HL295" s="11">
        <v>9.3612964581408384</v>
      </c>
      <c r="HM295" s="59">
        <v>2535.0398187475598</v>
      </c>
      <c r="HN295" s="59">
        <v>10.58</v>
      </c>
      <c r="HO295" s="59">
        <v>3.22</v>
      </c>
      <c r="HP295" s="59">
        <v>29.6396564726519</v>
      </c>
      <c r="HQ295" s="59">
        <v>0.33555183046992099</v>
      </c>
      <c r="HR295" s="59">
        <v>0.52688261635886735</v>
      </c>
      <c r="HS295" s="59">
        <v>4.82</v>
      </c>
      <c r="HT295" s="59">
        <v>31.19</v>
      </c>
      <c r="HU295" t="s">
        <v>44</v>
      </c>
      <c r="HV295" s="19" t="s">
        <v>44</v>
      </c>
      <c r="HW295" s="18">
        <v>812.9045883419999</v>
      </c>
      <c r="HX295" s="58">
        <v>267.77077139985477</v>
      </c>
      <c r="HY295" s="58">
        <v>541.22922860014523</v>
      </c>
      <c r="HZ295" s="57">
        <v>0.57099281352433051</v>
      </c>
      <c r="IA295" s="18">
        <v>2707172.8799999994</v>
      </c>
      <c r="IB295" s="18">
        <v>4046534.7105967668</v>
      </c>
      <c r="IC295" s="18">
        <v>42197263.962103084</v>
      </c>
      <c r="ID295" s="58">
        <v>20.971588422184801</v>
      </c>
      <c r="IE295" s="18">
        <v>442471.82617775851</v>
      </c>
      <c r="IF295" s="18">
        <v>2517709.6961891851</v>
      </c>
      <c r="IG295" s="18">
        <v>1288493198.3946044</v>
      </c>
      <c r="IH295" s="18">
        <v>1</v>
      </c>
      <c r="II295" s="18">
        <v>0</v>
      </c>
      <c r="IJ295" s="18">
        <v>2380.6792580792612</v>
      </c>
      <c r="IK295" s="58">
        <v>20.469910116192832</v>
      </c>
      <c r="IL295" s="58">
        <v>7.7388104427947093</v>
      </c>
      <c r="IM295" s="58">
        <v>13.446587393315998</v>
      </c>
      <c r="IN295" s="58">
        <v>18.712591140894581</v>
      </c>
      <c r="IO295" s="58">
        <v>3.9173847331108467E-15</v>
      </c>
      <c r="IP295" s="58">
        <v>79.051221943417517</v>
      </c>
      <c r="IQ295" s="58">
        <v>15.105667786533019</v>
      </c>
      <c r="IR295" s="58">
        <v>16.242402461208531</v>
      </c>
      <c r="IS295" s="58">
        <f t="shared" si="20"/>
        <v>2380.6792580792612</v>
      </c>
      <c r="IT295" s="60"/>
      <c r="IU295" s="18">
        <f t="shared" si="21"/>
        <v>13.446587393315998</v>
      </c>
      <c r="IV295" s="18">
        <f t="shared" si="22"/>
        <v>20.469910116192832</v>
      </c>
      <c r="IW295" s="57">
        <f t="shared" si="23"/>
        <v>0.33098982867719995</v>
      </c>
      <c r="IX295" s="57">
        <f t="shared" si="24"/>
        <v>0.49474558514222666</v>
      </c>
      <c r="JA295" s="18">
        <v>214.13</v>
      </c>
    </row>
    <row r="296" spans="18:261" x14ac:dyDescent="0.2">
      <c r="R296" t="s">
        <v>636</v>
      </c>
      <c r="S296">
        <v>6009</v>
      </c>
      <c r="T296" t="s">
        <v>41</v>
      </c>
      <c r="U296">
        <v>1</v>
      </c>
      <c r="V296">
        <v>2675</v>
      </c>
      <c r="W296" t="s">
        <v>42</v>
      </c>
      <c r="X296" t="s">
        <v>594</v>
      </c>
      <c r="Y296">
        <v>5069</v>
      </c>
      <c r="Z296">
        <v>818</v>
      </c>
      <c r="AA296">
        <v>1637</v>
      </c>
      <c r="AB296" t="b">
        <v>1</v>
      </c>
      <c r="AC296">
        <v>10338</v>
      </c>
      <c r="AD296">
        <v>1980</v>
      </c>
      <c r="AE296" s="10">
        <v>2021</v>
      </c>
      <c r="AF296" s="11">
        <v>107</v>
      </c>
      <c r="AG296" s="11">
        <v>10.002716813272913</v>
      </c>
      <c r="AH296" s="11">
        <v>1</v>
      </c>
      <c r="AI296" s="11">
        <v>9.3483334703485177</v>
      </c>
      <c r="AJ296" s="11" t="s">
        <v>594</v>
      </c>
      <c r="AK296" s="11">
        <v>4.82</v>
      </c>
      <c r="AL296" s="11" t="s">
        <v>594</v>
      </c>
      <c r="AM296" s="11">
        <v>-28.91</v>
      </c>
      <c r="AQ296" t="s">
        <v>778</v>
      </c>
      <c r="AR296" t="s">
        <v>781</v>
      </c>
      <c r="AS296">
        <v>6641</v>
      </c>
      <c r="AT296" t="s">
        <v>41</v>
      </c>
      <c r="AU296">
        <v>2</v>
      </c>
      <c r="AV296">
        <v>2899</v>
      </c>
      <c r="AW296" t="s">
        <v>42</v>
      </c>
      <c r="AX296">
        <v>0</v>
      </c>
      <c r="AY296" t="s">
        <v>593</v>
      </c>
      <c r="AZ296" t="s">
        <v>594</v>
      </c>
      <c r="BA296">
        <v>5</v>
      </c>
      <c r="BB296" t="s">
        <v>780</v>
      </c>
      <c r="BC296">
        <v>63</v>
      </c>
      <c r="BD296">
        <v>5063</v>
      </c>
      <c r="BE296">
        <v>842</v>
      </c>
      <c r="BF296">
        <v>10427</v>
      </c>
      <c r="BG296">
        <v>1985</v>
      </c>
      <c r="BH296">
        <v>2031</v>
      </c>
      <c r="BI296" t="s">
        <v>1881</v>
      </c>
      <c r="BJ296" t="s">
        <v>1948</v>
      </c>
      <c r="BK296" t="s">
        <v>1808</v>
      </c>
      <c r="BL296" t="s">
        <v>1910</v>
      </c>
      <c r="BM296">
        <v>0</v>
      </c>
      <c r="BN296">
        <v>0</v>
      </c>
      <c r="BO296">
        <v>0</v>
      </c>
      <c r="BP296" t="s">
        <v>1971</v>
      </c>
      <c r="BQ296">
        <v>0</v>
      </c>
      <c r="BR296">
        <v>0</v>
      </c>
      <c r="BS296">
        <v>0</v>
      </c>
      <c r="BT296" t="s">
        <v>1909</v>
      </c>
      <c r="BU296" t="s">
        <v>1863</v>
      </c>
      <c r="BV296" t="s">
        <v>1812</v>
      </c>
      <c r="BW296">
        <v>2015</v>
      </c>
      <c r="BX296">
        <v>0</v>
      </c>
      <c r="BY296">
        <v>0.93</v>
      </c>
      <c r="BZ296">
        <v>0.14540999999999901</v>
      </c>
      <c r="CA296">
        <v>0.14540999999999901</v>
      </c>
      <c r="CB296">
        <v>0.14540999999999901</v>
      </c>
      <c r="CC296">
        <v>0.14540999999999901</v>
      </c>
      <c r="CD296">
        <v>0.1</v>
      </c>
      <c r="CE296">
        <v>0.1</v>
      </c>
      <c r="CF296">
        <v>0.1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 t="s">
        <v>2413</v>
      </c>
      <c r="CP296">
        <v>35</v>
      </c>
      <c r="CQ296" t="s">
        <v>2018</v>
      </c>
      <c r="CR296">
        <v>39.4</v>
      </c>
      <c r="CS296" t="s">
        <v>1795</v>
      </c>
      <c r="CT296" t="s">
        <v>2494</v>
      </c>
      <c r="CU296">
        <v>1</v>
      </c>
      <c r="CV296">
        <v>0</v>
      </c>
      <c r="CW296" t="s">
        <v>2326</v>
      </c>
      <c r="CX296">
        <v>35.678441999999997</v>
      </c>
      <c r="CY296">
        <v>-91.408760999999998</v>
      </c>
      <c r="CZ296" t="s">
        <v>1817</v>
      </c>
      <c r="DA296" t="s">
        <v>1818</v>
      </c>
      <c r="DB296">
        <v>0</v>
      </c>
      <c r="DC296">
        <v>0</v>
      </c>
      <c r="DD296" s="18">
        <v>33107258.199999999</v>
      </c>
      <c r="DE296" s="18">
        <v>3206801.2</v>
      </c>
      <c r="DF296" s="57">
        <v>0.36</v>
      </c>
      <c r="DG296" t="s">
        <v>1891</v>
      </c>
      <c r="DH296">
        <v>17492289</v>
      </c>
      <c r="DI296">
        <v>8083.2</v>
      </c>
      <c r="DJ296">
        <v>2884.4</v>
      </c>
      <c r="DK296">
        <v>3471594.8</v>
      </c>
      <c r="DL296">
        <v>23.4</v>
      </c>
      <c r="DM296">
        <v>1522.8</v>
      </c>
      <c r="DN296">
        <v>81</v>
      </c>
      <c r="DO296">
        <v>16</v>
      </c>
      <c r="DP296">
        <v>0.47769200070003498</v>
      </c>
      <c r="DQ296">
        <v>0.155792732046489</v>
      </c>
      <c r="DR296">
        <v>209.68865772456101</v>
      </c>
      <c r="DS296">
        <v>5.42831818977313E-7</v>
      </c>
      <c r="DT296">
        <v>0.13233314995343301</v>
      </c>
      <c r="DU296">
        <v>0.48830380040350102</v>
      </c>
      <c r="DV296">
        <v>0.174245779132504</v>
      </c>
      <c r="DW296" s="58">
        <v>209.718049077226</v>
      </c>
      <c r="DX296">
        <v>7.0679365408761001E-7</v>
      </c>
      <c r="DY296">
        <v>0.17411100399724699</v>
      </c>
      <c r="DZ296">
        <v>3.56530129932123E-3</v>
      </c>
      <c r="EA296">
        <v>7.0425704677950401E-4</v>
      </c>
      <c r="EB296">
        <v>2995458</v>
      </c>
      <c r="EC296">
        <v>1858178</v>
      </c>
      <c r="ED296">
        <v>0</v>
      </c>
      <c r="EE296">
        <v>17499</v>
      </c>
      <c r="EF296">
        <v>1</v>
      </c>
      <c r="EG296">
        <v>0</v>
      </c>
      <c r="EH296">
        <v>0</v>
      </c>
      <c r="EI296">
        <v>0.02</v>
      </c>
      <c r="EJ296">
        <v>0.01</v>
      </c>
      <c r="EK296" t="s">
        <v>1822</v>
      </c>
      <c r="EL296" t="s">
        <v>1822</v>
      </c>
      <c r="EM296">
        <v>0</v>
      </c>
      <c r="EN296">
        <v>1</v>
      </c>
      <c r="EO296">
        <v>0</v>
      </c>
      <c r="EP296">
        <v>0</v>
      </c>
      <c r="EQ296">
        <v>0</v>
      </c>
      <c r="ER296">
        <v>0</v>
      </c>
      <c r="ES296">
        <v>1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 t="s">
        <v>1939</v>
      </c>
      <c r="FA296">
        <v>37</v>
      </c>
      <c r="FB296" t="s">
        <v>1802</v>
      </c>
      <c r="FC296">
        <v>2</v>
      </c>
      <c r="FD296" t="s">
        <v>1803</v>
      </c>
      <c r="FE296">
        <v>0</v>
      </c>
      <c r="FF296">
        <v>1</v>
      </c>
      <c r="FG296">
        <v>0</v>
      </c>
      <c r="FH296">
        <v>0</v>
      </c>
      <c r="FI296">
        <v>0</v>
      </c>
      <c r="FJ296" t="s">
        <v>2069</v>
      </c>
      <c r="FK296">
        <v>1</v>
      </c>
      <c r="FL296">
        <v>33</v>
      </c>
      <c r="FM296">
        <v>60</v>
      </c>
      <c r="FN296">
        <v>47</v>
      </c>
      <c r="FO296">
        <v>53</v>
      </c>
      <c r="FP296">
        <v>0</v>
      </c>
      <c r="FQ296">
        <v>0</v>
      </c>
      <c r="FR296">
        <v>0</v>
      </c>
      <c r="FS296" t="s">
        <v>2020</v>
      </c>
      <c r="FT296">
        <v>1</v>
      </c>
      <c r="FU296">
        <v>1</v>
      </c>
      <c r="FV296">
        <v>1</v>
      </c>
      <c r="FW296">
        <v>1</v>
      </c>
      <c r="FX296" t="s">
        <v>1827</v>
      </c>
      <c r="FY296">
        <v>0</v>
      </c>
      <c r="FZ296">
        <v>0</v>
      </c>
      <c r="GA296">
        <v>1</v>
      </c>
      <c r="GB296">
        <v>0</v>
      </c>
      <c r="GC296">
        <v>0</v>
      </c>
      <c r="GD296">
        <v>0</v>
      </c>
      <c r="GE296">
        <v>1</v>
      </c>
      <c r="GF296">
        <v>1</v>
      </c>
      <c r="GG296">
        <v>0</v>
      </c>
      <c r="GH296">
        <v>1</v>
      </c>
      <c r="GI296">
        <v>0</v>
      </c>
      <c r="GJ296" t="s">
        <v>1836</v>
      </c>
      <c r="GK296">
        <v>0</v>
      </c>
      <c r="GL296">
        <v>1</v>
      </c>
      <c r="GM296" t="s">
        <v>1836</v>
      </c>
      <c r="GN296">
        <v>0</v>
      </c>
      <c r="GO296" t="s">
        <v>1893</v>
      </c>
      <c r="GP296">
        <v>1</v>
      </c>
      <c r="GQ296" t="s">
        <v>1918</v>
      </c>
      <c r="GR296">
        <v>174.30988249999999</v>
      </c>
      <c r="GS296">
        <v>46.372585903154402</v>
      </c>
      <c r="GT296">
        <v>16.5475414166491</v>
      </c>
      <c r="GU296">
        <v>1</v>
      </c>
      <c r="GV296">
        <v>34912243</v>
      </c>
      <c r="GW296">
        <v>3183116</v>
      </c>
      <c r="GX296">
        <v>0.38</v>
      </c>
      <c r="GY296">
        <v>3660659</v>
      </c>
      <c r="GZ296">
        <v>209.70631992908619</v>
      </c>
      <c r="HA296" t="s">
        <v>1806</v>
      </c>
      <c r="HB296" s="57">
        <v>0.36</v>
      </c>
      <c r="HC296" t="s">
        <v>1806</v>
      </c>
      <c r="HD296" s="58">
        <v>209.718049077226</v>
      </c>
      <c r="HE296" s="18">
        <v>2655331.2000000002</v>
      </c>
      <c r="HF296" s="18">
        <v>27687138.422400001</v>
      </c>
      <c r="HG296" s="18">
        <v>2903246.3272384168</v>
      </c>
      <c r="HH296" s="57">
        <v>0.50999394306480916</v>
      </c>
      <c r="HI296">
        <v>202</v>
      </c>
      <c r="HJ296" s="11">
        <v>18.479315970515351</v>
      </c>
      <c r="HK296">
        <v>57</v>
      </c>
      <c r="HL296" s="11">
        <v>9.1481762230274022</v>
      </c>
      <c r="HM296" s="59">
        <v>2535.0398187475598</v>
      </c>
      <c r="HN296" s="59">
        <v>10.58</v>
      </c>
      <c r="HO296" s="59">
        <v>3.22</v>
      </c>
      <c r="HP296" s="59">
        <v>29.6396564726519</v>
      </c>
      <c r="HQ296" s="59">
        <v>0.33555183046992099</v>
      </c>
      <c r="HR296" s="59">
        <v>0.52688261635886735</v>
      </c>
      <c r="HS296" s="59">
        <v>4.82</v>
      </c>
      <c r="HT296" s="59">
        <v>31.19</v>
      </c>
      <c r="HU296" t="s">
        <v>44</v>
      </c>
      <c r="HV296" s="19" t="s">
        <v>44</v>
      </c>
      <c r="HW296" s="18">
        <v>845.98272693899992</v>
      </c>
      <c r="HX296" s="58">
        <v>278.66671025370653</v>
      </c>
      <c r="HY296" s="58">
        <v>563.33328974629353</v>
      </c>
      <c r="HZ296" s="57">
        <v>0.53808288187001185</v>
      </c>
      <c r="IA296" s="18">
        <v>2655331.2000000002</v>
      </c>
      <c r="IB296" s="18">
        <v>3968856.2900426579</v>
      </c>
      <c r="IC296" s="18">
        <v>41383264.536274798</v>
      </c>
      <c r="ID296" s="58">
        <v>20.9718049077226</v>
      </c>
      <c r="IE296" s="18">
        <v>433940.87514971523</v>
      </c>
      <c r="IF296" s="18">
        <v>2469305.4520887015</v>
      </c>
      <c r="IG296" s="18">
        <v>1340923652.3605716</v>
      </c>
      <c r="IH296" s="18">
        <v>1</v>
      </c>
      <c r="II296" s="18">
        <v>0</v>
      </c>
      <c r="IJ296" s="18">
        <v>2380.3380286019997</v>
      </c>
      <c r="IK296" s="58">
        <v>20.332907828978623</v>
      </c>
      <c r="IL296" s="58">
        <v>7.7369592052442258</v>
      </c>
      <c r="IM296" s="58">
        <v>13.445297923868996</v>
      </c>
      <c r="IN296" s="58">
        <v>18.492509400415184</v>
      </c>
      <c r="IO296" s="58">
        <v>0</v>
      </c>
      <c r="IP296" s="58">
        <v>79.045116265548941</v>
      </c>
      <c r="IQ296" s="58">
        <v>18.198851563276961</v>
      </c>
      <c r="IR296" s="58">
        <v>19.569866627582456</v>
      </c>
      <c r="IS296" s="58">
        <f t="shared" si="20"/>
        <v>2380.3380286019997</v>
      </c>
      <c r="IT296" s="60"/>
      <c r="IU296" s="18">
        <f t="shared" si="21"/>
        <v>13.445297923868996</v>
      </c>
      <c r="IV296" s="18">
        <f t="shared" si="22"/>
        <v>20.332907828978623</v>
      </c>
      <c r="IW296" s="57">
        <f t="shared" si="23"/>
        <v>0.33095808818729988</v>
      </c>
      <c r="IX296" s="57">
        <f t="shared" si="24"/>
        <v>0.49467467186114411</v>
      </c>
      <c r="JA296" s="18">
        <v>214.13</v>
      </c>
    </row>
    <row r="297" spans="18:261" x14ac:dyDescent="0.2">
      <c r="R297" t="s">
        <v>637</v>
      </c>
      <c r="S297">
        <v>6009</v>
      </c>
      <c r="T297" t="s">
        <v>41</v>
      </c>
      <c r="U297">
        <v>2</v>
      </c>
      <c r="V297">
        <v>2676</v>
      </c>
      <c r="W297" t="s">
        <v>42</v>
      </c>
      <c r="X297" t="s">
        <v>594</v>
      </c>
      <c r="Y297">
        <v>5069</v>
      </c>
      <c r="Z297">
        <v>819</v>
      </c>
      <c r="AA297">
        <v>1637</v>
      </c>
      <c r="AB297" t="b">
        <v>1</v>
      </c>
      <c r="AC297">
        <v>10206</v>
      </c>
      <c r="AD297">
        <v>1981</v>
      </c>
      <c r="AE297" s="10">
        <v>2021</v>
      </c>
      <c r="AF297" s="11">
        <v>107</v>
      </c>
      <c r="AG297" s="11">
        <v>10.002716813272913</v>
      </c>
      <c r="AH297" s="11">
        <v>1</v>
      </c>
      <c r="AI297" s="11">
        <v>9.3483334703485177</v>
      </c>
      <c r="AJ297" s="11" t="s">
        <v>594</v>
      </c>
      <c r="AK297" s="11">
        <v>4.82</v>
      </c>
      <c r="AL297" s="11" t="s">
        <v>594</v>
      </c>
      <c r="AM297" s="11">
        <v>-28.91</v>
      </c>
      <c r="AQ297" t="s">
        <v>782</v>
      </c>
      <c r="AR297" t="s">
        <v>783</v>
      </c>
      <c r="AS297">
        <v>6664</v>
      </c>
      <c r="AT297" t="s">
        <v>41</v>
      </c>
      <c r="AU297">
        <v>101</v>
      </c>
      <c r="AV297">
        <v>2901</v>
      </c>
      <c r="AW297" t="s">
        <v>42</v>
      </c>
      <c r="AX297">
        <v>0</v>
      </c>
      <c r="AY297" t="s">
        <v>240</v>
      </c>
      <c r="AZ297" t="s">
        <v>226</v>
      </c>
      <c r="BA297">
        <v>19</v>
      </c>
      <c r="BB297" t="s">
        <v>782</v>
      </c>
      <c r="BC297">
        <v>115</v>
      </c>
      <c r="BD297">
        <v>19115</v>
      </c>
      <c r="BE297">
        <v>746</v>
      </c>
      <c r="BF297">
        <v>10591</v>
      </c>
      <c r="BG297">
        <v>1983</v>
      </c>
      <c r="BH297">
        <v>0</v>
      </c>
      <c r="BI297" t="s">
        <v>1807</v>
      </c>
      <c r="BJ297" t="s">
        <v>1788</v>
      </c>
      <c r="BK297" t="s">
        <v>1808</v>
      </c>
      <c r="BL297" t="s">
        <v>1910</v>
      </c>
      <c r="BM297" t="s">
        <v>1865</v>
      </c>
      <c r="BN297">
        <v>2007</v>
      </c>
      <c r="BO297">
        <v>0.9</v>
      </c>
      <c r="BP297" t="s">
        <v>1931</v>
      </c>
      <c r="BQ297">
        <v>0</v>
      </c>
      <c r="BR297">
        <v>0</v>
      </c>
      <c r="BS297">
        <v>0</v>
      </c>
      <c r="BT297" t="s">
        <v>1977</v>
      </c>
      <c r="BU297" t="s">
        <v>1863</v>
      </c>
      <c r="BV297" t="s">
        <v>1812</v>
      </c>
      <c r="BW297">
        <v>2015</v>
      </c>
      <c r="BX297">
        <v>0</v>
      </c>
      <c r="BY297">
        <v>0.1</v>
      </c>
      <c r="BZ297">
        <v>0.17135</v>
      </c>
      <c r="CA297">
        <v>0.17135</v>
      </c>
      <c r="CB297">
        <v>0.17135</v>
      </c>
      <c r="CC297">
        <v>0.17135</v>
      </c>
      <c r="CD297">
        <v>0.1</v>
      </c>
      <c r="CE297">
        <v>0.1</v>
      </c>
      <c r="CF297">
        <v>0.1</v>
      </c>
      <c r="CG297">
        <v>0.95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 t="s">
        <v>1932</v>
      </c>
      <c r="CP297">
        <v>88</v>
      </c>
      <c r="CQ297" t="s">
        <v>1933</v>
      </c>
      <c r="CR297">
        <v>88</v>
      </c>
      <c r="CS297" t="s">
        <v>1795</v>
      </c>
      <c r="CT297" t="s">
        <v>2495</v>
      </c>
      <c r="CU297">
        <v>1</v>
      </c>
      <c r="CV297">
        <v>0</v>
      </c>
      <c r="CW297" t="s">
        <v>1914</v>
      </c>
      <c r="CX297">
        <v>41.318100000000001</v>
      </c>
      <c r="CY297">
        <v>-91.093100000000007</v>
      </c>
      <c r="CZ297" t="s">
        <v>1817</v>
      </c>
      <c r="DA297" t="s">
        <v>1818</v>
      </c>
      <c r="DB297">
        <v>0</v>
      </c>
      <c r="DC297">
        <v>0</v>
      </c>
      <c r="DD297" s="18">
        <v>37064628.200000003</v>
      </c>
      <c r="DE297" s="18">
        <v>3878872.2</v>
      </c>
      <c r="DF297" s="57">
        <v>0.52800000000000002</v>
      </c>
      <c r="DG297" t="s">
        <v>1820</v>
      </c>
      <c r="DH297">
        <v>18122110.199999999</v>
      </c>
      <c r="DI297">
        <v>5489.4</v>
      </c>
      <c r="DJ297">
        <v>3341.6</v>
      </c>
      <c r="DK297">
        <v>3887338.4</v>
      </c>
      <c r="DL297">
        <v>12.8</v>
      </c>
      <c r="DM297">
        <v>1622.6</v>
      </c>
      <c r="DN297">
        <v>119</v>
      </c>
      <c r="DO297">
        <v>0</v>
      </c>
      <c r="DP297">
        <v>0.31349614425859401</v>
      </c>
      <c r="DQ297">
        <v>0.17255812760440301</v>
      </c>
      <c r="DR297">
        <v>209.759934334636</v>
      </c>
      <c r="DS297">
        <v>3.0314265660233E-7</v>
      </c>
      <c r="DT297">
        <v>0.17083798907710401</v>
      </c>
      <c r="DU297">
        <v>0.29620693726532499</v>
      </c>
      <c r="DV297">
        <v>0.18031207446456901</v>
      </c>
      <c r="DW297" s="58">
        <v>209.76001048892201</v>
      </c>
      <c r="DX297">
        <v>3.4534273299414802E-7</v>
      </c>
      <c r="DY297">
        <v>0.17907406831683401</v>
      </c>
      <c r="DZ297">
        <v>6.4883470785876496E-3</v>
      </c>
      <c r="EA297">
        <v>0</v>
      </c>
      <c r="EB297">
        <v>3346358</v>
      </c>
      <c r="EC297">
        <v>2102252</v>
      </c>
      <c r="ED297">
        <v>261900</v>
      </c>
      <c r="EE297">
        <v>7</v>
      </c>
      <c r="EF297">
        <v>1</v>
      </c>
      <c r="EG297">
        <v>1</v>
      </c>
      <c r="EH297" t="s">
        <v>1859</v>
      </c>
      <c r="EI297">
        <v>1.1053825E-2</v>
      </c>
      <c r="EJ297">
        <v>1.1053825E-2</v>
      </c>
      <c r="EK297" t="s">
        <v>1848</v>
      </c>
      <c r="EL297" t="s">
        <v>1848</v>
      </c>
      <c r="EM297">
        <v>0</v>
      </c>
      <c r="EN297">
        <v>1</v>
      </c>
      <c r="EO297">
        <v>0</v>
      </c>
      <c r="EP297">
        <v>1</v>
      </c>
      <c r="EQ297">
        <v>0</v>
      </c>
      <c r="ER297">
        <v>1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 t="s">
        <v>1936</v>
      </c>
      <c r="FA297">
        <v>39</v>
      </c>
      <c r="FB297" t="s">
        <v>1802</v>
      </c>
      <c r="FC297">
        <v>2</v>
      </c>
      <c r="FD297" t="s">
        <v>1803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22</v>
      </c>
      <c r="FM297">
        <v>24</v>
      </c>
      <c r="FN297">
        <v>36</v>
      </c>
      <c r="FO297">
        <v>16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0</v>
      </c>
      <c r="GB297">
        <v>0</v>
      </c>
      <c r="GC297">
        <v>0</v>
      </c>
      <c r="GD297">
        <v>0</v>
      </c>
      <c r="GE297">
        <v>0</v>
      </c>
      <c r="GF297">
        <v>0</v>
      </c>
      <c r="GG297">
        <v>0</v>
      </c>
      <c r="GH297">
        <v>0</v>
      </c>
      <c r="GI297">
        <v>0</v>
      </c>
      <c r="GJ297">
        <v>0</v>
      </c>
      <c r="GK297">
        <v>0</v>
      </c>
      <c r="GL297">
        <v>0</v>
      </c>
      <c r="GM297">
        <v>0</v>
      </c>
      <c r="GN297">
        <v>0</v>
      </c>
      <c r="GO297" t="s">
        <v>1893</v>
      </c>
      <c r="GP297">
        <v>0</v>
      </c>
      <c r="GQ297" t="s">
        <v>1918</v>
      </c>
      <c r="GR297">
        <v>482.03090570000001</v>
      </c>
      <c r="GS297">
        <v>11.3880664809829</v>
      </c>
      <c r="GT297">
        <v>6.9323355836434697</v>
      </c>
      <c r="GU297">
        <v>1</v>
      </c>
      <c r="GV297">
        <v>34547040</v>
      </c>
      <c r="GW297">
        <v>3624256</v>
      </c>
      <c r="GX297">
        <v>0.49</v>
      </c>
      <c r="GY297">
        <v>3623292</v>
      </c>
      <c r="GZ297">
        <v>209.75990996623733</v>
      </c>
      <c r="HA297" t="s">
        <v>1806</v>
      </c>
      <c r="HB297" s="57">
        <v>0.52800000000000002</v>
      </c>
      <c r="HC297" t="s">
        <v>1806</v>
      </c>
      <c r="HD297" s="58">
        <v>209.76001048892201</v>
      </c>
      <c r="HE297" s="18">
        <v>3450458.8800000004</v>
      </c>
      <c r="HF297" s="18">
        <v>36543809.99808</v>
      </c>
      <c r="HG297" s="18">
        <v>3832714.984251217</v>
      </c>
      <c r="HH297" s="57">
        <v>1</v>
      </c>
      <c r="HI297">
        <v>249</v>
      </c>
      <c r="HJ297" s="11">
        <v>24.213910876620343</v>
      </c>
      <c r="HK297">
        <v>0</v>
      </c>
      <c r="HL297" s="11">
        <v>9.7244621994459219</v>
      </c>
      <c r="HM297" s="59">
        <v>2539.61177183576</v>
      </c>
      <c r="HN297" s="59">
        <v>10.58</v>
      </c>
      <c r="HO297" s="59">
        <v>3.52</v>
      </c>
      <c r="HP297" s="59">
        <v>30.1379129089235</v>
      </c>
      <c r="HQ297" s="59">
        <v>0.33599906788699696</v>
      </c>
      <c r="HR297" s="59">
        <v>0.50602198225500894</v>
      </c>
      <c r="HS297" s="59">
        <v>4.82</v>
      </c>
      <c r="HT297" s="59">
        <v>41.73</v>
      </c>
      <c r="HU297" t="s">
        <v>44</v>
      </c>
      <c r="HV297" s="19" t="s">
        <v>44</v>
      </c>
      <c r="HW297" s="18">
        <v>761.31752363099997</v>
      </c>
      <c r="HX297" s="58">
        <v>250.77799228405135</v>
      </c>
      <c r="HY297" s="58">
        <v>495.22200771594862</v>
      </c>
      <c r="HZ297" s="57">
        <v>0.79537660657829223</v>
      </c>
      <c r="IA297" s="18">
        <v>3450458.8800000008</v>
      </c>
      <c r="IB297" s="18">
        <v>5197754.3089248762</v>
      </c>
      <c r="IC297" s="18">
        <v>55049415.885823362</v>
      </c>
      <c r="ID297" s="58">
        <v>20.976001048892201</v>
      </c>
      <c r="IE297" s="18">
        <v>577358.30268096691</v>
      </c>
      <c r="IF297" s="18">
        <v>3255356.6815702501</v>
      </c>
      <c r="IG297" s="18">
        <v>1206725198.8550313</v>
      </c>
      <c r="IH297" s="18">
        <v>0</v>
      </c>
      <c r="II297" s="18">
        <v>0</v>
      </c>
      <c r="IJ297" s="18">
        <v>2436.7358074829126</v>
      </c>
      <c r="IK297" s="58">
        <v>20.7651178230563</v>
      </c>
      <c r="IL297" s="58">
        <v>8.0448455689508283</v>
      </c>
      <c r="IM297" s="58">
        <v>13.656770913176999</v>
      </c>
      <c r="IN297" s="58">
        <v>19.37147095927741</v>
      </c>
      <c r="IO297" s="58">
        <v>-3.0497465549836167E-15</v>
      </c>
      <c r="IP297" s="58">
        <v>80.193773511502101</v>
      </c>
      <c r="IQ297" s="58">
        <v>0.74840886879819379</v>
      </c>
      <c r="IR297" s="58">
        <v>0.79326300612007339</v>
      </c>
      <c r="IS297" s="58">
        <f t="shared" si="20"/>
        <v>2436.7358074829126</v>
      </c>
      <c r="IT297" s="60"/>
      <c r="IU297" s="18">
        <f t="shared" si="21"/>
        <v>13.656770913176999</v>
      </c>
      <c r="IV297" s="18">
        <f t="shared" si="22"/>
        <v>20.7651178230563</v>
      </c>
      <c r="IW297" s="57">
        <f t="shared" si="23"/>
        <v>0.33616352853089992</v>
      </c>
      <c r="IX297" s="57">
        <f t="shared" si="24"/>
        <v>0.50639508821646229</v>
      </c>
      <c r="JA297" s="18">
        <v>214.13</v>
      </c>
    </row>
    <row r="298" spans="18:261" x14ac:dyDescent="0.2">
      <c r="R298" t="s">
        <v>1033</v>
      </c>
      <c r="S298">
        <v>6017</v>
      </c>
      <c r="T298" t="s">
        <v>41</v>
      </c>
      <c r="U298">
        <v>1</v>
      </c>
      <c r="V298">
        <v>2680</v>
      </c>
      <c r="W298" t="s">
        <v>42</v>
      </c>
      <c r="X298" t="s">
        <v>95</v>
      </c>
      <c r="Y298">
        <v>17079</v>
      </c>
      <c r="Z298">
        <v>595</v>
      </c>
      <c r="AA298">
        <v>595</v>
      </c>
      <c r="AB298" t="b">
        <v>1</v>
      </c>
      <c r="AC298">
        <v>10492</v>
      </c>
      <c r="AD298">
        <v>1982</v>
      </c>
      <c r="AE298" s="10">
        <v>2021</v>
      </c>
      <c r="AF298" s="11">
        <v>47</v>
      </c>
      <c r="AG298" s="11">
        <v>11.173518108547299</v>
      </c>
      <c r="AH298" s="11">
        <v>0</v>
      </c>
      <c r="AI298" s="11">
        <v>11.173518108547299</v>
      </c>
      <c r="AJ298" s="11" t="s">
        <v>95</v>
      </c>
      <c r="AK298" s="11">
        <v>4.82</v>
      </c>
      <c r="AL298" s="11" t="s">
        <v>95</v>
      </c>
      <c r="AM298" s="11">
        <v>-28.91</v>
      </c>
      <c r="AQ298" t="s">
        <v>784</v>
      </c>
      <c r="AR298" t="s">
        <v>785</v>
      </c>
      <c r="AS298">
        <v>667</v>
      </c>
      <c r="AT298" t="s">
        <v>41</v>
      </c>
      <c r="AU298">
        <v>1</v>
      </c>
      <c r="AV298">
        <v>497</v>
      </c>
      <c r="AW298" t="s">
        <v>42</v>
      </c>
      <c r="AX298">
        <v>0</v>
      </c>
      <c r="AY298" t="s">
        <v>274</v>
      </c>
      <c r="AZ298" t="s">
        <v>275</v>
      </c>
      <c r="BA298">
        <v>12</v>
      </c>
      <c r="BB298" t="s">
        <v>786</v>
      </c>
      <c r="BC298">
        <v>31</v>
      </c>
      <c r="BD298">
        <v>12031</v>
      </c>
      <c r="BE298">
        <v>293</v>
      </c>
      <c r="BF298">
        <v>10368</v>
      </c>
      <c r="BG298">
        <v>2002</v>
      </c>
      <c r="BH298">
        <v>0</v>
      </c>
      <c r="BI298" t="s">
        <v>1787</v>
      </c>
      <c r="BJ298" t="s">
        <v>1788</v>
      </c>
      <c r="BK298" t="s">
        <v>1808</v>
      </c>
      <c r="BL298" t="s">
        <v>2345</v>
      </c>
      <c r="BM298" t="s">
        <v>1865</v>
      </c>
      <c r="BN298">
        <v>2002</v>
      </c>
      <c r="BO298">
        <v>0.85</v>
      </c>
      <c r="BP298" t="s">
        <v>1866</v>
      </c>
      <c r="BQ298" t="s">
        <v>1699</v>
      </c>
      <c r="BR298">
        <v>0</v>
      </c>
      <c r="BS298">
        <v>2002</v>
      </c>
      <c r="BT298" t="s">
        <v>41</v>
      </c>
      <c r="BU298">
        <v>0</v>
      </c>
      <c r="BV298">
        <v>0</v>
      </c>
      <c r="BW298">
        <v>0</v>
      </c>
      <c r="BX298">
        <v>0</v>
      </c>
      <c r="BY298">
        <v>1.98</v>
      </c>
      <c r="BZ298">
        <v>7.1190000000000003E-2</v>
      </c>
      <c r="CA298">
        <v>7.1190000000000003E-2</v>
      </c>
      <c r="CB298">
        <v>7.1190000000000003E-2</v>
      </c>
      <c r="CC298">
        <v>7.1190000000000003E-2</v>
      </c>
      <c r="CD298">
        <v>0.05</v>
      </c>
      <c r="CE298">
        <v>7.0000000000000007E-2</v>
      </c>
      <c r="CF298">
        <v>7.0000000000000007E-2</v>
      </c>
      <c r="CG298">
        <v>0.99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 t="s">
        <v>1793</v>
      </c>
      <c r="CO298" t="s">
        <v>2496</v>
      </c>
      <c r="CP298">
        <v>100</v>
      </c>
      <c r="CQ298" t="s">
        <v>2496</v>
      </c>
      <c r="CR298">
        <v>100</v>
      </c>
      <c r="CS298" t="s">
        <v>1795</v>
      </c>
      <c r="CT298" t="s">
        <v>2497</v>
      </c>
      <c r="CU298">
        <v>1</v>
      </c>
      <c r="CV298">
        <v>0</v>
      </c>
      <c r="CW298" t="s">
        <v>1984</v>
      </c>
      <c r="CX298">
        <v>30.417200000000001</v>
      </c>
      <c r="CY298">
        <v>-81.552499999999995</v>
      </c>
      <c r="CZ298" t="s">
        <v>1876</v>
      </c>
      <c r="DA298" t="s">
        <v>1818</v>
      </c>
      <c r="DB298">
        <v>0</v>
      </c>
      <c r="DC298" t="s">
        <v>2498</v>
      </c>
      <c r="DD298" s="18">
        <v>15447831.6</v>
      </c>
      <c r="DE298" s="18">
        <v>1410465</v>
      </c>
      <c r="DF298" s="57">
        <v>0.5</v>
      </c>
      <c r="DG298" t="s">
        <v>1820</v>
      </c>
      <c r="DH298">
        <v>7405645.5999999996</v>
      </c>
      <c r="DI298">
        <v>1145.2</v>
      </c>
      <c r="DJ298">
        <v>517.4</v>
      </c>
      <c r="DK298">
        <v>1578466.2</v>
      </c>
      <c r="DL298">
        <v>1.25</v>
      </c>
      <c r="DM298">
        <v>231</v>
      </c>
      <c r="DN298">
        <v>4</v>
      </c>
      <c r="DO298">
        <v>0</v>
      </c>
      <c r="DP298">
        <v>0.14607694533667401</v>
      </c>
      <c r="DQ298">
        <v>6.8317354663159302E-2</v>
      </c>
      <c r="DR298">
        <v>202.50374773455701</v>
      </c>
      <c r="DS298">
        <v>0</v>
      </c>
      <c r="DT298">
        <v>6.6889308316145202E-2</v>
      </c>
      <c r="DU298">
        <v>0.14826676386088999</v>
      </c>
      <c r="DV298">
        <v>6.6986747835857993E-2</v>
      </c>
      <c r="DW298" s="58">
        <v>204.36087612451701</v>
      </c>
      <c r="DX298">
        <v>8.0917505599944504E-8</v>
      </c>
      <c r="DY298">
        <v>6.2384837859375798E-2</v>
      </c>
      <c r="DZ298">
        <v>6.6653930211502002E-4</v>
      </c>
      <c r="EA298">
        <v>0</v>
      </c>
      <c r="EB298">
        <v>1843395</v>
      </c>
      <c r="EC298">
        <v>276510</v>
      </c>
      <c r="ED298">
        <v>1057873</v>
      </c>
      <c r="EE298">
        <v>0</v>
      </c>
      <c r="EF298">
        <v>1</v>
      </c>
      <c r="EG298">
        <v>1</v>
      </c>
      <c r="EH298" t="s">
        <v>1859</v>
      </c>
      <c r="EI298">
        <v>8.0582210000000001E-2</v>
      </c>
      <c r="EJ298">
        <v>8.1762851999999997E-2</v>
      </c>
      <c r="EK298" t="s">
        <v>1848</v>
      </c>
      <c r="EL298" t="s">
        <v>1848</v>
      </c>
      <c r="EM298">
        <v>0</v>
      </c>
      <c r="EN298">
        <v>0</v>
      </c>
      <c r="EO298">
        <v>1</v>
      </c>
      <c r="EP298">
        <v>1</v>
      </c>
      <c r="EQ298">
        <v>0</v>
      </c>
      <c r="ER298">
        <v>1</v>
      </c>
      <c r="ES298">
        <v>0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 t="s">
        <v>1823</v>
      </c>
      <c r="FA298">
        <v>20</v>
      </c>
      <c r="FB298" t="s">
        <v>1802</v>
      </c>
      <c r="FC298">
        <v>4</v>
      </c>
      <c r="FD298" t="s">
        <v>1825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81</v>
      </c>
      <c r="FM298">
        <v>65</v>
      </c>
      <c r="FN298">
        <v>53</v>
      </c>
      <c r="FO298">
        <v>95</v>
      </c>
      <c r="FP298">
        <v>1</v>
      </c>
      <c r="FQ298">
        <v>0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0</v>
      </c>
      <c r="GD298">
        <v>0</v>
      </c>
      <c r="GE298">
        <v>0</v>
      </c>
      <c r="GF298">
        <v>0</v>
      </c>
      <c r="GG298">
        <v>0</v>
      </c>
      <c r="GH298">
        <v>0</v>
      </c>
      <c r="GI298">
        <v>0</v>
      </c>
      <c r="GJ298">
        <v>0</v>
      </c>
      <c r="GK298">
        <v>0</v>
      </c>
      <c r="GL298">
        <v>0</v>
      </c>
      <c r="GM298">
        <v>0</v>
      </c>
      <c r="GN298">
        <v>0</v>
      </c>
      <c r="GO298" t="s">
        <v>1893</v>
      </c>
      <c r="GP298">
        <v>1</v>
      </c>
      <c r="GQ298" t="s">
        <v>1986</v>
      </c>
      <c r="GR298">
        <v>60.26524217</v>
      </c>
      <c r="GS298">
        <v>19.0026615469253</v>
      </c>
      <c r="GT298">
        <v>8.5853799199957592</v>
      </c>
      <c r="GU298">
        <v>1</v>
      </c>
      <c r="GV298">
        <v>21748573</v>
      </c>
      <c r="GW298">
        <v>2014424</v>
      </c>
      <c r="GX298">
        <v>0.7</v>
      </c>
      <c r="GY298">
        <v>2228959</v>
      </c>
      <c r="GZ298">
        <v>204.97519538408335</v>
      </c>
      <c r="HA298" t="s">
        <v>1806</v>
      </c>
      <c r="HB298" s="57">
        <v>0.5</v>
      </c>
      <c r="HC298" t="s">
        <v>1806</v>
      </c>
      <c r="HD298" s="58">
        <v>204.36087612451701</v>
      </c>
      <c r="HE298" s="18">
        <v>1283340</v>
      </c>
      <c r="HF298" s="18">
        <v>13305669.119999999</v>
      </c>
      <c r="HG298" s="18">
        <v>1359579.0993930656</v>
      </c>
      <c r="HH298" s="57">
        <v>0.5</v>
      </c>
      <c r="HI298">
        <v>436</v>
      </c>
      <c r="HJ298" s="11">
        <v>76.193679606743842</v>
      </c>
      <c r="HK298">
        <v>15</v>
      </c>
      <c r="HL298" s="11">
        <v>17.475614588702715</v>
      </c>
      <c r="HM298" s="59" t="s">
        <v>44</v>
      </c>
      <c r="HN298" s="59" t="s">
        <v>44</v>
      </c>
      <c r="HO298" s="59" t="s">
        <v>44</v>
      </c>
      <c r="HP298" s="59" t="s">
        <v>44</v>
      </c>
      <c r="HQ298" s="59" t="s">
        <v>44</v>
      </c>
      <c r="HR298" s="59" t="s">
        <v>44</v>
      </c>
      <c r="HS298" s="59" t="s">
        <v>44</v>
      </c>
      <c r="HT298" s="59" t="s">
        <v>44</v>
      </c>
      <c r="HU298" t="s">
        <v>44</v>
      </c>
      <c r="HV298" s="19" t="s">
        <v>44</v>
      </c>
      <c r="HW298" s="18">
        <v>280.78607232000002</v>
      </c>
      <c r="HX298" s="58">
        <v>92.490932222207988</v>
      </c>
      <c r="HY298" s="58">
        <v>200.50906777779201</v>
      </c>
      <c r="HZ298" s="57">
        <v>0.73064027289954847</v>
      </c>
      <c r="IA298" s="18">
        <v>1283340.0000000002</v>
      </c>
      <c r="IB298" s="18">
        <v>1875319.775645813</v>
      </c>
      <c r="IC298" s="18">
        <v>19443315.433895789</v>
      </c>
      <c r="ID298" s="58">
        <v>20.436087612451701</v>
      </c>
      <c r="IE298" s="18">
        <v>198672.64884181434</v>
      </c>
      <c r="IF298" s="18">
        <v>1160906.4505512512</v>
      </c>
      <c r="IG298" s="18">
        <v>445059542.75170755</v>
      </c>
      <c r="IH298" s="18">
        <v>0</v>
      </c>
      <c r="II298" s="18">
        <v>111264885.68792689</v>
      </c>
      <c r="IJ298" s="18">
        <v>2219.6479574925311</v>
      </c>
      <c r="IK298" s="58">
        <v>26.62604391808874</v>
      </c>
      <c r="IL298" s="58">
        <v>7.1738350482675539</v>
      </c>
      <c r="IM298" s="58">
        <v>12.824161159679997</v>
      </c>
      <c r="IN298" s="58">
        <v>26.119528573141928</v>
      </c>
      <c r="IO298" s="58">
        <v>-4.2264347401327648E-15</v>
      </c>
      <c r="IP298" s="58">
        <v>76.890807032319046</v>
      </c>
      <c r="IQ298" s="58">
        <v>8.7616717544857181</v>
      </c>
      <c r="IR298" s="58">
        <v>9.6857105273749191</v>
      </c>
      <c r="IS298" s="58">
        <f t="shared" si="20"/>
        <v>2219.6479574925311</v>
      </c>
      <c r="IT298" s="60"/>
      <c r="IU298" s="18">
        <f t="shared" si="21"/>
        <v>12.824161159679997</v>
      </c>
      <c r="IV298" s="18">
        <f t="shared" si="22"/>
        <v>26.62604391808874</v>
      </c>
      <c r="IW298" s="57">
        <f t="shared" si="23"/>
        <v>0.315668710656</v>
      </c>
      <c r="IX298" s="57">
        <f t="shared" si="24"/>
        <v>0.46128054579909694</v>
      </c>
      <c r="JA298" s="18">
        <v>205.4</v>
      </c>
    </row>
    <row r="299" spans="18:261" x14ac:dyDescent="0.2">
      <c r="R299" t="s">
        <v>639</v>
      </c>
      <c r="S299">
        <v>6018</v>
      </c>
      <c r="T299" t="s">
        <v>41</v>
      </c>
      <c r="U299">
        <v>2</v>
      </c>
      <c r="V299">
        <v>2682</v>
      </c>
      <c r="W299" t="s">
        <v>42</v>
      </c>
      <c r="X299" t="s">
        <v>100</v>
      </c>
      <c r="Y299">
        <v>21015</v>
      </c>
      <c r="Z299">
        <v>600</v>
      </c>
      <c r="AA299">
        <v>600</v>
      </c>
      <c r="AB299" t="b">
        <v>1</v>
      </c>
      <c r="AC299">
        <v>10919</v>
      </c>
      <c r="AD299">
        <v>1981</v>
      </c>
      <c r="AE299" s="10">
        <v>2041</v>
      </c>
      <c r="AF299" s="11">
        <v>100</v>
      </c>
      <c r="AG299" s="11">
        <v>10.856990906924189</v>
      </c>
      <c r="AH299" s="11">
        <v>0</v>
      </c>
      <c r="AI299" s="11">
        <v>10.856990906924189</v>
      </c>
      <c r="AJ299" s="11" t="s">
        <v>43</v>
      </c>
      <c r="AK299" s="11">
        <v>4.82</v>
      </c>
      <c r="AL299" s="11" t="s">
        <v>100</v>
      </c>
      <c r="AM299" s="11">
        <v>-28.91</v>
      </c>
      <c r="AQ299" t="s">
        <v>784</v>
      </c>
      <c r="AR299" t="s">
        <v>787</v>
      </c>
      <c r="AS299">
        <v>667</v>
      </c>
      <c r="AT299" t="s">
        <v>41</v>
      </c>
      <c r="AU299">
        <v>2</v>
      </c>
      <c r="AV299">
        <v>499</v>
      </c>
      <c r="AW299" t="s">
        <v>42</v>
      </c>
      <c r="AX299">
        <v>0</v>
      </c>
      <c r="AY299" t="s">
        <v>274</v>
      </c>
      <c r="AZ299" t="s">
        <v>275</v>
      </c>
      <c r="BA299">
        <v>12</v>
      </c>
      <c r="BB299" t="s">
        <v>786</v>
      </c>
      <c r="BC299">
        <v>31</v>
      </c>
      <c r="BD299">
        <v>12031</v>
      </c>
      <c r="BE299">
        <v>293</v>
      </c>
      <c r="BF299">
        <v>10386</v>
      </c>
      <c r="BG299">
        <v>2002</v>
      </c>
      <c r="BH299">
        <v>0</v>
      </c>
      <c r="BI299" t="s">
        <v>1787</v>
      </c>
      <c r="BJ299" t="s">
        <v>1788</v>
      </c>
      <c r="BK299" t="s">
        <v>1808</v>
      </c>
      <c r="BL299" t="s">
        <v>2345</v>
      </c>
      <c r="BM299" t="s">
        <v>1865</v>
      </c>
      <c r="BN299">
        <v>2002</v>
      </c>
      <c r="BO299">
        <v>0.85</v>
      </c>
      <c r="BP299" t="s">
        <v>1866</v>
      </c>
      <c r="BQ299" t="s">
        <v>1699</v>
      </c>
      <c r="BR299">
        <v>0</v>
      </c>
      <c r="BS299">
        <v>2002</v>
      </c>
      <c r="BT299" t="s">
        <v>41</v>
      </c>
      <c r="BU299">
        <v>0</v>
      </c>
      <c r="BV299">
        <v>0</v>
      </c>
      <c r="BW299">
        <v>0</v>
      </c>
      <c r="BX299">
        <v>0</v>
      </c>
      <c r="BY299">
        <v>1.98</v>
      </c>
      <c r="BZ299">
        <v>6.7029999999999895E-2</v>
      </c>
      <c r="CA299">
        <v>6.7029999999999895E-2</v>
      </c>
      <c r="CB299">
        <v>6.7029999999999895E-2</v>
      </c>
      <c r="CC299">
        <v>6.7029999999999895E-2</v>
      </c>
      <c r="CD299">
        <v>0.05</v>
      </c>
      <c r="CE299">
        <v>7.0000000000000007E-2</v>
      </c>
      <c r="CF299">
        <v>7.0000000000000007E-2</v>
      </c>
      <c r="CG299">
        <v>0.99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 t="s">
        <v>1793</v>
      </c>
      <c r="CO299" t="s">
        <v>2496</v>
      </c>
      <c r="CP299">
        <v>100</v>
      </c>
      <c r="CQ299" t="s">
        <v>2496</v>
      </c>
      <c r="CR299">
        <v>100</v>
      </c>
      <c r="CS299" t="s">
        <v>1795</v>
      </c>
      <c r="CT299" t="s">
        <v>2499</v>
      </c>
      <c r="CU299">
        <v>1</v>
      </c>
      <c r="CV299">
        <v>0</v>
      </c>
      <c r="CW299" t="s">
        <v>1984</v>
      </c>
      <c r="CX299">
        <v>30.417200000000001</v>
      </c>
      <c r="CY299">
        <v>-81.552499999999995</v>
      </c>
      <c r="CZ299" t="s">
        <v>1876</v>
      </c>
      <c r="DA299" t="s">
        <v>1818</v>
      </c>
      <c r="DB299">
        <v>0</v>
      </c>
      <c r="DC299" t="s">
        <v>2498</v>
      </c>
      <c r="DD299" s="18">
        <v>9628369.1999999993</v>
      </c>
      <c r="DE299" s="18">
        <v>965697.6</v>
      </c>
      <c r="DF299" s="57">
        <v>0.33599999999999902</v>
      </c>
      <c r="DG299" t="s">
        <v>1891</v>
      </c>
      <c r="DH299">
        <v>4633575.4000000004</v>
      </c>
      <c r="DI299">
        <v>704.8</v>
      </c>
      <c r="DJ299">
        <v>224</v>
      </c>
      <c r="DK299">
        <v>985072.2</v>
      </c>
      <c r="DL299">
        <v>1</v>
      </c>
      <c r="DM299">
        <v>97.4</v>
      </c>
      <c r="DN299">
        <v>2</v>
      </c>
      <c r="DO299">
        <v>0</v>
      </c>
      <c r="DP299">
        <v>0.14735976366651601</v>
      </c>
      <c r="DQ299">
        <v>3.4603230218119403E-2</v>
      </c>
      <c r="DR299">
        <v>202.14180837928399</v>
      </c>
      <c r="DS299">
        <v>0</v>
      </c>
      <c r="DT299">
        <v>3.5300470969815603E-2</v>
      </c>
      <c r="DU299">
        <v>0.146400700961903</v>
      </c>
      <c r="DV299">
        <v>4.6529167161558298E-2</v>
      </c>
      <c r="DW299" s="58">
        <v>204.618701160732</v>
      </c>
      <c r="DX299">
        <v>1.03859748128478E-7</v>
      </c>
      <c r="DY299">
        <v>4.2040969053832498E-2</v>
      </c>
      <c r="DZ299">
        <v>5.3778598618454596E-4</v>
      </c>
      <c r="EA299">
        <v>0</v>
      </c>
      <c r="EB299">
        <v>281381</v>
      </c>
      <c r="EC299">
        <v>47268</v>
      </c>
      <c r="ED299">
        <v>353679</v>
      </c>
      <c r="EE299">
        <v>0</v>
      </c>
      <c r="EF299">
        <v>1</v>
      </c>
      <c r="EG299">
        <v>1</v>
      </c>
      <c r="EH299" t="s">
        <v>1859</v>
      </c>
      <c r="EI299">
        <v>7.8805247999999994E-2</v>
      </c>
      <c r="EJ299">
        <v>8.1762851999999997E-2</v>
      </c>
      <c r="EK299" t="s">
        <v>1848</v>
      </c>
      <c r="EL299" t="s">
        <v>1848</v>
      </c>
      <c r="EM299">
        <v>0</v>
      </c>
      <c r="EN299">
        <v>0</v>
      </c>
      <c r="EO299">
        <v>1</v>
      </c>
      <c r="EP299">
        <v>1</v>
      </c>
      <c r="EQ299">
        <v>0</v>
      </c>
      <c r="ER299">
        <v>1</v>
      </c>
      <c r="ES299">
        <v>0</v>
      </c>
      <c r="ET299">
        <v>0</v>
      </c>
      <c r="EU299">
        <v>0</v>
      </c>
      <c r="EV299">
        <v>0</v>
      </c>
      <c r="EW299">
        <v>0</v>
      </c>
      <c r="EX299">
        <v>0</v>
      </c>
      <c r="EY299">
        <v>0</v>
      </c>
      <c r="EZ299" t="s">
        <v>1823</v>
      </c>
      <c r="FA299">
        <v>20</v>
      </c>
      <c r="FB299" t="s">
        <v>1802</v>
      </c>
      <c r="FC299">
        <v>4</v>
      </c>
      <c r="FD299" t="s">
        <v>1825</v>
      </c>
      <c r="FE299">
        <v>0</v>
      </c>
      <c r="FF299">
        <v>0</v>
      </c>
      <c r="FG299">
        <v>0</v>
      </c>
      <c r="FH299">
        <v>0</v>
      </c>
      <c r="FI299">
        <v>0</v>
      </c>
      <c r="FJ299">
        <v>0</v>
      </c>
      <c r="FK299">
        <v>0</v>
      </c>
      <c r="FL299">
        <v>81</v>
      </c>
      <c r="FM299">
        <v>65</v>
      </c>
      <c r="FN299">
        <v>53</v>
      </c>
      <c r="FO299">
        <v>95</v>
      </c>
      <c r="FP299">
        <v>1</v>
      </c>
      <c r="FQ299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>
        <v>0</v>
      </c>
      <c r="FY299">
        <v>0</v>
      </c>
      <c r="FZ299">
        <v>0</v>
      </c>
      <c r="GA299">
        <v>0</v>
      </c>
      <c r="GB299">
        <v>0</v>
      </c>
      <c r="GC299">
        <v>0</v>
      </c>
      <c r="GD299">
        <v>0</v>
      </c>
      <c r="GE299">
        <v>0</v>
      </c>
      <c r="GF299">
        <v>0</v>
      </c>
      <c r="GG299">
        <v>0</v>
      </c>
      <c r="GH299">
        <v>0</v>
      </c>
      <c r="GI299">
        <v>0</v>
      </c>
      <c r="GJ299">
        <v>0</v>
      </c>
      <c r="GK299">
        <v>0</v>
      </c>
      <c r="GL299">
        <v>0</v>
      </c>
      <c r="GM299">
        <v>0</v>
      </c>
      <c r="GN299">
        <v>0</v>
      </c>
      <c r="GO299" t="s">
        <v>1893</v>
      </c>
      <c r="GP299">
        <v>1</v>
      </c>
      <c r="GQ299" t="s">
        <v>1986</v>
      </c>
      <c r="GR299">
        <v>60.26524217</v>
      </c>
      <c r="GS299">
        <v>11.694966694265499</v>
      </c>
      <c r="GT299">
        <v>3.7169020140685101</v>
      </c>
      <c r="GU299">
        <v>1</v>
      </c>
      <c r="GV299">
        <v>3973575</v>
      </c>
      <c r="GW299">
        <v>390445</v>
      </c>
      <c r="GX299">
        <v>0.14000000000000001</v>
      </c>
      <c r="GY299">
        <v>400219</v>
      </c>
      <c r="GZ299">
        <v>201.44026474899806</v>
      </c>
      <c r="HA299" t="s">
        <v>1806</v>
      </c>
      <c r="HB299" s="57">
        <v>0.33599999999999902</v>
      </c>
      <c r="HC299" t="s">
        <v>1806</v>
      </c>
      <c r="HD299" s="58">
        <v>204.618701160732</v>
      </c>
      <c r="HE299" s="18">
        <v>862404.47999999742</v>
      </c>
      <c r="HF299" s="18">
        <v>8956932.9292799737</v>
      </c>
      <c r="HG299" s="18">
        <v>916377.9911865294</v>
      </c>
      <c r="HH299" s="57">
        <v>0.5</v>
      </c>
      <c r="HI299">
        <v>436</v>
      </c>
      <c r="HJ299" s="11">
        <v>76.108327999727962</v>
      </c>
      <c r="HK299">
        <v>15</v>
      </c>
      <c r="HL299" s="11">
        <v>17.456038532047696</v>
      </c>
      <c r="HM299" s="59" t="s">
        <v>44</v>
      </c>
      <c r="HN299" s="59" t="s">
        <v>44</v>
      </c>
      <c r="HO299" s="59" t="s">
        <v>44</v>
      </c>
      <c r="HP299" s="59" t="s">
        <v>44</v>
      </c>
      <c r="HQ299" s="59" t="s">
        <v>44</v>
      </c>
      <c r="HR299" s="59" t="s">
        <v>44</v>
      </c>
      <c r="HS299" s="59" t="s">
        <v>44</v>
      </c>
      <c r="HT299" s="59" t="s">
        <v>44</v>
      </c>
      <c r="HU299" t="s">
        <v>44</v>
      </c>
      <c r="HV299" s="19" t="s">
        <v>44</v>
      </c>
      <c r="HW299" s="18">
        <v>281.27354814</v>
      </c>
      <c r="HX299" s="58">
        <v>92.651506757315985</v>
      </c>
      <c r="HY299" s="58">
        <v>200.34849324268401</v>
      </c>
      <c r="HZ299" s="57">
        <v>0.49138378036489011</v>
      </c>
      <c r="IA299" s="18">
        <v>862404.47999999742</v>
      </c>
      <c r="IB299" s="18">
        <v>1261224.9213869562</v>
      </c>
      <c r="IC299" s="18">
        <v>13099082.033524927</v>
      </c>
      <c r="ID299" s="58">
        <v>20.4618701160732</v>
      </c>
      <c r="IE299" s="18">
        <v>134015.85760488754</v>
      </c>
      <c r="IF299" s="18">
        <v>782362.13358164183</v>
      </c>
      <c r="IG299" s="18">
        <v>445832215.56898487</v>
      </c>
      <c r="IH299" s="18">
        <v>0</v>
      </c>
      <c r="II299" s="18">
        <v>111458053.89224622</v>
      </c>
      <c r="IJ299" s="18">
        <v>2225.2835963629836</v>
      </c>
      <c r="IK299" s="58">
        <v>26.62604391808874</v>
      </c>
      <c r="IL299" s="58">
        <v>7.2045354592400175</v>
      </c>
      <c r="IM299" s="58">
        <v>12.846425328359999</v>
      </c>
      <c r="IN299" s="58">
        <v>26.16492437673184</v>
      </c>
      <c r="IO299" s="58">
        <v>0</v>
      </c>
      <c r="IP299" s="58">
        <v>77.110895057548589</v>
      </c>
      <c r="IQ299" s="58">
        <v>28.038905402381488</v>
      </c>
      <c r="IR299" s="58">
        <v>30.907525550361495</v>
      </c>
      <c r="IS299" s="58">
        <f t="shared" si="20"/>
        <v>2225.2835963629836</v>
      </c>
      <c r="IT299" s="60"/>
      <c r="IU299" s="18">
        <f t="shared" si="21"/>
        <v>12.846425328359999</v>
      </c>
      <c r="IV299" s="18">
        <f t="shared" si="22"/>
        <v>26.62604391808874</v>
      </c>
      <c r="IW299" s="57">
        <f t="shared" si="23"/>
        <v>0.31621674661199994</v>
      </c>
      <c r="IX299" s="57">
        <f t="shared" si="24"/>
        <v>0.462451727276463</v>
      </c>
      <c r="JA299" s="18">
        <v>205.4</v>
      </c>
    </row>
    <row r="300" spans="18:261" x14ac:dyDescent="0.2">
      <c r="R300" t="s">
        <v>1134</v>
      </c>
      <c r="S300">
        <v>6019</v>
      </c>
      <c r="T300" t="s">
        <v>41</v>
      </c>
      <c r="U300">
        <v>1</v>
      </c>
      <c r="V300">
        <v>2683</v>
      </c>
      <c r="W300" t="s">
        <v>42</v>
      </c>
      <c r="X300" t="s">
        <v>134</v>
      </c>
      <c r="Y300">
        <v>39025</v>
      </c>
      <c r="Z300">
        <v>1305</v>
      </c>
      <c r="AA300">
        <v>1305</v>
      </c>
      <c r="AB300" t="b">
        <v>1</v>
      </c>
      <c r="AC300">
        <v>9761</v>
      </c>
      <c r="AD300">
        <v>1991</v>
      </c>
      <c r="AE300" s="10">
        <v>2021</v>
      </c>
      <c r="AF300" s="11">
        <v>83</v>
      </c>
      <c r="AG300" s="11">
        <v>7.4118208402780166</v>
      </c>
      <c r="AH300" s="11">
        <v>0</v>
      </c>
      <c r="AI300" s="11">
        <v>7.4118208402780166</v>
      </c>
      <c r="AJ300" s="11" t="s">
        <v>134</v>
      </c>
      <c r="AK300" s="11">
        <v>4.82</v>
      </c>
      <c r="AL300" s="11" t="s">
        <v>100</v>
      </c>
      <c r="AM300" s="11">
        <v>-28.91</v>
      </c>
      <c r="AQ300" t="s">
        <v>168</v>
      </c>
      <c r="AR300" t="s">
        <v>788</v>
      </c>
      <c r="AS300">
        <v>6705</v>
      </c>
      <c r="AT300" t="s">
        <v>41</v>
      </c>
      <c r="AU300">
        <v>1</v>
      </c>
      <c r="AV300">
        <v>2902</v>
      </c>
      <c r="AW300" t="s">
        <v>42</v>
      </c>
      <c r="AX300">
        <v>0</v>
      </c>
      <c r="AY300" t="s">
        <v>167</v>
      </c>
      <c r="AZ300" t="s">
        <v>43</v>
      </c>
      <c r="BA300">
        <v>18</v>
      </c>
      <c r="BB300" t="s">
        <v>168</v>
      </c>
      <c r="BC300">
        <v>173</v>
      </c>
      <c r="BD300">
        <v>18173</v>
      </c>
      <c r="BE300">
        <v>154</v>
      </c>
      <c r="BF300">
        <v>10809</v>
      </c>
      <c r="BG300">
        <v>1960</v>
      </c>
      <c r="BH300">
        <v>0</v>
      </c>
      <c r="BI300" t="s">
        <v>1807</v>
      </c>
      <c r="BJ300" t="s">
        <v>1788</v>
      </c>
      <c r="BK300" t="s">
        <v>1789</v>
      </c>
      <c r="BL300" t="s">
        <v>1809</v>
      </c>
      <c r="BM300" t="s">
        <v>1810</v>
      </c>
      <c r="BN300">
        <v>2008</v>
      </c>
      <c r="BO300">
        <v>0.98</v>
      </c>
      <c r="BP300" t="s">
        <v>1931</v>
      </c>
      <c r="BQ300" t="s">
        <v>1699</v>
      </c>
      <c r="BR300">
        <v>0</v>
      </c>
      <c r="BS300">
        <v>2013</v>
      </c>
      <c r="BT300" t="s">
        <v>1909</v>
      </c>
      <c r="BU300" t="s">
        <v>1863</v>
      </c>
      <c r="BV300">
        <v>0</v>
      </c>
      <c r="BW300">
        <v>0</v>
      </c>
      <c r="BX300">
        <v>0</v>
      </c>
      <c r="BY300">
        <v>5.1100000000000003</v>
      </c>
      <c r="BZ300">
        <v>0.32495999999999903</v>
      </c>
      <c r="CA300">
        <v>0.24371999999999999</v>
      </c>
      <c r="CB300">
        <v>0.32495999999999903</v>
      </c>
      <c r="CC300">
        <v>0.24371999999999999</v>
      </c>
      <c r="CD300">
        <v>0.05</v>
      </c>
      <c r="CE300">
        <v>0.1</v>
      </c>
      <c r="CF300">
        <v>0.56000000000000005</v>
      </c>
      <c r="CG300">
        <v>0.99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 t="s">
        <v>2500</v>
      </c>
      <c r="CP300">
        <v>100</v>
      </c>
      <c r="CQ300" t="s">
        <v>2501</v>
      </c>
      <c r="CR300">
        <v>100</v>
      </c>
      <c r="CS300" t="s">
        <v>1795</v>
      </c>
      <c r="CT300" t="s">
        <v>2502</v>
      </c>
      <c r="CU300">
        <v>1</v>
      </c>
      <c r="CV300">
        <v>0</v>
      </c>
      <c r="CW300" t="s">
        <v>1816</v>
      </c>
      <c r="CX300">
        <v>37.914999999999999</v>
      </c>
      <c r="CY300">
        <v>-87.332800000000006</v>
      </c>
      <c r="CZ300" t="s">
        <v>1817</v>
      </c>
      <c r="DA300" t="s">
        <v>1799</v>
      </c>
      <c r="DB300">
        <v>0</v>
      </c>
      <c r="DC300" t="s">
        <v>2503</v>
      </c>
      <c r="DD300" s="18">
        <v>10717969.800000001</v>
      </c>
      <c r="DE300" s="18">
        <v>963160.4</v>
      </c>
      <c r="DF300" s="57">
        <v>0.55600000000000005</v>
      </c>
      <c r="DG300" t="s">
        <v>1820</v>
      </c>
      <c r="DH300">
        <v>4389311.2</v>
      </c>
      <c r="DI300">
        <v>410.5</v>
      </c>
      <c r="DJ300">
        <v>1702.4</v>
      </c>
      <c r="DK300">
        <v>1099663.8</v>
      </c>
      <c r="DL300">
        <v>0</v>
      </c>
      <c r="DM300">
        <v>707.2</v>
      </c>
      <c r="DN300">
        <v>132</v>
      </c>
      <c r="DO300">
        <v>0</v>
      </c>
      <c r="DP300">
        <v>0</v>
      </c>
      <c r="DQ300">
        <v>0.33128935328984099</v>
      </c>
      <c r="DR300">
        <v>205.19917890339499</v>
      </c>
      <c r="DS300">
        <v>0</v>
      </c>
      <c r="DT300">
        <v>0.33289004800774302</v>
      </c>
      <c r="DU300">
        <v>7.66003277971542E-2</v>
      </c>
      <c r="DV300">
        <v>0.31767210241626098</v>
      </c>
      <c r="DW300" s="58">
        <v>205.20001838407799</v>
      </c>
      <c r="DX300">
        <v>0</v>
      </c>
      <c r="DY300">
        <v>0.32223734785539898</v>
      </c>
      <c r="DZ300">
        <v>4.13046770662664E-2</v>
      </c>
      <c r="EA300">
        <v>0</v>
      </c>
      <c r="EB300">
        <v>1056581</v>
      </c>
      <c r="EC300">
        <v>527763</v>
      </c>
      <c r="ED300">
        <v>17307</v>
      </c>
      <c r="EE300">
        <v>0</v>
      </c>
      <c r="EF300">
        <v>1</v>
      </c>
      <c r="EG300">
        <v>1</v>
      </c>
      <c r="EH300" t="s">
        <v>1847</v>
      </c>
      <c r="EI300">
        <v>6.4294249999999999E-3</v>
      </c>
      <c r="EJ300">
        <v>1.1625874E-2</v>
      </c>
      <c r="EK300" t="s">
        <v>1848</v>
      </c>
      <c r="EL300" t="s">
        <v>1848</v>
      </c>
      <c r="EM300">
        <v>0</v>
      </c>
      <c r="EN300">
        <v>1</v>
      </c>
      <c r="EO300">
        <v>1</v>
      </c>
      <c r="EP300">
        <v>0</v>
      </c>
      <c r="EQ300">
        <v>0</v>
      </c>
      <c r="ER300">
        <v>1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 t="s">
        <v>1801</v>
      </c>
      <c r="FA300">
        <v>62</v>
      </c>
      <c r="FB300" t="s">
        <v>1860</v>
      </c>
      <c r="FC300">
        <v>6</v>
      </c>
      <c r="FD300" t="s">
        <v>1849</v>
      </c>
      <c r="FE300">
        <v>0</v>
      </c>
      <c r="FF300">
        <v>0</v>
      </c>
      <c r="FG300">
        <v>1</v>
      </c>
      <c r="FH300">
        <v>1</v>
      </c>
      <c r="FI300">
        <v>1</v>
      </c>
      <c r="FJ300" t="s">
        <v>1878</v>
      </c>
      <c r="FK300">
        <v>1</v>
      </c>
      <c r="FL300">
        <v>48</v>
      </c>
      <c r="FM300">
        <v>3</v>
      </c>
      <c r="FN300">
        <v>61</v>
      </c>
      <c r="FO300">
        <v>6</v>
      </c>
      <c r="FP300">
        <v>0</v>
      </c>
      <c r="FQ300">
        <v>0</v>
      </c>
      <c r="FR300">
        <v>0</v>
      </c>
      <c r="FS300">
        <v>0</v>
      </c>
      <c r="FT300">
        <v>0</v>
      </c>
      <c r="FU300">
        <v>0</v>
      </c>
      <c r="FV300">
        <v>0</v>
      </c>
      <c r="FW300">
        <v>0</v>
      </c>
      <c r="FX300">
        <v>0</v>
      </c>
      <c r="FY300">
        <v>0</v>
      </c>
      <c r="FZ300">
        <v>0</v>
      </c>
      <c r="GA300">
        <v>0</v>
      </c>
      <c r="GB300">
        <v>0</v>
      </c>
      <c r="GC300">
        <v>0</v>
      </c>
      <c r="GD300">
        <v>0</v>
      </c>
      <c r="GE300">
        <v>1</v>
      </c>
      <c r="GF300">
        <v>1</v>
      </c>
      <c r="GG300">
        <v>1</v>
      </c>
      <c r="GH300">
        <v>1</v>
      </c>
      <c r="GI300">
        <v>1</v>
      </c>
      <c r="GJ300" t="s">
        <v>1836</v>
      </c>
      <c r="GK300" t="s">
        <v>1836</v>
      </c>
      <c r="GL300">
        <v>1</v>
      </c>
      <c r="GM300" t="s">
        <v>1836</v>
      </c>
      <c r="GN300">
        <v>0</v>
      </c>
      <c r="GO300" t="s">
        <v>1893</v>
      </c>
      <c r="GP300">
        <v>1</v>
      </c>
      <c r="GQ300" t="s">
        <v>1830</v>
      </c>
      <c r="GR300">
        <v>119.8006489</v>
      </c>
      <c r="GS300">
        <v>3.42652568052993</v>
      </c>
      <c r="GT300">
        <v>14.210273613968701</v>
      </c>
      <c r="GU300">
        <v>1</v>
      </c>
      <c r="GV300">
        <v>13193202</v>
      </c>
      <c r="GW300">
        <v>1194973</v>
      </c>
      <c r="GX300">
        <v>0.68</v>
      </c>
      <c r="GY300">
        <v>1353622</v>
      </c>
      <c r="GZ300">
        <v>205.1999203832398</v>
      </c>
      <c r="HA300" t="s">
        <v>1806</v>
      </c>
      <c r="HB300" s="57">
        <v>0.55600000000000005</v>
      </c>
      <c r="HC300" t="s">
        <v>1806</v>
      </c>
      <c r="HD300" s="58">
        <v>205.20001838407799</v>
      </c>
      <c r="HE300" s="18">
        <v>750066.24000000011</v>
      </c>
      <c r="HF300" s="18">
        <v>8107465.9881600011</v>
      </c>
      <c r="HG300" s="18">
        <v>831826.08490935969</v>
      </c>
      <c r="HH300" s="57">
        <v>0.20698924731182797</v>
      </c>
      <c r="HI300">
        <v>16</v>
      </c>
      <c r="HJ300" s="11">
        <v>26.142999859596046</v>
      </c>
      <c r="HK300">
        <v>0</v>
      </c>
      <c r="HL300" s="11">
        <v>26.142999859596046</v>
      </c>
      <c r="HM300" s="59" t="s">
        <v>44</v>
      </c>
      <c r="HN300" s="59" t="s">
        <v>44</v>
      </c>
      <c r="HO300" s="59" t="s">
        <v>44</v>
      </c>
      <c r="HP300" s="59" t="s">
        <v>44</v>
      </c>
      <c r="HQ300" s="59" t="s">
        <v>44</v>
      </c>
      <c r="HR300" s="59" t="s">
        <v>44</v>
      </c>
      <c r="HS300" s="59" t="s">
        <v>44</v>
      </c>
      <c r="HT300" s="59" t="s">
        <v>44</v>
      </c>
      <c r="HU300" t="s">
        <v>44</v>
      </c>
      <c r="HV300" s="19" t="s">
        <v>44</v>
      </c>
      <c r="HW300" s="18">
        <v>153.85768398000002</v>
      </c>
      <c r="HX300" s="58">
        <v>50.680721103012004</v>
      </c>
      <c r="HY300" s="58">
        <v>103.319278896988</v>
      </c>
      <c r="HZ300" s="57">
        <v>0.82873207124654213</v>
      </c>
      <c r="IA300" s="18">
        <v>750066.24000000011</v>
      </c>
      <c r="IB300" s="18">
        <v>1117992.7133944351</v>
      </c>
      <c r="IC300" s="18">
        <v>12084383.23908045</v>
      </c>
      <c r="ID300" s="58">
        <v>20.520001838407801</v>
      </c>
      <c r="IE300" s="18">
        <v>123985.78314097763</v>
      </c>
      <c r="IF300" s="18">
        <v>707840.30176838208</v>
      </c>
      <c r="IG300" s="18">
        <v>243871891.20597309</v>
      </c>
      <c r="IH300" s="18">
        <v>0</v>
      </c>
      <c r="II300" s="18">
        <v>0</v>
      </c>
      <c r="IJ300" s="18">
        <v>2360.3715957901691</v>
      </c>
      <c r="IK300" s="58">
        <v>35.337704571428574</v>
      </c>
      <c r="IL300" s="58">
        <v>7.9531320812154824</v>
      </c>
      <c r="IM300" s="58">
        <v>13.369633292340001</v>
      </c>
      <c r="IN300" s="58">
        <v>36.258918287921659</v>
      </c>
      <c r="IO300" s="58">
        <v>0</v>
      </c>
      <c r="IP300" s="58">
        <v>80.214816294508154</v>
      </c>
      <c r="IQ300" s="58">
        <v>14.432121227055973</v>
      </c>
      <c r="IR300" s="58">
        <v>15.293063812498499</v>
      </c>
      <c r="IS300" s="58">
        <f t="shared" si="20"/>
        <v>2360.3715957901691</v>
      </c>
      <c r="IT300" s="60"/>
      <c r="IU300" s="18">
        <f t="shared" si="21"/>
        <v>13.369633292340001</v>
      </c>
      <c r="IV300" s="18">
        <f t="shared" si="22"/>
        <v>35.337704571428574</v>
      </c>
      <c r="IW300" s="57">
        <f t="shared" si="23"/>
        <v>0.32909559157800006</v>
      </c>
      <c r="IX300" s="57">
        <f t="shared" si="24"/>
        <v>0.4905253079973777</v>
      </c>
      <c r="JA300" s="18">
        <v>205.4</v>
      </c>
    </row>
    <row r="301" spans="18:261" x14ac:dyDescent="0.2">
      <c r="R301" t="s">
        <v>1036</v>
      </c>
      <c r="S301">
        <v>602</v>
      </c>
      <c r="T301" t="s">
        <v>41</v>
      </c>
      <c r="U301">
        <v>1</v>
      </c>
      <c r="V301">
        <v>395</v>
      </c>
      <c r="W301" t="s">
        <v>42</v>
      </c>
      <c r="X301" t="s">
        <v>211</v>
      </c>
      <c r="Y301">
        <v>24003</v>
      </c>
      <c r="Z301">
        <v>635</v>
      </c>
      <c r="AA301">
        <v>1273</v>
      </c>
      <c r="AB301" t="b">
        <v>1</v>
      </c>
      <c r="AC301">
        <v>11282</v>
      </c>
      <c r="AD301">
        <v>1984</v>
      </c>
      <c r="AE301" s="10">
        <v>2021</v>
      </c>
      <c r="AF301" s="11">
        <v>999</v>
      </c>
      <c r="AG301" s="11">
        <v>19.978277368436672</v>
      </c>
      <c r="AH301" s="11">
        <v>43</v>
      </c>
      <c r="AI301" s="11">
        <v>10.298081117750863</v>
      </c>
      <c r="AJ301" s="11" t="s">
        <v>211</v>
      </c>
      <c r="AK301" s="11">
        <v>4.82</v>
      </c>
      <c r="AL301" s="11" t="s">
        <v>72</v>
      </c>
      <c r="AM301" s="11"/>
      <c r="AQ301" t="s">
        <v>168</v>
      </c>
      <c r="AR301" t="s">
        <v>789</v>
      </c>
      <c r="AS301">
        <v>6705</v>
      </c>
      <c r="AT301" t="s">
        <v>41</v>
      </c>
      <c r="AU301">
        <v>2</v>
      </c>
      <c r="AV301">
        <v>2903</v>
      </c>
      <c r="AW301" t="s">
        <v>42</v>
      </c>
      <c r="AX301">
        <v>0</v>
      </c>
      <c r="AY301" t="s">
        <v>167</v>
      </c>
      <c r="AZ301" t="s">
        <v>43</v>
      </c>
      <c r="BA301">
        <v>18</v>
      </c>
      <c r="BB301" t="s">
        <v>168</v>
      </c>
      <c r="BC301">
        <v>173</v>
      </c>
      <c r="BD301">
        <v>18173</v>
      </c>
      <c r="BE301">
        <v>146</v>
      </c>
      <c r="BF301">
        <v>10809</v>
      </c>
      <c r="BG301">
        <v>1964</v>
      </c>
      <c r="BH301">
        <v>0</v>
      </c>
      <c r="BI301" t="s">
        <v>1807</v>
      </c>
      <c r="BJ301" t="s">
        <v>1788</v>
      </c>
      <c r="BK301" t="s">
        <v>1789</v>
      </c>
      <c r="BL301" t="s">
        <v>1809</v>
      </c>
      <c r="BM301" t="s">
        <v>1810</v>
      </c>
      <c r="BN301">
        <v>2008</v>
      </c>
      <c r="BO301">
        <v>0.98</v>
      </c>
      <c r="BP301" t="s">
        <v>1931</v>
      </c>
      <c r="BQ301" t="s">
        <v>1699</v>
      </c>
      <c r="BR301">
        <v>0</v>
      </c>
      <c r="BS301">
        <v>2013</v>
      </c>
      <c r="BT301" t="s">
        <v>1909</v>
      </c>
      <c r="BU301" t="s">
        <v>1863</v>
      </c>
      <c r="BV301">
        <v>0</v>
      </c>
      <c r="BW301">
        <v>0</v>
      </c>
      <c r="BX301">
        <v>0</v>
      </c>
      <c r="BY301">
        <v>5.1100000000000003</v>
      </c>
      <c r="BZ301">
        <v>0.33063999999999999</v>
      </c>
      <c r="CA301">
        <v>0.24798000000000001</v>
      </c>
      <c r="CB301">
        <v>0.33063999999999999</v>
      </c>
      <c r="CC301">
        <v>0.24798000000000001</v>
      </c>
      <c r="CD301">
        <v>0.05</v>
      </c>
      <c r="CE301">
        <v>0.1</v>
      </c>
      <c r="CF301">
        <v>0.56000000000000005</v>
      </c>
      <c r="CG301">
        <v>0.99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 t="s">
        <v>2500</v>
      </c>
      <c r="CP301">
        <v>100</v>
      </c>
      <c r="CQ301" t="s">
        <v>2501</v>
      </c>
      <c r="CR301">
        <v>100</v>
      </c>
      <c r="CS301" t="s">
        <v>1795</v>
      </c>
      <c r="CT301" t="s">
        <v>2504</v>
      </c>
      <c r="CU301">
        <v>1</v>
      </c>
      <c r="CV301">
        <v>0</v>
      </c>
      <c r="CW301" t="s">
        <v>1816</v>
      </c>
      <c r="CX301">
        <v>37.914999999999999</v>
      </c>
      <c r="CY301">
        <v>-87.332800000000006</v>
      </c>
      <c r="CZ301" t="s">
        <v>1817</v>
      </c>
      <c r="DA301" t="s">
        <v>1799</v>
      </c>
      <c r="DB301">
        <v>0</v>
      </c>
      <c r="DC301" t="s">
        <v>2503</v>
      </c>
      <c r="DD301" s="18">
        <v>9316754.5999999996</v>
      </c>
      <c r="DE301" s="18">
        <v>838941.8</v>
      </c>
      <c r="DF301" s="57">
        <v>0.37</v>
      </c>
      <c r="DG301" t="s">
        <v>1891</v>
      </c>
      <c r="DH301">
        <v>4229022.2</v>
      </c>
      <c r="DI301">
        <v>449.5</v>
      </c>
      <c r="DJ301">
        <v>1545.2</v>
      </c>
      <c r="DK301">
        <v>955897.2</v>
      </c>
      <c r="DL301">
        <v>0</v>
      </c>
      <c r="DM301">
        <v>704</v>
      </c>
      <c r="DN301">
        <v>74</v>
      </c>
      <c r="DO301">
        <v>0</v>
      </c>
      <c r="DP301">
        <v>0</v>
      </c>
      <c r="DQ301">
        <v>0.34443508344972201</v>
      </c>
      <c r="DR301">
        <v>205.20056010846901</v>
      </c>
      <c r="DS301">
        <v>0</v>
      </c>
      <c r="DT301">
        <v>0.34295876775268302</v>
      </c>
      <c r="DU301">
        <v>9.6492828092735197E-2</v>
      </c>
      <c r="DV301">
        <v>0.33170348825115498</v>
      </c>
      <c r="DW301" s="58">
        <v>205.19960888526501</v>
      </c>
      <c r="DX301">
        <v>0</v>
      </c>
      <c r="DY301">
        <v>0.33293748138754098</v>
      </c>
      <c r="DZ301">
        <v>2.6290774904602601E-2</v>
      </c>
      <c r="EA301">
        <v>0</v>
      </c>
      <c r="EB301">
        <v>583779</v>
      </c>
      <c r="EC301">
        <v>306814</v>
      </c>
      <c r="ED301">
        <v>60032</v>
      </c>
      <c r="EE301">
        <v>0</v>
      </c>
      <c r="EF301">
        <v>1</v>
      </c>
      <c r="EG301">
        <v>1</v>
      </c>
      <c r="EH301" t="s">
        <v>1847</v>
      </c>
      <c r="EI301">
        <v>5.7258379999999996E-3</v>
      </c>
      <c r="EJ301">
        <v>1.1625874E-2</v>
      </c>
      <c r="EK301" t="s">
        <v>1848</v>
      </c>
      <c r="EL301" t="s">
        <v>1848</v>
      </c>
      <c r="EM301">
        <v>0</v>
      </c>
      <c r="EN301">
        <v>1</v>
      </c>
      <c r="EO301">
        <v>1</v>
      </c>
      <c r="EP301">
        <v>0</v>
      </c>
      <c r="EQ301">
        <v>0</v>
      </c>
      <c r="ER301">
        <v>1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 t="s">
        <v>1801</v>
      </c>
      <c r="FA301">
        <v>58</v>
      </c>
      <c r="FB301" t="s">
        <v>1824</v>
      </c>
      <c r="FC301">
        <v>6</v>
      </c>
      <c r="FD301" t="s">
        <v>1849</v>
      </c>
      <c r="FE301">
        <v>0</v>
      </c>
      <c r="FF301">
        <v>0</v>
      </c>
      <c r="FG301">
        <v>1</v>
      </c>
      <c r="FH301">
        <v>1</v>
      </c>
      <c r="FI301">
        <v>1</v>
      </c>
      <c r="FJ301" t="s">
        <v>1878</v>
      </c>
      <c r="FK301">
        <v>1</v>
      </c>
      <c r="FL301">
        <v>48</v>
      </c>
      <c r="FM301">
        <v>3</v>
      </c>
      <c r="FN301">
        <v>61</v>
      </c>
      <c r="FO301">
        <v>6</v>
      </c>
      <c r="FP301">
        <v>0</v>
      </c>
      <c r="FQ301">
        <v>0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>
        <v>0</v>
      </c>
      <c r="FY301">
        <v>0</v>
      </c>
      <c r="FZ301">
        <v>0</v>
      </c>
      <c r="GA301">
        <v>0</v>
      </c>
      <c r="GB301">
        <v>0</v>
      </c>
      <c r="GC301">
        <v>0</v>
      </c>
      <c r="GD301">
        <v>0</v>
      </c>
      <c r="GE301">
        <v>1</v>
      </c>
      <c r="GF301">
        <v>1</v>
      </c>
      <c r="GG301">
        <v>1</v>
      </c>
      <c r="GH301">
        <v>1</v>
      </c>
      <c r="GI301">
        <v>1</v>
      </c>
      <c r="GJ301" t="s">
        <v>1836</v>
      </c>
      <c r="GK301" t="s">
        <v>1836</v>
      </c>
      <c r="GL301">
        <v>1</v>
      </c>
      <c r="GM301" t="s">
        <v>1836</v>
      </c>
      <c r="GN301">
        <v>0</v>
      </c>
      <c r="GO301" t="s">
        <v>1893</v>
      </c>
      <c r="GP301">
        <v>1</v>
      </c>
      <c r="GQ301" t="s">
        <v>1830</v>
      </c>
      <c r="GR301">
        <v>119.8006489</v>
      </c>
      <c r="GS301">
        <v>3.7520664881807599</v>
      </c>
      <c r="GT301">
        <v>12.8980937431299</v>
      </c>
      <c r="GU301">
        <v>1</v>
      </c>
      <c r="GV301">
        <v>7368608</v>
      </c>
      <c r="GW301">
        <v>660080</v>
      </c>
      <c r="GX301">
        <v>0.28999999999999998</v>
      </c>
      <c r="GY301">
        <v>756015</v>
      </c>
      <c r="GZ301">
        <v>205.19886524021905</v>
      </c>
      <c r="HA301" t="s">
        <v>1806</v>
      </c>
      <c r="HB301" s="57">
        <v>0.37</v>
      </c>
      <c r="HC301" t="s">
        <v>1806</v>
      </c>
      <c r="HD301" s="58">
        <v>205.19960888526501</v>
      </c>
      <c r="HE301" s="18">
        <v>473215.19999999995</v>
      </c>
      <c r="HF301" s="18">
        <v>5114983.0967999995</v>
      </c>
      <c r="HG301" s="18">
        <v>524796.26545905077</v>
      </c>
      <c r="HH301" s="57">
        <v>0.19623655913978494</v>
      </c>
      <c r="HI301">
        <v>16</v>
      </c>
      <c r="HJ301" s="11">
        <v>27.132330978413773</v>
      </c>
      <c r="HK301">
        <v>0</v>
      </c>
      <c r="HL301" s="11">
        <v>27.132330978413773</v>
      </c>
      <c r="HM301" s="59" t="s">
        <v>44</v>
      </c>
      <c r="HN301" s="59" t="s">
        <v>44</v>
      </c>
      <c r="HO301" s="59" t="s">
        <v>44</v>
      </c>
      <c r="HP301" s="59" t="s">
        <v>44</v>
      </c>
      <c r="HQ301" s="59" t="s">
        <v>44</v>
      </c>
      <c r="HR301" s="59" t="s">
        <v>44</v>
      </c>
      <c r="HS301" s="59" t="s">
        <v>44</v>
      </c>
      <c r="HT301" s="59" t="s">
        <v>44</v>
      </c>
      <c r="HU301" t="s">
        <v>44</v>
      </c>
      <c r="HV301" s="19" t="s">
        <v>44</v>
      </c>
      <c r="HW301" s="18">
        <v>145.86507702</v>
      </c>
      <c r="HX301" s="58">
        <v>48.047956370387993</v>
      </c>
      <c r="HY301" s="58">
        <v>97.952043629612007</v>
      </c>
      <c r="HZ301" s="57">
        <v>0.55149436395902962</v>
      </c>
      <c r="IA301" s="18">
        <v>473215.19999999995</v>
      </c>
      <c r="IB301" s="18">
        <v>705339.23172904062</v>
      </c>
      <c r="IC301" s="18">
        <v>7624011.7557592001</v>
      </c>
      <c r="ID301" s="58">
        <v>20.519960888526501</v>
      </c>
      <c r="IE301" s="18">
        <v>78222.21152092253</v>
      </c>
      <c r="IF301" s="18">
        <v>446574.05393812823</v>
      </c>
      <c r="IG301" s="18">
        <v>231203221.5329355</v>
      </c>
      <c r="IH301" s="18">
        <v>0</v>
      </c>
      <c r="II301" s="18">
        <v>0</v>
      </c>
      <c r="IJ301" s="18">
        <v>2360.3715957901682</v>
      </c>
      <c r="IK301" s="58">
        <v>36.343919835616433</v>
      </c>
      <c r="IL301" s="58">
        <v>7.9531320812154833</v>
      </c>
      <c r="IM301" s="58">
        <v>13.369633292339998</v>
      </c>
      <c r="IN301" s="58">
        <v>37.288017664819989</v>
      </c>
      <c r="IO301" s="58">
        <v>0</v>
      </c>
      <c r="IP301" s="58">
        <v>80.2146562171733</v>
      </c>
      <c r="IQ301" s="58">
        <v>34.094183973116671</v>
      </c>
      <c r="IR301" s="58">
        <v>36.128131371265269</v>
      </c>
      <c r="IS301" s="58">
        <f t="shared" si="20"/>
        <v>2360.3715957901682</v>
      </c>
      <c r="IT301" s="60"/>
      <c r="IU301" s="18">
        <f t="shared" si="21"/>
        <v>13.369633292339998</v>
      </c>
      <c r="IV301" s="18">
        <f t="shared" si="22"/>
        <v>36.343919835616433</v>
      </c>
      <c r="IW301" s="57">
        <f t="shared" si="23"/>
        <v>0.32909559157799995</v>
      </c>
      <c r="IX301" s="57">
        <f t="shared" si="24"/>
        <v>0.49052530799737748</v>
      </c>
      <c r="JA301" s="18">
        <v>205.4</v>
      </c>
    </row>
    <row r="302" spans="18:261" x14ac:dyDescent="0.2">
      <c r="R302" t="s">
        <v>1037</v>
      </c>
      <c r="S302">
        <v>602</v>
      </c>
      <c r="T302" t="s">
        <v>41</v>
      </c>
      <c r="U302">
        <v>2</v>
      </c>
      <c r="V302">
        <v>396</v>
      </c>
      <c r="W302" t="s">
        <v>42</v>
      </c>
      <c r="X302" t="s">
        <v>211</v>
      </c>
      <c r="Y302">
        <v>24003</v>
      </c>
      <c r="Z302">
        <v>638</v>
      </c>
      <c r="AA302">
        <v>1273</v>
      </c>
      <c r="AB302" t="b">
        <v>1</v>
      </c>
      <c r="AC302">
        <v>11154</v>
      </c>
      <c r="AD302">
        <v>1991</v>
      </c>
      <c r="AE302" s="10">
        <v>2021</v>
      </c>
      <c r="AF302" s="11">
        <v>999</v>
      </c>
      <c r="AG302" s="11">
        <v>19.978277368436672</v>
      </c>
      <c r="AH302" s="11">
        <v>43</v>
      </c>
      <c r="AI302" s="11">
        <v>10.298081117750863</v>
      </c>
      <c r="AJ302" s="11" t="s">
        <v>211</v>
      </c>
      <c r="AK302" s="11">
        <v>4.82</v>
      </c>
      <c r="AL302" s="11" t="s">
        <v>72</v>
      </c>
      <c r="AM302" s="11"/>
      <c r="AQ302" t="s">
        <v>168</v>
      </c>
      <c r="AR302" t="s">
        <v>790</v>
      </c>
      <c r="AS302">
        <v>6705</v>
      </c>
      <c r="AT302" t="s">
        <v>41</v>
      </c>
      <c r="AU302">
        <v>3</v>
      </c>
      <c r="AV302">
        <v>2904</v>
      </c>
      <c r="AW302" t="s">
        <v>42</v>
      </c>
      <c r="AX302">
        <v>0</v>
      </c>
      <c r="AY302" t="s">
        <v>167</v>
      </c>
      <c r="AZ302" t="s">
        <v>43</v>
      </c>
      <c r="BA302">
        <v>18</v>
      </c>
      <c r="BB302" t="s">
        <v>168</v>
      </c>
      <c r="BC302">
        <v>173</v>
      </c>
      <c r="BD302">
        <v>18173</v>
      </c>
      <c r="BE302">
        <v>149</v>
      </c>
      <c r="BF302">
        <v>10809</v>
      </c>
      <c r="BG302">
        <v>1965</v>
      </c>
      <c r="BH302">
        <v>0</v>
      </c>
      <c r="BI302" t="s">
        <v>1807</v>
      </c>
      <c r="BJ302" t="s">
        <v>1788</v>
      </c>
      <c r="BK302" t="s">
        <v>1789</v>
      </c>
      <c r="BL302" t="s">
        <v>1809</v>
      </c>
      <c r="BM302" t="s">
        <v>1810</v>
      </c>
      <c r="BN302">
        <v>2008</v>
      </c>
      <c r="BO302">
        <v>0.98</v>
      </c>
      <c r="BP302" t="s">
        <v>1931</v>
      </c>
      <c r="BQ302" t="s">
        <v>1699</v>
      </c>
      <c r="BR302">
        <v>0</v>
      </c>
      <c r="BS302">
        <v>2013</v>
      </c>
      <c r="BT302" t="s">
        <v>1909</v>
      </c>
      <c r="BU302" t="s">
        <v>1863</v>
      </c>
      <c r="BV302">
        <v>0</v>
      </c>
      <c r="BW302">
        <v>0</v>
      </c>
      <c r="BX302">
        <v>0</v>
      </c>
      <c r="BY302">
        <v>5.1100000000000003</v>
      </c>
      <c r="BZ302">
        <v>0.32806999999999997</v>
      </c>
      <c r="CA302">
        <v>0.24604999999999999</v>
      </c>
      <c r="CB302">
        <v>0.32806999999999997</v>
      </c>
      <c r="CC302">
        <v>0.24604999999999999</v>
      </c>
      <c r="CD302">
        <v>0.05</v>
      </c>
      <c r="CE302">
        <v>0.1</v>
      </c>
      <c r="CF302">
        <v>0.56000000000000005</v>
      </c>
      <c r="CG302">
        <v>0.99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 t="s">
        <v>2500</v>
      </c>
      <c r="CP302">
        <v>100</v>
      </c>
      <c r="CQ302" t="s">
        <v>2501</v>
      </c>
      <c r="CR302">
        <v>100</v>
      </c>
      <c r="CS302" t="s">
        <v>1795</v>
      </c>
      <c r="CT302" t="s">
        <v>2505</v>
      </c>
      <c r="CU302">
        <v>1</v>
      </c>
      <c r="CV302">
        <v>0</v>
      </c>
      <c r="CW302" t="s">
        <v>1816</v>
      </c>
      <c r="CX302">
        <v>37.914999999999999</v>
      </c>
      <c r="CY302">
        <v>-87.332800000000006</v>
      </c>
      <c r="CZ302" t="s">
        <v>1817</v>
      </c>
      <c r="DA302" t="s">
        <v>1799</v>
      </c>
      <c r="DB302">
        <v>0</v>
      </c>
      <c r="DC302" t="s">
        <v>2503</v>
      </c>
      <c r="DD302" s="18">
        <v>9814921.8000000007</v>
      </c>
      <c r="DE302" s="18">
        <v>903997.4</v>
      </c>
      <c r="DF302" s="57">
        <v>0.39</v>
      </c>
      <c r="DG302" t="s">
        <v>1891</v>
      </c>
      <c r="DH302">
        <v>3978222.4</v>
      </c>
      <c r="DI302">
        <v>334</v>
      </c>
      <c r="DJ302">
        <v>1551</v>
      </c>
      <c r="DK302">
        <v>1007010.6</v>
      </c>
      <c r="DL302">
        <v>0</v>
      </c>
      <c r="DM302">
        <v>633</v>
      </c>
      <c r="DN302">
        <v>119</v>
      </c>
      <c r="DO302">
        <v>0</v>
      </c>
      <c r="DP302">
        <v>0</v>
      </c>
      <c r="DQ302">
        <v>0.31052562820492702</v>
      </c>
      <c r="DR302">
        <v>205.200097482693</v>
      </c>
      <c r="DS302">
        <v>0</v>
      </c>
      <c r="DT302">
        <v>0.312208286929892</v>
      </c>
      <c r="DU302">
        <v>6.8059635482780906E-2</v>
      </c>
      <c r="DV302">
        <v>0.31604938513111702</v>
      </c>
      <c r="DW302" s="58">
        <v>205.199923243402</v>
      </c>
      <c r="DX302">
        <v>0</v>
      </c>
      <c r="DY302">
        <v>0.31823258548843297</v>
      </c>
      <c r="DZ302">
        <v>6.5601370241730003E-2</v>
      </c>
      <c r="EA302">
        <v>0</v>
      </c>
      <c r="EB302">
        <v>1049526</v>
      </c>
      <c r="EC302">
        <v>538173</v>
      </c>
      <c r="ED302">
        <v>9366</v>
      </c>
      <c r="EE302">
        <v>0</v>
      </c>
      <c r="EF302">
        <v>1</v>
      </c>
      <c r="EG302">
        <v>1</v>
      </c>
      <c r="EH302" t="s">
        <v>1847</v>
      </c>
      <c r="EI302">
        <v>7.3563550000000002E-3</v>
      </c>
      <c r="EJ302">
        <v>1.1625874E-2</v>
      </c>
      <c r="EK302" t="s">
        <v>1848</v>
      </c>
      <c r="EL302" t="s">
        <v>1848</v>
      </c>
      <c r="EM302">
        <v>0</v>
      </c>
      <c r="EN302">
        <v>1</v>
      </c>
      <c r="EO302">
        <v>1</v>
      </c>
      <c r="EP302">
        <v>0</v>
      </c>
      <c r="EQ302">
        <v>0</v>
      </c>
      <c r="ER302">
        <v>1</v>
      </c>
      <c r="ES302">
        <v>0</v>
      </c>
      <c r="ET302">
        <v>0</v>
      </c>
      <c r="EU302">
        <v>0</v>
      </c>
      <c r="EV302">
        <v>0</v>
      </c>
      <c r="EW302">
        <v>0</v>
      </c>
      <c r="EX302">
        <v>0</v>
      </c>
      <c r="EY302">
        <v>0</v>
      </c>
      <c r="EZ302" t="s">
        <v>1801</v>
      </c>
      <c r="FA302">
        <v>57</v>
      </c>
      <c r="FB302" t="s">
        <v>1824</v>
      </c>
      <c r="FC302">
        <v>6</v>
      </c>
      <c r="FD302" t="s">
        <v>1849</v>
      </c>
      <c r="FE302">
        <v>0</v>
      </c>
      <c r="FF302">
        <v>0</v>
      </c>
      <c r="FG302">
        <v>1</v>
      </c>
      <c r="FH302">
        <v>1</v>
      </c>
      <c r="FI302">
        <v>1</v>
      </c>
      <c r="FJ302" t="s">
        <v>1878</v>
      </c>
      <c r="FK302">
        <v>1</v>
      </c>
      <c r="FL302">
        <v>48</v>
      </c>
      <c r="FM302">
        <v>3</v>
      </c>
      <c r="FN302">
        <v>61</v>
      </c>
      <c r="FO302">
        <v>6</v>
      </c>
      <c r="FP302">
        <v>0</v>
      </c>
      <c r="FQ302">
        <v>0</v>
      </c>
      <c r="FR302">
        <v>0</v>
      </c>
      <c r="FS302">
        <v>0</v>
      </c>
      <c r="FT302">
        <v>0</v>
      </c>
      <c r="FU302">
        <v>0</v>
      </c>
      <c r="FV302">
        <v>0</v>
      </c>
      <c r="FW302">
        <v>0</v>
      </c>
      <c r="FX302">
        <v>0</v>
      </c>
      <c r="FY302">
        <v>0</v>
      </c>
      <c r="FZ302">
        <v>0</v>
      </c>
      <c r="GA302">
        <v>0</v>
      </c>
      <c r="GB302">
        <v>0</v>
      </c>
      <c r="GC302">
        <v>0</v>
      </c>
      <c r="GD302">
        <v>0</v>
      </c>
      <c r="GE302">
        <v>1</v>
      </c>
      <c r="GF302">
        <v>1</v>
      </c>
      <c r="GG302">
        <v>1</v>
      </c>
      <c r="GH302">
        <v>1</v>
      </c>
      <c r="GI302">
        <v>1</v>
      </c>
      <c r="GJ302" t="s">
        <v>1836</v>
      </c>
      <c r="GK302" t="s">
        <v>1836</v>
      </c>
      <c r="GL302">
        <v>1</v>
      </c>
      <c r="GM302" t="s">
        <v>1836</v>
      </c>
      <c r="GN302">
        <v>0</v>
      </c>
      <c r="GO302" t="s">
        <v>1893</v>
      </c>
      <c r="GP302">
        <v>1</v>
      </c>
      <c r="GQ302" t="s">
        <v>1830</v>
      </c>
      <c r="GR302">
        <v>119.8006489</v>
      </c>
      <c r="GS302">
        <v>2.78796486552252</v>
      </c>
      <c r="GT302">
        <v>12.9465075042677</v>
      </c>
      <c r="GU302">
        <v>1</v>
      </c>
      <c r="GV302">
        <v>11861767</v>
      </c>
      <c r="GW302">
        <v>1157398</v>
      </c>
      <c r="GX302">
        <v>0.47</v>
      </c>
      <c r="GY302">
        <v>1217020</v>
      </c>
      <c r="GZ302">
        <v>205.20045622207888</v>
      </c>
      <c r="HA302" t="s">
        <v>1806</v>
      </c>
      <c r="HB302" s="57">
        <v>0.39</v>
      </c>
      <c r="HC302" t="s">
        <v>1806</v>
      </c>
      <c r="HD302" s="58">
        <v>205.199923243402</v>
      </c>
      <c r="HE302" s="18">
        <v>509043.6</v>
      </c>
      <c r="HF302" s="18">
        <v>5502252.2723999992</v>
      </c>
      <c r="HG302" s="18">
        <v>564530.87198115711</v>
      </c>
      <c r="HH302" s="57">
        <v>0.20026881720430106</v>
      </c>
      <c r="HI302">
        <v>16</v>
      </c>
      <c r="HJ302" s="11">
        <v>26.750007724415838</v>
      </c>
      <c r="HK302">
        <v>0</v>
      </c>
      <c r="HL302" s="11">
        <v>26.750007724415838</v>
      </c>
      <c r="HM302" s="59" t="s">
        <v>44</v>
      </c>
      <c r="HN302" s="59" t="s">
        <v>44</v>
      </c>
      <c r="HO302" s="59" t="s">
        <v>44</v>
      </c>
      <c r="HP302" s="59" t="s">
        <v>44</v>
      </c>
      <c r="HQ302" s="59" t="s">
        <v>44</v>
      </c>
      <c r="HR302" s="59" t="s">
        <v>44</v>
      </c>
      <c r="HS302" s="59" t="s">
        <v>44</v>
      </c>
      <c r="HT302" s="59" t="s">
        <v>44</v>
      </c>
      <c r="HU302" t="s">
        <v>44</v>
      </c>
      <c r="HV302" s="19" t="s">
        <v>44</v>
      </c>
      <c r="HW302" s="18">
        <v>148.86230463000004</v>
      </c>
      <c r="HX302" s="58">
        <v>49.03524314512201</v>
      </c>
      <c r="HY302" s="58">
        <v>99.96475685487799</v>
      </c>
      <c r="HZ302" s="57">
        <v>0.58130487011897725</v>
      </c>
      <c r="IA302" s="18">
        <v>509043.59999999992</v>
      </c>
      <c r="IB302" s="18">
        <v>758742.36867409386</v>
      </c>
      <c r="IC302" s="18">
        <v>8201246.2629982801</v>
      </c>
      <c r="ID302" s="58">
        <v>20.519992324340201</v>
      </c>
      <c r="IE302" s="18">
        <v>84144.755183374233</v>
      </c>
      <c r="IF302" s="18">
        <v>480386.11679778289</v>
      </c>
      <c r="IG302" s="18">
        <v>235953972.66032466</v>
      </c>
      <c r="IH302" s="18">
        <v>0</v>
      </c>
      <c r="II302" s="18">
        <v>0</v>
      </c>
      <c r="IJ302" s="18">
        <v>2360.3715957901695</v>
      </c>
      <c r="IK302" s="58">
        <v>35.95392700671141</v>
      </c>
      <c r="IL302" s="58">
        <v>7.9531320812154833</v>
      </c>
      <c r="IM302" s="58">
        <v>13.369633292340001</v>
      </c>
      <c r="IN302" s="58">
        <v>36.890347775110101</v>
      </c>
      <c r="IO302" s="58">
        <v>2.6115309279808721E-15</v>
      </c>
      <c r="IP302" s="58">
        <v>80.214779103030764</v>
      </c>
      <c r="IQ302" s="58">
        <v>30.840080574374241</v>
      </c>
      <c r="IR302" s="58">
        <v>32.679848752743943</v>
      </c>
      <c r="IS302" s="58">
        <f t="shared" si="20"/>
        <v>2360.3715957901695</v>
      </c>
      <c r="IT302" s="60"/>
      <c r="IU302" s="18">
        <f t="shared" si="21"/>
        <v>13.369633292340001</v>
      </c>
      <c r="IV302" s="18">
        <f t="shared" si="22"/>
        <v>35.95392700671141</v>
      </c>
      <c r="IW302" s="57">
        <f t="shared" si="23"/>
        <v>0.32909559157800006</v>
      </c>
      <c r="IX302" s="57">
        <f t="shared" si="24"/>
        <v>0.4905253079973777</v>
      </c>
      <c r="JA302" s="18">
        <v>205.4</v>
      </c>
    </row>
    <row r="303" spans="18:261" x14ac:dyDescent="0.2">
      <c r="R303" t="s">
        <v>1038</v>
      </c>
      <c r="S303">
        <v>6021</v>
      </c>
      <c r="T303" t="s">
        <v>41</v>
      </c>
      <c r="U303" t="s">
        <v>1039</v>
      </c>
      <c r="V303">
        <v>2684</v>
      </c>
      <c r="W303" t="s">
        <v>42</v>
      </c>
      <c r="X303" t="s">
        <v>136</v>
      </c>
      <c r="Y303">
        <v>8081</v>
      </c>
      <c r="Z303">
        <v>427</v>
      </c>
      <c r="AA303">
        <v>1285</v>
      </c>
      <c r="AB303" t="b">
        <v>1</v>
      </c>
      <c r="AC303">
        <v>10204</v>
      </c>
      <c r="AD303">
        <v>1979</v>
      </c>
      <c r="AE303" s="10">
        <v>2021</v>
      </c>
      <c r="AF303" s="11">
        <v>68</v>
      </c>
      <c r="AG303" s="11">
        <v>13.907388173582028</v>
      </c>
      <c r="AH303" s="11">
        <v>0</v>
      </c>
      <c r="AI303" s="11">
        <v>13.907388173582028</v>
      </c>
      <c r="AJ303" s="11" t="s">
        <v>136</v>
      </c>
      <c r="AK303" s="11">
        <v>4.82</v>
      </c>
      <c r="AL303" s="11" t="s">
        <v>136</v>
      </c>
      <c r="AM303" s="11">
        <v>-28.91</v>
      </c>
      <c r="AQ303" t="s">
        <v>168</v>
      </c>
      <c r="AR303" t="s">
        <v>791</v>
      </c>
      <c r="AS303">
        <v>6705</v>
      </c>
      <c r="AT303" t="s">
        <v>41</v>
      </c>
      <c r="AU303">
        <v>4</v>
      </c>
      <c r="AV303">
        <v>2905</v>
      </c>
      <c r="AW303" t="s">
        <v>42</v>
      </c>
      <c r="AX303">
        <v>0</v>
      </c>
      <c r="AY303" t="s">
        <v>167</v>
      </c>
      <c r="AZ303" t="s">
        <v>43</v>
      </c>
      <c r="BA303">
        <v>18</v>
      </c>
      <c r="BB303" t="s">
        <v>168</v>
      </c>
      <c r="BC303">
        <v>173</v>
      </c>
      <c r="BD303">
        <v>18173</v>
      </c>
      <c r="BE303">
        <v>295</v>
      </c>
      <c r="BF303">
        <v>11131</v>
      </c>
      <c r="BG303">
        <v>1970</v>
      </c>
      <c r="BH303">
        <v>0</v>
      </c>
      <c r="BI303" t="s">
        <v>2033</v>
      </c>
      <c r="BJ303" t="s">
        <v>1788</v>
      </c>
      <c r="BK303" t="s">
        <v>1808</v>
      </c>
      <c r="BL303" t="s">
        <v>1809</v>
      </c>
      <c r="BM303" t="s">
        <v>1810</v>
      </c>
      <c r="BN303">
        <v>2008</v>
      </c>
      <c r="BO303">
        <v>0.98</v>
      </c>
      <c r="BP303" t="s">
        <v>2506</v>
      </c>
      <c r="BQ303" t="s">
        <v>1701</v>
      </c>
      <c r="BR303">
        <v>2004</v>
      </c>
      <c r="BS303">
        <v>0</v>
      </c>
      <c r="BT303" t="s">
        <v>1909</v>
      </c>
      <c r="BU303" t="s">
        <v>1863</v>
      </c>
      <c r="BV303" t="s">
        <v>1812</v>
      </c>
      <c r="BW303">
        <v>2015</v>
      </c>
      <c r="BX303">
        <v>0</v>
      </c>
      <c r="BY303">
        <v>5.1100000000000003</v>
      </c>
      <c r="BZ303">
        <v>0.35648999999999997</v>
      </c>
      <c r="CA303">
        <v>7.0000000000000007E-2</v>
      </c>
      <c r="CB303">
        <v>0.35648999999999997</v>
      </c>
      <c r="CC303">
        <v>7.0000000000000007E-2</v>
      </c>
      <c r="CD303">
        <v>0.05</v>
      </c>
      <c r="CE303">
        <v>0.1</v>
      </c>
      <c r="CF303">
        <v>0.1</v>
      </c>
      <c r="CG303">
        <v>0.99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 t="s">
        <v>2500</v>
      </c>
      <c r="CP303">
        <v>50</v>
      </c>
      <c r="CQ303" t="s">
        <v>2501</v>
      </c>
      <c r="CR303">
        <v>50</v>
      </c>
      <c r="CS303" t="s">
        <v>1795</v>
      </c>
      <c r="CT303" t="s">
        <v>2507</v>
      </c>
      <c r="CU303">
        <v>1</v>
      </c>
      <c r="CV303">
        <v>0</v>
      </c>
      <c r="CW303" t="s">
        <v>1816</v>
      </c>
      <c r="CX303">
        <v>37.914999999999999</v>
      </c>
      <c r="CY303">
        <v>-87.332800000000006</v>
      </c>
      <c r="CZ303" t="s">
        <v>1817</v>
      </c>
      <c r="DA303" t="s">
        <v>1799</v>
      </c>
      <c r="DB303">
        <v>0</v>
      </c>
      <c r="DC303" t="s">
        <v>2503</v>
      </c>
      <c r="DD303" s="18">
        <v>20079372.199999999</v>
      </c>
      <c r="DE303" s="18">
        <v>1905564.6</v>
      </c>
      <c r="DF303" s="57">
        <v>0.51400000000000001</v>
      </c>
      <c r="DG303" t="s">
        <v>1820</v>
      </c>
      <c r="DH303">
        <v>8404545.8000000007</v>
      </c>
      <c r="DI303">
        <v>873.4</v>
      </c>
      <c r="DJ303">
        <v>2862.6</v>
      </c>
      <c r="DK303">
        <v>2060141</v>
      </c>
      <c r="DL303">
        <v>3.6666666666666599</v>
      </c>
      <c r="DM303">
        <v>953.6</v>
      </c>
      <c r="DN303">
        <v>176</v>
      </c>
      <c r="DO303">
        <v>3</v>
      </c>
      <c r="DP303">
        <v>5.5155373252412002E-2</v>
      </c>
      <c r="DQ303">
        <v>0.250360117767012</v>
      </c>
      <c r="DR303">
        <v>205.19949497846801</v>
      </c>
      <c r="DS303">
        <v>2.0580363153885001E-7</v>
      </c>
      <c r="DT303">
        <v>0.16242530953983</v>
      </c>
      <c r="DU303">
        <v>8.6994751758224798E-2</v>
      </c>
      <c r="DV303">
        <v>0.28512843643587599</v>
      </c>
      <c r="DW303" s="58">
        <v>205.19974225090499</v>
      </c>
      <c r="DX303">
        <v>1.8260863089467799E-7</v>
      </c>
      <c r="DY303">
        <v>0.22692481490195399</v>
      </c>
      <c r="DZ303">
        <v>1.8760628135676399E-2</v>
      </c>
      <c r="EA303">
        <v>3.1978343413084799E-4</v>
      </c>
      <c r="EB303">
        <v>1524641</v>
      </c>
      <c r="EC303">
        <v>738305</v>
      </c>
      <c r="ED303">
        <v>147740</v>
      </c>
      <c r="EE303">
        <v>0</v>
      </c>
      <c r="EF303">
        <v>1</v>
      </c>
      <c r="EG303">
        <v>1</v>
      </c>
      <c r="EH303" t="s">
        <v>1847</v>
      </c>
      <c r="EI303">
        <v>3.1697708999999998E-2</v>
      </c>
      <c r="EJ303">
        <v>1.1625874E-2</v>
      </c>
      <c r="EK303" t="s">
        <v>1848</v>
      </c>
      <c r="EL303" t="s">
        <v>1848</v>
      </c>
      <c r="EM303">
        <v>0</v>
      </c>
      <c r="EN303">
        <v>1</v>
      </c>
      <c r="EO303">
        <v>0</v>
      </c>
      <c r="EP303">
        <v>0</v>
      </c>
      <c r="EQ303">
        <v>1</v>
      </c>
      <c r="ER303">
        <v>1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EY303">
        <v>0</v>
      </c>
      <c r="EZ303" t="s">
        <v>1823</v>
      </c>
      <c r="FA303">
        <v>52</v>
      </c>
      <c r="FB303" t="s">
        <v>1824</v>
      </c>
      <c r="FC303">
        <v>5</v>
      </c>
      <c r="FD303" t="s">
        <v>1849</v>
      </c>
      <c r="FE303">
        <v>0</v>
      </c>
      <c r="FF303">
        <v>0</v>
      </c>
      <c r="FG303">
        <v>1</v>
      </c>
      <c r="FH303">
        <v>1</v>
      </c>
      <c r="FI303">
        <v>1</v>
      </c>
      <c r="FJ303" t="s">
        <v>1878</v>
      </c>
      <c r="FK303">
        <v>1</v>
      </c>
      <c r="FL303">
        <v>48</v>
      </c>
      <c r="FM303">
        <v>3</v>
      </c>
      <c r="FN303">
        <v>61</v>
      </c>
      <c r="FO303">
        <v>6</v>
      </c>
      <c r="FP303">
        <v>0</v>
      </c>
      <c r="FQ303">
        <v>0</v>
      </c>
      <c r="FR303">
        <v>0</v>
      </c>
      <c r="FS303">
        <v>0</v>
      </c>
      <c r="FT303">
        <v>0</v>
      </c>
      <c r="FU303">
        <v>0</v>
      </c>
      <c r="FV303">
        <v>0</v>
      </c>
      <c r="FW303">
        <v>0</v>
      </c>
      <c r="FX303">
        <v>0</v>
      </c>
      <c r="FY303">
        <v>0</v>
      </c>
      <c r="FZ303">
        <v>0</v>
      </c>
      <c r="GA303">
        <v>0</v>
      </c>
      <c r="GB303">
        <v>0</v>
      </c>
      <c r="GC303">
        <v>0</v>
      </c>
      <c r="GD303">
        <v>0</v>
      </c>
      <c r="GE303">
        <v>1</v>
      </c>
      <c r="GF303">
        <v>1</v>
      </c>
      <c r="GG303">
        <v>0</v>
      </c>
      <c r="GH303">
        <v>1</v>
      </c>
      <c r="GI303">
        <v>1</v>
      </c>
      <c r="GJ303" t="s">
        <v>1804</v>
      </c>
      <c r="GK303" t="s">
        <v>1836</v>
      </c>
      <c r="GL303">
        <v>1</v>
      </c>
      <c r="GM303" t="s">
        <v>1836</v>
      </c>
      <c r="GN303">
        <v>0</v>
      </c>
      <c r="GO303" t="s">
        <v>1893</v>
      </c>
      <c r="GP303">
        <v>1</v>
      </c>
      <c r="GQ303" t="s">
        <v>1830</v>
      </c>
      <c r="GR303">
        <v>119.8006489</v>
      </c>
      <c r="GS303">
        <v>7.2904446513394401</v>
      </c>
      <c r="GT303">
        <v>23.894695281571199</v>
      </c>
      <c r="GU303">
        <v>1</v>
      </c>
      <c r="GV303">
        <v>17595891</v>
      </c>
      <c r="GW303">
        <v>1680706</v>
      </c>
      <c r="GX303">
        <v>0.45</v>
      </c>
      <c r="GY303">
        <v>1805339</v>
      </c>
      <c r="GZ303">
        <v>205.20006631093588</v>
      </c>
      <c r="HA303" t="s">
        <v>1806</v>
      </c>
      <c r="HB303" s="57">
        <v>0.51400000000000001</v>
      </c>
      <c r="HC303" t="s">
        <v>1806</v>
      </c>
      <c r="HD303" s="58">
        <v>205.19974225090499</v>
      </c>
      <c r="HE303" s="18">
        <v>1328278.8</v>
      </c>
      <c r="HF303" s="18">
        <v>14785071.322800001</v>
      </c>
      <c r="HG303" s="18">
        <v>1516946.4122999036</v>
      </c>
      <c r="HH303" s="57">
        <v>0.396505376344086</v>
      </c>
      <c r="HI303">
        <v>16</v>
      </c>
      <c r="HJ303" s="11">
        <v>16.622301379335521</v>
      </c>
      <c r="HK303">
        <v>0</v>
      </c>
      <c r="HL303" s="11">
        <v>16.622301379335521</v>
      </c>
      <c r="HM303" s="59" t="s">
        <v>44</v>
      </c>
      <c r="HN303" s="59" t="s">
        <v>44</v>
      </c>
      <c r="HO303" s="59" t="s">
        <v>44</v>
      </c>
      <c r="HP303" s="59" t="s">
        <v>44</v>
      </c>
      <c r="HQ303" s="59" t="s">
        <v>44</v>
      </c>
      <c r="HR303" s="59" t="s">
        <v>44</v>
      </c>
      <c r="HS303" s="59" t="s">
        <v>44</v>
      </c>
      <c r="HT303" s="59" t="s">
        <v>44</v>
      </c>
      <c r="HU303" t="s">
        <v>44</v>
      </c>
      <c r="HV303" s="19" t="s">
        <v>44</v>
      </c>
      <c r="HW303" s="18">
        <v>303.50730735000002</v>
      </c>
      <c r="HX303" s="58">
        <v>99.975307041089991</v>
      </c>
      <c r="HY303" s="58">
        <v>195.02469295891001</v>
      </c>
      <c r="HZ303" s="57">
        <v>0.77749128943352375</v>
      </c>
      <c r="IA303" s="18">
        <v>1328278.8</v>
      </c>
      <c r="IB303" s="18">
        <v>2009192.990154112</v>
      </c>
      <c r="IC303" s="18">
        <v>22364327.173405424</v>
      </c>
      <c r="ID303" s="58">
        <v>20.5199742250905</v>
      </c>
      <c r="IE303" s="18">
        <v>229457.70857988519</v>
      </c>
      <c r="IF303" s="18">
        <v>1287488.7037200183</v>
      </c>
      <c r="IG303" s="18">
        <v>481073802.25415659</v>
      </c>
      <c r="IH303" s="18">
        <v>0</v>
      </c>
      <c r="II303" s="18">
        <v>0</v>
      </c>
      <c r="IJ303" s="18">
        <v>2466.7327760157768</v>
      </c>
      <c r="IK303" s="58">
        <v>26.560608203389833</v>
      </c>
      <c r="IL303" s="58">
        <v>8.559109560363483</v>
      </c>
      <c r="IM303" s="58">
        <v>13.767914532060001</v>
      </c>
      <c r="IN303" s="58">
        <v>27.093810547248093</v>
      </c>
      <c r="IO303" s="58">
        <v>0</v>
      </c>
      <c r="IP303" s="58">
        <v>82.389736112781108</v>
      </c>
      <c r="IQ303" s="58">
        <v>8.3194285499051119</v>
      </c>
      <c r="IR303" s="58">
        <v>8.583003904441858</v>
      </c>
      <c r="IS303" s="58">
        <f t="shared" si="20"/>
        <v>2466.7327760157768</v>
      </c>
      <c r="IT303" s="60"/>
      <c r="IU303" s="18">
        <f t="shared" si="21"/>
        <v>13.767914532060001</v>
      </c>
      <c r="IV303" s="18">
        <f t="shared" si="22"/>
        <v>26.560608203389833</v>
      </c>
      <c r="IW303" s="57">
        <f t="shared" si="23"/>
        <v>0.33889934590199999</v>
      </c>
      <c r="IX303" s="57">
        <f t="shared" si="24"/>
        <v>0.51262896776950151</v>
      </c>
      <c r="JA303" s="18">
        <v>205.4</v>
      </c>
    </row>
    <row r="304" spans="18:261" x14ac:dyDescent="0.2">
      <c r="R304" t="s">
        <v>1040</v>
      </c>
      <c r="S304">
        <v>6021</v>
      </c>
      <c r="T304" t="s">
        <v>41</v>
      </c>
      <c r="U304" t="s">
        <v>1041</v>
      </c>
      <c r="V304">
        <v>2685</v>
      </c>
      <c r="W304" t="s">
        <v>42</v>
      </c>
      <c r="X304" t="s">
        <v>136</v>
      </c>
      <c r="Y304">
        <v>8081</v>
      </c>
      <c r="Z304">
        <v>410</v>
      </c>
      <c r="AA304">
        <v>1285</v>
      </c>
      <c r="AB304" t="b">
        <v>1</v>
      </c>
      <c r="AC304">
        <v>10240</v>
      </c>
      <c r="AD304">
        <v>1979</v>
      </c>
      <c r="AE304" s="10">
        <v>2021</v>
      </c>
      <c r="AF304" s="11">
        <v>68</v>
      </c>
      <c r="AG304" s="11">
        <v>13.907388173582028</v>
      </c>
      <c r="AH304" s="11">
        <v>0</v>
      </c>
      <c r="AI304" s="11">
        <v>13.907388173582028</v>
      </c>
      <c r="AJ304" s="11" t="s">
        <v>136</v>
      </c>
      <c r="AK304" s="11">
        <v>4.82</v>
      </c>
      <c r="AL304" s="11" t="s">
        <v>136</v>
      </c>
      <c r="AM304" s="11">
        <v>-28.91</v>
      </c>
      <c r="AQ304" t="s">
        <v>792</v>
      </c>
      <c r="AR304" t="s">
        <v>793</v>
      </c>
      <c r="AS304">
        <v>6761</v>
      </c>
      <c r="AT304" t="s">
        <v>41</v>
      </c>
      <c r="AU304">
        <v>101</v>
      </c>
      <c r="AV304">
        <v>2906</v>
      </c>
      <c r="AW304" t="s">
        <v>42</v>
      </c>
      <c r="AX304">
        <v>0</v>
      </c>
      <c r="AY304" t="s">
        <v>497</v>
      </c>
      <c r="AZ304" t="s">
        <v>136</v>
      </c>
      <c r="BA304">
        <v>8</v>
      </c>
      <c r="BB304" t="s">
        <v>794</v>
      </c>
      <c r="BC304">
        <v>69</v>
      </c>
      <c r="BD304">
        <v>8069</v>
      </c>
      <c r="BE304">
        <v>280</v>
      </c>
      <c r="BF304">
        <v>10091</v>
      </c>
      <c r="BG304">
        <v>1984</v>
      </c>
      <c r="BH304">
        <v>2030</v>
      </c>
      <c r="BI304" t="s">
        <v>1881</v>
      </c>
      <c r="BJ304" t="s">
        <v>1788</v>
      </c>
      <c r="BK304" t="s">
        <v>1808</v>
      </c>
      <c r="BL304" t="s">
        <v>1910</v>
      </c>
      <c r="BM304" t="s">
        <v>1865</v>
      </c>
      <c r="BN304">
        <v>1984</v>
      </c>
      <c r="BO304">
        <v>0.8</v>
      </c>
      <c r="BP304" t="s">
        <v>1968</v>
      </c>
      <c r="BQ304">
        <v>0</v>
      </c>
      <c r="BR304">
        <v>0</v>
      </c>
      <c r="BS304">
        <v>0</v>
      </c>
      <c r="BT304" t="s">
        <v>41</v>
      </c>
      <c r="BU304">
        <v>0</v>
      </c>
      <c r="BV304" t="s">
        <v>1812</v>
      </c>
      <c r="BW304">
        <v>2010</v>
      </c>
      <c r="BX304">
        <v>0</v>
      </c>
      <c r="BY304">
        <v>0.11</v>
      </c>
      <c r="BZ304">
        <v>0.11672</v>
      </c>
      <c r="CA304">
        <v>0.11672</v>
      </c>
      <c r="CB304">
        <v>0.11672</v>
      </c>
      <c r="CC304">
        <v>0.11672</v>
      </c>
      <c r="CD304">
        <v>0.1</v>
      </c>
      <c r="CE304">
        <v>0.1</v>
      </c>
      <c r="CF304">
        <v>0.1</v>
      </c>
      <c r="CG304">
        <v>0.85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 t="s">
        <v>2508</v>
      </c>
      <c r="CP304">
        <v>100</v>
      </c>
      <c r="CQ304" t="s">
        <v>2508</v>
      </c>
      <c r="CR304">
        <v>100</v>
      </c>
      <c r="CS304" t="s">
        <v>1795</v>
      </c>
      <c r="CT304" t="s">
        <v>2509</v>
      </c>
      <c r="CU304">
        <v>1</v>
      </c>
      <c r="CV304">
        <v>0</v>
      </c>
      <c r="CW304" t="s">
        <v>1804</v>
      </c>
      <c r="CX304">
        <v>40.860905000000002</v>
      </c>
      <c r="CY304">
        <v>-105.021207</v>
      </c>
      <c r="CZ304" t="s">
        <v>2081</v>
      </c>
      <c r="DA304" t="s">
        <v>1818</v>
      </c>
      <c r="DB304" t="s">
        <v>2239</v>
      </c>
      <c r="DC304">
        <v>0</v>
      </c>
      <c r="DD304" s="18">
        <v>18894611</v>
      </c>
      <c r="DE304" s="18">
        <v>2086745.2</v>
      </c>
      <c r="DF304" s="57">
        <v>0.61599999999999999</v>
      </c>
      <c r="DG304" t="s">
        <v>1835</v>
      </c>
      <c r="DH304">
        <v>8497327.5999999996</v>
      </c>
      <c r="DI304">
        <v>750.2</v>
      </c>
      <c r="DJ304">
        <v>1119.8</v>
      </c>
      <c r="DK304">
        <v>1981694.6</v>
      </c>
      <c r="DL304">
        <v>14.6</v>
      </c>
      <c r="DM304">
        <v>503.2</v>
      </c>
      <c r="DN304">
        <v>43</v>
      </c>
      <c r="DO304">
        <v>0</v>
      </c>
      <c r="DP304">
        <v>7.9524245013722697E-2</v>
      </c>
      <c r="DQ304">
        <v>0.11785778826884</v>
      </c>
      <c r="DR304">
        <v>209.761029643733</v>
      </c>
      <c r="DS304">
        <v>7.1428962587176E-7</v>
      </c>
      <c r="DT304">
        <v>0.11859894944364401</v>
      </c>
      <c r="DU304">
        <v>7.9408885422409495E-2</v>
      </c>
      <c r="DV304">
        <v>0.11853115155427101</v>
      </c>
      <c r="DW304" s="58">
        <v>209.76294246015399</v>
      </c>
      <c r="DX304">
        <v>7.72707096219128E-7</v>
      </c>
      <c r="DY304">
        <v>0.118437236667208</v>
      </c>
      <c r="DZ304">
        <v>3.98914340706151E-3</v>
      </c>
      <c r="EA304">
        <v>0</v>
      </c>
      <c r="EB304">
        <v>1965470</v>
      </c>
      <c r="EC304">
        <v>1119694</v>
      </c>
      <c r="ED304">
        <v>0</v>
      </c>
      <c r="EE304">
        <v>846</v>
      </c>
      <c r="EF304">
        <v>1</v>
      </c>
      <c r="EG304">
        <v>1</v>
      </c>
      <c r="EH304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1</v>
      </c>
      <c r="EQ304">
        <v>0</v>
      </c>
      <c r="ER304">
        <v>1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1</v>
      </c>
      <c r="EY304">
        <v>1</v>
      </c>
      <c r="EZ304" t="s">
        <v>1823</v>
      </c>
      <c r="FA304">
        <v>38</v>
      </c>
      <c r="FB304" t="s">
        <v>1802</v>
      </c>
      <c r="FC304">
        <v>6</v>
      </c>
      <c r="FD304" t="s">
        <v>1849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7</v>
      </c>
      <c r="FM304">
        <v>11</v>
      </c>
      <c r="FN304">
        <v>16</v>
      </c>
      <c r="FO304">
        <v>33</v>
      </c>
      <c r="FP304">
        <v>0</v>
      </c>
      <c r="FQ304">
        <v>0</v>
      </c>
      <c r="FR304">
        <v>0</v>
      </c>
      <c r="FS304">
        <v>0</v>
      </c>
      <c r="FT304">
        <v>0</v>
      </c>
      <c r="FU304">
        <v>0</v>
      </c>
      <c r="FV304">
        <v>0</v>
      </c>
      <c r="FW304">
        <v>1</v>
      </c>
      <c r="FX304">
        <v>0</v>
      </c>
      <c r="FY304">
        <v>0</v>
      </c>
      <c r="FZ304">
        <v>0</v>
      </c>
      <c r="GA304">
        <v>0</v>
      </c>
      <c r="GB304">
        <v>0</v>
      </c>
      <c r="GC304">
        <v>0</v>
      </c>
      <c r="GD304">
        <v>0</v>
      </c>
      <c r="GE304">
        <v>0</v>
      </c>
      <c r="GF304">
        <v>0</v>
      </c>
      <c r="GG304">
        <v>0</v>
      </c>
      <c r="GH304">
        <v>0</v>
      </c>
      <c r="GI304">
        <v>0</v>
      </c>
      <c r="GJ304">
        <v>0</v>
      </c>
      <c r="GK304">
        <v>0</v>
      </c>
      <c r="GL304">
        <v>0</v>
      </c>
      <c r="GM304">
        <v>0</v>
      </c>
      <c r="GN304">
        <v>0</v>
      </c>
      <c r="GO304">
        <v>0</v>
      </c>
      <c r="GP304">
        <v>0</v>
      </c>
      <c r="GQ304" t="s">
        <v>2467</v>
      </c>
      <c r="GR304">
        <v>56.599585159999997</v>
      </c>
      <c r="GS304">
        <v>13.254514107820301</v>
      </c>
      <c r="GT304">
        <v>19.784597304635</v>
      </c>
      <c r="GU304">
        <v>1</v>
      </c>
      <c r="GV304">
        <v>19408549</v>
      </c>
      <c r="GW304">
        <v>2152989</v>
      </c>
      <c r="GX304">
        <v>0.63</v>
      </c>
      <c r="GY304">
        <v>2035597</v>
      </c>
      <c r="GZ304">
        <v>209.76292457514469</v>
      </c>
      <c r="HA304" t="s">
        <v>1806</v>
      </c>
      <c r="HB304" s="57">
        <v>0.61599999999999999</v>
      </c>
      <c r="HC304" t="s">
        <v>1806</v>
      </c>
      <c r="HD304" s="58">
        <v>209.76294246015399</v>
      </c>
      <c r="HE304" s="18">
        <v>1510924.7999999998</v>
      </c>
      <c r="HF304" s="18">
        <v>15246742.156799998</v>
      </c>
      <c r="HG304" s="18">
        <v>1599100.748870821</v>
      </c>
      <c r="HH304" s="57">
        <v>1</v>
      </c>
      <c r="HI304">
        <v>38</v>
      </c>
      <c r="HJ304" s="11">
        <v>18.316984103703803</v>
      </c>
      <c r="HK304">
        <v>0</v>
      </c>
      <c r="HL304" s="11">
        <v>18.316984103703803</v>
      </c>
      <c r="HM304" s="59" t="s">
        <v>44</v>
      </c>
      <c r="HN304" s="59" t="s">
        <v>44</v>
      </c>
      <c r="HO304" s="59" t="s">
        <v>44</v>
      </c>
      <c r="HP304" s="59" t="s">
        <v>44</v>
      </c>
      <c r="HQ304" s="59" t="s">
        <v>44</v>
      </c>
      <c r="HR304" s="59" t="s">
        <v>44</v>
      </c>
      <c r="HS304" s="59" t="s">
        <v>44</v>
      </c>
      <c r="HT304" s="59" t="s">
        <v>44</v>
      </c>
      <c r="HU304" t="s">
        <v>44</v>
      </c>
      <c r="HV304" s="19">
        <v>1</v>
      </c>
      <c r="HW304" s="18">
        <v>272.25901457999998</v>
      </c>
      <c r="HX304" s="58">
        <v>89.682119402651978</v>
      </c>
      <c r="HY304" s="58">
        <v>190.31788059734802</v>
      </c>
      <c r="HZ304" s="57">
        <v>0.9062732280258663</v>
      </c>
      <c r="IA304" s="18">
        <v>1510924.7999999998</v>
      </c>
      <c r="IB304" s="18">
        <v>2222906.9737018449</v>
      </c>
      <c r="IC304" s="18">
        <v>22431354.271625318</v>
      </c>
      <c r="ID304" s="58">
        <v>20.976294246015399</v>
      </c>
      <c r="IE304" s="18">
        <v>235263.34376911353</v>
      </c>
      <c r="IF304" s="18">
        <v>1363837.4051017074</v>
      </c>
      <c r="IG304" s="18">
        <v>431543742.67150724</v>
      </c>
      <c r="IH304" s="18">
        <v>0</v>
      </c>
      <c r="II304" s="18">
        <v>0</v>
      </c>
      <c r="IJ304" s="18">
        <v>2267.4892202300016</v>
      </c>
      <c r="IK304" s="58">
        <v>27.074161714285715</v>
      </c>
      <c r="IL304" s="58">
        <v>7.1326635000219607</v>
      </c>
      <c r="IM304" s="58">
        <v>13.012036189676996</v>
      </c>
      <c r="IN304" s="58">
        <v>27.046550773573603</v>
      </c>
      <c r="IO304" s="58">
        <v>0</v>
      </c>
      <c r="IP304" s="58">
        <v>76.725313816839289</v>
      </c>
      <c r="IQ304" s="58">
        <v>3.0261187710180479</v>
      </c>
      <c r="IR304" s="58">
        <v>3.3524802016525697</v>
      </c>
      <c r="IS304" s="58">
        <f t="shared" si="20"/>
        <v>2267.4892202300016</v>
      </c>
      <c r="IT304" s="60"/>
      <c r="IU304" s="18">
        <f t="shared" si="21"/>
        <v>13.012036189676996</v>
      </c>
      <c r="IV304" s="18">
        <f t="shared" si="22"/>
        <v>27.074161714285715</v>
      </c>
      <c r="IW304" s="57">
        <f t="shared" si="23"/>
        <v>0.32029328358089992</v>
      </c>
      <c r="IX304" s="57">
        <f t="shared" si="24"/>
        <v>0.47122277276926372</v>
      </c>
      <c r="JA304" s="18">
        <v>214.13</v>
      </c>
    </row>
    <row r="305" spans="18:261" x14ac:dyDescent="0.2">
      <c r="R305" t="s">
        <v>642</v>
      </c>
      <c r="S305">
        <v>6021</v>
      </c>
      <c r="T305" t="s">
        <v>41</v>
      </c>
      <c r="U305" t="s">
        <v>643</v>
      </c>
      <c r="V305">
        <v>2686</v>
      </c>
      <c r="W305" t="s">
        <v>42</v>
      </c>
      <c r="X305" t="s">
        <v>136</v>
      </c>
      <c r="Y305">
        <v>8081</v>
      </c>
      <c r="Z305">
        <v>448</v>
      </c>
      <c r="AA305">
        <v>1285</v>
      </c>
      <c r="AB305" t="b">
        <v>1</v>
      </c>
      <c r="AC305">
        <v>10014</v>
      </c>
      <c r="AD305">
        <v>1984</v>
      </c>
      <c r="AE305" s="10">
        <v>2021</v>
      </c>
      <c r="AF305" s="11">
        <v>68</v>
      </c>
      <c r="AG305" s="11">
        <v>13.907388173582028</v>
      </c>
      <c r="AH305" s="11">
        <v>0</v>
      </c>
      <c r="AI305" s="11">
        <v>13.907388173582028</v>
      </c>
      <c r="AJ305" s="11" t="s">
        <v>136</v>
      </c>
      <c r="AK305" s="11">
        <v>4.82</v>
      </c>
      <c r="AL305" s="11" t="s">
        <v>136</v>
      </c>
      <c r="AM305" s="11">
        <v>-28.91</v>
      </c>
      <c r="AQ305" t="s">
        <v>795</v>
      </c>
      <c r="AR305" t="s">
        <v>796</v>
      </c>
      <c r="AS305">
        <v>6768</v>
      </c>
      <c r="AT305" t="s">
        <v>41</v>
      </c>
      <c r="AU305">
        <v>1</v>
      </c>
      <c r="AV305">
        <v>2907</v>
      </c>
      <c r="AW305" t="s">
        <v>42</v>
      </c>
      <c r="AX305">
        <v>0</v>
      </c>
      <c r="AY305" t="s">
        <v>199</v>
      </c>
      <c r="AZ305" t="s">
        <v>327</v>
      </c>
      <c r="BA305">
        <v>29</v>
      </c>
      <c r="BB305" t="s">
        <v>797</v>
      </c>
      <c r="BC305">
        <v>201</v>
      </c>
      <c r="BD305">
        <v>29201</v>
      </c>
      <c r="BE305">
        <v>240</v>
      </c>
      <c r="BF305">
        <v>10648</v>
      </c>
      <c r="BG305">
        <v>1981</v>
      </c>
      <c r="BH305">
        <v>0</v>
      </c>
      <c r="BI305" t="s">
        <v>1807</v>
      </c>
      <c r="BJ305" t="s">
        <v>1788</v>
      </c>
      <c r="BK305" t="s">
        <v>1808</v>
      </c>
      <c r="BL305" t="s">
        <v>1910</v>
      </c>
      <c r="BM305" t="s">
        <v>1810</v>
      </c>
      <c r="BN305">
        <v>1981</v>
      </c>
      <c r="BO305">
        <v>0.755</v>
      </c>
      <c r="BP305" t="s">
        <v>1908</v>
      </c>
      <c r="BQ305" t="s">
        <v>1699</v>
      </c>
      <c r="BR305">
        <v>0</v>
      </c>
      <c r="BS305">
        <v>2009</v>
      </c>
      <c r="BT305" t="s">
        <v>1909</v>
      </c>
      <c r="BU305" t="s">
        <v>1863</v>
      </c>
      <c r="BV305" t="s">
        <v>1812</v>
      </c>
      <c r="BW305">
        <v>2016</v>
      </c>
      <c r="BX305">
        <v>0</v>
      </c>
      <c r="BY305">
        <v>1.2</v>
      </c>
      <c r="BZ305">
        <v>9.9709999999999993E-2</v>
      </c>
      <c r="CA305">
        <v>9.9709999999999993E-2</v>
      </c>
      <c r="CB305">
        <v>9.9709999999999993E-2</v>
      </c>
      <c r="CC305">
        <v>9.9709999999999993E-2</v>
      </c>
      <c r="CD305">
        <v>0.1</v>
      </c>
      <c r="CE305">
        <v>0.1</v>
      </c>
      <c r="CF305">
        <v>0.1</v>
      </c>
      <c r="CG305">
        <v>0.80500000000000005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 t="s">
        <v>2510</v>
      </c>
      <c r="CP305">
        <v>100</v>
      </c>
      <c r="CQ305" t="s">
        <v>2510</v>
      </c>
      <c r="CR305">
        <v>100</v>
      </c>
      <c r="CS305" t="s">
        <v>1795</v>
      </c>
      <c r="CT305" t="s">
        <v>2511</v>
      </c>
      <c r="CU305">
        <v>1</v>
      </c>
      <c r="CV305">
        <v>0</v>
      </c>
      <c r="CW305" t="s">
        <v>2054</v>
      </c>
      <c r="CX305">
        <v>36.879100000000001</v>
      </c>
      <c r="CY305">
        <v>-89.620900000000006</v>
      </c>
      <c r="CZ305" t="s">
        <v>1876</v>
      </c>
      <c r="DA305" t="s">
        <v>1818</v>
      </c>
      <c r="DB305">
        <v>0</v>
      </c>
      <c r="DC305">
        <v>0</v>
      </c>
      <c r="DD305" s="18">
        <v>17579677</v>
      </c>
      <c r="DE305" s="18">
        <v>1879690.4</v>
      </c>
      <c r="DF305" s="57">
        <v>0.70199999999999996</v>
      </c>
      <c r="DG305" t="s">
        <v>1835</v>
      </c>
      <c r="DH305">
        <v>7586967.7999999998</v>
      </c>
      <c r="DI305">
        <v>4296.6000000000004</v>
      </c>
      <c r="DJ305">
        <v>939.2</v>
      </c>
      <c r="DK305">
        <v>1843757.2</v>
      </c>
      <c r="DL305">
        <v>0</v>
      </c>
      <c r="DM305">
        <v>408.8</v>
      </c>
      <c r="DN305">
        <v>14</v>
      </c>
      <c r="DO305">
        <v>5</v>
      </c>
      <c r="DP305">
        <v>0.50595837414351297</v>
      </c>
      <c r="DQ305">
        <v>0.11428607575986</v>
      </c>
      <c r="DR305">
        <v>209.759651322038</v>
      </c>
      <c r="DS305">
        <v>0</v>
      </c>
      <c r="DT305">
        <v>0.116227166619358</v>
      </c>
      <c r="DU305">
        <v>0.48881444181255401</v>
      </c>
      <c r="DV305">
        <v>0.106850654878357</v>
      </c>
      <c r="DW305" s="58">
        <v>209.76007693429099</v>
      </c>
      <c r="DX305">
        <v>0</v>
      </c>
      <c r="DY305">
        <v>0.10776373665379201</v>
      </c>
      <c r="DZ305">
        <v>1.55804982020105E-3</v>
      </c>
      <c r="EA305">
        <v>5.5644636435751805E-4</v>
      </c>
      <c r="EB305">
        <v>1618677</v>
      </c>
      <c r="EC305">
        <v>978306</v>
      </c>
      <c r="ED305">
        <v>0</v>
      </c>
      <c r="EE305">
        <v>3818</v>
      </c>
      <c r="EF305">
        <v>1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1</v>
      </c>
      <c r="EO305">
        <v>1</v>
      </c>
      <c r="EP305">
        <v>0</v>
      </c>
      <c r="EQ305">
        <v>0</v>
      </c>
      <c r="ER305">
        <v>1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 t="s">
        <v>1823</v>
      </c>
      <c r="FA305">
        <v>41</v>
      </c>
      <c r="FB305" t="s">
        <v>1824</v>
      </c>
      <c r="FC305">
        <v>0</v>
      </c>
      <c r="FD305" t="s">
        <v>1803</v>
      </c>
      <c r="FE305">
        <v>0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86</v>
      </c>
      <c r="FM305">
        <v>80</v>
      </c>
      <c r="FN305">
        <v>79</v>
      </c>
      <c r="FO305">
        <v>46</v>
      </c>
      <c r="FP305">
        <v>1</v>
      </c>
      <c r="FQ305">
        <v>0</v>
      </c>
      <c r="FR305">
        <v>0</v>
      </c>
      <c r="FS305">
        <v>0</v>
      </c>
      <c r="FT305">
        <v>0</v>
      </c>
      <c r="FU305">
        <v>0</v>
      </c>
      <c r="FV305">
        <v>0</v>
      </c>
      <c r="FW305">
        <v>0</v>
      </c>
      <c r="FX305" t="s">
        <v>1827</v>
      </c>
      <c r="FY305">
        <v>0</v>
      </c>
      <c r="FZ305">
        <v>0</v>
      </c>
      <c r="GA305">
        <v>1</v>
      </c>
      <c r="GB305" t="s">
        <v>1828</v>
      </c>
      <c r="GC305">
        <v>0</v>
      </c>
      <c r="GD305">
        <v>1</v>
      </c>
      <c r="GE305">
        <v>1</v>
      </c>
      <c r="GF305">
        <v>1</v>
      </c>
      <c r="GG305">
        <v>0</v>
      </c>
      <c r="GH305">
        <v>1</v>
      </c>
      <c r="GI305">
        <v>0</v>
      </c>
      <c r="GJ305" t="s">
        <v>1836</v>
      </c>
      <c r="GK305">
        <v>0</v>
      </c>
      <c r="GL305">
        <v>1</v>
      </c>
      <c r="GM305" t="s">
        <v>1836</v>
      </c>
      <c r="GN305">
        <v>0</v>
      </c>
      <c r="GO305" t="s">
        <v>1893</v>
      </c>
      <c r="GP305">
        <v>1</v>
      </c>
      <c r="GQ305" t="s">
        <v>1918</v>
      </c>
      <c r="GR305">
        <v>49.792902060000003</v>
      </c>
      <c r="GS305">
        <v>86.289407169371898</v>
      </c>
      <c r="GT305">
        <v>18.862126149391099</v>
      </c>
      <c r="GU305">
        <v>1</v>
      </c>
      <c r="GV305">
        <v>16283910</v>
      </c>
      <c r="GW305">
        <v>1769708</v>
      </c>
      <c r="GX305">
        <v>0.65</v>
      </c>
      <c r="GY305">
        <v>1707853</v>
      </c>
      <c r="GZ305">
        <v>209.75957248596927</v>
      </c>
      <c r="HA305" t="s">
        <v>1806</v>
      </c>
      <c r="HB305" s="57">
        <v>0.70199999999999996</v>
      </c>
      <c r="HC305" t="s">
        <v>1806</v>
      </c>
      <c r="HD305" s="58">
        <v>209.76007693429099</v>
      </c>
      <c r="HE305" s="18">
        <v>1475884.7999999998</v>
      </c>
      <c r="HF305" s="18">
        <v>15715221.350399997</v>
      </c>
      <c r="HG305" s="18">
        <v>1648213.0197496579</v>
      </c>
      <c r="HH305" s="57">
        <v>1</v>
      </c>
      <c r="HI305">
        <v>107</v>
      </c>
      <c r="HJ305" s="11">
        <v>20.932588249343627</v>
      </c>
      <c r="HK305">
        <v>12</v>
      </c>
      <c r="HL305" s="11">
        <v>19.563166588171615</v>
      </c>
      <c r="HM305" s="59" t="s">
        <v>44</v>
      </c>
      <c r="HN305" s="59" t="s">
        <v>44</v>
      </c>
      <c r="HO305" s="59" t="s">
        <v>44</v>
      </c>
      <c r="HP305" s="59" t="s">
        <v>44</v>
      </c>
      <c r="HQ305" s="59" t="s">
        <v>44</v>
      </c>
      <c r="HR305" s="59" t="s">
        <v>44</v>
      </c>
      <c r="HS305" s="59" t="s">
        <v>44</v>
      </c>
      <c r="HT305" s="59" t="s">
        <v>44</v>
      </c>
      <c r="HU305" t="s">
        <v>44</v>
      </c>
      <c r="HV305" s="19" t="s">
        <v>44</v>
      </c>
      <c r="HW305" s="18">
        <v>246.24607391999999</v>
      </c>
      <c r="HX305" s="58">
        <v>81.113456749247987</v>
      </c>
      <c r="HY305" s="58">
        <v>158.88654325075203</v>
      </c>
      <c r="HZ305" s="57">
        <v>1</v>
      </c>
      <c r="IA305" s="18">
        <v>1391846.1188765878</v>
      </c>
      <c r="IB305" s="18">
        <v>2102400</v>
      </c>
      <c r="IC305" s="18">
        <v>22386355.199999999</v>
      </c>
      <c r="ID305" s="58">
        <v>20.9760076934291</v>
      </c>
      <c r="IE305" s="18">
        <v>234788.17945151826</v>
      </c>
      <c r="IF305" s="18">
        <v>1413424.8402981397</v>
      </c>
      <c r="IG305" s="18">
        <v>390311970.09778517</v>
      </c>
      <c r="IH305" s="18">
        <v>0</v>
      </c>
      <c r="II305" s="18">
        <v>97577992.524446294</v>
      </c>
      <c r="IJ305" s="18">
        <v>2456.5451680939491</v>
      </c>
      <c r="IK305" s="58">
        <v>28.757475999999997</v>
      </c>
      <c r="IL305" s="58">
        <v>7.1895165986285852</v>
      </c>
      <c r="IM305" s="58">
        <v>13.730270671655996</v>
      </c>
      <c r="IN305" s="58">
        <v>31.207046263916837</v>
      </c>
      <c r="IO305" s="58">
        <v>1.3607340184707639</v>
      </c>
      <c r="IP305" s="58">
        <v>86.317811858621525</v>
      </c>
      <c r="IQ305" s="58">
        <v>-2.2222398355262385</v>
      </c>
      <c r="IR305" s="58">
        <v>-2.1883129559529455</v>
      </c>
      <c r="IS305" s="58">
        <f t="shared" si="20"/>
        <v>2456.5451680939491</v>
      </c>
      <c r="IT305" s="60"/>
      <c r="IU305" s="18">
        <f t="shared" si="21"/>
        <v>13.730270671655996</v>
      </c>
      <c r="IV305" s="18">
        <f t="shared" si="22"/>
        <v>28.757475999999997</v>
      </c>
      <c r="IW305" s="57">
        <f t="shared" si="23"/>
        <v>0.33797273645519987</v>
      </c>
      <c r="IX305" s="57">
        <f t="shared" si="24"/>
        <v>0.51051180980906663</v>
      </c>
      <c r="JA305" s="18">
        <v>214.13</v>
      </c>
    </row>
    <row r="306" spans="18:261" x14ac:dyDescent="0.2">
      <c r="R306" t="s">
        <v>646</v>
      </c>
      <c r="S306">
        <v>6034</v>
      </c>
      <c r="T306" t="s">
        <v>41</v>
      </c>
      <c r="U306">
        <v>1</v>
      </c>
      <c r="V306">
        <v>2695</v>
      </c>
      <c r="W306" t="s">
        <v>42</v>
      </c>
      <c r="X306" t="s">
        <v>62</v>
      </c>
      <c r="Y306">
        <v>26147</v>
      </c>
      <c r="Z306">
        <v>635</v>
      </c>
      <c r="AA306">
        <v>1270</v>
      </c>
      <c r="AB306" t="b">
        <v>1</v>
      </c>
      <c r="AC306">
        <v>10336</v>
      </c>
      <c r="AD306">
        <v>1984</v>
      </c>
      <c r="AE306" s="10">
        <v>2021</v>
      </c>
      <c r="AF306" s="11">
        <v>999</v>
      </c>
      <c r="AG306" s="11">
        <v>12.255117528755751</v>
      </c>
      <c r="AH306" s="11">
        <v>0</v>
      </c>
      <c r="AI306" s="11">
        <v>10.845236751111283</v>
      </c>
      <c r="AJ306" s="11" t="s">
        <v>62</v>
      </c>
      <c r="AK306" s="11">
        <v>4.82</v>
      </c>
      <c r="AL306" s="11" t="s">
        <v>134</v>
      </c>
      <c r="AM306" s="11"/>
      <c r="AQ306" t="s">
        <v>798</v>
      </c>
      <c r="AR306" t="s">
        <v>799</v>
      </c>
      <c r="AS306">
        <v>6772</v>
      </c>
      <c r="AT306" t="s">
        <v>41</v>
      </c>
      <c r="AU306">
        <v>1</v>
      </c>
      <c r="AV306">
        <v>2908</v>
      </c>
      <c r="AW306" t="s">
        <v>42</v>
      </c>
      <c r="AX306">
        <v>0</v>
      </c>
      <c r="AY306" t="s">
        <v>199</v>
      </c>
      <c r="AZ306" t="s">
        <v>200</v>
      </c>
      <c r="BA306">
        <v>40</v>
      </c>
      <c r="BB306" t="s">
        <v>564</v>
      </c>
      <c r="BC306">
        <v>23</v>
      </c>
      <c r="BD306">
        <v>40023</v>
      </c>
      <c r="BE306">
        <v>440</v>
      </c>
      <c r="BF306">
        <v>11061</v>
      </c>
      <c r="BG306">
        <v>1982</v>
      </c>
      <c r="BH306">
        <v>0</v>
      </c>
      <c r="BI306" t="s">
        <v>1807</v>
      </c>
      <c r="BJ306" t="s">
        <v>1788</v>
      </c>
      <c r="BK306" t="s">
        <v>1808</v>
      </c>
      <c r="BL306" t="s">
        <v>1910</v>
      </c>
      <c r="BM306">
        <v>0</v>
      </c>
      <c r="BN306">
        <v>0</v>
      </c>
      <c r="BO306">
        <v>0.12790000000000001</v>
      </c>
      <c r="BP306" t="s">
        <v>1931</v>
      </c>
      <c r="BQ306">
        <v>0</v>
      </c>
      <c r="BR306">
        <v>0</v>
      </c>
      <c r="BS306">
        <v>0</v>
      </c>
      <c r="BT306" t="s">
        <v>1909</v>
      </c>
      <c r="BU306" t="s">
        <v>1863</v>
      </c>
      <c r="BV306" t="s">
        <v>1812</v>
      </c>
      <c r="BW306">
        <v>2015</v>
      </c>
      <c r="BX306">
        <v>0</v>
      </c>
      <c r="BY306">
        <v>1.2</v>
      </c>
      <c r="BZ306">
        <v>0.16166</v>
      </c>
      <c r="CA306">
        <v>0.16166</v>
      </c>
      <c r="CB306">
        <v>0.16166</v>
      </c>
      <c r="CC306">
        <v>0.16166</v>
      </c>
      <c r="CD306">
        <v>0.1</v>
      </c>
      <c r="CE306">
        <v>0.1</v>
      </c>
      <c r="CF306">
        <v>0.1</v>
      </c>
      <c r="CG306">
        <v>0.98</v>
      </c>
      <c r="CH306" t="s">
        <v>1793</v>
      </c>
      <c r="CI306">
        <v>2015</v>
      </c>
      <c r="CJ306">
        <v>0</v>
      </c>
      <c r="CK306">
        <v>0</v>
      </c>
      <c r="CL306">
        <v>0</v>
      </c>
      <c r="CM306">
        <v>0</v>
      </c>
      <c r="CN306">
        <v>0</v>
      </c>
      <c r="CO306" t="s">
        <v>2512</v>
      </c>
      <c r="CP306">
        <v>100</v>
      </c>
      <c r="CQ306" t="s">
        <v>2512</v>
      </c>
      <c r="CR306">
        <v>100</v>
      </c>
      <c r="CS306" t="s">
        <v>1795</v>
      </c>
      <c r="CT306" t="s">
        <v>2513</v>
      </c>
      <c r="CU306">
        <v>1</v>
      </c>
      <c r="CV306">
        <v>0</v>
      </c>
      <c r="CW306" t="s">
        <v>1890</v>
      </c>
      <c r="CX306">
        <v>34.015799999999999</v>
      </c>
      <c r="CY306">
        <v>-95.320599999999999</v>
      </c>
      <c r="CZ306" t="s">
        <v>1928</v>
      </c>
      <c r="DA306" t="s">
        <v>1818</v>
      </c>
      <c r="DB306">
        <v>0</v>
      </c>
      <c r="DC306">
        <v>0</v>
      </c>
      <c r="DD306" s="18">
        <v>14323477.800000001</v>
      </c>
      <c r="DE306" s="18">
        <v>1242979.8</v>
      </c>
      <c r="DF306" s="57">
        <v>0.25600000000000001</v>
      </c>
      <c r="DG306" t="s">
        <v>1891</v>
      </c>
      <c r="DH306">
        <v>7415024.2000000002</v>
      </c>
      <c r="DI306">
        <v>3578.4</v>
      </c>
      <c r="DJ306">
        <v>1223.2</v>
      </c>
      <c r="DK306">
        <v>1468336.6</v>
      </c>
      <c r="DL306">
        <v>11.6</v>
      </c>
      <c r="DM306">
        <v>629</v>
      </c>
      <c r="DN306">
        <v>8</v>
      </c>
      <c r="DO306">
        <v>3</v>
      </c>
      <c r="DP306">
        <v>0.44722043379092102</v>
      </c>
      <c r="DQ306">
        <v>0.17634526375686499</v>
      </c>
      <c r="DR306">
        <v>204.88352920495001</v>
      </c>
      <c r="DS306">
        <v>7.3707529260967701E-7</v>
      </c>
      <c r="DT306">
        <v>0.179085459516862</v>
      </c>
      <c r="DU306">
        <v>0.49965518849060497</v>
      </c>
      <c r="DV306">
        <v>0.17079650865238799</v>
      </c>
      <c r="DW306" s="58">
        <v>205.02515108446599</v>
      </c>
      <c r="DX306">
        <v>8.0985918098745504E-7</v>
      </c>
      <c r="DY306">
        <v>0.16965554879780401</v>
      </c>
      <c r="DZ306">
        <v>5.2830855544195405E-4</v>
      </c>
      <c r="EA306">
        <v>1.9811570829073201E-4</v>
      </c>
      <c r="EB306">
        <v>576152</v>
      </c>
      <c r="EC306">
        <v>384435</v>
      </c>
      <c r="ED306">
        <v>0</v>
      </c>
      <c r="EE306">
        <v>11210</v>
      </c>
      <c r="EF306">
        <v>1</v>
      </c>
      <c r="EG306">
        <v>0</v>
      </c>
      <c r="EH306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1</v>
      </c>
      <c r="EO306">
        <v>0</v>
      </c>
      <c r="EP306">
        <v>0</v>
      </c>
      <c r="EQ306">
        <v>0</v>
      </c>
      <c r="ER306">
        <v>0</v>
      </c>
      <c r="ES306">
        <v>1</v>
      </c>
      <c r="ET306">
        <v>0</v>
      </c>
      <c r="EU306">
        <v>0</v>
      </c>
      <c r="EV306">
        <v>0</v>
      </c>
      <c r="EW306">
        <v>0</v>
      </c>
      <c r="EX306">
        <v>0</v>
      </c>
      <c r="EY306">
        <v>0</v>
      </c>
      <c r="EZ306" t="s">
        <v>1950</v>
      </c>
      <c r="FA306">
        <v>40</v>
      </c>
      <c r="FB306" t="s">
        <v>1824</v>
      </c>
      <c r="FC306">
        <v>5</v>
      </c>
      <c r="FD306" t="s">
        <v>1849</v>
      </c>
      <c r="FE306">
        <v>0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23</v>
      </c>
      <c r="FM306">
        <v>78</v>
      </c>
      <c r="FN306">
        <v>38</v>
      </c>
      <c r="FO306">
        <v>53</v>
      </c>
      <c r="FP306">
        <v>0</v>
      </c>
      <c r="FQ306">
        <v>0</v>
      </c>
      <c r="FR306">
        <v>0</v>
      </c>
      <c r="FS306">
        <v>0</v>
      </c>
      <c r="FT306">
        <v>0</v>
      </c>
      <c r="FU306">
        <v>0</v>
      </c>
      <c r="FV306">
        <v>0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0</v>
      </c>
      <c r="GD306">
        <v>0</v>
      </c>
      <c r="GE306">
        <v>1</v>
      </c>
      <c r="GF306">
        <v>1</v>
      </c>
      <c r="GG306">
        <v>1</v>
      </c>
      <c r="GH306">
        <v>1</v>
      </c>
      <c r="GI306">
        <v>0</v>
      </c>
      <c r="GJ306" t="s">
        <v>1836</v>
      </c>
      <c r="GK306">
        <v>0</v>
      </c>
      <c r="GL306">
        <v>1</v>
      </c>
      <c r="GM306" t="s">
        <v>1836</v>
      </c>
      <c r="GN306">
        <v>0</v>
      </c>
      <c r="GO306">
        <v>0</v>
      </c>
      <c r="GP306">
        <v>0</v>
      </c>
      <c r="GQ306" t="s">
        <v>1894</v>
      </c>
      <c r="GR306">
        <v>114.7003943</v>
      </c>
      <c r="GS306">
        <v>31.197800337465701</v>
      </c>
      <c r="GT306">
        <v>10.6643051008238</v>
      </c>
      <c r="GU306">
        <v>1</v>
      </c>
      <c r="GV306">
        <v>7075967</v>
      </c>
      <c r="GW306">
        <v>623239</v>
      </c>
      <c r="GX306">
        <v>0.13</v>
      </c>
      <c r="GY306">
        <v>724370</v>
      </c>
      <c r="GZ306">
        <v>204.74092092289294</v>
      </c>
      <c r="HA306" t="s">
        <v>1806</v>
      </c>
      <c r="HB306" s="57">
        <v>0.25600000000000001</v>
      </c>
      <c r="HC306" t="s">
        <v>1806</v>
      </c>
      <c r="HD306" s="58">
        <v>205.02515108446599</v>
      </c>
      <c r="HE306" s="18">
        <v>986726.40000000002</v>
      </c>
      <c r="HF306" s="18">
        <v>10914180.7104</v>
      </c>
      <c r="HG306" s="18">
        <v>1118840.7745564622</v>
      </c>
      <c r="HH306" s="57">
        <v>1</v>
      </c>
      <c r="HI306">
        <v>76</v>
      </c>
      <c r="HJ306" s="11">
        <v>12.989926470069497</v>
      </c>
      <c r="HK306">
        <v>28</v>
      </c>
      <c r="HL306" s="11">
        <v>12.989926470069497</v>
      </c>
      <c r="HM306" s="59">
        <v>2777.94583532243</v>
      </c>
      <c r="HN306" s="59">
        <v>10.58</v>
      </c>
      <c r="HO306" s="59">
        <v>4.59</v>
      </c>
      <c r="HP306" s="59">
        <v>36.657724250106</v>
      </c>
      <c r="HQ306" s="59">
        <v>0.35626101827954004</v>
      </c>
      <c r="HR306" s="59">
        <v>0.57736067031041483</v>
      </c>
      <c r="HS306" s="59">
        <v>4.82</v>
      </c>
      <c r="HT306" s="59">
        <v>26.55</v>
      </c>
      <c r="HU306" t="s">
        <v>44</v>
      </c>
      <c r="HV306" s="19" t="s">
        <v>44</v>
      </c>
      <c r="HW306" s="18">
        <v>468.96140213999996</v>
      </c>
      <c r="HX306" s="58">
        <v>154.47588586491599</v>
      </c>
      <c r="HY306" s="58">
        <v>285.52411413508401</v>
      </c>
      <c r="HZ306" s="57">
        <v>0.39450258112598158</v>
      </c>
      <c r="IA306" s="18">
        <v>986726.40000000002</v>
      </c>
      <c r="IB306" s="18">
        <v>1520570.7486919835</v>
      </c>
      <c r="IC306" s="18">
        <v>16819033.05128203</v>
      </c>
      <c r="ID306" s="58">
        <v>20.502515108446602</v>
      </c>
      <c r="IE306" s="18">
        <v>172416.23962168628</v>
      </c>
      <c r="IF306" s="18">
        <v>946424.5349347759</v>
      </c>
      <c r="IG306" s="18">
        <v>743326567.01990378</v>
      </c>
      <c r="IH306" s="18">
        <v>1</v>
      </c>
      <c r="II306" s="18">
        <v>0</v>
      </c>
      <c r="IJ306" s="18">
        <v>2603.3757928699129</v>
      </c>
      <c r="IK306" s="58">
        <v>23.401475999999999</v>
      </c>
      <c r="IL306" s="58">
        <v>8.9764280263739202</v>
      </c>
      <c r="IM306" s="58">
        <v>14.262821553266999</v>
      </c>
      <c r="IN306" s="58">
        <v>23.403151491963193</v>
      </c>
      <c r="IO306" s="58">
        <v>0</v>
      </c>
      <c r="IP306" s="58">
        <v>81.528258967689482</v>
      </c>
      <c r="IQ306" s="58">
        <v>50.993296285123364</v>
      </c>
      <c r="IR306" s="58">
        <v>53.1647583196063</v>
      </c>
      <c r="IS306" s="58">
        <f t="shared" si="20"/>
        <v>2603.3757928699129</v>
      </c>
      <c r="IT306" s="60"/>
      <c r="IU306" s="18">
        <f t="shared" si="21"/>
        <v>14.262821553266999</v>
      </c>
      <c r="IV306" s="18">
        <f t="shared" si="22"/>
        <v>23.401475999999999</v>
      </c>
      <c r="IW306" s="57">
        <f t="shared" si="23"/>
        <v>0.35108155878390002</v>
      </c>
      <c r="IX306" s="57">
        <f t="shared" si="24"/>
        <v>0.54102570752336554</v>
      </c>
      <c r="JA306" s="18">
        <v>214.13</v>
      </c>
    </row>
    <row r="307" spans="18:261" x14ac:dyDescent="0.2">
      <c r="R307" t="s">
        <v>647</v>
      </c>
      <c r="S307">
        <v>6034</v>
      </c>
      <c r="T307" t="s">
        <v>41</v>
      </c>
      <c r="U307">
        <v>2</v>
      </c>
      <c r="V307">
        <v>2696</v>
      </c>
      <c r="W307" t="s">
        <v>42</v>
      </c>
      <c r="X307" t="s">
        <v>62</v>
      </c>
      <c r="Y307">
        <v>26147</v>
      </c>
      <c r="Z307">
        <v>635</v>
      </c>
      <c r="AA307">
        <v>1270</v>
      </c>
      <c r="AB307" t="b">
        <v>1</v>
      </c>
      <c r="AC307">
        <v>10284</v>
      </c>
      <c r="AD307">
        <v>1985</v>
      </c>
      <c r="AE307" s="10">
        <v>2021</v>
      </c>
      <c r="AF307" s="11">
        <v>999</v>
      </c>
      <c r="AG307" s="11">
        <v>12.255117528755751</v>
      </c>
      <c r="AH307" s="11">
        <v>0</v>
      </c>
      <c r="AI307" s="11">
        <v>10.845236751111283</v>
      </c>
      <c r="AJ307" s="11" t="s">
        <v>62</v>
      </c>
      <c r="AK307" s="11">
        <v>4.82</v>
      </c>
      <c r="AL307" s="11" t="s">
        <v>134</v>
      </c>
      <c r="AM307" s="11"/>
      <c r="AQ307" t="s">
        <v>800</v>
      </c>
      <c r="AR307" t="s">
        <v>801</v>
      </c>
      <c r="AS307">
        <v>6823</v>
      </c>
      <c r="AT307" t="s">
        <v>41</v>
      </c>
      <c r="AU307" t="s">
        <v>802</v>
      </c>
      <c r="AV307">
        <v>2910</v>
      </c>
      <c r="AW307" t="s">
        <v>42</v>
      </c>
      <c r="AX307">
        <v>0</v>
      </c>
      <c r="AY307" t="s">
        <v>167</v>
      </c>
      <c r="AZ307" t="s">
        <v>100</v>
      </c>
      <c r="BA307">
        <v>21</v>
      </c>
      <c r="BB307" t="s">
        <v>134</v>
      </c>
      <c r="BC307">
        <v>183</v>
      </c>
      <c r="BD307">
        <v>21183</v>
      </c>
      <c r="BE307">
        <v>417</v>
      </c>
      <c r="BF307">
        <v>10643</v>
      </c>
      <c r="BG307">
        <v>1984</v>
      </c>
      <c r="BH307">
        <v>0</v>
      </c>
      <c r="BI307" t="s">
        <v>1807</v>
      </c>
      <c r="BJ307" t="s">
        <v>1788</v>
      </c>
      <c r="BK307" t="s">
        <v>1808</v>
      </c>
      <c r="BL307" t="s">
        <v>1809</v>
      </c>
      <c r="BM307" t="s">
        <v>1810</v>
      </c>
      <c r="BN307">
        <v>1984</v>
      </c>
      <c r="BO307">
        <v>0.9</v>
      </c>
      <c r="BP307" t="s">
        <v>1811</v>
      </c>
      <c r="BQ307" t="s">
        <v>1701</v>
      </c>
      <c r="BR307">
        <v>2003</v>
      </c>
      <c r="BS307">
        <v>0</v>
      </c>
      <c r="BT307" t="s">
        <v>1909</v>
      </c>
      <c r="BU307" t="s">
        <v>1863</v>
      </c>
      <c r="BV307" t="s">
        <v>1812</v>
      </c>
      <c r="BW307">
        <v>2016</v>
      </c>
      <c r="BX307">
        <v>0</v>
      </c>
      <c r="BY307">
        <v>0.6</v>
      </c>
      <c r="BZ307">
        <v>0.55530000000000002</v>
      </c>
      <c r="CA307">
        <v>7.9649999999999999E-2</v>
      </c>
      <c r="CB307">
        <v>0.55530000000000002</v>
      </c>
      <c r="CC307">
        <v>7.9649999999999999E-2</v>
      </c>
      <c r="CD307">
        <v>0.05</v>
      </c>
      <c r="CE307">
        <v>0.1</v>
      </c>
      <c r="CF307">
        <v>0.1</v>
      </c>
      <c r="CG307">
        <v>0.98</v>
      </c>
      <c r="CH307" t="s">
        <v>1793</v>
      </c>
      <c r="CI307">
        <v>2016</v>
      </c>
      <c r="CJ307">
        <v>0</v>
      </c>
      <c r="CK307">
        <v>0</v>
      </c>
      <c r="CL307">
        <v>0</v>
      </c>
      <c r="CM307">
        <v>0</v>
      </c>
      <c r="CN307">
        <v>0</v>
      </c>
      <c r="CO307" t="s">
        <v>2514</v>
      </c>
      <c r="CP307">
        <v>100</v>
      </c>
      <c r="CQ307" t="s">
        <v>2514</v>
      </c>
      <c r="CR307">
        <v>100</v>
      </c>
      <c r="CS307" t="s">
        <v>1795</v>
      </c>
      <c r="CT307" t="s">
        <v>2515</v>
      </c>
      <c r="CU307">
        <v>1</v>
      </c>
      <c r="CV307">
        <v>0</v>
      </c>
      <c r="CW307" t="s">
        <v>1975</v>
      </c>
      <c r="CX307">
        <v>37.4497</v>
      </c>
      <c r="CY307">
        <v>-87.080600000000004</v>
      </c>
      <c r="CZ307" t="s">
        <v>1928</v>
      </c>
      <c r="DA307" t="s">
        <v>1818</v>
      </c>
      <c r="DB307">
        <v>0</v>
      </c>
      <c r="DC307">
        <v>0</v>
      </c>
      <c r="DD307" s="18">
        <v>30012538.800000001</v>
      </c>
      <c r="DE307" s="18">
        <v>2781556</v>
      </c>
      <c r="DF307" s="57">
        <v>0.56199999999999894</v>
      </c>
      <c r="DG307" t="s">
        <v>1820</v>
      </c>
      <c r="DH307">
        <v>14087114.4</v>
      </c>
      <c r="DI307">
        <v>5550.4</v>
      </c>
      <c r="DJ307">
        <v>1287.2</v>
      </c>
      <c r="DK307">
        <v>3079286.4</v>
      </c>
      <c r="DL307">
        <v>18.600000000000001</v>
      </c>
      <c r="DM307">
        <v>526.4</v>
      </c>
      <c r="DN307">
        <v>313</v>
      </c>
      <c r="DO307">
        <v>14</v>
      </c>
      <c r="DP307">
        <v>0.41324280061407198</v>
      </c>
      <c r="DQ307">
        <v>0.10173729421293699</v>
      </c>
      <c r="DR307">
        <v>205.20008065076701</v>
      </c>
      <c r="DS307">
        <v>8.0835534561925602E-7</v>
      </c>
      <c r="DT307">
        <v>8.0547170552483394E-2</v>
      </c>
      <c r="DU307">
        <v>0.36987207493422702</v>
      </c>
      <c r="DV307">
        <v>8.5777481777049802E-2</v>
      </c>
      <c r="DW307" s="58">
        <v>205.19999461025199</v>
      </c>
      <c r="DX307">
        <v>6.1974097306289797E-7</v>
      </c>
      <c r="DY307">
        <v>7.4734964883936703E-2</v>
      </c>
      <c r="DZ307">
        <v>1.97417868884197E-2</v>
      </c>
      <c r="EA307">
        <v>8.8301922184624805E-4</v>
      </c>
      <c r="EB307">
        <v>2639484</v>
      </c>
      <c r="EC307">
        <v>1234391</v>
      </c>
      <c r="ED307">
        <v>0</v>
      </c>
      <c r="EE307">
        <v>22359</v>
      </c>
      <c r="EF307">
        <v>1</v>
      </c>
      <c r="EG307">
        <v>0</v>
      </c>
      <c r="EH307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1</v>
      </c>
      <c r="EO307">
        <v>0</v>
      </c>
      <c r="EP307">
        <v>0</v>
      </c>
      <c r="EQ307">
        <v>1</v>
      </c>
      <c r="ER307">
        <v>1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 t="s">
        <v>1950</v>
      </c>
      <c r="FA307">
        <v>38</v>
      </c>
      <c r="FB307" t="s">
        <v>1802</v>
      </c>
      <c r="FC307">
        <v>1</v>
      </c>
      <c r="FD307" t="s">
        <v>1803</v>
      </c>
      <c r="FE307">
        <v>0</v>
      </c>
      <c r="FF307">
        <v>0</v>
      </c>
      <c r="FG307">
        <v>0</v>
      </c>
      <c r="FH307">
        <v>1</v>
      </c>
      <c r="FI307">
        <v>0</v>
      </c>
      <c r="FJ307" t="s">
        <v>1871</v>
      </c>
      <c r="FK307">
        <v>1</v>
      </c>
      <c r="FL307">
        <v>34</v>
      </c>
      <c r="FM307">
        <v>52</v>
      </c>
      <c r="FN307">
        <v>55</v>
      </c>
      <c r="FO307">
        <v>25</v>
      </c>
      <c r="FP307">
        <v>0</v>
      </c>
      <c r="FQ307">
        <v>0</v>
      </c>
      <c r="FR307">
        <v>0</v>
      </c>
      <c r="FS307">
        <v>0</v>
      </c>
      <c r="FT307">
        <v>0</v>
      </c>
      <c r="FU307">
        <v>0</v>
      </c>
      <c r="FV307">
        <v>0</v>
      </c>
      <c r="FW307">
        <v>0</v>
      </c>
      <c r="FX307">
        <v>0</v>
      </c>
      <c r="FY307">
        <v>0</v>
      </c>
      <c r="FZ307">
        <v>0</v>
      </c>
      <c r="GA307">
        <v>0</v>
      </c>
      <c r="GB307">
        <v>0</v>
      </c>
      <c r="GC307">
        <v>0</v>
      </c>
      <c r="GD307">
        <v>0</v>
      </c>
      <c r="GE307">
        <v>1</v>
      </c>
      <c r="GF307">
        <v>1</v>
      </c>
      <c r="GG307">
        <v>0</v>
      </c>
      <c r="GH307">
        <v>0</v>
      </c>
      <c r="GI307">
        <v>1</v>
      </c>
      <c r="GJ307">
        <v>0</v>
      </c>
      <c r="GK307" t="s">
        <v>1836</v>
      </c>
      <c r="GL307">
        <v>1</v>
      </c>
      <c r="GM307" t="s">
        <v>1836</v>
      </c>
      <c r="GN307">
        <v>0</v>
      </c>
      <c r="GO307" t="s">
        <v>1893</v>
      </c>
      <c r="GP307">
        <v>0</v>
      </c>
      <c r="GQ307" t="s">
        <v>1830</v>
      </c>
      <c r="GR307">
        <v>76.650297679999994</v>
      </c>
      <c r="GS307">
        <v>72.411982314430503</v>
      </c>
      <c r="GT307">
        <v>16.793150698172202</v>
      </c>
      <c r="GU307">
        <v>1</v>
      </c>
      <c r="GV307">
        <v>31303009</v>
      </c>
      <c r="GW307">
        <v>2852194</v>
      </c>
      <c r="GX307">
        <v>0.59</v>
      </c>
      <c r="GY307">
        <v>3211691</v>
      </c>
      <c r="GZ307">
        <v>205.20014545566531</v>
      </c>
      <c r="HA307" t="s">
        <v>1806</v>
      </c>
      <c r="HB307" s="57">
        <v>0.56199999999999894</v>
      </c>
      <c r="HC307" t="s">
        <v>1806</v>
      </c>
      <c r="HD307" s="58">
        <v>205.19999461025199</v>
      </c>
      <c r="HE307" s="18">
        <v>2052941.0399999961</v>
      </c>
      <c r="HF307" s="18">
        <v>21849451.488719959</v>
      </c>
      <c r="HG307" s="18">
        <v>2241753.663861149</v>
      </c>
      <c r="HH307" s="57">
        <v>1</v>
      </c>
      <c r="HI307">
        <v>41</v>
      </c>
      <c r="HJ307" s="11">
        <v>13.749431245046726</v>
      </c>
      <c r="HK307">
        <v>0</v>
      </c>
      <c r="HL307" s="11">
        <v>13.749431245046726</v>
      </c>
      <c r="HM307" s="59">
        <v>2434.2611138258098</v>
      </c>
      <c r="HN307" s="59">
        <v>10.58</v>
      </c>
      <c r="HO307" s="59">
        <v>4.59</v>
      </c>
      <c r="HP307" s="59">
        <v>33.249115283401103</v>
      </c>
      <c r="HQ307" s="59">
        <v>0.32663032071516801</v>
      </c>
      <c r="HR307" s="59">
        <v>0.48506835214510002</v>
      </c>
      <c r="HS307" s="59">
        <v>4.82</v>
      </c>
      <c r="HT307" s="59">
        <v>10.69</v>
      </c>
      <c r="HU307" t="s">
        <v>44</v>
      </c>
      <c r="HV307" s="19" t="s">
        <v>44</v>
      </c>
      <c r="HW307" s="18">
        <v>410.21644832999999</v>
      </c>
      <c r="HX307" s="58">
        <v>135.125298079902</v>
      </c>
      <c r="HY307" s="58">
        <v>281.874701920098</v>
      </c>
      <c r="HZ307" s="57">
        <v>0.83141196568406839</v>
      </c>
      <c r="IA307" s="18">
        <v>2052941.0399999958</v>
      </c>
      <c r="IB307" s="18">
        <v>3037081.3976866468</v>
      </c>
      <c r="IC307" s="18">
        <v>32323657.315578982</v>
      </c>
      <c r="ID307" s="58">
        <v>20.519999461025201</v>
      </c>
      <c r="IE307" s="18">
        <v>331640.71534702199</v>
      </c>
      <c r="IF307" s="18">
        <v>1910112.9485141269</v>
      </c>
      <c r="IG307" s="18">
        <v>650212966.10079408</v>
      </c>
      <c r="IH307" s="18">
        <v>0</v>
      </c>
      <c r="II307" s="18">
        <v>0</v>
      </c>
      <c r="IJ307" s="18">
        <v>2306.7446694280052</v>
      </c>
      <c r="IK307" s="58">
        <v>23.755973841726618</v>
      </c>
      <c r="IL307" s="58">
        <v>7.6530735340984597</v>
      </c>
      <c r="IM307" s="58">
        <v>13.164308181180001</v>
      </c>
      <c r="IN307" s="58">
        <v>23.026049020396258</v>
      </c>
      <c r="IO307" s="58">
        <v>2.6097149239018215E-15</v>
      </c>
      <c r="IP307" s="58">
        <v>79.086343670006769</v>
      </c>
      <c r="IQ307" s="58">
        <v>0.86347136567233918</v>
      </c>
      <c r="IR307" s="58">
        <v>0.92803716389260338</v>
      </c>
      <c r="IS307" s="58">
        <f t="shared" si="20"/>
        <v>2306.7446694280052</v>
      </c>
      <c r="IT307" s="60"/>
      <c r="IU307" s="18">
        <f t="shared" si="21"/>
        <v>13.164308181180001</v>
      </c>
      <c r="IV307" s="18">
        <f t="shared" si="22"/>
        <v>23.755973841726618</v>
      </c>
      <c r="IW307" s="57">
        <f t="shared" si="23"/>
        <v>0.32404148220600004</v>
      </c>
      <c r="IX307" s="57">
        <f t="shared" si="24"/>
        <v>0.47938072185777614</v>
      </c>
      <c r="JA307" s="18">
        <v>205.4</v>
      </c>
    </row>
    <row r="308" spans="18:261" x14ac:dyDescent="0.2">
      <c r="R308" t="s">
        <v>649</v>
      </c>
      <c r="S308">
        <v>6041</v>
      </c>
      <c r="T308" t="s">
        <v>41</v>
      </c>
      <c r="U308">
        <v>1</v>
      </c>
      <c r="V308">
        <v>2704</v>
      </c>
      <c r="W308" t="s">
        <v>42</v>
      </c>
      <c r="X308" t="s">
        <v>100</v>
      </c>
      <c r="Y308">
        <v>21161</v>
      </c>
      <c r="Z308">
        <v>300</v>
      </c>
      <c r="AA308">
        <v>1346</v>
      </c>
      <c r="AB308" t="b">
        <v>1</v>
      </c>
      <c r="AC308">
        <v>10121</v>
      </c>
      <c r="AD308">
        <v>1977</v>
      </c>
      <c r="AE308" s="10">
        <v>9999</v>
      </c>
      <c r="AF308" s="11">
        <v>67</v>
      </c>
      <c r="AG308" s="11">
        <v>17.481282526859282</v>
      </c>
      <c r="AH308" s="11">
        <v>0</v>
      </c>
      <c r="AI308" s="11">
        <v>17.481282526859282</v>
      </c>
      <c r="AJ308" s="11" t="s">
        <v>100</v>
      </c>
      <c r="AK308" s="11">
        <v>4.82</v>
      </c>
      <c r="AL308" s="11" t="s">
        <v>100</v>
      </c>
      <c r="AM308" s="11">
        <v>-28.91</v>
      </c>
      <c r="AQ308" t="s">
        <v>803</v>
      </c>
      <c r="AR308" t="s">
        <v>804</v>
      </c>
      <c r="AS308">
        <v>703</v>
      </c>
      <c r="AT308" t="s">
        <v>41</v>
      </c>
      <c r="AU308" t="s">
        <v>805</v>
      </c>
      <c r="AV308">
        <v>536</v>
      </c>
      <c r="AW308" t="s">
        <v>42</v>
      </c>
      <c r="AX308">
        <v>0</v>
      </c>
      <c r="AY308" t="s">
        <v>380</v>
      </c>
      <c r="AZ308" t="s">
        <v>759</v>
      </c>
      <c r="BA308">
        <v>13</v>
      </c>
      <c r="BB308" t="s">
        <v>806</v>
      </c>
      <c r="BC308">
        <v>15</v>
      </c>
      <c r="BD308">
        <v>13015</v>
      </c>
      <c r="BE308">
        <v>892</v>
      </c>
      <c r="BF308">
        <v>9780</v>
      </c>
      <c r="BG308">
        <v>1974</v>
      </c>
      <c r="BH308">
        <v>2035</v>
      </c>
      <c r="BI308" t="s">
        <v>1881</v>
      </c>
      <c r="BJ308" t="s">
        <v>1788</v>
      </c>
      <c r="BK308" t="s">
        <v>1808</v>
      </c>
      <c r="BL308" t="s">
        <v>1809</v>
      </c>
      <c r="BM308" t="s">
        <v>1810</v>
      </c>
      <c r="BN308">
        <v>2008</v>
      </c>
      <c r="BO308">
        <v>0.98</v>
      </c>
      <c r="BP308" t="s">
        <v>1971</v>
      </c>
      <c r="BQ308" t="s">
        <v>1701</v>
      </c>
      <c r="BR308">
        <v>2008</v>
      </c>
      <c r="BS308">
        <v>0</v>
      </c>
      <c r="BT308" t="s">
        <v>2516</v>
      </c>
      <c r="BU308" t="s">
        <v>1863</v>
      </c>
      <c r="BV308" t="s">
        <v>1812</v>
      </c>
      <c r="BW308">
        <v>2016</v>
      </c>
      <c r="BX308">
        <v>0</v>
      </c>
      <c r="BY308">
        <v>5</v>
      </c>
      <c r="BZ308">
        <v>0.23250000000000001</v>
      </c>
      <c r="CA308">
        <v>8.566E-2</v>
      </c>
      <c r="CB308">
        <v>0.23250000000000001</v>
      </c>
      <c r="CC308">
        <v>8.566E-2</v>
      </c>
      <c r="CD308">
        <v>0.05</v>
      </c>
      <c r="CE308">
        <v>0.1</v>
      </c>
      <c r="CF308">
        <v>0.1</v>
      </c>
      <c r="CG308">
        <v>0.99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 t="s">
        <v>2517</v>
      </c>
      <c r="CP308">
        <v>100</v>
      </c>
      <c r="CQ308" t="s">
        <v>2109</v>
      </c>
      <c r="CR308">
        <v>100</v>
      </c>
      <c r="CS308" t="s">
        <v>1795</v>
      </c>
      <c r="CT308" t="s">
        <v>2518</v>
      </c>
      <c r="CU308">
        <v>1</v>
      </c>
      <c r="CV308">
        <v>0</v>
      </c>
      <c r="CW308" t="s">
        <v>2475</v>
      </c>
      <c r="CX308">
        <v>34.125599999999999</v>
      </c>
      <c r="CY308">
        <v>-84.922200000000004</v>
      </c>
      <c r="CZ308" t="s">
        <v>1817</v>
      </c>
      <c r="DA308" t="s">
        <v>1818</v>
      </c>
      <c r="DB308">
        <v>0</v>
      </c>
      <c r="DC308">
        <v>0</v>
      </c>
      <c r="DD308" s="18">
        <v>32043261.600000001</v>
      </c>
      <c r="DE308" s="18">
        <v>3255389</v>
      </c>
      <c r="DF308" s="57">
        <v>0.38400000000000001</v>
      </c>
      <c r="DG308" t="s">
        <v>1891</v>
      </c>
      <c r="DH308">
        <v>17714659</v>
      </c>
      <c r="DI308">
        <v>2400.8000000000002</v>
      </c>
      <c r="DJ308">
        <v>1844.6</v>
      </c>
      <c r="DK308">
        <v>3287637.8</v>
      </c>
      <c r="DL308">
        <v>17.399999999999999</v>
      </c>
      <c r="DM308">
        <v>537</v>
      </c>
      <c r="DN308">
        <v>41</v>
      </c>
      <c r="DO308">
        <v>1</v>
      </c>
      <c r="DP308">
        <v>0.149542412576393</v>
      </c>
      <c r="DQ308">
        <v>0.16944670933514699</v>
      </c>
      <c r="DR308">
        <v>205.20009509830601</v>
      </c>
      <c r="DS308">
        <v>3.2523360716918902E-7</v>
      </c>
      <c r="DT308">
        <v>6.2661913909691599E-2</v>
      </c>
      <c r="DU308">
        <v>0.14984741753005501</v>
      </c>
      <c r="DV308">
        <v>0.11513185037318401</v>
      </c>
      <c r="DW308" s="58">
        <v>205.19994756089301</v>
      </c>
      <c r="DX308">
        <v>5.4301588325203396E-7</v>
      </c>
      <c r="DY308">
        <v>6.0627754674814703E-2</v>
      </c>
      <c r="DZ308">
        <v>1.6574813899202299E-3</v>
      </c>
      <c r="EA308">
        <v>4.0426375363908097E-5</v>
      </c>
      <c r="EB308">
        <v>1873360</v>
      </c>
      <c r="EC308">
        <v>786054</v>
      </c>
      <c r="ED308">
        <v>0</v>
      </c>
      <c r="EE308">
        <v>8381</v>
      </c>
      <c r="EF308">
        <v>1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1</v>
      </c>
      <c r="EO308">
        <v>0</v>
      </c>
      <c r="EP308">
        <v>1</v>
      </c>
      <c r="EQ308">
        <v>1</v>
      </c>
      <c r="ER308">
        <v>1</v>
      </c>
      <c r="ES308">
        <v>0</v>
      </c>
      <c r="ET308">
        <v>1</v>
      </c>
      <c r="EU308">
        <v>0</v>
      </c>
      <c r="EV308">
        <v>0</v>
      </c>
      <c r="EW308">
        <v>0</v>
      </c>
      <c r="EX308">
        <v>0</v>
      </c>
      <c r="EY308">
        <v>0</v>
      </c>
      <c r="EZ308" t="s">
        <v>1939</v>
      </c>
      <c r="FA308">
        <v>48</v>
      </c>
      <c r="FB308" t="s">
        <v>1824</v>
      </c>
      <c r="FC308">
        <v>4</v>
      </c>
      <c r="FD308" t="s">
        <v>1825</v>
      </c>
      <c r="FE308">
        <v>0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71</v>
      </c>
      <c r="FM308">
        <v>30</v>
      </c>
      <c r="FN308">
        <v>89</v>
      </c>
      <c r="FO308">
        <v>83</v>
      </c>
      <c r="FP308">
        <v>1</v>
      </c>
      <c r="FQ308">
        <v>0</v>
      </c>
      <c r="FR308">
        <v>0</v>
      </c>
      <c r="FS308" t="s">
        <v>2113</v>
      </c>
      <c r="FT308">
        <v>1</v>
      </c>
      <c r="FU308">
        <v>1</v>
      </c>
      <c r="FV308">
        <v>1</v>
      </c>
      <c r="FW308">
        <v>1</v>
      </c>
      <c r="FX308" t="s">
        <v>1827</v>
      </c>
      <c r="FY308" t="s">
        <v>2114</v>
      </c>
      <c r="FZ308">
        <v>2028</v>
      </c>
      <c r="GA308">
        <v>1</v>
      </c>
      <c r="GB308">
        <v>0</v>
      </c>
      <c r="GC308">
        <v>0</v>
      </c>
      <c r="GD308">
        <v>0</v>
      </c>
      <c r="GE308">
        <v>0</v>
      </c>
      <c r="GF308">
        <v>0</v>
      </c>
      <c r="GG308">
        <v>0</v>
      </c>
      <c r="GH308">
        <v>0</v>
      </c>
      <c r="GI308">
        <v>0</v>
      </c>
      <c r="GJ308">
        <v>0</v>
      </c>
      <c r="GK308">
        <v>0</v>
      </c>
      <c r="GL308">
        <v>1</v>
      </c>
      <c r="GM308" t="s">
        <v>1804</v>
      </c>
      <c r="GN308">
        <v>0</v>
      </c>
      <c r="GO308" t="s">
        <v>1893</v>
      </c>
      <c r="GP308">
        <v>0</v>
      </c>
      <c r="GQ308" t="s">
        <v>2476</v>
      </c>
      <c r="GR308">
        <v>84.349668940000001</v>
      </c>
      <c r="GS308">
        <v>28.462470928104601</v>
      </c>
      <c r="GT308">
        <v>21.8684912837311</v>
      </c>
      <c r="GU308">
        <v>1</v>
      </c>
      <c r="GV308">
        <v>20413399</v>
      </c>
      <c r="GW308">
        <v>2074329</v>
      </c>
      <c r="GX308">
        <v>0.25</v>
      </c>
      <c r="GY308">
        <v>2094415</v>
      </c>
      <c r="GZ308">
        <v>205.20002572819939</v>
      </c>
      <c r="HA308" t="s">
        <v>1806</v>
      </c>
      <c r="HB308" s="57">
        <v>0.38400000000000001</v>
      </c>
      <c r="HC308" t="s">
        <v>1806</v>
      </c>
      <c r="HD308" s="58">
        <v>205.19994756089301</v>
      </c>
      <c r="HE308" s="18">
        <v>3000545.2800000003</v>
      </c>
      <c r="HF308" s="18">
        <v>29345332.838400003</v>
      </c>
      <c r="HG308" s="18">
        <v>3010830.3797983159</v>
      </c>
      <c r="HH308" s="57">
        <v>0.27599009900990101</v>
      </c>
      <c r="HI308">
        <v>219</v>
      </c>
      <c r="HJ308" s="11">
        <v>20.108235860711531</v>
      </c>
      <c r="HK308">
        <v>54</v>
      </c>
      <c r="HL308" s="11">
        <v>9.1818428587723897</v>
      </c>
      <c r="HM308" s="59">
        <v>2143.5728924079799</v>
      </c>
      <c r="HN308" s="59">
        <v>10.58</v>
      </c>
      <c r="HO308" s="59">
        <v>3.22</v>
      </c>
      <c r="HP308" s="59">
        <v>25.159160376705302</v>
      </c>
      <c r="HQ308" s="59">
        <v>0.29925858861221999</v>
      </c>
      <c r="HR308" s="59">
        <v>0.42706202657276737</v>
      </c>
      <c r="HS308" s="59">
        <v>4.82</v>
      </c>
      <c r="HT308" s="59">
        <v>15.85</v>
      </c>
      <c r="HU308" t="s">
        <v>44</v>
      </c>
      <c r="HV308" s="19" t="s">
        <v>44</v>
      </c>
      <c r="HW308" s="18">
        <v>806.33713680000017</v>
      </c>
      <c r="HX308" s="58">
        <v>265.60745286192002</v>
      </c>
      <c r="HY308" s="58">
        <v>626.39254713807998</v>
      </c>
      <c r="HZ308" s="57">
        <v>0.54682642947297755</v>
      </c>
      <c r="IA308" s="18">
        <v>3000545.2800000007</v>
      </c>
      <c r="IB308" s="18">
        <v>4272857.9737874884</v>
      </c>
      <c r="IC308" s="18">
        <v>41788550.983641639</v>
      </c>
      <c r="ID308" s="58">
        <v>20.519994756089304</v>
      </c>
      <c r="IE308" s="18">
        <v>428750.42352444847</v>
      </c>
      <c r="IF308" s="18">
        <v>2582079.9562738673</v>
      </c>
      <c r="IG308" s="18">
        <v>1278083469.1791353</v>
      </c>
      <c r="IH308" s="18">
        <v>0</v>
      </c>
      <c r="II308" s="18">
        <v>0</v>
      </c>
      <c r="IJ308" s="18">
        <v>2040.3874136411118</v>
      </c>
      <c r="IK308" s="58">
        <v>20.144643713004484</v>
      </c>
      <c r="IL308" s="58">
        <v>6.2204784384598426</v>
      </c>
      <c r="IM308" s="58">
        <v>12.096864982800001</v>
      </c>
      <c r="IN308" s="58">
        <v>16.910418474364317</v>
      </c>
      <c r="IO308" s="58">
        <v>-3.7098900535754821E-15</v>
      </c>
      <c r="IP308" s="58">
        <v>73.145637143419037</v>
      </c>
      <c r="IQ308" s="58">
        <v>10.640470616068029</v>
      </c>
      <c r="IR308" s="58">
        <v>12.364920693662391</v>
      </c>
      <c r="IS308" s="58">
        <f t="shared" si="20"/>
        <v>2040.3874136411118</v>
      </c>
      <c r="IT308" s="60"/>
      <c r="IU308" s="18">
        <f t="shared" si="21"/>
        <v>12.096864982800001</v>
      </c>
      <c r="IV308" s="18">
        <f t="shared" si="22"/>
        <v>20.144643713004484</v>
      </c>
      <c r="IW308" s="57">
        <f t="shared" si="23"/>
        <v>0.29776620275999999</v>
      </c>
      <c r="IX308" s="57">
        <f t="shared" si="24"/>
        <v>0.42402716008587871</v>
      </c>
      <c r="JA308" s="18">
        <v>205.4</v>
      </c>
    </row>
    <row r="309" spans="18:261" x14ac:dyDescent="0.2">
      <c r="R309" t="s">
        <v>651</v>
      </c>
      <c r="S309">
        <v>6041</v>
      </c>
      <c r="T309" t="s">
        <v>41</v>
      </c>
      <c r="U309">
        <v>2</v>
      </c>
      <c r="V309">
        <v>2705</v>
      </c>
      <c r="W309" t="s">
        <v>42</v>
      </c>
      <c r="X309" t="s">
        <v>100</v>
      </c>
      <c r="Y309">
        <v>21161</v>
      </c>
      <c r="Z309">
        <v>510</v>
      </c>
      <c r="AA309">
        <v>1346</v>
      </c>
      <c r="AB309" t="b">
        <v>1</v>
      </c>
      <c r="AC309">
        <v>10048</v>
      </c>
      <c r="AD309">
        <v>1981</v>
      </c>
      <c r="AE309" s="10">
        <v>9999</v>
      </c>
      <c r="AF309" s="11">
        <v>67</v>
      </c>
      <c r="AG309" s="11">
        <v>17.481282526859282</v>
      </c>
      <c r="AH309" s="11">
        <v>0</v>
      </c>
      <c r="AI309" s="11">
        <v>17.481282526859282</v>
      </c>
      <c r="AJ309" s="11" t="s">
        <v>100</v>
      </c>
      <c r="AK309" s="11">
        <v>4.82</v>
      </c>
      <c r="AL309" s="11" t="s">
        <v>100</v>
      </c>
      <c r="AM309" s="11">
        <v>-28.91</v>
      </c>
      <c r="AQ309" t="s">
        <v>803</v>
      </c>
      <c r="AR309" t="s">
        <v>807</v>
      </c>
      <c r="AS309">
        <v>703</v>
      </c>
      <c r="AT309" t="s">
        <v>41</v>
      </c>
      <c r="AU309" t="s">
        <v>808</v>
      </c>
      <c r="AV309">
        <v>537</v>
      </c>
      <c r="AW309" t="s">
        <v>42</v>
      </c>
      <c r="AX309">
        <v>0</v>
      </c>
      <c r="AY309" t="s">
        <v>380</v>
      </c>
      <c r="AZ309" t="s">
        <v>759</v>
      </c>
      <c r="BA309">
        <v>13</v>
      </c>
      <c r="BB309" t="s">
        <v>806</v>
      </c>
      <c r="BC309">
        <v>15</v>
      </c>
      <c r="BD309">
        <v>13015</v>
      </c>
      <c r="BE309">
        <v>892</v>
      </c>
      <c r="BF309">
        <v>9726</v>
      </c>
      <c r="BG309">
        <v>1975</v>
      </c>
      <c r="BH309">
        <v>2035</v>
      </c>
      <c r="BI309" t="s">
        <v>1881</v>
      </c>
      <c r="BJ309" t="s">
        <v>1788</v>
      </c>
      <c r="BK309" t="s">
        <v>1808</v>
      </c>
      <c r="BL309" t="s">
        <v>1809</v>
      </c>
      <c r="BM309" t="s">
        <v>1810</v>
      </c>
      <c r="BN309">
        <v>2008</v>
      </c>
      <c r="BO309">
        <v>0.98</v>
      </c>
      <c r="BP309" t="s">
        <v>1971</v>
      </c>
      <c r="BQ309" t="s">
        <v>1701</v>
      </c>
      <c r="BR309">
        <v>2008</v>
      </c>
      <c r="BS309">
        <v>0</v>
      </c>
      <c r="BT309" t="s">
        <v>2516</v>
      </c>
      <c r="BU309" t="s">
        <v>1863</v>
      </c>
      <c r="BV309" t="s">
        <v>1812</v>
      </c>
      <c r="BW309">
        <v>2016</v>
      </c>
      <c r="BX309">
        <v>0</v>
      </c>
      <c r="BY309">
        <v>5</v>
      </c>
      <c r="BZ309">
        <v>0.2429</v>
      </c>
      <c r="CA309">
        <v>0.10136000000000001</v>
      </c>
      <c r="CB309">
        <v>0.2429</v>
      </c>
      <c r="CC309">
        <v>0.10136000000000001</v>
      </c>
      <c r="CD309">
        <v>0.05</v>
      </c>
      <c r="CE309">
        <v>0.1</v>
      </c>
      <c r="CF309">
        <v>0.1</v>
      </c>
      <c r="CG309">
        <v>0.99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 t="s">
        <v>2517</v>
      </c>
      <c r="CP309">
        <v>100</v>
      </c>
      <c r="CQ309" t="s">
        <v>2109</v>
      </c>
      <c r="CR309">
        <v>100</v>
      </c>
      <c r="CS309" t="s">
        <v>1795</v>
      </c>
      <c r="CT309" t="s">
        <v>2519</v>
      </c>
      <c r="CU309">
        <v>1</v>
      </c>
      <c r="CV309">
        <v>0</v>
      </c>
      <c r="CW309" t="s">
        <v>2475</v>
      </c>
      <c r="CX309">
        <v>34.125599999999999</v>
      </c>
      <c r="CY309">
        <v>-84.922200000000004</v>
      </c>
      <c r="CZ309" t="s">
        <v>1817</v>
      </c>
      <c r="DA309" t="s">
        <v>1818</v>
      </c>
      <c r="DB309">
        <v>0</v>
      </c>
      <c r="DC309">
        <v>0</v>
      </c>
      <c r="DD309" s="18">
        <v>36952380</v>
      </c>
      <c r="DE309" s="18">
        <v>3747488.6</v>
      </c>
      <c r="DF309" s="57">
        <v>0.44600000000000001</v>
      </c>
      <c r="DG309" t="s">
        <v>1820</v>
      </c>
      <c r="DH309">
        <v>18842296.600000001</v>
      </c>
      <c r="DI309">
        <v>2598.8000000000002</v>
      </c>
      <c r="DJ309">
        <v>1962</v>
      </c>
      <c r="DK309">
        <v>3791310.2</v>
      </c>
      <c r="DL309">
        <v>15</v>
      </c>
      <c r="DM309">
        <v>571.4</v>
      </c>
      <c r="DN309">
        <v>36</v>
      </c>
      <c r="DO309">
        <v>1</v>
      </c>
      <c r="DP309">
        <v>0.14211657518595699</v>
      </c>
      <c r="DQ309">
        <v>0.107480673075475</v>
      </c>
      <c r="DR309">
        <v>205.199855170886</v>
      </c>
      <c r="DS309">
        <v>2.1875306596094E-7</v>
      </c>
      <c r="DT309">
        <v>6.4027271803397498E-2</v>
      </c>
      <c r="DU309">
        <v>0.1406567046561</v>
      </c>
      <c r="DV309">
        <v>0.106190724386358</v>
      </c>
      <c r="DW309" s="58">
        <v>205.19978415463299</v>
      </c>
      <c r="DX309">
        <v>4.0592784551360399E-7</v>
      </c>
      <c r="DY309">
        <v>6.0650780754613498E-2</v>
      </c>
      <c r="DZ309">
        <v>1.6856307145515E-3</v>
      </c>
      <c r="EA309">
        <v>4.6823075404208297E-5</v>
      </c>
      <c r="EB309">
        <v>3428128</v>
      </c>
      <c r="EC309">
        <v>1409470</v>
      </c>
      <c r="ED309">
        <v>0</v>
      </c>
      <c r="EE309">
        <v>11799</v>
      </c>
      <c r="EF309">
        <v>1</v>
      </c>
      <c r="EG309">
        <v>0</v>
      </c>
      <c r="EH309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>
        <v>1</v>
      </c>
      <c r="EO309">
        <v>0</v>
      </c>
      <c r="EP309">
        <v>1</v>
      </c>
      <c r="EQ309">
        <v>1</v>
      </c>
      <c r="ER309">
        <v>1</v>
      </c>
      <c r="ES309">
        <v>0</v>
      </c>
      <c r="ET309">
        <v>1</v>
      </c>
      <c r="EU309">
        <v>0</v>
      </c>
      <c r="EV309">
        <v>0</v>
      </c>
      <c r="EW309">
        <v>0</v>
      </c>
      <c r="EX309">
        <v>0</v>
      </c>
      <c r="EY309">
        <v>0</v>
      </c>
      <c r="EZ309" t="s">
        <v>1939</v>
      </c>
      <c r="FA309">
        <v>47</v>
      </c>
      <c r="FB309" t="s">
        <v>1824</v>
      </c>
      <c r="FC309">
        <v>4</v>
      </c>
      <c r="FD309" t="s">
        <v>1825</v>
      </c>
      <c r="FE309">
        <v>0</v>
      </c>
      <c r="FF309">
        <v>0</v>
      </c>
      <c r="FG309">
        <v>0</v>
      </c>
      <c r="FH309">
        <v>0</v>
      </c>
      <c r="FI309">
        <v>0</v>
      </c>
      <c r="FJ309">
        <v>0</v>
      </c>
      <c r="FK309">
        <v>0</v>
      </c>
      <c r="FL309">
        <v>71</v>
      </c>
      <c r="FM309">
        <v>30</v>
      </c>
      <c r="FN309">
        <v>89</v>
      </c>
      <c r="FO309">
        <v>83</v>
      </c>
      <c r="FP309">
        <v>1</v>
      </c>
      <c r="FQ309">
        <v>0</v>
      </c>
      <c r="FR309">
        <v>0</v>
      </c>
      <c r="FS309" t="s">
        <v>2113</v>
      </c>
      <c r="FT309">
        <v>1</v>
      </c>
      <c r="FU309">
        <v>1</v>
      </c>
      <c r="FV309">
        <v>1</v>
      </c>
      <c r="FW309">
        <v>1</v>
      </c>
      <c r="FX309" t="s">
        <v>1827</v>
      </c>
      <c r="FY309" t="s">
        <v>2114</v>
      </c>
      <c r="FZ309">
        <v>2028</v>
      </c>
      <c r="GA309">
        <v>1</v>
      </c>
      <c r="GB309">
        <v>0</v>
      </c>
      <c r="GC309">
        <v>0</v>
      </c>
      <c r="GD309">
        <v>0</v>
      </c>
      <c r="GE309">
        <v>0</v>
      </c>
      <c r="GF309">
        <v>0</v>
      </c>
      <c r="GG309">
        <v>0</v>
      </c>
      <c r="GH309">
        <v>0</v>
      </c>
      <c r="GI309">
        <v>0</v>
      </c>
      <c r="GJ309">
        <v>0</v>
      </c>
      <c r="GK309">
        <v>0</v>
      </c>
      <c r="GL309">
        <v>1</v>
      </c>
      <c r="GM309" t="s">
        <v>1804</v>
      </c>
      <c r="GN309">
        <v>0</v>
      </c>
      <c r="GO309" t="s">
        <v>1893</v>
      </c>
      <c r="GP309">
        <v>0</v>
      </c>
      <c r="GQ309" t="s">
        <v>2476</v>
      </c>
      <c r="GR309">
        <v>84.349668940000001</v>
      </c>
      <c r="GS309">
        <v>30.809842322541702</v>
      </c>
      <c r="GT309">
        <v>23.260316544877199</v>
      </c>
      <c r="GU309">
        <v>1</v>
      </c>
      <c r="GV309">
        <v>36206972</v>
      </c>
      <c r="GW309">
        <v>3686387</v>
      </c>
      <c r="GX309">
        <v>0.44</v>
      </c>
      <c r="GY309">
        <v>3714830</v>
      </c>
      <c r="GZ309">
        <v>205.19970573623223</v>
      </c>
      <c r="HA309" t="s">
        <v>1806</v>
      </c>
      <c r="HB309" s="57">
        <v>0.44600000000000001</v>
      </c>
      <c r="HC309" t="s">
        <v>1806</v>
      </c>
      <c r="HD309" s="58">
        <v>205.19978415463299</v>
      </c>
      <c r="HE309" s="18">
        <v>3485008.32</v>
      </c>
      <c r="HF309" s="18">
        <v>33895190.920319997</v>
      </c>
      <c r="HG309" s="18">
        <v>3477642.9303648695</v>
      </c>
      <c r="HH309" s="57">
        <v>0.27599009900990101</v>
      </c>
      <c r="HI309">
        <v>219</v>
      </c>
      <c r="HJ309" s="11">
        <v>20.172550847794479</v>
      </c>
      <c r="HK309">
        <v>54</v>
      </c>
      <c r="HL309" s="11">
        <v>9.2112104327828668</v>
      </c>
      <c r="HM309" s="59" t="s">
        <v>44</v>
      </c>
      <c r="HN309" s="59" t="s">
        <v>44</v>
      </c>
      <c r="HO309" s="59" t="s">
        <v>44</v>
      </c>
      <c r="HP309" s="59" t="s">
        <v>44</v>
      </c>
      <c r="HQ309" s="59" t="s">
        <v>44</v>
      </c>
      <c r="HR309" s="59" t="s">
        <v>44</v>
      </c>
      <c r="HS309" s="59" t="s">
        <v>44</v>
      </c>
      <c r="HT309" s="59" t="s">
        <v>44</v>
      </c>
      <c r="HU309" t="s">
        <v>44</v>
      </c>
      <c r="HV309" s="19" t="s">
        <v>44</v>
      </c>
      <c r="HW309" s="18">
        <v>801.88496856000017</v>
      </c>
      <c r="HX309" s="58">
        <v>264.14090864366403</v>
      </c>
      <c r="HY309" s="58">
        <v>627.85909135633597</v>
      </c>
      <c r="HZ309" s="57">
        <v>0.6336326183325327</v>
      </c>
      <c r="IA309" s="18">
        <v>3485008.32</v>
      </c>
      <c r="IB309" s="18">
        <v>4951154.5890409444</v>
      </c>
      <c r="IC309" s="18">
        <v>48154929.533012219</v>
      </c>
      <c r="ID309" s="58">
        <v>20.519978415463299</v>
      </c>
      <c r="IE309" s="18">
        <v>494069.0573077834</v>
      </c>
      <c r="IF309" s="18">
        <v>2983573.873057086</v>
      </c>
      <c r="IG309" s="18">
        <v>1271026566.5885756</v>
      </c>
      <c r="IH309" s="18">
        <v>0</v>
      </c>
      <c r="II309" s="18">
        <v>0</v>
      </c>
      <c r="IJ309" s="18">
        <v>2024.3818781740242</v>
      </c>
      <c r="IK309" s="58">
        <v>20.144643713004484</v>
      </c>
      <c r="IL309" s="58">
        <v>6.1376059839760542</v>
      </c>
      <c r="IM309" s="58">
        <v>12.030072476760001</v>
      </c>
      <c r="IN309" s="58">
        <v>16.848114957671687</v>
      </c>
      <c r="IO309" s="58">
        <v>0</v>
      </c>
      <c r="IP309" s="58">
        <v>72.769920735756614</v>
      </c>
      <c r="IQ309" s="58">
        <v>3.823113046627526</v>
      </c>
      <c r="IR309" s="58">
        <v>4.4656446740316893</v>
      </c>
      <c r="IS309" s="58">
        <f t="shared" si="20"/>
        <v>2024.3818781740242</v>
      </c>
      <c r="IT309" s="60"/>
      <c r="IU309" s="18">
        <f t="shared" si="21"/>
        <v>12.030072476760001</v>
      </c>
      <c r="IV309" s="18">
        <f t="shared" si="22"/>
        <v>20.144643713004484</v>
      </c>
      <c r="IW309" s="57">
        <f t="shared" si="23"/>
        <v>0.29612209489200003</v>
      </c>
      <c r="IX309" s="57">
        <f t="shared" si="24"/>
        <v>0.42070093796531993</v>
      </c>
      <c r="JA309" s="18">
        <v>205.4</v>
      </c>
    </row>
    <row r="310" spans="18:261" x14ac:dyDescent="0.2">
      <c r="R310" t="s">
        <v>652</v>
      </c>
      <c r="S310">
        <v>6041</v>
      </c>
      <c r="T310" t="s">
        <v>41</v>
      </c>
      <c r="U310">
        <v>3</v>
      </c>
      <c r="V310">
        <v>89571</v>
      </c>
      <c r="W310" t="s">
        <v>42</v>
      </c>
      <c r="X310" t="s">
        <v>100</v>
      </c>
      <c r="Y310">
        <v>21161</v>
      </c>
      <c r="Z310">
        <v>268</v>
      </c>
      <c r="AA310">
        <v>1346</v>
      </c>
      <c r="AB310" t="b">
        <v>1</v>
      </c>
      <c r="AC310">
        <v>10121</v>
      </c>
      <c r="AD310">
        <v>2005</v>
      </c>
      <c r="AE310" s="10">
        <v>9999</v>
      </c>
      <c r="AF310" s="11">
        <v>67</v>
      </c>
      <c r="AG310" s="11">
        <v>17.481282526859282</v>
      </c>
      <c r="AH310" s="11">
        <v>0</v>
      </c>
      <c r="AI310" s="11">
        <v>17.481282526859282</v>
      </c>
      <c r="AJ310" s="11" t="s">
        <v>100</v>
      </c>
      <c r="AK310" s="11">
        <v>4.82</v>
      </c>
      <c r="AL310" s="11" t="s">
        <v>100</v>
      </c>
      <c r="AM310" s="11">
        <v>-28.91</v>
      </c>
      <c r="AQ310" t="s">
        <v>809</v>
      </c>
      <c r="AR310" t="s">
        <v>810</v>
      </c>
      <c r="AS310">
        <v>7030</v>
      </c>
      <c r="AT310" t="s">
        <v>41</v>
      </c>
      <c r="AU310" t="s">
        <v>811</v>
      </c>
      <c r="AV310">
        <v>2920</v>
      </c>
      <c r="AW310" t="s">
        <v>42</v>
      </c>
      <c r="AX310">
        <v>0</v>
      </c>
      <c r="AY310" t="s">
        <v>442</v>
      </c>
      <c r="AZ310" t="s">
        <v>77</v>
      </c>
      <c r="BA310">
        <v>48</v>
      </c>
      <c r="BB310" t="s">
        <v>717</v>
      </c>
      <c r="BC310">
        <v>395</v>
      </c>
      <c r="BD310">
        <v>48395</v>
      </c>
      <c r="BE310">
        <v>152</v>
      </c>
      <c r="BF310">
        <v>11608</v>
      </c>
      <c r="BG310">
        <v>1990</v>
      </c>
      <c r="BH310">
        <v>0</v>
      </c>
      <c r="BI310" t="s">
        <v>1787</v>
      </c>
      <c r="BJ310" t="s">
        <v>1948</v>
      </c>
      <c r="BK310" t="s">
        <v>1808</v>
      </c>
      <c r="BL310" t="s">
        <v>2128</v>
      </c>
      <c r="BM310" t="s">
        <v>1791</v>
      </c>
      <c r="BN310">
        <v>1990</v>
      </c>
      <c r="BO310">
        <v>0.78</v>
      </c>
      <c r="BP310" t="s">
        <v>2520</v>
      </c>
      <c r="BQ310" t="s">
        <v>1699</v>
      </c>
      <c r="BR310">
        <v>0</v>
      </c>
      <c r="BS310">
        <v>2007</v>
      </c>
      <c r="BT310" t="s">
        <v>41</v>
      </c>
      <c r="BU310">
        <v>0</v>
      </c>
      <c r="BV310" t="s">
        <v>1812</v>
      </c>
      <c r="BW310">
        <v>2011</v>
      </c>
      <c r="BX310">
        <v>0</v>
      </c>
      <c r="BY310">
        <v>0.57999999999999996</v>
      </c>
      <c r="BZ310">
        <v>0.19620000000000001</v>
      </c>
      <c r="CA310">
        <v>8.5519999999999999E-2</v>
      </c>
      <c r="CB310">
        <v>0.19620000000000001</v>
      </c>
      <c r="CC310">
        <v>8.5519999999999999E-2</v>
      </c>
      <c r="CD310">
        <v>0.1</v>
      </c>
      <c r="CE310">
        <v>0.1</v>
      </c>
      <c r="CF310">
        <v>0.1</v>
      </c>
      <c r="CG310">
        <v>0.98</v>
      </c>
      <c r="CH310" t="s">
        <v>1793</v>
      </c>
      <c r="CI310">
        <v>1990</v>
      </c>
      <c r="CJ310">
        <v>0</v>
      </c>
      <c r="CK310">
        <v>0</v>
      </c>
      <c r="CL310">
        <v>0</v>
      </c>
      <c r="CM310">
        <v>0</v>
      </c>
      <c r="CN310">
        <v>0</v>
      </c>
      <c r="CO310" t="s">
        <v>2521</v>
      </c>
      <c r="CP310">
        <v>100</v>
      </c>
      <c r="CQ310" t="s">
        <v>2522</v>
      </c>
      <c r="CR310">
        <v>100</v>
      </c>
      <c r="CS310" t="s">
        <v>1795</v>
      </c>
      <c r="CT310" t="s">
        <v>2523</v>
      </c>
      <c r="CU310">
        <v>1</v>
      </c>
      <c r="CV310">
        <v>0</v>
      </c>
      <c r="CW310" t="s">
        <v>2168</v>
      </c>
      <c r="CX310">
        <v>31.091925</v>
      </c>
      <c r="CY310">
        <v>-96.695030000000003</v>
      </c>
      <c r="CZ310" t="s">
        <v>1798</v>
      </c>
      <c r="DA310" t="s">
        <v>1799</v>
      </c>
      <c r="DB310" t="s">
        <v>2524</v>
      </c>
      <c r="DC310">
        <v>0</v>
      </c>
      <c r="DD310" s="18">
        <v>14555770.6</v>
      </c>
      <c r="DE310" s="18">
        <v>1338786.3999999999</v>
      </c>
      <c r="DF310" s="57">
        <v>0.70399999999999996</v>
      </c>
      <c r="DG310" t="s">
        <v>1835</v>
      </c>
      <c r="DH310">
        <v>6641810.7999999998</v>
      </c>
      <c r="DI310">
        <v>1239.4000000000001</v>
      </c>
      <c r="DJ310">
        <v>1021.4</v>
      </c>
      <c r="DK310">
        <v>1584681.4</v>
      </c>
      <c r="DL310">
        <v>12</v>
      </c>
      <c r="DM310">
        <v>298.2</v>
      </c>
      <c r="DN310">
        <v>50</v>
      </c>
      <c r="DO310">
        <v>0</v>
      </c>
      <c r="DP310">
        <v>0.17170130014278201</v>
      </c>
      <c r="DQ310">
        <v>0.14663321234709001</v>
      </c>
      <c r="DR310">
        <v>217.737635278954</v>
      </c>
      <c r="DS310">
        <v>0</v>
      </c>
      <c r="DT310">
        <v>9.6951107996923996E-2</v>
      </c>
      <c r="DU310">
        <v>0.17029672066967</v>
      </c>
      <c r="DV310">
        <v>0.14034296473454999</v>
      </c>
      <c r="DW310" s="58">
        <v>217.73926555286599</v>
      </c>
      <c r="DX310">
        <v>8.2441530096661401E-7</v>
      </c>
      <c r="DY310">
        <v>8.9794789095768796E-2</v>
      </c>
      <c r="DZ310">
        <v>7.0449712924464799E-3</v>
      </c>
      <c r="EA310">
        <v>0</v>
      </c>
      <c r="EB310">
        <v>1167608</v>
      </c>
      <c r="EC310">
        <v>1010613</v>
      </c>
      <c r="ED310">
        <v>30754</v>
      </c>
      <c r="EE310">
        <v>0</v>
      </c>
      <c r="EF310">
        <v>1</v>
      </c>
      <c r="EG310">
        <v>1</v>
      </c>
      <c r="EH310" t="s">
        <v>1847</v>
      </c>
      <c r="EI310">
        <v>1.8054694E-2</v>
      </c>
      <c r="EJ310">
        <v>1.3492466999999999E-2</v>
      </c>
      <c r="EK310" t="s">
        <v>1848</v>
      </c>
      <c r="EL310" t="s">
        <v>1848</v>
      </c>
      <c r="EM310">
        <v>1</v>
      </c>
      <c r="EN310">
        <v>0</v>
      </c>
      <c r="EO310">
        <v>1</v>
      </c>
      <c r="EP310">
        <v>1</v>
      </c>
      <c r="EQ310">
        <v>0</v>
      </c>
      <c r="ER310">
        <v>1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 t="s">
        <v>1801</v>
      </c>
      <c r="FA310">
        <v>32</v>
      </c>
      <c r="FB310" t="s">
        <v>1802</v>
      </c>
      <c r="FC310">
        <v>6</v>
      </c>
      <c r="FD310" t="s">
        <v>1849</v>
      </c>
      <c r="FE310">
        <v>0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16</v>
      </c>
      <c r="FM310">
        <v>58</v>
      </c>
      <c r="FN310">
        <v>66</v>
      </c>
      <c r="FO310">
        <v>50</v>
      </c>
      <c r="FP310">
        <v>0</v>
      </c>
      <c r="FQ310">
        <v>0</v>
      </c>
      <c r="FR310">
        <v>0</v>
      </c>
      <c r="FS310">
        <v>0</v>
      </c>
      <c r="FT310">
        <v>0</v>
      </c>
      <c r="FU310">
        <v>0</v>
      </c>
      <c r="FV310">
        <v>0</v>
      </c>
      <c r="FW310">
        <v>0</v>
      </c>
      <c r="FX310">
        <v>0</v>
      </c>
      <c r="FY310">
        <v>0</v>
      </c>
      <c r="FZ310">
        <v>0</v>
      </c>
      <c r="GA310">
        <v>0</v>
      </c>
      <c r="GB310">
        <v>0</v>
      </c>
      <c r="GC310">
        <v>0</v>
      </c>
      <c r="GD310">
        <v>0</v>
      </c>
      <c r="GE310">
        <v>1</v>
      </c>
      <c r="GF310">
        <v>1</v>
      </c>
      <c r="GG310">
        <v>0</v>
      </c>
      <c r="GH310">
        <v>1</v>
      </c>
      <c r="GI310">
        <v>0</v>
      </c>
      <c r="GJ310" t="s">
        <v>1836</v>
      </c>
      <c r="GK310">
        <v>0</v>
      </c>
      <c r="GL310">
        <v>1</v>
      </c>
      <c r="GM310" t="s">
        <v>1836</v>
      </c>
      <c r="GN310">
        <v>0</v>
      </c>
      <c r="GO310">
        <v>0</v>
      </c>
      <c r="GP310">
        <v>0</v>
      </c>
      <c r="GQ310" t="s">
        <v>2335</v>
      </c>
      <c r="GR310">
        <v>442.22346420000002</v>
      </c>
      <c r="GS310">
        <v>2.80265544534622</v>
      </c>
      <c r="GT310">
        <v>2.3096920057097199</v>
      </c>
      <c r="GU310">
        <v>0</v>
      </c>
      <c r="GV310">
        <v>14262687</v>
      </c>
      <c r="GW310">
        <v>1320382</v>
      </c>
      <c r="GX310">
        <v>0.69</v>
      </c>
      <c r="GY310">
        <v>1552777</v>
      </c>
      <c r="GZ310">
        <v>217.73975689153102</v>
      </c>
      <c r="HA310" t="s">
        <v>1806</v>
      </c>
      <c r="HB310" s="57">
        <v>0.70399999999999996</v>
      </c>
      <c r="HC310" t="s">
        <v>1806</v>
      </c>
      <c r="HD310" s="58">
        <v>217.73926555286599</v>
      </c>
      <c r="HE310" s="18">
        <v>937390.07999999996</v>
      </c>
      <c r="HF310" s="18">
        <v>10881224.04864</v>
      </c>
      <c r="HG310" s="18">
        <v>1184634.8663335282</v>
      </c>
      <c r="HH310" s="57">
        <v>0.49836065573770494</v>
      </c>
      <c r="HI310">
        <v>28</v>
      </c>
      <c r="HJ310" s="11">
        <v>25.110951335863664</v>
      </c>
      <c r="HK310">
        <v>0</v>
      </c>
      <c r="HL310" s="11">
        <v>25.110951335863664</v>
      </c>
      <c r="HM310" s="59" t="s">
        <v>44</v>
      </c>
      <c r="HN310" s="59" t="s">
        <v>44</v>
      </c>
      <c r="HO310" s="59" t="s">
        <v>44</v>
      </c>
      <c r="HP310" s="59" t="s">
        <v>44</v>
      </c>
      <c r="HQ310" s="59" t="s">
        <v>44</v>
      </c>
      <c r="HR310" s="59" t="s">
        <v>44</v>
      </c>
      <c r="HS310" s="59" t="s">
        <v>44</v>
      </c>
      <c r="HT310" s="59" t="s">
        <v>44</v>
      </c>
      <c r="HU310" t="s">
        <v>44</v>
      </c>
      <c r="HV310" s="19" t="s">
        <v>44</v>
      </c>
      <c r="HW310" s="18">
        <v>171.69179212800003</v>
      </c>
      <c r="HX310" s="58">
        <v>56.555276326963209</v>
      </c>
      <c r="HY310" s="58">
        <v>95.444723673036791</v>
      </c>
      <c r="HZ310" s="57">
        <v>1</v>
      </c>
      <c r="IA310" s="18">
        <v>836095.77937580226</v>
      </c>
      <c r="IB310" s="18">
        <v>1331520</v>
      </c>
      <c r="IC310" s="18">
        <v>15456284.16</v>
      </c>
      <c r="ID310" s="58">
        <v>21.7739265552866</v>
      </c>
      <c r="IE310" s="18">
        <v>168271.99805873982</v>
      </c>
      <c r="IF310" s="18">
        <v>1016362.8682747884</v>
      </c>
      <c r="IG310" s="18">
        <v>272139817.57479829</v>
      </c>
      <c r="IH310" s="18">
        <v>1</v>
      </c>
      <c r="II310" s="18">
        <v>0</v>
      </c>
      <c r="IJ310" s="18">
        <v>2851.281947308712</v>
      </c>
      <c r="IK310" s="58">
        <v>35.579328631578946</v>
      </c>
      <c r="IL310" s="58">
        <v>8.2078995449102177</v>
      </c>
      <c r="IM310" s="58">
        <v>15.115655014848002</v>
      </c>
      <c r="IN310" s="58">
        <v>43.895254185863692</v>
      </c>
      <c r="IO310" s="58">
        <v>2.5896834314991732</v>
      </c>
      <c r="IP310" s="58">
        <v>103.32649193355954</v>
      </c>
      <c r="IQ310" s="58">
        <v>0.99804078388808648</v>
      </c>
      <c r="IR310" s="58">
        <v>0.82102338948114606</v>
      </c>
      <c r="IS310" s="58">
        <f t="shared" si="20"/>
        <v>2851.281947308712</v>
      </c>
      <c r="IT310" s="60"/>
      <c r="IU310" s="18">
        <f t="shared" si="21"/>
        <v>15.115655014848002</v>
      </c>
      <c r="IV310" s="18">
        <f t="shared" si="22"/>
        <v>35.579328631578946</v>
      </c>
      <c r="IW310" s="57">
        <f t="shared" si="23"/>
        <v>0.37207418636160006</v>
      </c>
      <c r="IX310" s="57">
        <f t="shared" si="24"/>
        <v>0.59254481704723205</v>
      </c>
      <c r="JA310" s="18">
        <v>216.24</v>
      </c>
    </row>
    <row r="311" spans="18:261" x14ac:dyDescent="0.2">
      <c r="R311" t="s">
        <v>653</v>
      </c>
      <c r="S311">
        <v>6041</v>
      </c>
      <c r="T311" t="s">
        <v>41</v>
      </c>
      <c r="U311">
        <v>4</v>
      </c>
      <c r="V311">
        <v>90241</v>
      </c>
      <c r="W311" t="s">
        <v>42</v>
      </c>
      <c r="X311" t="s">
        <v>100</v>
      </c>
      <c r="Y311">
        <v>21161</v>
      </c>
      <c r="Z311">
        <v>268</v>
      </c>
      <c r="AA311">
        <v>1346</v>
      </c>
      <c r="AB311" t="b">
        <v>1</v>
      </c>
      <c r="AC311">
        <v>10121</v>
      </c>
      <c r="AD311">
        <v>2009</v>
      </c>
      <c r="AE311" s="10">
        <v>9999</v>
      </c>
      <c r="AF311" s="11">
        <v>67</v>
      </c>
      <c r="AG311" s="11">
        <v>17.481282526859282</v>
      </c>
      <c r="AH311" s="11">
        <v>0</v>
      </c>
      <c r="AI311" s="11">
        <v>17.481282526859282</v>
      </c>
      <c r="AJ311" s="11" t="s">
        <v>100</v>
      </c>
      <c r="AK311" s="11">
        <v>4.82</v>
      </c>
      <c r="AL311" s="11" t="s">
        <v>100</v>
      </c>
      <c r="AM311" s="11">
        <v>-28.91</v>
      </c>
      <c r="AQ311" t="s">
        <v>809</v>
      </c>
      <c r="AR311" t="s">
        <v>812</v>
      </c>
      <c r="AS311">
        <v>7030</v>
      </c>
      <c r="AT311" t="s">
        <v>41</v>
      </c>
      <c r="AU311" t="s">
        <v>813</v>
      </c>
      <c r="AV311">
        <v>2921</v>
      </c>
      <c r="AW311" t="s">
        <v>42</v>
      </c>
      <c r="AX311">
        <v>0</v>
      </c>
      <c r="AY311" t="s">
        <v>442</v>
      </c>
      <c r="AZ311" t="s">
        <v>77</v>
      </c>
      <c r="BA311">
        <v>48</v>
      </c>
      <c r="BB311" t="s">
        <v>717</v>
      </c>
      <c r="BC311">
        <v>395</v>
      </c>
      <c r="BD311">
        <v>48395</v>
      </c>
      <c r="BE311">
        <v>153</v>
      </c>
      <c r="BF311">
        <v>11407</v>
      </c>
      <c r="BG311">
        <v>1991</v>
      </c>
      <c r="BH311">
        <v>0</v>
      </c>
      <c r="BI311" t="s">
        <v>1787</v>
      </c>
      <c r="BJ311" t="s">
        <v>1948</v>
      </c>
      <c r="BK311" t="s">
        <v>1808</v>
      </c>
      <c r="BL311" t="s">
        <v>2128</v>
      </c>
      <c r="BM311" t="s">
        <v>1791</v>
      </c>
      <c r="BN311">
        <v>1991</v>
      </c>
      <c r="BO311">
        <v>0.78</v>
      </c>
      <c r="BP311" t="s">
        <v>2520</v>
      </c>
      <c r="BQ311" t="s">
        <v>1699</v>
      </c>
      <c r="BR311">
        <v>0</v>
      </c>
      <c r="BS311">
        <v>2008</v>
      </c>
      <c r="BT311" t="s">
        <v>41</v>
      </c>
      <c r="BU311">
        <v>0</v>
      </c>
      <c r="BV311" t="s">
        <v>1812</v>
      </c>
      <c r="BW311">
        <v>2011</v>
      </c>
      <c r="BX311">
        <v>0</v>
      </c>
      <c r="BY311">
        <v>0.57999999999999996</v>
      </c>
      <c r="BZ311">
        <v>0.18343999999999999</v>
      </c>
      <c r="CA311">
        <v>9.0139999999999998E-2</v>
      </c>
      <c r="CB311">
        <v>0.18343999999999999</v>
      </c>
      <c r="CC311">
        <v>9.0139999999999998E-2</v>
      </c>
      <c r="CD311">
        <v>0.1</v>
      </c>
      <c r="CE311">
        <v>0.1</v>
      </c>
      <c r="CF311">
        <v>0.1</v>
      </c>
      <c r="CG311">
        <v>0.98</v>
      </c>
      <c r="CH311" t="s">
        <v>1793</v>
      </c>
      <c r="CI311">
        <v>1991</v>
      </c>
      <c r="CJ311">
        <v>0</v>
      </c>
      <c r="CK311">
        <v>0</v>
      </c>
      <c r="CL311">
        <v>0</v>
      </c>
      <c r="CM311">
        <v>0</v>
      </c>
      <c r="CN311">
        <v>0</v>
      </c>
      <c r="CO311" t="s">
        <v>2521</v>
      </c>
      <c r="CP311">
        <v>100</v>
      </c>
      <c r="CQ311" t="s">
        <v>2522</v>
      </c>
      <c r="CR311">
        <v>100</v>
      </c>
      <c r="CS311" t="s">
        <v>1795</v>
      </c>
      <c r="CT311" t="s">
        <v>2525</v>
      </c>
      <c r="CU311">
        <v>1</v>
      </c>
      <c r="CV311">
        <v>0</v>
      </c>
      <c r="CW311" t="s">
        <v>2168</v>
      </c>
      <c r="CX311">
        <v>31.091925</v>
      </c>
      <c r="CY311">
        <v>-96.695030000000003</v>
      </c>
      <c r="CZ311" t="s">
        <v>1798</v>
      </c>
      <c r="DA311" t="s">
        <v>1799</v>
      </c>
      <c r="DB311" t="s">
        <v>2524</v>
      </c>
      <c r="DC311">
        <v>0</v>
      </c>
      <c r="DD311" s="18">
        <v>13564089</v>
      </c>
      <c r="DE311" s="18">
        <v>1377092</v>
      </c>
      <c r="DF311" s="57">
        <v>0.75600000000000001</v>
      </c>
      <c r="DG311" t="s">
        <v>1835</v>
      </c>
      <c r="DH311">
        <v>5949761.7999999998</v>
      </c>
      <c r="DI311">
        <v>1185</v>
      </c>
      <c r="DJ311">
        <v>942.2</v>
      </c>
      <c r="DK311">
        <v>1476726.8</v>
      </c>
      <c r="DL311">
        <v>13</v>
      </c>
      <c r="DM311">
        <v>271.60000000000002</v>
      </c>
      <c r="DN311">
        <v>50</v>
      </c>
      <c r="DO311">
        <v>0</v>
      </c>
      <c r="DP311">
        <v>0.17110396518932899</v>
      </c>
      <c r="DQ311">
        <v>0.144638753038457</v>
      </c>
      <c r="DR311">
        <v>217.73793340234499</v>
      </c>
      <c r="DS311">
        <v>0</v>
      </c>
      <c r="DT311">
        <v>9.6218764538104504E-2</v>
      </c>
      <c r="DU311">
        <v>0.174726072646677</v>
      </c>
      <c r="DV311">
        <v>0.13892565877443</v>
      </c>
      <c r="DW311" s="58">
        <v>217.740653279405</v>
      </c>
      <c r="DX311">
        <v>9.5841305671173292E-7</v>
      </c>
      <c r="DY311">
        <v>9.1297772626796503E-2</v>
      </c>
      <c r="DZ311">
        <v>7.2992690074059801E-3</v>
      </c>
      <c r="EA311">
        <v>0</v>
      </c>
      <c r="EB311">
        <v>1246316</v>
      </c>
      <c r="EC311">
        <v>1085473</v>
      </c>
      <c r="ED311">
        <v>19588</v>
      </c>
      <c r="EE311">
        <v>0</v>
      </c>
      <c r="EF311">
        <v>1</v>
      </c>
      <c r="EG311">
        <v>1</v>
      </c>
      <c r="EH311" t="s">
        <v>1847</v>
      </c>
      <c r="EI311">
        <v>2.0488175000000001E-2</v>
      </c>
      <c r="EJ311">
        <v>1.3492466999999999E-2</v>
      </c>
      <c r="EK311" t="s">
        <v>1848</v>
      </c>
      <c r="EL311" t="s">
        <v>1848</v>
      </c>
      <c r="EM311">
        <v>1</v>
      </c>
      <c r="EN311">
        <v>0</v>
      </c>
      <c r="EO311">
        <v>1</v>
      </c>
      <c r="EP311">
        <v>1</v>
      </c>
      <c r="EQ311">
        <v>0</v>
      </c>
      <c r="ER311">
        <v>1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 t="s">
        <v>1801</v>
      </c>
      <c r="FA311">
        <v>31</v>
      </c>
      <c r="FB311" t="s">
        <v>1802</v>
      </c>
      <c r="FC311">
        <v>6</v>
      </c>
      <c r="FD311" t="s">
        <v>1849</v>
      </c>
      <c r="FE311">
        <v>0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16</v>
      </c>
      <c r="FM311">
        <v>58</v>
      </c>
      <c r="FN311">
        <v>66</v>
      </c>
      <c r="FO311">
        <v>50</v>
      </c>
      <c r="FP311">
        <v>0</v>
      </c>
      <c r="FQ311">
        <v>0</v>
      </c>
      <c r="FR311">
        <v>0</v>
      </c>
      <c r="FS311">
        <v>0</v>
      </c>
      <c r="FT311">
        <v>0</v>
      </c>
      <c r="FU311">
        <v>0</v>
      </c>
      <c r="FV311">
        <v>0</v>
      </c>
      <c r="FW311">
        <v>0</v>
      </c>
      <c r="FX311">
        <v>0</v>
      </c>
      <c r="FY311">
        <v>0</v>
      </c>
      <c r="FZ311">
        <v>0</v>
      </c>
      <c r="GA311">
        <v>0</v>
      </c>
      <c r="GB311">
        <v>0</v>
      </c>
      <c r="GC311">
        <v>0</v>
      </c>
      <c r="GD311">
        <v>0</v>
      </c>
      <c r="GE311">
        <v>1</v>
      </c>
      <c r="GF311">
        <v>1</v>
      </c>
      <c r="GG311">
        <v>0</v>
      </c>
      <c r="GH311">
        <v>1</v>
      </c>
      <c r="GI311">
        <v>0</v>
      </c>
      <c r="GJ311" t="s">
        <v>1836</v>
      </c>
      <c r="GK311">
        <v>0</v>
      </c>
      <c r="GL311">
        <v>1</v>
      </c>
      <c r="GM311" t="s">
        <v>1836</v>
      </c>
      <c r="GN311">
        <v>0</v>
      </c>
      <c r="GO311">
        <v>0</v>
      </c>
      <c r="GP311">
        <v>0</v>
      </c>
      <c r="GQ311" t="s">
        <v>2335</v>
      </c>
      <c r="GR311">
        <v>442.22346420000002</v>
      </c>
      <c r="GS311">
        <v>2.6796407154552702</v>
      </c>
      <c r="GT311">
        <v>2.1305970313096698</v>
      </c>
      <c r="GU311">
        <v>0</v>
      </c>
      <c r="GV311">
        <v>14320280</v>
      </c>
      <c r="GW311">
        <v>1415973</v>
      </c>
      <c r="GX311">
        <v>0.8</v>
      </c>
      <c r="GY311">
        <v>1559065</v>
      </c>
      <c r="GZ311">
        <v>217.74225084984371</v>
      </c>
      <c r="HA311" t="s">
        <v>1806</v>
      </c>
      <c r="HB311" s="57">
        <v>0.75600000000000001</v>
      </c>
      <c r="HC311" t="s">
        <v>1806</v>
      </c>
      <c r="HD311" s="58">
        <v>217.740653279405</v>
      </c>
      <c r="HE311" s="18">
        <v>1013251.68</v>
      </c>
      <c r="HF311" s="18">
        <v>11558161.913760001</v>
      </c>
      <c r="HG311" s="18">
        <v>1258340.8629056204</v>
      </c>
      <c r="HH311" s="57">
        <v>0.50163934426229506</v>
      </c>
      <c r="HI311">
        <v>28</v>
      </c>
      <c r="HJ311" s="11">
        <v>25.300567487896359</v>
      </c>
      <c r="HK311">
        <v>0</v>
      </c>
      <c r="HL311" s="11">
        <v>25.300567487896359</v>
      </c>
      <c r="HM311" s="59" t="s">
        <v>44</v>
      </c>
      <c r="HN311" s="59" t="s">
        <v>44</v>
      </c>
      <c r="HO311" s="59" t="s">
        <v>44</v>
      </c>
      <c r="HP311" s="59" t="s">
        <v>44</v>
      </c>
      <c r="HQ311" s="59" t="s">
        <v>44</v>
      </c>
      <c r="HR311" s="59" t="s">
        <v>44</v>
      </c>
      <c r="HS311" s="59" t="s">
        <v>44</v>
      </c>
      <c r="HT311" s="59" t="s">
        <v>44</v>
      </c>
      <c r="HU311" t="s">
        <v>44</v>
      </c>
      <c r="HV311" s="19" t="s">
        <v>44</v>
      </c>
      <c r="HW311" s="18">
        <v>169.82883046800001</v>
      </c>
      <c r="HX311" s="58">
        <v>55.941616756159199</v>
      </c>
      <c r="HY311" s="58">
        <v>97.058383243840808</v>
      </c>
      <c r="HZ311" s="57">
        <v>1</v>
      </c>
      <c r="IA311" s="18">
        <v>850231.43721604545</v>
      </c>
      <c r="IB311" s="18">
        <v>1340280</v>
      </c>
      <c r="IC311" s="18">
        <v>15288573.960000001</v>
      </c>
      <c r="ID311" s="58">
        <v>21.774065327940502</v>
      </c>
      <c r="IE311" s="18">
        <v>166447.20408804502</v>
      </c>
      <c r="IF311" s="18">
        <v>1091893.6588175753</v>
      </c>
      <c r="IG311" s="18">
        <v>269186932.99005777</v>
      </c>
      <c r="IH311" s="18">
        <v>1</v>
      </c>
      <c r="II311" s="18">
        <v>0</v>
      </c>
      <c r="IJ311" s="18">
        <v>2773.4537089266837</v>
      </c>
      <c r="IK311" s="58">
        <v>35.457726980392152</v>
      </c>
      <c r="IL311" s="58">
        <v>6.5812881345366474</v>
      </c>
      <c r="IM311" s="58">
        <v>14.853917707992</v>
      </c>
      <c r="IN311" s="58">
        <v>45.885793936954265</v>
      </c>
      <c r="IO311" s="58">
        <v>4.1405245185118513</v>
      </c>
      <c r="IP311" s="58">
        <v>109.15964399456857</v>
      </c>
      <c r="IQ311" s="58">
        <v>-5.745753482478122</v>
      </c>
      <c r="IR311" s="58">
        <v>-4.4740806046870309</v>
      </c>
      <c r="IS311" s="58">
        <f t="shared" si="20"/>
        <v>2773.4537089266837</v>
      </c>
      <c r="IT311" s="60"/>
      <c r="IU311" s="18">
        <f t="shared" si="21"/>
        <v>14.853917707992</v>
      </c>
      <c r="IV311" s="18">
        <f t="shared" si="22"/>
        <v>35.457726980392152</v>
      </c>
      <c r="IW311" s="57">
        <f t="shared" si="23"/>
        <v>0.36563148206639995</v>
      </c>
      <c r="IX311" s="57">
        <f t="shared" si="24"/>
        <v>0.5763707872159427</v>
      </c>
      <c r="JA311" s="18">
        <v>216.24</v>
      </c>
    </row>
    <row r="312" spans="18:261" x14ac:dyDescent="0.2">
      <c r="R312" t="s">
        <v>1043</v>
      </c>
      <c r="S312">
        <v>6052</v>
      </c>
      <c r="T312" t="s">
        <v>41</v>
      </c>
      <c r="U312">
        <v>1</v>
      </c>
      <c r="V312">
        <v>2722</v>
      </c>
      <c r="W312" t="s">
        <v>42</v>
      </c>
      <c r="X312" t="s">
        <v>759</v>
      </c>
      <c r="Y312">
        <v>13149</v>
      </c>
      <c r="Z312">
        <v>872</v>
      </c>
      <c r="AA312">
        <v>1744</v>
      </c>
      <c r="AB312" t="b">
        <v>1</v>
      </c>
      <c r="AC312">
        <v>10009</v>
      </c>
      <c r="AD312">
        <v>1976</v>
      </c>
      <c r="AE312" s="10">
        <v>2021</v>
      </c>
      <c r="AF312" s="11">
        <v>252</v>
      </c>
      <c r="AG312" s="11">
        <v>23.131994696218598</v>
      </c>
      <c r="AH312" s="11">
        <v>94</v>
      </c>
      <c r="AI312" s="11">
        <v>9.1793629746899192</v>
      </c>
      <c r="AJ312" s="11" t="s">
        <v>759</v>
      </c>
      <c r="AK312" s="11">
        <v>4.82</v>
      </c>
      <c r="AL312" s="11" t="s">
        <v>563</v>
      </c>
      <c r="AM312" s="11">
        <v>-28.91</v>
      </c>
      <c r="AQ312" t="s">
        <v>119</v>
      </c>
      <c r="AR312" t="s">
        <v>814</v>
      </c>
      <c r="AS312">
        <v>7097</v>
      </c>
      <c r="AT312" t="s">
        <v>41</v>
      </c>
      <c r="AU312" t="s">
        <v>210</v>
      </c>
      <c r="AV312">
        <v>2939</v>
      </c>
      <c r="AW312" t="s">
        <v>42</v>
      </c>
      <c r="AX312">
        <v>0</v>
      </c>
      <c r="AY312" t="s">
        <v>442</v>
      </c>
      <c r="AZ312" t="s">
        <v>77</v>
      </c>
      <c r="BA312">
        <v>48</v>
      </c>
      <c r="BB312" t="s">
        <v>815</v>
      </c>
      <c r="BC312">
        <v>29</v>
      </c>
      <c r="BD312">
        <v>48029</v>
      </c>
      <c r="BE312">
        <v>560</v>
      </c>
      <c r="BF312">
        <v>9995</v>
      </c>
      <c r="BG312">
        <v>1992</v>
      </c>
      <c r="BH312">
        <v>0</v>
      </c>
      <c r="BI312" t="s">
        <v>1881</v>
      </c>
      <c r="BJ312" t="s">
        <v>1948</v>
      </c>
      <c r="BK312" t="s">
        <v>1808</v>
      </c>
      <c r="BL312" t="s">
        <v>1910</v>
      </c>
      <c r="BM312" t="s">
        <v>1810</v>
      </c>
      <c r="BN312">
        <v>1992</v>
      </c>
      <c r="BO312">
        <v>0.93</v>
      </c>
      <c r="BP312" t="s">
        <v>1968</v>
      </c>
      <c r="BQ312">
        <v>0</v>
      </c>
      <c r="BR312">
        <v>0</v>
      </c>
      <c r="BS312">
        <v>0</v>
      </c>
      <c r="BT312" t="s">
        <v>41</v>
      </c>
      <c r="BU312">
        <v>0</v>
      </c>
      <c r="BV312" t="s">
        <v>1812</v>
      </c>
      <c r="BW312">
        <v>2015</v>
      </c>
      <c r="BX312">
        <v>0</v>
      </c>
      <c r="BY312">
        <v>0.35</v>
      </c>
      <c r="BZ312">
        <v>0.14371999999999999</v>
      </c>
      <c r="CA312">
        <v>0.14371999999999999</v>
      </c>
      <c r="CB312">
        <v>0.14371999999999999</v>
      </c>
      <c r="CC312">
        <v>0.14371999999999999</v>
      </c>
      <c r="CD312">
        <v>0.1</v>
      </c>
      <c r="CE312">
        <v>0.1</v>
      </c>
      <c r="CF312">
        <v>0.1</v>
      </c>
      <c r="CG312">
        <v>0.98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 t="s">
        <v>2526</v>
      </c>
      <c r="CP312">
        <v>100</v>
      </c>
      <c r="CQ312" t="s">
        <v>2526</v>
      </c>
      <c r="CR312">
        <v>100</v>
      </c>
      <c r="CS312" t="s">
        <v>1795</v>
      </c>
      <c r="CT312" t="s">
        <v>2527</v>
      </c>
      <c r="CU312">
        <v>1</v>
      </c>
      <c r="CV312">
        <v>0</v>
      </c>
      <c r="CW312" t="s">
        <v>2168</v>
      </c>
      <c r="CX312">
        <v>29.309722000000001</v>
      </c>
      <c r="CY312">
        <v>-98.320300000000003</v>
      </c>
      <c r="CZ312" t="s">
        <v>1876</v>
      </c>
      <c r="DA312" t="s">
        <v>1818</v>
      </c>
      <c r="DB312" t="s">
        <v>2524</v>
      </c>
      <c r="DC312">
        <v>0</v>
      </c>
      <c r="DD312" s="18">
        <v>27931492.199999999</v>
      </c>
      <c r="DE312" s="18">
        <v>2584235.2000000002</v>
      </c>
      <c r="DF312" s="57">
        <v>0.5</v>
      </c>
      <c r="DG312" t="s">
        <v>1820</v>
      </c>
      <c r="DH312">
        <v>14514413.4</v>
      </c>
      <c r="DI312">
        <v>623.4</v>
      </c>
      <c r="DJ312">
        <v>1975.8</v>
      </c>
      <c r="DK312">
        <v>2865767.8</v>
      </c>
      <c r="DL312">
        <v>7.2</v>
      </c>
      <c r="DM312">
        <v>1029.5999999999999</v>
      </c>
      <c r="DN312">
        <v>0</v>
      </c>
      <c r="DO312">
        <v>0</v>
      </c>
      <c r="DP312">
        <v>4.1923471778563898E-2</v>
      </c>
      <c r="DQ312">
        <v>0.13514238598926101</v>
      </c>
      <c r="DR312">
        <v>205.19965516871301</v>
      </c>
      <c r="DS312">
        <v>1.78854401785682E-7</v>
      </c>
      <c r="DT312">
        <v>0.13539470766550801</v>
      </c>
      <c r="DU312">
        <v>4.4637787020916801E-2</v>
      </c>
      <c r="DV312">
        <v>0.141474718633184</v>
      </c>
      <c r="DW312" s="58">
        <v>205.199763727625</v>
      </c>
      <c r="DX312">
        <v>2.5777355353753699E-7</v>
      </c>
      <c r="DY312">
        <v>0.141872767658664</v>
      </c>
      <c r="DZ312">
        <v>0</v>
      </c>
      <c r="EA312">
        <v>0</v>
      </c>
      <c r="EB312">
        <v>2136593</v>
      </c>
      <c r="EC312">
        <v>1293286</v>
      </c>
      <c r="ED312">
        <v>104034</v>
      </c>
      <c r="EE312">
        <v>0</v>
      </c>
      <c r="EF312">
        <v>1</v>
      </c>
      <c r="EG312">
        <v>1</v>
      </c>
      <c r="EH312" t="s">
        <v>1859</v>
      </c>
      <c r="EI312">
        <v>2.3324292E-2</v>
      </c>
      <c r="EJ312">
        <v>9.8205269999999904E-3</v>
      </c>
      <c r="EK312" t="s">
        <v>1848</v>
      </c>
      <c r="EL312" t="s">
        <v>1848</v>
      </c>
      <c r="EM312">
        <v>0</v>
      </c>
      <c r="EN312">
        <v>0</v>
      </c>
      <c r="EO312">
        <v>0</v>
      </c>
      <c r="EP312">
        <v>1</v>
      </c>
      <c r="EQ312">
        <v>0</v>
      </c>
      <c r="ER312">
        <v>1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 t="s">
        <v>1950</v>
      </c>
      <c r="FA312">
        <v>30</v>
      </c>
      <c r="FB312" t="s">
        <v>1802</v>
      </c>
      <c r="FC312">
        <v>0</v>
      </c>
      <c r="FD312" t="s">
        <v>1803</v>
      </c>
      <c r="FE312">
        <v>0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61</v>
      </c>
      <c r="FM312">
        <v>93</v>
      </c>
      <c r="FN312">
        <v>96</v>
      </c>
      <c r="FO312">
        <v>98</v>
      </c>
      <c r="FP312">
        <v>1</v>
      </c>
      <c r="FQ312">
        <v>0</v>
      </c>
      <c r="FR312">
        <v>0</v>
      </c>
      <c r="FS312">
        <v>0</v>
      </c>
      <c r="FT312">
        <v>0</v>
      </c>
      <c r="FU312">
        <v>0</v>
      </c>
      <c r="FV312">
        <v>0</v>
      </c>
      <c r="FW312">
        <v>0</v>
      </c>
      <c r="FX312" t="s">
        <v>1963</v>
      </c>
      <c r="FY312">
        <v>0</v>
      </c>
      <c r="FZ312">
        <v>0</v>
      </c>
      <c r="GA312">
        <v>1</v>
      </c>
      <c r="GB312" t="s">
        <v>1828</v>
      </c>
      <c r="GC312">
        <v>0</v>
      </c>
      <c r="GD312">
        <v>1</v>
      </c>
      <c r="GE312">
        <v>1</v>
      </c>
      <c r="GF312">
        <v>1</v>
      </c>
      <c r="GG312">
        <v>0</v>
      </c>
      <c r="GH312">
        <v>1</v>
      </c>
      <c r="GI312">
        <v>0</v>
      </c>
      <c r="GJ312" t="s">
        <v>1836</v>
      </c>
      <c r="GK312">
        <v>0</v>
      </c>
      <c r="GL312">
        <v>1</v>
      </c>
      <c r="GM312" t="s">
        <v>1836</v>
      </c>
      <c r="GN312">
        <v>0</v>
      </c>
      <c r="GO312" t="s">
        <v>1829</v>
      </c>
      <c r="GP312">
        <v>0</v>
      </c>
      <c r="GQ312" t="s">
        <v>2447</v>
      </c>
      <c r="GR312">
        <v>438.94206799999898</v>
      </c>
      <c r="GS312">
        <v>1.4202329770770501</v>
      </c>
      <c r="GT312">
        <v>4.5012773758563496</v>
      </c>
      <c r="GU312">
        <v>0</v>
      </c>
      <c r="GV312">
        <v>24338871</v>
      </c>
      <c r="GW312">
        <v>2250205</v>
      </c>
      <c r="GX312">
        <v>0.44</v>
      </c>
      <c r="GY312">
        <v>2497163</v>
      </c>
      <c r="GZ312">
        <v>205.19957560890973</v>
      </c>
      <c r="HA312" t="s">
        <v>1806</v>
      </c>
      <c r="HB312" s="57">
        <v>0.5</v>
      </c>
      <c r="HC312" t="s">
        <v>1806</v>
      </c>
      <c r="HD312" s="58">
        <v>205.199763727625</v>
      </c>
      <c r="HE312" s="18">
        <v>2452800</v>
      </c>
      <c r="HF312" s="18">
        <v>24515736</v>
      </c>
      <c r="HG312" s="18">
        <v>2515311.6174044153</v>
      </c>
      <c r="HH312" s="57">
        <v>0.41635687732342008</v>
      </c>
      <c r="HI312">
        <v>12</v>
      </c>
      <c r="HJ312" s="11">
        <v>11.93038956211212</v>
      </c>
      <c r="HK312">
        <v>0</v>
      </c>
      <c r="HL312" s="11">
        <v>11.93038956211212</v>
      </c>
      <c r="HM312" s="59">
        <v>2330.1813626365702</v>
      </c>
      <c r="HN312" s="59">
        <v>10.58</v>
      </c>
      <c r="HO312" s="59">
        <v>4.59</v>
      </c>
      <c r="HP312" s="59">
        <v>29.6972026935305</v>
      </c>
      <c r="HQ312" s="59">
        <v>0.317044674535714</v>
      </c>
      <c r="HR312" s="59">
        <v>0.46422461721076536</v>
      </c>
      <c r="HS312" s="59">
        <v>4.82</v>
      </c>
      <c r="HT312" s="59">
        <v>18.850000000000001</v>
      </c>
      <c r="HU312" t="s">
        <v>44</v>
      </c>
      <c r="HV312" s="19" t="s">
        <v>44</v>
      </c>
      <c r="HW312" s="18">
        <v>539.33779619999996</v>
      </c>
      <c r="HX312" s="58">
        <v>177.65787006827998</v>
      </c>
      <c r="HY312" s="58">
        <v>382.34212993172002</v>
      </c>
      <c r="HZ312" s="57">
        <v>0.73232839930562543</v>
      </c>
      <c r="IA312" s="18">
        <v>2452800</v>
      </c>
      <c r="IB312" s="18">
        <v>3592510.1956336764</v>
      </c>
      <c r="IC312" s="18">
        <v>35907139.405358598</v>
      </c>
      <c r="ID312" s="58">
        <v>20.5199763727625</v>
      </c>
      <c r="IE312" s="18">
        <v>368406.82610572386</v>
      </c>
      <c r="IF312" s="18">
        <v>2146904.7912986912</v>
      </c>
      <c r="IG312" s="18">
        <v>854876564.86011577</v>
      </c>
      <c r="IH312" s="18">
        <v>0</v>
      </c>
      <c r="II312" s="18">
        <v>213719141.21502894</v>
      </c>
      <c r="IJ312" s="18">
        <v>2235.8942369567867</v>
      </c>
      <c r="IK312" s="58">
        <v>22.024218857142856</v>
      </c>
      <c r="IL312" s="58">
        <v>6.9663670531791819</v>
      </c>
      <c r="IM312" s="58">
        <v>12.888247122764998</v>
      </c>
      <c r="IN312" s="58">
        <v>20.248108060644345</v>
      </c>
      <c r="IO312" s="58">
        <v>0</v>
      </c>
      <c r="IP312" s="58">
        <v>74.399424029838869</v>
      </c>
      <c r="IQ312" s="58">
        <v>5.435819567665007</v>
      </c>
      <c r="IR312" s="58">
        <v>6.2103258093263802</v>
      </c>
      <c r="IS312" s="58">
        <f t="shared" si="20"/>
        <v>2235.8942369567867</v>
      </c>
      <c r="IT312" s="60"/>
      <c r="IU312" s="18">
        <f t="shared" si="21"/>
        <v>12.888247122764998</v>
      </c>
      <c r="IV312" s="18">
        <f t="shared" si="22"/>
        <v>22.024218857142856</v>
      </c>
      <c r="IW312" s="57">
        <f t="shared" si="23"/>
        <v>0.3172461965504999</v>
      </c>
      <c r="IX312" s="57">
        <f t="shared" si="24"/>
        <v>0.46465679861125087</v>
      </c>
      <c r="JA312" s="18">
        <v>214.13</v>
      </c>
    </row>
    <row r="313" spans="18:261" x14ac:dyDescent="0.2">
      <c r="R313" t="s">
        <v>1045</v>
      </c>
      <c r="S313">
        <v>6052</v>
      </c>
      <c r="T313" t="s">
        <v>41</v>
      </c>
      <c r="U313">
        <v>2</v>
      </c>
      <c r="V313">
        <v>2723</v>
      </c>
      <c r="W313" t="s">
        <v>42</v>
      </c>
      <c r="X313" t="s">
        <v>759</v>
      </c>
      <c r="Y313">
        <v>13149</v>
      </c>
      <c r="Z313">
        <v>872</v>
      </c>
      <c r="AA313">
        <v>1744</v>
      </c>
      <c r="AB313" t="b">
        <v>1</v>
      </c>
      <c r="AC313">
        <v>10033</v>
      </c>
      <c r="AD313">
        <v>1978</v>
      </c>
      <c r="AE313" s="10">
        <v>2021</v>
      </c>
      <c r="AF313" s="11">
        <v>252</v>
      </c>
      <c r="AG313" s="11">
        <v>23.131994696218598</v>
      </c>
      <c r="AH313" s="11">
        <v>94</v>
      </c>
      <c r="AI313" s="11">
        <v>9.1793629746899192</v>
      </c>
      <c r="AJ313" s="11" t="s">
        <v>759</v>
      </c>
      <c r="AK313" s="11">
        <v>4.82</v>
      </c>
      <c r="AL313" s="11" t="s">
        <v>563</v>
      </c>
      <c r="AM313" s="11">
        <v>-28.91</v>
      </c>
      <c r="AQ313" t="s">
        <v>119</v>
      </c>
      <c r="AR313" t="s">
        <v>120</v>
      </c>
      <c r="AS313">
        <v>7097</v>
      </c>
      <c r="AT313" t="s">
        <v>41</v>
      </c>
      <c r="AU313" t="s">
        <v>121</v>
      </c>
      <c r="AV313">
        <v>2940</v>
      </c>
      <c r="AW313" t="s">
        <v>42</v>
      </c>
      <c r="AX313">
        <v>0</v>
      </c>
      <c r="AY313" t="s">
        <v>442</v>
      </c>
      <c r="AZ313" t="s">
        <v>77</v>
      </c>
      <c r="BA313">
        <v>48</v>
      </c>
      <c r="BB313" t="s">
        <v>815</v>
      </c>
      <c r="BC313">
        <v>29</v>
      </c>
      <c r="BD313">
        <v>48029</v>
      </c>
      <c r="BE313">
        <v>785</v>
      </c>
      <c r="BF313">
        <v>9923</v>
      </c>
      <c r="BG313">
        <v>2010</v>
      </c>
      <c r="BH313">
        <v>0</v>
      </c>
      <c r="BI313" t="s">
        <v>1881</v>
      </c>
      <c r="BJ313" t="s">
        <v>1948</v>
      </c>
      <c r="BK313" t="s">
        <v>1808</v>
      </c>
      <c r="BL313" t="s">
        <v>1910</v>
      </c>
      <c r="BM313" t="s">
        <v>1810</v>
      </c>
      <c r="BN313">
        <v>2010</v>
      </c>
      <c r="BO313">
        <v>0.95</v>
      </c>
      <c r="BP313" t="s">
        <v>2459</v>
      </c>
      <c r="BQ313" t="s">
        <v>1701</v>
      </c>
      <c r="BR313">
        <v>2010</v>
      </c>
      <c r="BS313">
        <v>0</v>
      </c>
      <c r="BT313" t="s">
        <v>41</v>
      </c>
      <c r="BU313">
        <v>0</v>
      </c>
      <c r="BV313" t="s">
        <v>1812</v>
      </c>
      <c r="BW313">
        <v>2013</v>
      </c>
      <c r="BX313">
        <v>0</v>
      </c>
      <c r="BY313">
        <v>0.1</v>
      </c>
      <c r="BZ313">
        <v>4.811E-2</v>
      </c>
      <c r="CA313">
        <v>4.811E-2</v>
      </c>
      <c r="CB313">
        <v>4.811E-2</v>
      </c>
      <c r="CC313">
        <v>4.811E-2</v>
      </c>
      <c r="CD313">
        <v>0.1</v>
      </c>
      <c r="CE313">
        <v>0.1</v>
      </c>
      <c r="CF313">
        <v>0.1</v>
      </c>
      <c r="CG313">
        <v>0.99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 t="s">
        <v>2526</v>
      </c>
      <c r="CP313">
        <v>100</v>
      </c>
      <c r="CQ313" t="s">
        <v>2526</v>
      </c>
      <c r="CR313">
        <v>100</v>
      </c>
      <c r="CS313" t="s">
        <v>1795</v>
      </c>
      <c r="CT313" t="s">
        <v>2528</v>
      </c>
      <c r="CU313">
        <v>1</v>
      </c>
      <c r="CV313">
        <v>0</v>
      </c>
      <c r="CW313" t="s">
        <v>2168</v>
      </c>
      <c r="CX313">
        <v>29.309722000000001</v>
      </c>
      <c r="CY313">
        <v>-98.320300000000003</v>
      </c>
      <c r="CZ313" t="s">
        <v>1876</v>
      </c>
      <c r="DA313" t="s">
        <v>1818</v>
      </c>
      <c r="DB313" t="s">
        <v>2524</v>
      </c>
      <c r="DC313">
        <v>0</v>
      </c>
      <c r="DD313" s="18">
        <v>44201303.399999999</v>
      </c>
      <c r="DE313" s="18">
        <v>4296578.5999999996</v>
      </c>
      <c r="DF313" s="57">
        <v>0.51800000000000002</v>
      </c>
      <c r="DG313" t="s">
        <v>1820</v>
      </c>
      <c r="DH313">
        <v>22314478</v>
      </c>
      <c r="DI313">
        <v>211</v>
      </c>
      <c r="DJ313">
        <v>1003.6</v>
      </c>
      <c r="DK313">
        <v>4535048.8</v>
      </c>
      <c r="DL313">
        <v>18.600000000000001</v>
      </c>
      <c r="DM313">
        <v>497.6</v>
      </c>
      <c r="DN313">
        <v>0</v>
      </c>
      <c r="DO313">
        <v>0</v>
      </c>
      <c r="DP313">
        <v>1.2902537656151699E-2</v>
      </c>
      <c r="DQ313">
        <v>4.2915718241755503E-2</v>
      </c>
      <c r="DR313">
        <v>205.199906997395</v>
      </c>
      <c r="DS313">
        <v>5.7383253726820598E-7</v>
      </c>
      <c r="DT313">
        <v>4.2871376522538203E-2</v>
      </c>
      <c r="DU313">
        <v>9.5472297769391094E-3</v>
      </c>
      <c r="DV313">
        <v>4.5410425612019398E-2</v>
      </c>
      <c r="DW313" s="58">
        <v>205.199776982142</v>
      </c>
      <c r="DX313">
        <v>4.2080207073712598E-7</v>
      </c>
      <c r="DY313">
        <v>4.4598847438869001E-2</v>
      </c>
      <c r="DZ313">
        <v>0</v>
      </c>
      <c r="EA313">
        <v>0</v>
      </c>
      <c r="EB313">
        <v>4555704</v>
      </c>
      <c r="EC313">
        <v>2643617</v>
      </c>
      <c r="ED313">
        <v>88813</v>
      </c>
      <c r="EE313">
        <v>0</v>
      </c>
      <c r="EF313">
        <v>1</v>
      </c>
      <c r="EG313">
        <v>1</v>
      </c>
      <c r="EH313" t="s">
        <v>1859</v>
      </c>
      <c r="EI313">
        <v>1.0294157999999999E-2</v>
      </c>
      <c r="EJ313">
        <v>9.8205269999999904E-3</v>
      </c>
      <c r="EK313" t="s">
        <v>1848</v>
      </c>
      <c r="EL313" t="s">
        <v>1848</v>
      </c>
      <c r="EM313">
        <v>0</v>
      </c>
      <c r="EN313">
        <v>0</v>
      </c>
      <c r="EO313">
        <v>0</v>
      </c>
      <c r="EP313">
        <v>1</v>
      </c>
      <c r="EQ313">
        <v>1</v>
      </c>
      <c r="ER313">
        <v>1</v>
      </c>
      <c r="ES313">
        <v>0</v>
      </c>
      <c r="ET313">
        <v>1</v>
      </c>
      <c r="EU313">
        <v>0</v>
      </c>
      <c r="EV313">
        <v>0</v>
      </c>
      <c r="EW313">
        <v>0</v>
      </c>
      <c r="EX313">
        <v>0</v>
      </c>
      <c r="EY313">
        <v>0</v>
      </c>
      <c r="EZ313" t="s">
        <v>1936</v>
      </c>
      <c r="FA313">
        <v>12</v>
      </c>
      <c r="FB313" t="s">
        <v>1940</v>
      </c>
      <c r="FC313">
        <v>3</v>
      </c>
      <c r="FD313" t="s">
        <v>1825</v>
      </c>
      <c r="FE313">
        <v>0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61</v>
      </c>
      <c r="FM313">
        <v>93</v>
      </c>
      <c r="FN313">
        <v>96</v>
      </c>
      <c r="FO313">
        <v>98</v>
      </c>
      <c r="FP313">
        <v>1</v>
      </c>
      <c r="FQ313">
        <v>0</v>
      </c>
      <c r="FR313">
        <v>0</v>
      </c>
      <c r="FS313">
        <v>0</v>
      </c>
      <c r="FT313">
        <v>0</v>
      </c>
      <c r="FU313">
        <v>0</v>
      </c>
      <c r="FV313">
        <v>0</v>
      </c>
      <c r="FW313">
        <v>0</v>
      </c>
      <c r="FX313" t="s">
        <v>1963</v>
      </c>
      <c r="FY313">
        <v>0</v>
      </c>
      <c r="FZ313">
        <v>0</v>
      </c>
      <c r="GA313">
        <v>1</v>
      </c>
      <c r="GB313" t="s">
        <v>1828</v>
      </c>
      <c r="GC313">
        <v>0</v>
      </c>
      <c r="GD313">
        <v>1</v>
      </c>
      <c r="GE313">
        <v>1</v>
      </c>
      <c r="GF313">
        <v>1</v>
      </c>
      <c r="GG313">
        <v>0</v>
      </c>
      <c r="GH313">
        <v>0</v>
      </c>
      <c r="GI313">
        <v>0</v>
      </c>
      <c r="GJ313">
        <v>0</v>
      </c>
      <c r="GK313">
        <v>0</v>
      </c>
      <c r="GL313">
        <v>1</v>
      </c>
      <c r="GM313" t="s">
        <v>1804</v>
      </c>
      <c r="GN313">
        <v>0</v>
      </c>
      <c r="GO313" t="s">
        <v>1829</v>
      </c>
      <c r="GP313">
        <v>0</v>
      </c>
      <c r="GQ313" t="s">
        <v>2447</v>
      </c>
      <c r="GR313">
        <v>438.94206799999898</v>
      </c>
      <c r="GS313">
        <v>0.48070124825675098</v>
      </c>
      <c r="GT313">
        <v>2.2864065059264198</v>
      </c>
      <c r="GU313">
        <v>0</v>
      </c>
      <c r="GV313">
        <v>48503404</v>
      </c>
      <c r="GW313">
        <v>4809239</v>
      </c>
      <c r="GX313">
        <v>0.56999999999999995</v>
      </c>
      <c r="GY313">
        <v>4976435</v>
      </c>
      <c r="GZ313">
        <v>205.1994123958805</v>
      </c>
      <c r="HA313" t="s">
        <v>1806</v>
      </c>
      <c r="HB313" s="57">
        <v>0.51800000000000002</v>
      </c>
      <c r="HC313" t="s">
        <v>1806</v>
      </c>
      <c r="HD313" s="58">
        <v>205.199776982142</v>
      </c>
      <c r="HE313" s="18">
        <v>3562078.8</v>
      </c>
      <c r="HF313" s="18">
        <v>35346507.932400003</v>
      </c>
      <c r="HG313" s="18">
        <v>3626547.7724129967</v>
      </c>
      <c r="HH313" s="57">
        <v>0.58364312267657992</v>
      </c>
      <c r="HI313">
        <v>12</v>
      </c>
      <c r="HJ313" s="11">
        <v>9.8052381285902754</v>
      </c>
      <c r="HK313">
        <v>0</v>
      </c>
      <c r="HL313" s="11">
        <v>9.8052381285902754</v>
      </c>
      <c r="HM313" s="59">
        <v>2305.6098898162099</v>
      </c>
      <c r="HN313" s="59">
        <v>10.58</v>
      </c>
      <c r="HO313" s="59">
        <v>3.52</v>
      </c>
      <c r="HP313" s="59">
        <v>27.4315694347994</v>
      </c>
      <c r="HQ313" s="59">
        <v>0.31473841077993603</v>
      </c>
      <c r="HR313" s="59">
        <v>0.45929673533600712</v>
      </c>
      <c r="HS313" s="59">
        <v>4.82</v>
      </c>
      <c r="HT313" s="59">
        <v>18.850000000000001</v>
      </c>
      <c r="HU313" t="s">
        <v>44</v>
      </c>
      <c r="HV313" s="19" t="s">
        <v>44</v>
      </c>
      <c r="HW313" s="18">
        <v>750.58983546749982</v>
      </c>
      <c r="HX313" s="58">
        <v>247.24429180299444</v>
      </c>
      <c r="HY313" s="58">
        <v>537.75570819700556</v>
      </c>
      <c r="HZ313" s="57">
        <v>0.75616119699287698</v>
      </c>
      <c r="IA313" s="18">
        <v>3562078.8</v>
      </c>
      <c r="IB313" s="18">
        <v>5199818.0872412175</v>
      </c>
      <c r="IC313" s="18">
        <v>51597794.879694603</v>
      </c>
      <c r="ID313" s="58">
        <v>20.519977698214202</v>
      </c>
      <c r="IE313" s="18">
        <v>529392.8001041821</v>
      </c>
      <c r="IF313" s="18">
        <v>3097154.9723088145</v>
      </c>
      <c r="IG313" s="18">
        <v>1189721292.8230076</v>
      </c>
      <c r="IH313" s="18">
        <v>0</v>
      </c>
      <c r="II313" s="18">
        <v>297430323.2057519</v>
      </c>
      <c r="IJ313" s="18">
        <v>2212.3824530136944</v>
      </c>
      <c r="IK313" s="58">
        <v>20.576783006369425</v>
      </c>
      <c r="IL313" s="58">
        <v>6.8434562483406882</v>
      </c>
      <c r="IM313" s="58">
        <v>12.795405322580995</v>
      </c>
      <c r="IN313" s="58">
        <v>18.071969713767274</v>
      </c>
      <c r="IO313" s="58">
        <v>0</v>
      </c>
      <c r="IP313" s="58">
        <v>73.90576891399742</v>
      </c>
      <c r="IQ313" s="58">
        <v>1.8806454773378221</v>
      </c>
      <c r="IR313" s="58">
        <v>2.1629551782315475</v>
      </c>
      <c r="IS313" s="58">
        <f t="shared" si="20"/>
        <v>2212.3824530136944</v>
      </c>
      <c r="IT313" s="60"/>
      <c r="IU313" s="18">
        <f t="shared" si="21"/>
        <v>12.795405322580995</v>
      </c>
      <c r="IV313" s="18">
        <f t="shared" si="22"/>
        <v>20.576783006369425</v>
      </c>
      <c r="IW313" s="57">
        <f t="shared" si="23"/>
        <v>0.31496088127769994</v>
      </c>
      <c r="IX313" s="57">
        <f t="shared" si="24"/>
        <v>0.45977065056539956</v>
      </c>
      <c r="JA313" s="18">
        <v>214.13</v>
      </c>
    </row>
    <row r="314" spans="18:261" x14ac:dyDescent="0.2">
      <c r="R314" t="s">
        <v>1047</v>
      </c>
      <c r="S314">
        <v>6055</v>
      </c>
      <c r="T314" t="s">
        <v>41</v>
      </c>
      <c r="U314" t="s">
        <v>1048</v>
      </c>
      <c r="V314">
        <v>2724</v>
      </c>
      <c r="W314" t="s">
        <v>42</v>
      </c>
      <c r="X314" t="s">
        <v>300</v>
      </c>
      <c r="Y314">
        <v>22077</v>
      </c>
      <c r="Z314">
        <v>568</v>
      </c>
      <c r="AA314">
        <v>1148</v>
      </c>
      <c r="AB314" t="b">
        <v>1</v>
      </c>
      <c r="AC314">
        <v>10438</v>
      </c>
      <c r="AD314">
        <v>1981</v>
      </c>
      <c r="AE314" s="10">
        <v>2021</v>
      </c>
      <c r="AF314" s="11">
        <v>71</v>
      </c>
      <c r="AG314" s="11">
        <v>11.524044991160011</v>
      </c>
      <c r="AH314" s="11">
        <v>0</v>
      </c>
      <c r="AI314" s="11">
        <v>11.524044991160011</v>
      </c>
      <c r="AJ314" s="11" t="s">
        <v>1615</v>
      </c>
      <c r="AK314" s="11">
        <v>4.82</v>
      </c>
      <c r="AL314" s="11" t="s">
        <v>1615</v>
      </c>
      <c r="AM314" s="11">
        <v>-28.91</v>
      </c>
      <c r="AQ314" t="s">
        <v>816</v>
      </c>
      <c r="AR314" t="s">
        <v>817</v>
      </c>
      <c r="AS314">
        <v>7210</v>
      </c>
      <c r="AT314" t="s">
        <v>41</v>
      </c>
      <c r="AU314" t="s">
        <v>818</v>
      </c>
      <c r="AV314">
        <v>3006</v>
      </c>
      <c r="AW314" t="s">
        <v>42</v>
      </c>
      <c r="AX314">
        <v>0</v>
      </c>
      <c r="AY314" t="s">
        <v>263</v>
      </c>
      <c r="AZ314" t="s">
        <v>56</v>
      </c>
      <c r="BA314">
        <v>45</v>
      </c>
      <c r="BB314" t="s">
        <v>819</v>
      </c>
      <c r="BC314">
        <v>75</v>
      </c>
      <c r="BD314">
        <v>45075</v>
      </c>
      <c r="BE314">
        <v>415</v>
      </c>
      <c r="BF314">
        <v>9502</v>
      </c>
      <c r="BG314">
        <v>1996</v>
      </c>
      <c r="BH314">
        <v>0</v>
      </c>
      <c r="BI314" t="s">
        <v>1881</v>
      </c>
      <c r="BJ314" t="s">
        <v>1788</v>
      </c>
      <c r="BK314" t="s">
        <v>1808</v>
      </c>
      <c r="BL314" t="s">
        <v>1809</v>
      </c>
      <c r="BM314" t="s">
        <v>1865</v>
      </c>
      <c r="BN314">
        <v>1996</v>
      </c>
      <c r="BO314">
        <v>0.95</v>
      </c>
      <c r="BP314" t="s">
        <v>1971</v>
      </c>
      <c r="BQ314" t="s">
        <v>1701</v>
      </c>
      <c r="BR314">
        <v>2008</v>
      </c>
      <c r="BS314">
        <v>0</v>
      </c>
      <c r="BT314" t="s">
        <v>41</v>
      </c>
      <c r="BU314">
        <v>0</v>
      </c>
      <c r="BV314" t="s">
        <v>1812</v>
      </c>
      <c r="BW314">
        <v>2016</v>
      </c>
      <c r="BX314">
        <v>0</v>
      </c>
      <c r="BY314">
        <v>0.25</v>
      </c>
      <c r="BZ314">
        <v>0.26619999999999999</v>
      </c>
      <c r="CA314">
        <v>9.844E-2</v>
      </c>
      <c r="CB314">
        <v>0.26619999999999999</v>
      </c>
      <c r="CC314">
        <v>9.844E-2</v>
      </c>
      <c r="CD314">
        <v>0.1</v>
      </c>
      <c r="CE314">
        <v>0.1</v>
      </c>
      <c r="CF314">
        <v>0.1</v>
      </c>
      <c r="CG314">
        <v>0.99</v>
      </c>
      <c r="CH314">
        <v>0</v>
      </c>
      <c r="CI314">
        <v>0</v>
      </c>
      <c r="CJ314">
        <v>0</v>
      </c>
      <c r="CK314">
        <v>0</v>
      </c>
      <c r="CL314" t="s">
        <v>1188</v>
      </c>
      <c r="CM314">
        <v>2019</v>
      </c>
      <c r="CN314">
        <v>0</v>
      </c>
      <c r="CO314" t="s">
        <v>2529</v>
      </c>
      <c r="CP314">
        <v>100</v>
      </c>
      <c r="CQ314" t="s">
        <v>2218</v>
      </c>
      <c r="CR314">
        <v>100</v>
      </c>
      <c r="CS314" t="s">
        <v>1795</v>
      </c>
      <c r="CT314" t="s">
        <v>2530</v>
      </c>
      <c r="CU314">
        <v>1</v>
      </c>
      <c r="CV314">
        <v>0</v>
      </c>
      <c r="CW314" t="s">
        <v>1961</v>
      </c>
      <c r="CX314">
        <v>33.364400000000003</v>
      </c>
      <c r="CY314">
        <v>-81.03</v>
      </c>
      <c r="CZ314" t="s">
        <v>1817</v>
      </c>
      <c r="DA314" t="s">
        <v>1818</v>
      </c>
      <c r="DB314" t="s">
        <v>1846</v>
      </c>
      <c r="DC314">
        <v>0</v>
      </c>
      <c r="DD314" s="18">
        <v>16079340.4</v>
      </c>
      <c r="DE314" s="18">
        <v>1815837.8</v>
      </c>
      <c r="DF314" s="57">
        <v>0.38600000000000001</v>
      </c>
      <c r="DG314" t="s">
        <v>1891</v>
      </c>
      <c r="DH314">
        <v>6835363.4000000004</v>
      </c>
      <c r="DI314">
        <v>667.2</v>
      </c>
      <c r="DJ314">
        <v>872.2</v>
      </c>
      <c r="DK314">
        <v>1402141.4</v>
      </c>
      <c r="DL314">
        <v>1</v>
      </c>
      <c r="DM314">
        <v>358.2</v>
      </c>
      <c r="DN314">
        <v>105</v>
      </c>
      <c r="DO314">
        <v>1</v>
      </c>
      <c r="DP314">
        <v>5.64325779273636E-2</v>
      </c>
      <c r="DQ314">
        <v>0.103422696949558</v>
      </c>
      <c r="DR314">
        <v>154.02050180003801</v>
      </c>
      <c r="DS314">
        <v>0</v>
      </c>
      <c r="DT314">
        <v>0.10003242034344501</v>
      </c>
      <c r="DU314">
        <v>8.2988478806008695E-2</v>
      </c>
      <c r="DV314">
        <v>0.108487037192147</v>
      </c>
      <c r="DW314" s="58">
        <v>174.40285050498699</v>
      </c>
      <c r="DX314">
        <v>6.2191605819850603E-8</v>
      </c>
      <c r="DY314">
        <v>0.104807887756194</v>
      </c>
      <c r="DZ314">
        <v>9.8570567185370002E-3</v>
      </c>
      <c r="EA314">
        <v>9.3876730652733297E-5</v>
      </c>
      <c r="EB314">
        <v>1851609</v>
      </c>
      <c r="EC314">
        <v>370864</v>
      </c>
      <c r="ED314">
        <v>9319917</v>
      </c>
      <c r="EE314">
        <v>791</v>
      </c>
      <c r="EF314">
        <v>1</v>
      </c>
      <c r="EG314">
        <v>1</v>
      </c>
      <c r="EH314" t="s">
        <v>1847</v>
      </c>
      <c r="EI314">
        <v>0.85</v>
      </c>
      <c r="EJ314">
        <v>0.85</v>
      </c>
      <c r="EK314" t="s">
        <v>1822</v>
      </c>
      <c r="EL314" t="s">
        <v>1822</v>
      </c>
      <c r="EM314">
        <v>0</v>
      </c>
      <c r="EN314">
        <v>0</v>
      </c>
      <c r="EO314">
        <v>0</v>
      </c>
      <c r="EP314">
        <v>1</v>
      </c>
      <c r="EQ314">
        <v>1</v>
      </c>
      <c r="ER314">
        <v>1</v>
      </c>
      <c r="ES314">
        <v>0</v>
      </c>
      <c r="ET314">
        <v>1</v>
      </c>
      <c r="EU314">
        <v>0</v>
      </c>
      <c r="EV314">
        <v>0</v>
      </c>
      <c r="EW314">
        <v>1</v>
      </c>
      <c r="EX314">
        <v>0</v>
      </c>
      <c r="EY314">
        <v>1</v>
      </c>
      <c r="EZ314" t="s">
        <v>1950</v>
      </c>
      <c r="FA314">
        <v>26</v>
      </c>
      <c r="FB314" t="s">
        <v>1802</v>
      </c>
      <c r="FC314">
        <v>6</v>
      </c>
      <c r="FD314" t="s">
        <v>1849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47</v>
      </c>
      <c r="FM314">
        <v>89</v>
      </c>
      <c r="FN314">
        <v>73</v>
      </c>
      <c r="FO314">
        <v>81</v>
      </c>
      <c r="FP314">
        <v>1</v>
      </c>
      <c r="FQ314">
        <v>0</v>
      </c>
      <c r="FR314">
        <v>0</v>
      </c>
      <c r="FS314" t="s">
        <v>2220</v>
      </c>
      <c r="FT314">
        <v>0</v>
      </c>
      <c r="FU314">
        <v>0</v>
      </c>
      <c r="FV314">
        <v>1</v>
      </c>
      <c r="FW314">
        <v>1</v>
      </c>
      <c r="FX314">
        <v>0</v>
      </c>
      <c r="FY314">
        <v>0</v>
      </c>
      <c r="FZ314">
        <v>0</v>
      </c>
      <c r="GA314">
        <v>0</v>
      </c>
      <c r="GB314">
        <v>0</v>
      </c>
      <c r="GC314">
        <v>0</v>
      </c>
      <c r="GD314">
        <v>0</v>
      </c>
      <c r="GE314">
        <v>0</v>
      </c>
      <c r="GF314">
        <v>0</v>
      </c>
      <c r="GG314">
        <v>0</v>
      </c>
      <c r="GH314">
        <v>0</v>
      </c>
      <c r="GI314">
        <v>0</v>
      </c>
      <c r="GJ314">
        <v>0</v>
      </c>
      <c r="GK314">
        <v>0</v>
      </c>
      <c r="GL314">
        <v>0</v>
      </c>
      <c r="GM314">
        <v>0</v>
      </c>
      <c r="GN314">
        <v>0</v>
      </c>
      <c r="GO314" t="s">
        <v>1838</v>
      </c>
      <c r="GP314">
        <v>0</v>
      </c>
      <c r="GQ314" t="s">
        <v>1965</v>
      </c>
      <c r="GR314">
        <v>137.49889959999999</v>
      </c>
      <c r="GS314">
        <v>4.8524024696994701</v>
      </c>
      <c r="GT314">
        <v>6.3433234923139699</v>
      </c>
      <c r="GU314">
        <v>0</v>
      </c>
      <c r="GV314">
        <v>16177856</v>
      </c>
      <c r="GW314">
        <v>1974447</v>
      </c>
      <c r="GX314">
        <v>0.39</v>
      </c>
      <c r="GY314">
        <v>1316078</v>
      </c>
      <c r="GZ314">
        <v>162.70116386250439</v>
      </c>
      <c r="HA314" t="s">
        <v>1806</v>
      </c>
      <c r="HB314" s="57">
        <v>0.38600000000000001</v>
      </c>
      <c r="HC314" t="s">
        <v>1840</v>
      </c>
      <c r="HD314" s="58">
        <v>190</v>
      </c>
      <c r="HE314" s="18">
        <v>1403264.4</v>
      </c>
      <c r="HF314" s="18">
        <v>13333818.328799998</v>
      </c>
      <c r="HG314" s="18">
        <v>1266712.7412359999</v>
      </c>
      <c r="HH314" s="57">
        <v>1</v>
      </c>
      <c r="HI314">
        <v>281</v>
      </c>
      <c r="HJ314" s="11">
        <v>41.590492833261621</v>
      </c>
      <c r="HK314">
        <v>2</v>
      </c>
      <c r="HL314" s="11">
        <v>14.800887129274598</v>
      </c>
      <c r="HM314" s="59">
        <v>2065.75749172925</v>
      </c>
      <c r="HN314" s="59">
        <v>10.58</v>
      </c>
      <c r="HO314" s="59">
        <v>4.59</v>
      </c>
      <c r="HP314" s="59">
        <v>29.233353914641999</v>
      </c>
      <c r="HQ314" s="59">
        <v>0.29157844400421701</v>
      </c>
      <c r="HR314" s="59">
        <v>0.41158889299233836</v>
      </c>
      <c r="HS314" s="59">
        <v>4.82</v>
      </c>
      <c r="HT314" s="59">
        <v>25.38</v>
      </c>
      <c r="HU314" t="s">
        <v>44</v>
      </c>
      <c r="HV314" s="19">
        <v>1</v>
      </c>
      <c r="HW314" s="18">
        <v>364.48199190000003</v>
      </c>
      <c r="HX314" s="58">
        <v>120.06036813186</v>
      </c>
      <c r="HY314" s="58">
        <v>294.93963186814</v>
      </c>
      <c r="HZ314" s="57">
        <v>0.54312809365550729</v>
      </c>
      <c r="IA314" s="18">
        <v>1403264.4</v>
      </c>
      <c r="IB314" s="18">
        <v>1974487.8716752313</v>
      </c>
      <c r="IC314" s="18">
        <v>18761583.756658047</v>
      </c>
      <c r="ID314" s="58">
        <v>19</v>
      </c>
      <c r="IE314" s="18">
        <v>178235.04568825144</v>
      </c>
      <c r="IF314" s="18">
        <v>1088477.6955477484</v>
      </c>
      <c r="IG314" s="18">
        <v>577721634.53810728</v>
      </c>
      <c r="IH314" s="18">
        <v>0</v>
      </c>
      <c r="II314" s="18">
        <v>0</v>
      </c>
      <c r="IJ314" s="18">
        <v>1958.779262314913</v>
      </c>
      <c r="IK314" s="58">
        <v>23.788656722891567</v>
      </c>
      <c r="IL314" s="58">
        <v>5.8019345048496023</v>
      </c>
      <c r="IM314" s="58">
        <v>11.753007266520001</v>
      </c>
      <c r="IN314" s="58">
        <v>20.622884972825986</v>
      </c>
      <c r="IO314" s="58">
        <v>0</v>
      </c>
      <c r="IP314" s="58">
        <v>65.932410258222617</v>
      </c>
      <c r="IQ314" s="58">
        <v>19.179028097116415</v>
      </c>
      <c r="IR314" s="58">
        <v>24.725584608088646</v>
      </c>
      <c r="IS314" s="58">
        <f t="shared" si="20"/>
        <v>1958.779262314913</v>
      </c>
      <c r="IT314" s="60"/>
      <c r="IU314" s="18">
        <f t="shared" si="21"/>
        <v>11.753007266520001</v>
      </c>
      <c r="IV314" s="18">
        <f t="shared" si="22"/>
        <v>23.788656722891567</v>
      </c>
      <c r="IW314" s="57">
        <f t="shared" si="23"/>
        <v>0.28930209188400002</v>
      </c>
      <c r="IX314" s="57">
        <f t="shared" si="24"/>
        <v>0.40706760014380139</v>
      </c>
      <c r="JA314" s="18">
        <v>205.4</v>
      </c>
    </row>
    <row r="315" spans="18:261" x14ac:dyDescent="0.2">
      <c r="R315" t="s">
        <v>1051</v>
      </c>
      <c r="S315">
        <v>6055</v>
      </c>
      <c r="T315" t="s">
        <v>41</v>
      </c>
      <c r="U315" t="s">
        <v>1052</v>
      </c>
      <c r="V315">
        <v>2726</v>
      </c>
      <c r="W315" t="s">
        <v>42</v>
      </c>
      <c r="X315" t="s">
        <v>300</v>
      </c>
      <c r="Y315">
        <v>22077</v>
      </c>
      <c r="Z315">
        <v>580</v>
      </c>
      <c r="AA315">
        <v>1148</v>
      </c>
      <c r="AB315" t="b">
        <v>1</v>
      </c>
      <c r="AC315">
        <v>10438</v>
      </c>
      <c r="AD315">
        <v>1981</v>
      </c>
      <c r="AE315" s="10">
        <v>2021</v>
      </c>
      <c r="AF315" s="11">
        <v>71</v>
      </c>
      <c r="AG315" s="11">
        <v>11.524044991160011</v>
      </c>
      <c r="AH315" s="11">
        <v>0</v>
      </c>
      <c r="AI315" s="11">
        <v>11.524044991160011</v>
      </c>
      <c r="AJ315" s="11" t="s">
        <v>1615</v>
      </c>
      <c r="AK315" s="11">
        <v>4.82</v>
      </c>
      <c r="AL315" s="11" t="s">
        <v>1615</v>
      </c>
      <c r="AM315" s="11">
        <v>-28.91</v>
      </c>
      <c r="AQ315" t="s">
        <v>820</v>
      </c>
      <c r="AR315" t="s">
        <v>821</v>
      </c>
      <c r="AS315">
        <v>7213</v>
      </c>
      <c r="AT315" t="s">
        <v>41</v>
      </c>
      <c r="AU315">
        <v>1</v>
      </c>
      <c r="AV315">
        <v>3007</v>
      </c>
      <c r="AW315" t="s">
        <v>42</v>
      </c>
      <c r="AX315">
        <v>0</v>
      </c>
      <c r="AY315" t="s">
        <v>530</v>
      </c>
      <c r="AZ315" t="s">
        <v>531</v>
      </c>
      <c r="BA315">
        <v>51</v>
      </c>
      <c r="BB315" t="s">
        <v>822</v>
      </c>
      <c r="BC315">
        <v>83</v>
      </c>
      <c r="BD315">
        <v>51083</v>
      </c>
      <c r="BE315">
        <v>440</v>
      </c>
      <c r="BF315">
        <v>10106</v>
      </c>
      <c r="BG315">
        <v>1995</v>
      </c>
      <c r="BH315">
        <v>2045</v>
      </c>
      <c r="BI315" t="s">
        <v>1881</v>
      </c>
      <c r="BJ315" t="s">
        <v>1788</v>
      </c>
      <c r="BK315" t="s">
        <v>1808</v>
      </c>
      <c r="BL315" t="s">
        <v>1809</v>
      </c>
      <c r="BM315" t="s">
        <v>1810</v>
      </c>
      <c r="BN315">
        <v>1995</v>
      </c>
      <c r="BO315">
        <v>0.94</v>
      </c>
      <c r="BP315" t="s">
        <v>1908</v>
      </c>
      <c r="BQ315" t="s">
        <v>1699</v>
      </c>
      <c r="BR315">
        <v>0</v>
      </c>
      <c r="BS315">
        <v>1995</v>
      </c>
      <c r="BT315" t="s">
        <v>2427</v>
      </c>
      <c r="BU315">
        <v>0</v>
      </c>
      <c r="BV315">
        <v>0</v>
      </c>
      <c r="BW315">
        <v>0</v>
      </c>
      <c r="BX315">
        <v>0</v>
      </c>
      <c r="BY315">
        <v>0.1</v>
      </c>
      <c r="BZ315">
        <v>0.31340999999999902</v>
      </c>
      <c r="CA315">
        <v>0.28371000000000002</v>
      </c>
      <c r="CB315">
        <v>0.1469</v>
      </c>
      <c r="CC315">
        <v>0.132979161481765</v>
      </c>
      <c r="CD315">
        <v>0.05</v>
      </c>
      <c r="CE315">
        <v>0.1</v>
      </c>
      <c r="CF315">
        <v>0.56000000000000005</v>
      </c>
      <c r="CG315">
        <v>0.99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 t="s">
        <v>2531</v>
      </c>
      <c r="CP315">
        <v>50</v>
      </c>
      <c r="CQ315" t="s">
        <v>2218</v>
      </c>
      <c r="CR315">
        <v>50</v>
      </c>
      <c r="CS315" t="s">
        <v>1795</v>
      </c>
      <c r="CT315" t="s">
        <v>2532</v>
      </c>
      <c r="CU315">
        <v>1</v>
      </c>
      <c r="CV315">
        <v>0</v>
      </c>
      <c r="CW315" t="s">
        <v>2262</v>
      </c>
      <c r="CX315">
        <v>36.869</v>
      </c>
      <c r="CY315">
        <v>-78.703999999999994</v>
      </c>
      <c r="CZ315" t="s">
        <v>1817</v>
      </c>
      <c r="DA315" t="s">
        <v>1818</v>
      </c>
      <c r="DB315">
        <v>0</v>
      </c>
      <c r="DC315">
        <v>0</v>
      </c>
      <c r="DD315" s="18">
        <v>11557127.800000001</v>
      </c>
      <c r="DE315" s="18">
        <v>1102227.2</v>
      </c>
      <c r="DF315" s="57">
        <v>0.254</v>
      </c>
      <c r="DG315" t="s">
        <v>1891</v>
      </c>
      <c r="DH315">
        <v>5514227</v>
      </c>
      <c r="DI315">
        <v>315.60000000000002</v>
      </c>
      <c r="DJ315">
        <v>1572.2</v>
      </c>
      <c r="DK315">
        <v>1185761.8</v>
      </c>
      <c r="DL315">
        <v>0</v>
      </c>
      <c r="DM315">
        <v>742.8</v>
      </c>
      <c r="DN315">
        <v>48</v>
      </c>
      <c r="DO315">
        <v>0</v>
      </c>
      <c r="DP315">
        <v>6.7335532960743294E-2</v>
      </c>
      <c r="DQ315">
        <v>0.25149415925096902</v>
      </c>
      <c r="DR315">
        <v>205.20098034045799</v>
      </c>
      <c r="DS315">
        <v>0</v>
      </c>
      <c r="DT315">
        <v>0.21287356504934599</v>
      </c>
      <c r="DU315">
        <v>5.4615645939296402E-2</v>
      </c>
      <c r="DV315">
        <v>0.27207452010697603</v>
      </c>
      <c r="DW315" s="58">
        <v>205.20008440159299</v>
      </c>
      <c r="DX315">
        <v>0</v>
      </c>
      <c r="DY315">
        <v>0.26941219503658398</v>
      </c>
      <c r="DZ315">
        <v>4.5936506847338698E-3</v>
      </c>
      <c r="EA315">
        <v>0</v>
      </c>
      <c r="EB315">
        <v>665820</v>
      </c>
      <c r="EC315">
        <v>294128</v>
      </c>
      <c r="ED315">
        <v>0</v>
      </c>
      <c r="EE315">
        <v>9684</v>
      </c>
      <c r="EF315">
        <v>1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1</v>
      </c>
      <c r="EP315">
        <v>1</v>
      </c>
      <c r="EQ315">
        <v>0</v>
      </c>
      <c r="ER315">
        <v>1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 t="s">
        <v>1950</v>
      </c>
      <c r="FA315">
        <v>27</v>
      </c>
      <c r="FB315" t="s">
        <v>1802</v>
      </c>
      <c r="FC315">
        <v>3</v>
      </c>
      <c r="FD315" t="s">
        <v>1825</v>
      </c>
      <c r="FE315">
        <v>0</v>
      </c>
      <c r="FF315">
        <v>0</v>
      </c>
      <c r="FG315">
        <v>1</v>
      </c>
      <c r="FH315">
        <v>0</v>
      </c>
      <c r="FI315">
        <v>0</v>
      </c>
      <c r="FJ315" t="s">
        <v>1850</v>
      </c>
      <c r="FK315">
        <v>1</v>
      </c>
      <c r="FL315">
        <v>31</v>
      </c>
      <c r="FM315">
        <v>88</v>
      </c>
      <c r="FN315">
        <v>36</v>
      </c>
      <c r="FO315">
        <v>58</v>
      </c>
      <c r="FP315">
        <v>1</v>
      </c>
      <c r="FQ315">
        <v>1</v>
      </c>
      <c r="FR315">
        <v>1</v>
      </c>
      <c r="FS315" t="s">
        <v>2220</v>
      </c>
      <c r="FT315">
        <v>0</v>
      </c>
      <c r="FU315">
        <v>0</v>
      </c>
      <c r="FV315">
        <v>1</v>
      </c>
      <c r="FW315">
        <v>1</v>
      </c>
      <c r="FX315">
        <v>0</v>
      </c>
      <c r="FY315">
        <v>0</v>
      </c>
      <c r="FZ315">
        <v>0</v>
      </c>
      <c r="GA315">
        <v>0</v>
      </c>
      <c r="GB315">
        <v>0</v>
      </c>
      <c r="GC315">
        <v>0</v>
      </c>
      <c r="GD315">
        <v>0</v>
      </c>
      <c r="GE315">
        <v>1</v>
      </c>
      <c r="GF315">
        <v>1</v>
      </c>
      <c r="GG315">
        <v>0</v>
      </c>
      <c r="GH315">
        <v>1</v>
      </c>
      <c r="GI315">
        <v>0</v>
      </c>
      <c r="GJ315" t="s">
        <v>1836</v>
      </c>
      <c r="GK315">
        <v>0</v>
      </c>
      <c r="GL315">
        <v>1</v>
      </c>
      <c r="GM315" t="s">
        <v>1836</v>
      </c>
      <c r="GN315">
        <v>0</v>
      </c>
      <c r="GO315" t="s">
        <v>1893</v>
      </c>
      <c r="GP315">
        <v>0</v>
      </c>
      <c r="GQ315" t="s">
        <v>2264</v>
      </c>
      <c r="GR315">
        <v>100.0962026</v>
      </c>
      <c r="GS315">
        <v>3.1529667639959</v>
      </c>
      <c r="GT315">
        <v>15.7068895638604</v>
      </c>
      <c r="GU315">
        <v>1</v>
      </c>
      <c r="GV315">
        <v>7344979</v>
      </c>
      <c r="GW315">
        <v>724455</v>
      </c>
      <c r="GX315">
        <v>0.16</v>
      </c>
      <c r="GY315">
        <v>753593</v>
      </c>
      <c r="GZ315">
        <v>205.19949750707252</v>
      </c>
      <c r="HA315" t="s">
        <v>1806</v>
      </c>
      <c r="HB315" s="57">
        <v>0.254</v>
      </c>
      <c r="HC315" t="s">
        <v>1806</v>
      </c>
      <c r="HD315" s="58">
        <v>205.20008440159299</v>
      </c>
      <c r="HE315" s="18">
        <v>979017.60000000009</v>
      </c>
      <c r="HF315" s="18">
        <v>9893951.8656000011</v>
      </c>
      <c r="HG315" s="18">
        <v>1015119.8789432093</v>
      </c>
      <c r="HH315" s="57">
        <v>0.50171037628278226</v>
      </c>
      <c r="HI315">
        <v>175</v>
      </c>
      <c r="HJ315" s="11">
        <v>24.03298064779176</v>
      </c>
      <c r="HK315">
        <v>91</v>
      </c>
      <c r="HL315" s="11">
        <v>13.73313179873815</v>
      </c>
      <c r="HM315" s="59">
        <v>2252.9493929006399</v>
      </c>
      <c r="HN315" s="59">
        <v>10.58</v>
      </c>
      <c r="HO315" s="59">
        <v>3.52</v>
      </c>
      <c r="HP315" s="59">
        <v>30.7950982720523</v>
      </c>
      <c r="HQ315" s="59">
        <v>0.30983058057862001</v>
      </c>
      <c r="HR315" s="59">
        <v>0.44891995962335041</v>
      </c>
      <c r="HS315" s="59">
        <v>4.82</v>
      </c>
      <c r="HT315" s="59">
        <v>41.67</v>
      </c>
      <c r="HU315" t="s">
        <v>44</v>
      </c>
      <c r="HV315" s="19" t="s">
        <v>44</v>
      </c>
      <c r="HW315" s="18">
        <v>411.00293520000002</v>
      </c>
      <c r="HX315" s="58">
        <v>135.38436685488</v>
      </c>
      <c r="HY315" s="58">
        <v>304.61563314512</v>
      </c>
      <c r="HZ315" s="57">
        <v>0.36688858955166342</v>
      </c>
      <c r="IA315" s="18">
        <v>979017.60000000021</v>
      </c>
      <c r="IB315" s="18">
        <v>1414135.3795679314</v>
      </c>
      <c r="IC315" s="18">
        <v>14291252.145913515</v>
      </c>
      <c r="ID315" s="58">
        <v>20.520008440159302</v>
      </c>
      <c r="IE315" s="18">
        <v>146628.30732729504</v>
      </c>
      <c r="IF315" s="18">
        <v>868491.57161591423</v>
      </c>
      <c r="IG315" s="18">
        <v>651459585.93435729</v>
      </c>
      <c r="IH315" s="18">
        <v>0</v>
      </c>
      <c r="II315" s="18">
        <v>0</v>
      </c>
      <c r="IJ315" s="18">
        <v>2138.6282089599767</v>
      </c>
      <c r="IK315" s="58">
        <v>23.401475999999999</v>
      </c>
      <c r="IL315" s="58">
        <v>6.7373154685577354</v>
      </c>
      <c r="IM315" s="58">
        <v>12.500093815560001</v>
      </c>
      <c r="IN315" s="58">
        <v>21.903225163781983</v>
      </c>
      <c r="IO315" s="58">
        <v>-2.8023896308531277E-15</v>
      </c>
      <c r="IP315" s="58">
        <v>75.403939201248974</v>
      </c>
      <c r="IQ315" s="58">
        <v>41.594772564685414</v>
      </c>
      <c r="IR315" s="58">
        <v>46.888209096902166</v>
      </c>
      <c r="IS315" s="58">
        <f t="shared" si="20"/>
        <v>2138.6282089599767</v>
      </c>
      <c r="IT315" s="60"/>
      <c r="IU315" s="18">
        <f t="shared" si="21"/>
        <v>12.500093815560001</v>
      </c>
      <c r="IV315" s="18">
        <f t="shared" si="22"/>
        <v>23.401475999999999</v>
      </c>
      <c r="IW315" s="57">
        <f t="shared" si="23"/>
        <v>0.30769174285199996</v>
      </c>
      <c r="IX315" s="57">
        <f t="shared" si="24"/>
        <v>0.44444326595143058</v>
      </c>
      <c r="JA315" s="18">
        <v>205.4</v>
      </c>
    </row>
    <row r="316" spans="18:261" x14ac:dyDescent="0.2">
      <c r="R316" t="s">
        <v>655</v>
      </c>
      <c r="S316">
        <v>6064</v>
      </c>
      <c r="T316" t="s">
        <v>41</v>
      </c>
      <c r="U316" t="s">
        <v>656</v>
      </c>
      <c r="V316">
        <v>2731</v>
      </c>
      <c r="W316" t="s">
        <v>42</v>
      </c>
      <c r="X316" t="s">
        <v>236</v>
      </c>
      <c r="Y316">
        <v>20209</v>
      </c>
      <c r="Z316">
        <v>240</v>
      </c>
      <c r="AA316">
        <v>240</v>
      </c>
      <c r="AB316" t="b">
        <v>0</v>
      </c>
      <c r="AC316">
        <v>11426</v>
      </c>
      <c r="AD316">
        <v>1981</v>
      </c>
      <c r="AE316" s="10">
        <v>9999</v>
      </c>
      <c r="AF316" s="11">
        <v>999</v>
      </c>
      <c r="AG316" s="11">
        <v>18.678030619587133</v>
      </c>
      <c r="AH316" s="11">
        <v>99</v>
      </c>
      <c r="AI316" s="11">
        <v>18.678030619587133</v>
      </c>
      <c r="AJ316" s="11" t="s">
        <v>236</v>
      </c>
      <c r="AK316" s="11">
        <v>4.82</v>
      </c>
      <c r="AL316" s="11" t="s">
        <v>327</v>
      </c>
      <c r="AM316" s="11"/>
      <c r="AQ316" t="s">
        <v>820</v>
      </c>
      <c r="AR316" t="s">
        <v>823</v>
      </c>
      <c r="AS316">
        <v>7213</v>
      </c>
      <c r="AT316" t="s">
        <v>41</v>
      </c>
      <c r="AU316">
        <v>2</v>
      </c>
      <c r="AV316">
        <v>3008</v>
      </c>
      <c r="AW316" t="s">
        <v>42</v>
      </c>
      <c r="AX316">
        <v>0</v>
      </c>
      <c r="AY316" t="s">
        <v>530</v>
      </c>
      <c r="AZ316" t="s">
        <v>531</v>
      </c>
      <c r="BA316">
        <v>51</v>
      </c>
      <c r="BB316" t="s">
        <v>822</v>
      </c>
      <c r="BC316">
        <v>83</v>
      </c>
      <c r="BD316">
        <v>51083</v>
      </c>
      <c r="BE316">
        <v>437</v>
      </c>
      <c r="BF316">
        <v>10086</v>
      </c>
      <c r="BG316">
        <v>1996</v>
      </c>
      <c r="BH316">
        <v>0</v>
      </c>
      <c r="BI316" t="s">
        <v>1881</v>
      </c>
      <c r="BJ316" t="s">
        <v>1788</v>
      </c>
      <c r="BK316" t="s">
        <v>1808</v>
      </c>
      <c r="BL316" t="s">
        <v>1809</v>
      </c>
      <c r="BM316" t="s">
        <v>1810</v>
      </c>
      <c r="BN316">
        <v>1996</v>
      </c>
      <c r="BO316">
        <v>0.94</v>
      </c>
      <c r="BP316" t="s">
        <v>1908</v>
      </c>
      <c r="BQ316" t="s">
        <v>1699</v>
      </c>
      <c r="BR316">
        <v>0</v>
      </c>
      <c r="BS316">
        <v>1996</v>
      </c>
      <c r="BT316" t="s">
        <v>2427</v>
      </c>
      <c r="BU316">
        <v>0</v>
      </c>
      <c r="BV316">
        <v>0</v>
      </c>
      <c r="BW316">
        <v>0</v>
      </c>
      <c r="BX316">
        <v>0</v>
      </c>
      <c r="BY316">
        <v>0.1</v>
      </c>
      <c r="BZ316">
        <v>0.30049999999999999</v>
      </c>
      <c r="CA316">
        <v>0.28043000000000001</v>
      </c>
      <c r="CB316">
        <v>0.1469</v>
      </c>
      <c r="CC316">
        <v>0.13708874209650501</v>
      </c>
      <c r="CD316">
        <v>0.05</v>
      </c>
      <c r="CE316">
        <v>0.1</v>
      </c>
      <c r="CF316">
        <v>0.56000000000000005</v>
      </c>
      <c r="CG316">
        <v>0.99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 t="s">
        <v>2531</v>
      </c>
      <c r="CP316">
        <v>50</v>
      </c>
      <c r="CQ316" t="s">
        <v>2218</v>
      </c>
      <c r="CR316">
        <v>50</v>
      </c>
      <c r="CS316" t="s">
        <v>1795</v>
      </c>
      <c r="CT316" t="s">
        <v>2533</v>
      </c>
      <c r="CU316">
        <v>1</v>
      </c>
      <c r="CV316">
        <v>0</v>
      </c>
      <c r="CW316" t="s">
        <v>2262</v>
      </c>
      <c r="CX316">
        <v>36.869</v>
      </c>
      <c r="CY316">
        <v>-78.703999999999994</v>
      </c>
      <c r="CZ316" t="s">
        <v>1817</v>
      </c>
      <c r="DA316" t="s">
        <v>1818</v>
      </c>
      <c r="DB316">
        <v>0</v>
      </c>
      <c r="DC316">
        <v>0</v>
      </c>
      <c r="DD316" s="18">
        <v>9870145.8000000007</v>
      </c>
      <c r="DE316" s="18">
        <v>991737.8</v>
      </c>
      <c r="DF316" s="57">
        <v>0.22</v>
      </c>
      <c r="DG316" t="s">
        <v>1891</v>
      </c>
      <c r="DH316">
        <v>5259548</v>
      </c>
      <c r="DI316">
        <v>264.60000000000002</v>
      </c>
      <c r="DJ316">
        <v>1392.8</v>
      </c>
      <c r="DK316">
        <v>1012677.2</v>
      </c>
      <c r="DL316">
        <v>0</v>
      </c>
      <c r="DM316">
        <v>722.8</v>
      </c>
      <c r="DN316">
        <v>34</v>
      </c>
      <c r="DO316">
        <v>0</v>
      </c>
      <c r="DP316">
        <v>6.0373588767362499E-2</v>
      </c>
      <c r="DQ316">
        <v>0.26211887297134401</v>
      </c>
      <c r="DR316">
        <v>205.20007844816601</v>
      </c>
      <c r="DS316">
        <v>0</v>
      </c>
      <c r="DT316">
        <v>0.24855516812112</v>
      </c>
      <c r="DU316">
        <v>5.3616229255701503E-2</v>
      </c>
      <c r="DV316">
        <v>0.28222480766190899</v>
      </c>
      <c r="DW316" s="58">
        <v>205.20004881792099</v>
      </c>
      <c r="DX316">
        <v>0</v>
      </c>
      <c r="DY316">
        <v>0.27485251584356601</v>
      </c>
      <c r="DZ316">
        <v>4.4479516397766096E-3</v>
      </c>
      <c r="EA316">
        <v>0</v>
      </c>
      <c r="EB316">
        <v>615490</v>
      </c>
      <c r="EC316">
        <v>274609</v>
      </c>
      <c r="ED316">
        <v>0</v>
      </c>
      <c r="EE316">
        <v>5486</v>
      </c>
      <c r="EF316">
        <v>1</v>
      </c>
      <c r="EG316">
        <v>0</v>
      </c>
      <c r="EH316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>
        <v>0</v>
      </c>
      <c r="EO316">
        <v>1</v>
      </c>
      <c r="EP316">
        <v>1</v>
      </c>
      <c r="EQ316">
        <v>0</v>
      </c>
      <c r="ER316">
        <v>1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 t="s">
        <v>1950</v>
      </c>
      <c r="FA316">
        <v>26</v>
      </c>
      <c r="FB316" t="s">
        <v>1802</v>
      </c>
      <c r="FC316">
        <v>3</v>
      </c>
      <c r="FD316" t="s">
        <v>1825</v>
      </c>
      <c r="FE316">
        <v>0</v>
      </c>
      <c r="FF316">
        <v>0</v>
      </c>
      <c r="FG316">
        <v>1</v>
      </c>
      <c r="FH316">
        <v>0</v>
      </c>
      <c r="FI316">
        <v>0</v>
      </c>
      <c r="FJ316" t="s">
        <v>1850</v>
      </c>
      <c r="FK316">
        <v>1</v>
      </c>
      <c r="FL316">
        <v>31</v>
      </c>
      <c r="FM316">
        <v>88</v>
      </c>
      <c r="FN316">
        <v>36</v>
      </c>
      <c r="FO316">
        <v>58</v>
      </c>
      <c r="FP316">
        <v>1</v>
      </c>
      <c r="FQ316">
        <v>1</v>
      </c>
      <c r="FR316">
        <v>1</v>
      </c>
      <c r="FS316" t="s">
        <v>2220</v>
      </c>
      <c r="FT316">
        <v>0</v>
      </c>
      <c r="FU316">
        <v>0</v>
      </c>
      <c r="FV316">
        <v>1</v>
      </c>
      <c r="FW316">
        <v>1</v>
      </c>
      <c r="FX316">
        <v>0</v>
      </c>
      <c r="FY316">
        <v>0</v>
      </c>
      <c r="FZ316">
        <v>0</v>
      </c>
      <c r="GA316">
        <v>0</v>
      </c>
      <c r="GB316">
        <v>0</v>
      </c>
      <c r="GC316">
        <v>0</v>
      </c>
      <c r="GD316">
        <v>0</v>
      </c>
      <c r="GE316">
        <v>1</v>
      </c>
      <c r="GF316">
        <v>1</v>
      </c>
      <c r="GG316">
        <v>0</v>
      </c>
      <c r="GH316">
        <v>1</v>
      </c>
      <c r="GI316">
        <v>0</v>
      </c>
      <c r="GJ316" t="s">
        <v>1836</v>
      </c>
      <c r="GK316">
        <v>0</v>
      </c>
      <c r="GL316">
        <v>1</v>
      </c>
      <c r="GM316" t="s">
        <v>1836</v>
      </c>
      <c r="GN316">
        <v>0</v>
      </c>
      <c r="GO316" t="s">
        <v>1893</v>
      </c>
      <c r="GP316">
        <v>0</v>
      </c>
      <c r="GQ316" t="s">
        <v>2264</v>
      </c>
      <c r="GR316">
        <v>100.0962026</v>
      </c>
      <c r="GS316">
        <v>2.64345692570758</v>
      </c>
      <c r="GT316">
        <v>13.914613779763901</v>
      </c>
      <c r="GU316">
        <v>1</v>
      </c>
      <c r="GV316">
        <v>6761966</v>
      </c>
      <c r="GW316">
        <v>676558</v>
      </c>
      <c r="GX316">
        <v>0.15</v>
      </c>
      <c r="GY316">
        <v>693778</v>
      </c>
      <c r="GZ316">
        <v>205.20008530063595</v>
      </c>
      <c r="HA316" t="s">
        <v>1806</v>
      </c>
      <c r="HB316" s="57">
        <v>0.22</v>
      </c>
      <c r="HC316" t="s">
        <v>1806</v>
      </c>
      <c r="HD316" s="58">
        <v>205.20004881792099</v>
      </c>
      <c r="HE316" s="18">
        <v>842186.4</v>
      </c>
      <c r="HF316" s="18">
        <v>8494292.0304000005</v>
      </c>
      <c r="HG316" s="18">
        <v>871514.5696558787</v>
      </c>
      <c r="HH316" s="57">
        <v>0.4982896237172178</v>
      </c>
      <c r="HI316">
        <v>175</v>
      </c>
      <c r="HJ316" s="11">
        <v>24.164695662738819</v>
      </c>
      <c r="HK316">
        <v>91</v>
      </c>
      <c r="HL316" s="11">
        <v>13.808397521565038</v>
      </c>
      <c r="HM316" s="59">
        <v>2252.9493929006399</v>
      </c>
      <c r="HN316" s="59">
        <v>10.58</v>
      </c>
      <c r="HO316" s="59">
        <v>3.52</v>
      </c>
      <c r="HP316" s="59">
        <v>30.7950982720523</v>
      </c>
      <c r="HQ316" s="59">
        <v>0.30983058057862001</v>
      </c>
      <c r="HR316" s="59">
        <v>0.44891995962335041</v>
      </c>
      <c r="HS316" s="59">
        <v>4.82</v>
      </c>
      <c r="HT316" s="59">
        <v>41.67</v>
      </c>
      <c r="HU316" t="s">
        <v>44</v>
      </c>
      <c r="HV316" s="19" t="s">
        <v>44</v>
      </c>
      <c r="HW316" s="18">
        <v>407.39280426000005</v>
      </c>
      <c r="HX316" s="58">
        <v>134.195189723244</v>
      </c>
      <c r="HY316" s="58">
        <v>302.80481027675603</v>
      </c>
      <c r="HZ316" s="57">
        <v>0.31749825873680954</v>
      </c>
      <c r="IA316" s="18">
        <v>842186.40000000014</v>
      </c>
      <c r="IB316" s="18">
        <v>1215421.4342355554</v>
      </c>
      <c r="IC316" s="18">
        <v>12258740.585699812</v>
      </c>
      <c r="ID316" s="58">
        <v>20.520004881792101</v>
      </c>
      <c r="IE316" s="18">
        <v>125774.70833159155</v>
      </c>
      <c r="IF316" s="18">
        <v>745739.86132428714</v>
      </c>
      <c r="IG316" s="18">
        <v>645737353.30310678</v>
      </c>
      <c r="IH316" s="18">
        <v>0</v>
      </c>
      <c r="II316" s="18">
        <v>0</v>
      </c>
      <c r="IJ316" s="18">
        <v>2132.5201297592303</v>
      </c>
      <c r="IK316" s="58">
        <v>23.445598654462245</v>
      </c>
      <c r="IL316" s="58">
        <v>6.7047779837690511</v>
      </c>
      <c r="IM316" s="58">
        <v>12.47535585036</v>
      </c>
      <c r="IN316" s="58">
        <v>21.935329304848718</v>
      </c>
      <c r="IO316" s="58">
        <v>-3.2605631369470153E-15</v>
      </c>
      <c r="IP316" s="58">
        <v>75.265865386290258</v>
      </c>
      <c r="IQ316" s="58">
        <v>53.257870169048275</v>
      </c>
      <c r="IR316" s="58">
        <v>60.145710690170134</v>
      </c>
      <c r="IS316" s="58">
        <f t="shared" si="20"/>
        <v>2132.5201297592303</v>
      </c>
      <c r="IT316" s="60"/>
      <c r="IU316" s="18">
        <f t="shared" si="21"/>
        <v>12.47535585036</v>
      </c>
      <c r="IV316" s="18">
        <f t="shared" si="22"/>
        <v>23.445598654462245</v>
      </c>
      <c r="IW316" s="57">
        <f t="shared" si="23"/>
        <v>0.30708281401199988</v>
      </c>
      <c r="IX316" s="57">
        <f t="shared" si="24"/>
        <v>0.44317390334913398</v>
      </c>
      <c r="JA316" s="18">
        <v>205.4</v>
      </c>
    </row>
    <row r="317" spans="18:261" x14ac:dyDescent="0.2">
      <c r="R317" t="s">
        <v>659</v>
      </c>
      <c r="S317">
        <v>6065</v>
      </c>
      <c r="T317" t="s">
        <v>41</v>
      </c>
      <c r="U317">
        <v>1</v>
      </c>
      <c r="V317">
        <v>2733</v>
      </c>
      <c r="W317" t="s">
        <v>42</v>
      </c>
      <c r="X317" t="s">
        <v>327</v>
      </c>
      <c r="Y317">
        <v>29165</v>
      </c>
      <c r="Z317">
        <v>700</v>
      </c>
      <c r="AA317">
        <v>1582</v>
      </c>
      <c r="AB317" t="b">
        <v>1</v>
      </c>
      <c r="AC317">
        <v>9632</v>
      </c>
      <c r="AD317">
        <v>1980</v>
      </c>
      <c r="AE317" s="10">
        <v>2039</v>
      </c>
      <c r="AF317" s="11">
        <v>41</v>
      </c>
      <c r="AG317" s="11">
        <v>10.673522993162983</v>
      </c>
      <c r="AH317" s="11">
        <v>85</v>
      </c>
      <c r="AI317" s="11">
        <v>10.673522993162983</v>
      </c>
      <c r="AJ317" s="11" t="s">
        <v>236</v>
      </c>
      <c r="AK317" s="11">
        <v>4.82</v>
      </c>
      <c r="AL317" s="11" t="s">
        <v>236</v>
      </c>
      <c r="AM317" s="11">
        <v>-28.91</v>
      </c>
      <c r="AQ317" t="s">
        <v>824</v>
      </c>
      <c r="AR317" t="s">
        <v>825</v>
      </c>
      <c r="AS317">
        <v>7343</v>
      </c>
      <c r="AT317" t="s">
        <v>41</v>
      </c>
      <c r="AU317">
        <v>4</v>
      </c>
      <c r="AV317">
        <v>3101</v>
      </c>
      <c r="AW317" t="s">
        <v>42</v>
      </c>
      <c r="AX317">
        <v>0</v>
      </c>
      <c r="AY317" t="s">
        <v>240</v>
      </c>
      <c r="AZ317" t="s">
        <v>226</v>
      </c>
      <c r="BA317">
        <v>19</v>
      </c>
      <c r="BB317" t="s">
        <v>257</v>
      </c>
      <c r="BC317">
        <v>193</v>
      </c>
      <c r="BD317">
        <v>19193</v>
      </c>
      <c r="BE317">
        <v>645</v>
      </c>
      <c r="BF317">
        <v>10033</v>
      </c>
      <c r="BG317">
        <v>1979</v>
      </c>
      <c r="BH317">
        <v>0</v>
      </c>
      <c r="BI317" t="s">
        <v>1807</v>
      </c>
      <c r="BJ317" t="s">
        <v>1788</v>
      </c>
      <c r="BK317" t="s">
        <v>1789</v>
      </c>
      <c r="BL317" t="s">
        <v>1910</v>
      </c>
      <c r="BM317" t="s">
        <v>1865</v>
      </c>
      <c r="BN317">
        <v>2013</v>
      </c>
      <c r="BO317">
        <v>0.9</v>
      </c>
      <c r="BP317" t="s">
        <v>1931</v>
      </c>
      <c r="BQ317" t="s">
        <v>1699</v>
      </c>
      <c r="BR317">
        <v>0</v>
      </c>
      <c r="BS317">
        <v>2014</v>
      </c>
      <c r="BT317" t="s">
        <v>1873</v>
      </c>
      <c r="BU317" t="s">
        <v>1863</v>
      </c>
      <c r="BV317" t="s">
        <v>1812</v>
      </c>
      <c r="BW317">
        <v>2014</v>
      </c>
      <c r="BX317">
        <v>0</v>
      </c>
      <c r="BY317">
        <v>1.2</v>
      </c>
      <c r="BZ317">
        <v>0.1812</v>
      </c>
      <c r="CA317">
        <v>0.1812</v>
      </c>
      <c r="CB317">
        <v>0.1812</v>
      </c>
      <c r="CC317">
        <v>0.1812</v>
      </c>
      <c r="CD317">
        <v>0.1</v>
      </c>
      <c r="CE317">
        <v>0.1</v>
      </c>
      <c r="CF317">
        <v>0.1</v>
      </c>
      <c r="CG317">
        <v>0.95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 t="s">
        <v>1932</v>
      </c>
      <c r="CP317">
        <v>40.57</v>
      </c>
      <c r="CQ317" t="s">
        <v>1933</v>
      </c>
      <c r="CR317">
        <v>40.57</v>
      </c>
      <c r="CS317" t="s">
        <v>1795</v>
      </c>
      <c r="CT317" t="s">
        <v>2534</v>
      </c>
      <c r="CU317">
        <v>1</v>
      </c>
      <c r="CV317">
        <v>0</v>
      </c>
      <c r="CW317" t="s">
        <v>1914</v>
      </c>
      <c r="CX317">
        <v>42.300600000000003</v>
      </c>
      <c r="CY317">
        <v>-96.361699999999999</v>
      </c>
      <c r="CZ317" t="s">
        <v>1817</v>
      </c>
      <c r="DA317" t="s">
        <v>1818</v>
      </c>
      <c r="DB317">
        <v>0</v>
      </c>
      <c r="DC317" t="s">
        <v>1916</v>
      </c>
      <c r="DD317" s="18">
        <v>18630892.199999999</v>
      </c>
      <c r="DE317" s="18">
        <v>2030519.6</v>
      </c>
      <c r="DF317" s="57">
        <v>0.28799999999999998</v>
      </c>
      <c r="DG317" t="s">
        <v>1891</v>
      </c>
      <c r="DH317">
        <v>10718453.6</v>
      </c>
      <c r="DI317">
        <v>3289.6</v>
      </c>
      <c r="DJ317">
        <v>1701.2</v>
      </c>
      <c r="DK317">
        <v>1954007.6</v>
      </c>
      <c r="DL317">
        <v>5.8</v>
      </c>
      <c r="DM317">
        <v>955.4</v>
      </c>
      <c r="DN317">
        <v>6</v>
      </c>
      <c r="DO317">
        <v>0</v>
      </c>
      <c r="DP317">
        <v>0.35166160781056599</v>
      </c>
      <c r="DQ317">
        <v>0.19174218249465</v>
      </c>
      <c r="DR317">
        <v>209.75963680700599</v>
      </c>
      <c r="DS317">
        <v>5.3709294816428601E-7</v>
      </c>
      <c r="DT317">
        <v>0.19167262315964301</v>
      </c>
      <c r="DU317">
        <v>0.35313392023168899</v>
      </c>
      <c r="DV317">
        <v>0.182621420567287</v>
      </c>
      <c r="DW317" s="58">
        <v>209.75995985849701</v>
      </c>
      <c r="DX317">
        <v>3.1131090973732298E-7</v>
      </c>
      <c r="DY317">
        <v>0.17827198505575401</v>
      </c>
      <c r="DZ317">
        <v>4.8988783732196604E-4</v>
      </c>
      <c r="EA317">
        <v>0</v>
      </c>
      <c r="EB317">
        <v>1543516</v>
      </c>
      <c r="EC317">
        <v>914998</v>
      </c>
      <c r="ED317">
        <v>0</v>
      </c>
      <c r="EE317">
        <v>22715</v>
      </c>
      <c r="EF317">
        <v>1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1</v>
      </c>
      <c r="EO317">
        <v>1</v>
      </c>
      <c r="EP317">
        <v>1</v>
      </c>
      <c r="EQ317">
        <v>0</v>
      </c>
      <c r="ER317">
        <v>1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 t="s">
        <v>1936</v>
      </c>
      <c r="FA317">
        <v>43</v>
      </c>
      <c r="FB317" t="s">
        <v>1824</v>
      </c>
      <c r="FC317">
        <v>6</v>
      </c>
      <c r="FD317" t="s">
        <v>1849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15</v>
      </c>
      <c r="FM317">
        <v>51</v>
      </c>
      <c r="FN317">
        <v>29</v>
      </c>
      <c r="FO317">
        <v>56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</v>
      </c>
      <c r="GB317">
        <v>0</v>
      </c>
      <c r="GC317">
        <v>0</v>
      </c>
      <c r="GD317">
        <v>0</v>
      </c>
      <c r="GE317">
        <v>0</v>
      </c>
      <c r="GF317">
        <v>0</v>
      </c>
      <c r="GG317">
        <v>0</v>
      </c>
      <c r="GH317">
        <v>0</v>
      </c>
      <c r="GI317">
        <v>0</v>
      </c>
      <c r="GJ317">
        <v>0</v>
      </c>
      <c r="GK317">
        <v>0</v>
      </c>
      <c r="GL317">
        <v>0</v>
      </c>
      <c r="GM317">
        <v>0</v>
      </c>
      <c r="GN317">
        <v>0</v>
      </c>
      <c r="GO317" t="s">
        <v>1893</v>
      </c>
      <c r="GP317">
        <v>0</v>
      </c>
      <c r="GQ317" t="s">
        <v>1951</v>
      </c>
      <c r="GR317">
        <v>490.89036650000003</v>
      </c>
      <c r="GS317">
        <v>6.7012926398505703</v>
      </c>
      <c r="GT317">
        <v>3.4655395911094899</v>
      </c>
      <c r="GU317">
        <v>0</v>
      </c>
      <c r="GV317">
        <v>15250259</v>
      </c>
      <c r="GW317">
        <v>1705488</v>
      </c>
      <c r="GX317">
        <v>0.24</v>
      </c>
      <c r="GY317">
        <v>1599446</v>
      </c>
      <c r="GZ317">
        <v>209.75984735734653</v>
      </c>
      <c r="HA317" t="s">
        <v>1806</v>
      </c>
      <c r="HB317" s="57">
        <v>0.28799999999999998</v>
      </c>
      <c r="HC317" t="s">
        <v>1806</v>
      </c>
      <c r="HD317" s="58">
        <v>209.75995985849701</v>
      </c>
      <c r="HE317" s="18">
        <v>1627257.5999999999</v>
      </c>
      <c r="HF317" s="18">
        <v>16326275.500799999</v>
      </c>
      <c r="HG317" s="18">
        <v>1712299.4468432856</v>
      </c>
      <c r="HH317" s="57">
        <v>1</v>
      </c>
      <c r="HI317">
        <v>245</v>
      </c>
      <c r="HJ317" s="11">
        <v>26.79486036536386</v>
      </c>
      <c r="HK317">
        <v>162</v>
      </c>
      <c r="HL317" s="11">
        <v>17.717417874240592</v>
      </c>
      <c r="HM317" s="59">
        <v>2343.32681184376</v>
      </c>
      <c r="HN317" s="59">
        <v>10.58</v>
      </c>
      <c r="HO317" s="59">
        <v>4.59</v>
      </c>
      <c r="HP317" s="59">
        <v>28.9127910883414</v>
      </c>
      <c r="HQ317" s="59">
        <v>0.318293124365504</v>
      </c>
      <c r="HR317" s="59">
        <v>0.46690613772855571</v>
      </c>
      <c r="HS317" s="59">
        <v>4.82</v>
      </c>
      <c r="HT317" s="59">
        <v>41.73</v>
      </c>
      <c r="HU317" t="s">
        <v>44</v>
      </c>
      <c r="HV317" s="19" t="s">
        <v>44</v>
      </c>
      <c r="HW317" s="18">
        <v>623.56331567250004</v>
      </c>
      <c r="HX317" s="58">
        <v>205.4017561825215</v>
      </c>
      <c r="HY317" s="58">
        <v>439.59824381747853</v>
      </c>
      <c r="HZ317" s="57">
        <v>0.42256765720185097</v>
      </c>
      <c r="IA317" s="18">
        <v>1627257.5999999996</v>
      </c>
      <c r="IB317" s="18">
        <v>2387591.7767218985</v>
      </c>
      <c r="IC317" s="18">
        <v>23954708.295850806</v>
      </c>
      <c r="ID317" s="58">
        <v>20.975995985849703</v>
      </c>
      <c r="IE317" s="18">
        <v>251236.93252798353</v>
      </c>
      <c r="IF317" s="18">
        <v>1461062.514315302</v>
      </c>
      <c r="IG317" s="18">
        <v>988378098.1617229</v>
      </c>
      <c r="IH317" s="18">
        <v>0</v>
      </c>
      <c r="II317" s="18">
        <v>0</v>
      </c>
      <c r="IJ317" s="18">
        <v>2248.3668032397741</v>
      </c>
      <c r="IK317" s="58">
        <v>21.358722511627906</v>
      </c>
      <c r="IL317" s="58">
        <v>7.0318609620113088</v>
      </c>
      <c r="IM317" s="58">
        <v>12.937246961751001</v>
      </c>
      <c r="IN317" s="58">
        <v>26.305872920448941</v>
      </c>
      <c r="IO317" s="58">
        <v>3.3196280561535204E-15</v>
      </c>
      <c r="IP317" s="58">
        <v>76.318779348027448</v>
      </c>
      <c r="IQ317" s="58">
        <v>39.198528703895988</v>
      </c>
      <c r="IR317" s="58">
        <v>43.657340543108091</v>
      </c>
      <c r="IS317" s="58">
        <f t="shared" si="20"/>
        <v>2248.3668032397741</v>
      </c>
      <c r="IT317" s="60"/>
      <c r="IU317" s="18">
        <f t="shared" si="21"/>
        <v>12.937246961751001</v>
      </c>
      <c r="IV317" s="18">
        <f t="shared" si="22"/>
        <v>21.358722511627906</v>
      </c>
      <c r="IW317" s="57">
        <f t="shared" si="23"/>
        <v>0.31845233516669991</v>
      </c>
      <c r="IX317" s="57">
        <f t="shared" si="24"/>
        <v>0.46724880972864935</v>
      </c>
      <c r="JA317" s="18">
        <v>214.13</v>
      </c>
    </row>
    <row r="318" spans="18:261" x14ac:dyDescent="0.2">
      <c r="R318" t="s">
        <v>660</v>
      </c>
      <c r="S318">
        <v>6065</v>
      </c>
      <c r="T318" t="s">
        <v>41</v>
      </c>
      <c r="U318">
        <v>2</v>
      </c>
      <c r="V318">
        <v>2732</v>
      </c>
      <c r="W318" t="s">
        <v>42</v>
      </c>
      <c r="X318" t="s">
        <v>327</v>
      </c>
      <c r="Y318">
        <v>29165</v>
      </c>
      <c r="Z318">
        <v>882</v>
      </c>
      <c r="AA318">
        <v>1582</v>
      </c>
      <c r="AB318" t="b">
        <v>1</v>
      </c>
      <c r="AC318">
        <v>9502</v>
      </c>
      <c r="AD318">
        <v>2010</v>
      </c>
      <c r="AE318" s="10">
        <v>9999</v>
      </c>
      <c r="AF318" s="11">
        <v>41</v>
      </c>
      <c r="AG318" s="11">
        <v>10.673522993162983</v>
      </c>
      <c r="AH318" s="11">
        <v>85</v>
      </c>
      <c r="AI318" s="11">
        <v>10.673522993162983</v>
      </c>
      <c r="AJ318" s="11" t="s">
        <v>236</v>
      </c>
      <c r="AK318" s="11">
        <v>4.82</v>
      </c>
      <c r="AL318" s="11" t="s">
        <v>236</v>
      </c>
      <c r="AM318" s="11">
        <v>-28.91</v>
      </c>
      <c r="AQ318" t="s">
        <v>826</v>
      </c>
      <c r="AR318" t="s">
        <v>827</v>
      </c>
      <c r="AS318">
        <v>7504</v>
      </c>
      <c r="AT318" t="s">
        <v>41</v>
      </c>
      <c r="AU318">
        <v>2</v>
      </c>
      <c r="AV318">
        <v>3120</v>
      </c>
      <c r="AW318" t="s">
        <v>42</v>
      </c>
      <c r="AX318">
        <v>0</v>
      </c>
      <c r="AY318" t="s">
        <v>569</v>
      </c>
      <c r="AZ318" t="s">
        <v>125</v>
      </c>
      <c r="BA318">
        <v>56</v>
      </c>
      <c r="BB318" t="s">
        <v>570</v>
      </c>
      <c r="BC318">
        <v>5</v>
      </c>
      <c r="BD318">
        <v>56005</v>
      </c>
      <c r="BE318">
        <v>80</v>
      </c>
      <c r="BF318">
        <v>12337</v>
      </c>
      <c r="BG318">
        <v>1995</v>
      </c>
      <c r="BH318">
        <v>0</v>
      </c>
      <c r="BI318" t="s">
        <v>1807</v>
      </c>
      <c r="BJ318" t="s">
        <v>1788</v>
      </c>
      <c r="BK318" t="s">
        <v>1808</v>
      </c>
      <c r="BL318" t="s">
        <v>1910</v>
      </c>
      <c r="BM318" t="s">
        <v>1865</v>
      </c>
      <c r="BN318">
        <v>1996</v>
      </c>
      <c r="BO318">
        <v>0.875</v>
      </c>
      <c r="BP318" t="s">
        <v>1908</v>
      </c>
      <c r="BQ318">
        <v>0</v>
      </c>
      <c r="BR318">
        <v>0</v>
      </c>
      <c r="BS318">
        <v>0</v>
      </c>
      <c r="BT318" t="s">
        <v>1909</v>
      </c>
      <c r="BU318" t="s">
        <v>1863</v>
      </c>
      <c r="BV318" t="s">
        <v>1812</v>
      </c>
      <c r="BW318">
        <v>2016</v>
      </c>
      <c r="BX318">
        <v>0</v>
      </c>
      <c r="BY318">
        <v>0.2</v>
      </c>
      <c r="BZ318">
        <v>0.15323999999999999</v>
      </c>
      <c r="CA318">
        <v>0.15323999999999999</v>
      </c>
      <c r="CB318">
        <v>0.15323999999999999</v>
      </c>
      <c r="CC318">
        <v>0.15323999999999999</v>
      </c>
      <c r="CD318">
        <v>0.1</v>
      </c>
      <c r="CE318">
        <v>0.1</v>
      </c>
      <c r="CF318">
        <v>0.1</v>
      </c>
      <c r="CG318">
        <v>0.92500000000000004</v>
      </c>
      <c r="CH318">
        <v>0</v>
      </c>
      <c r="CI318">
        <v>0</v>
      </c>
      <c r="CJ318">
        <v>0</v>
      </c>
      <c r="CK318">
        <v>0</v>
      </c>
      <c r="CL318" t="s">
        <v>1189</v>
      </c>
      <c r="CM318">
        <v>2025</v>
      </c>
      <c r="CN318">
        <v>0</v>
      </c>
      <c r="CO318" t="s">
        <v>2292</v>
      </c>
      <c r="CP318">
        <v>100</v>
      </c>
      <c r="CQ318" t="s">
        <v>2293</v>
      </c>
      <c r="CR318">
        <v>100</v>
      </c>
      <c r="CS318" t="s">
        <v>1795</v>
      </c>
      <c r="CT318" t="s">
        <v>2535</v>
      </c>
      <c r="CU318">
        <v>1</v>
      </c>
      <c r="CV318">
        <v>0</v>
      </c>
      <c r="CW318" t="s">
        <v>2295</v>
      </c>
      <c r="CX318">
        <v>44.285600000000002</v>
      </c>
      <c r="CY318">
        <v>-105.38330000000001</v>
      </c>
      <c r="CZ318" t="s">
        <v>1817</v>
      </c>
      <c r="DA318" t="s">
        <v>1818</v>
      </c>
      <c r="DB318" t="s">
        <v>2124</v>
      </c>
      <c r="DC318">
        <v>0</v>
      </c>
      <c r="DD318" s="18">
        <v>8298722</v>
      </c>
      <c r="DE318" s="18">
        <v>687880.2</v>
      </c>
      <c r="DF318" s="57">
        <v>0.73</v>
      </c>
      <c r="DG318" t="s">
        <v>1835</v>
      </c>
      <c r="DH318">
        <v>3536936.6</v>
      </c>
      <c r="DI318">
        <v>363</v>
      </c>
      <c r="DJ318">
        <v>615.20000000000005</v>
      </c>
      <c r="DK318">
        <v>870371.2</v>
      </c>
      <c r="DL318">
        <v>0</v>
      </c>
      <c r="DM318">
        <v>266.39999999999998</v>
      </c>
      <c r="DN318">
        <v>26</v>
      </c>
      <c r="DO318">
        <v>0</v>
      </c>
      <c r="DP318">
        <v>9.3316359596217799E-2</v>
      </c>
      <c r="DQ318">
        <v>0.15060710047432399</v>
      </c>
      <c r="DR318">
        <v>209.75966534201601</v>
      </c>
      <c r="DS318">
        <v>0</v>
      </c>
      <c r="DT318">
        <v>0.15066912544943101</v>
      </c>
      <c r="DU318">
        <v>8.7483349845916006E-2</v>
      </c>
      <c r="DV318">
        <v>0.148263792906907</v>
      </c>
      <c r="DW318" s="58">
        <v>209.76029803143101</v>
      </c>
      <c r="DX318">
        <v>0</v>
      </c>
      <c r="DY318">
        <v>0.150638832485716</v>
      </c>
      <c r="DZ318">
        <v>7.1725691163243097E-3</v>
      </c>
      <c r="EA318">
        <v>0</v>
      </c>
      <c r="EB318">
        <v>664557</v>
      </c>
      <c r="EC318">
        <v>506889</v>
      </c>
      <c r="ED318">
        <v>9070</v>
      </c>
      <c r="EE318">
        <v>0</v>
      </c>
      <c r="EF318">
        <v>1</v>
      </c>
      <c r="EG318">
        <v>1</v>
      </c>
      <c r="EH318" t="s">
        <v>1821</v>
      </c>
      <c r="EI318">
        <v>8.2689210000000003E-3</v>
      </c>
      <c r="EJ318">
        <v>8.2689210000000003E-3</v>
      </c>
      <c r="EK318" t="s">
        <v>1848</v>
      </c>
      <c r="EL318" t="s">
        <v>1848</v>
      </c>
      <c r="EM318">
        <v>0</v>
      </c>
      <c r="EN318">
        <v>1</v>
      </c>
      <c r="EO318">
        <v>0</v>
      </c>
      <c r="EP318">
        <v>0</v>
      </c>
      <c r="EQ318">
        <v>0</v>
      </c>
      <c r="ER318">
        <v>1</v>
      </c>
      <c r="ES318">
        <v>0</v>
      </c>
      <c r="ET318">
        <v>0</v>
      </c>
      <c r="EU318">
        <v>0</v>
      </c>
      <c r="EV318">
        <v>0</v>
      </c>
      <c r="EW318">
        <v>1</v>
      </c>
      <c r="EX318">
        <v>0</v>
      </c>
      <c r="EY318">
        <v>1</v>
      </c>
      <c r="EZ318" t="s">
        <v>1801</v>
      </c>
      <c r="FA318">
        <v>27</v>
      </c>
      <c r="FB318" t="s">
        <v>1802</v>
      </c>
      <c r="FC318">
        <v>6</v>
      </c>
      <c r="FD318" t="s">
        <v>1849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34</v>
      </c>
      <c r="FM318">
        <v>70</v>
      </c>
      <c r="FN318">
        <v>8</v>
      </c>
      <c r="FO318">
        <v>55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0</v>
      </c>
      <c r="GB318">
        <v>0</v>
      </c>
      <c r="GC318">
        <v>0</v>
      </c>
      <c r="GD318">
        <v>0</v>
      </c>
      <c r="GE318">
        <v>1</v>
      </c>
      <c r="GF318">
        <v>1</v>
      </c>
      <c r="GG318">
        <v>0</v>
      </c>
      <c r="GH318">
        <v>1</v>
      </c>
      <c r="GI318">
        <v>0</v>
      </c>
      <c r="GJ318" t="s">
        <v>1836</v>
      </c>
      <c r="GK318">
        <v>0</v>
      </c>
      <c r="GL318">
        <v>1</v>
      </c>
      <c r="GM318" t="s">
        <v>1836</v>
      </c>
      <c r="GN318">
        <v>0</v>
      </c>
      <c r="GO318" t="s">
        <v>1829</v>
      </c>
      <c r="GP318">
        <v>0</v>
      </c>
      <c r="GQ318" t="s">
        <v>2296</v>
      </c>
      <c r="GR318">
        <v>167.08167269999899</v>
      </c>
      <c r="GS318">
        <v>2.1725901718243898</v>
      </c>
      <c r="GT318">
        <v>3.6820316080065201</v>
      </c>
      <c r="GU318">
        <v>0</v>
      </c>
      <c r="GV318">
        <v>8791769</v>
      </c>
      <c r="GW318">
        <v>728876</v>
      </c>
      <c r="GX318">
        <v>0.77</v>
      </c>
      <c r="GY318">
        <v>922082</v>
      </c>
      <c r="GZ318">
        <v>209.76028828782921</v>
      </c>
      <c r="HA318" t="s">
        <v>1806</v>
      </c>
      <c r="HB318" s="57">
        <v>0.73</v>
      </c>
      <c r="HC318" t="s">
        <v>1806</v>
      </c>
      <c r="HD318" s="58">
        <v>209.76029803143101</v>
      </c>
      <c r="HE318" s="18">
        <v>511584</v>
      </c>
      <c r="HF318" s="18">
        <v>6311411.8080000002</v>
      </c>
      <c r="HG318" s="18">
        <v>661941.81092258648</v>
      </c>
      <c r="HH318" s="57">
        <v>1</v>
      </c>
      <c r="HI318">
        <v>56</v>
      </c>
      <c r="HJ318" s="11">
        <v>38.035602019533556</v>
      </c>
      <c r="HK318">
        <v>0</v>
      </c>
      <c r="HL318" s="11">
        <v>38.035602019533556</v>
      </c>
      <c r="HM318" s="59" t="s">
        <v>44</v>
      </c>
      <c r="HN318" s="59" t="s">
        <v>44</v>
      </c>
      <c r="HO318" s="59" t="s">
        <v>44</v>
      </c>
      <c r="HP318" s="59" t="s">
        <v>44</v>
      </c>
      <c r="HQ318" s="59" t="s">
        <v>44</v>
      </c>
      <c r="HR318" s="59" t="s">
        <v>44</v>
      </c>
      <c r="HS318" s="59" t="s">
        <v>44</v>
      </c>
      <c r="HT318" s="59" t="s">
        <v>44</v>
      </c>
      <c r="HU318" t="s">
        <v>44</v>
      </c>
      <c r="HV318" s="19">
        <v>1</v>
      </c>
      <c r="HW318" s="18">
        <v>95.101985159999998</v>
      </c>
      <c r="HX318" s="58">
        <v>31.326593911703995</v>
      </c>
      <c r="HY318" s="58">
        <v>48.673406088296005</v>
      </c>
      <c r="HZ318" s="57">
        <v>1</v>
      </c>
      <c r="IA318" s="18">
        <v>426379.03733347298</v>
      </c>
      <c r="IB318" s="18">
        <v>700800</v>
      </c>
      <c r="IC318" s="18">
        <v>8645769.5999999996</v>
      </c>
      <c r="ID318" s="58">
        <v>20.976029803143103</v>
      </c>
      <c r="IE318" s="18">
        <v>90676.960400354306</v>
      </c>
      <c r="IF318" s="18">
        <v>571264.85052223213</v>
      </c>
      <c r="IG318" s="18">
        <v>150741258.92488027</v>
      </c>
      <c r="IH318" s="18">
        <v>0</v>
      </c>
      <c r="II318" s="18">
        <v>0</v>
      </c>
      <c r="IJ318" s="18">
        <v>3096.9942529073892</v>
      </c>
      <c r="IK318" s="58">
        <v>52.323875999999998</v>
      </c>
      <c r="IL318" s="58">
        <v>8.2122627554539722</v>
      </c>
      <c r="IM318" s="58">
        <v>15.908184567638996</v>
      </c>
      <c r="IN318" s="58">
        <v>66.958539680411931</v>
      </c>
      <c r="IO318" s="58">
        <v>4.1388545022242784</v>
      </c>
      <c r="IP318" s="58">
        <v>113.88344182693176</v>
      </c>
      <c r="IQ318" s="58">
        <v>17.498895043176148</v>
      </c>
      <c r="IR318" s="58">
        <v>13.060775603624434</v>
      </c>
      <c r="IS318" s="58">
        <f t="shared" si="20"/>
        <v>3096.9942529073892</v>
      </c>
      <c r="IT318" s="60"/>
      <c r="IU318" s="18">
        <f t="shared" si="21"/>
        <v>15.908184567638996</v>
      </c>
      <c r="IV318" s="18">
        <f t="shared" si="22"/>
        <v>52.323875999999998</v>
      </c>
      <c r="IW318" s="57">
        <f t="shared" si="23"/>
        <v>0.39158242389629994</v>
      </c>
      <c r="IX318" s="57">
        <f t="shared" si="24"/>
        <v>0.6436080075200814</v>
      </c>
      <c r="JA318" s="18">
        <v>214.13</v>
      </c>
    </row>
    <row r="319" spans="18:261" x14ac:dyDescent="0.2">
      <c r="R319" t="s">
        <v>662</v>
      </c>
      <c r="S319">
        <v>6068</v>
      </c>
      <c r="T319" t="s">
        <v>41</v>
      </c>
      <c r="U319">
        <v>1</v>
      </c>
      <c r="V319">
        <v>2734</v>
      </c>
      <c r="W319" t="s">
        <v>42</v>
      </c>
      <c r="X319" t="s">
        <v>236</v>
      </c>
      <c r="Y319">
        <v>20149</v>
      </c>
      <c r="Z319">
        <v>728</v>
      </c>
      <c r="AA319">
        <v>2189</v>
      </c>
      <c r="AB319" t="b">
        <v>1</v>
      </c>
      <c r="AC319">
        <v>10990</v>
      </c>
      <c r="AD319">
        <v>1978</v>
      </c>
      <c r="AE319" s="10">
        <v>2039</v>
      </c>
      <c r="AF319" s="11">
        <v>63</v>
      </c>
      <c r="AG319" s="11">
        <v>9.6536425453775987</v>
      </c>
      <c r="AH319" s="11">
        <v>23</v>
      </c>
      <c r="AI319" s="11">
        <v>9.6536425453775987</v>
      </c>
      <c r="AJ319" s="11" t="s">
        <v>236</v>
      </c>
      <c r="AK319" s="11">
        <v>4.82</v>
      </c>
      <c r="AL319" s="11" t="s">
        <v>236</v>
      </c>
      <c r="AM319" s="11">
        <v>-28.91</v>
      </c>
      <c r="AQ319" t="s">
        <v>828</v>
      </c>
      <c r="AR319" t="s">
        <v>829</v>
      </c>
      <c r="AS319">
        <v>7790</v>
      </c>
      <c r="AT319" t="s">
        <v>41</v>
      </c>
      <c r="AU319">
        <v>44562</v>
      </c>
      <c r="AV319">
        <v>3228</v>
      </c>
      <c r="AW319" t="s">
        <v>42</v>
      </c>
      <c r="AX319">
        <v>0</v>
      </c>
      <c r="AY319" t="s">
        <v>539</v>
      </c>
      <c r="AZ319" t="s">
        <v>540</v>
      </c>
      <c r="BA319">
        <v>49</v>
      </c>
      <c r="BB319" t="s">
        <v>830</v>
      </c>
      <c r="BC319">
        <v>47</v>
      </c>
      <c r="BD319">
        <v>49047</v>
      </c>
      <c r="BE319">
        <v>458</v>
      </c>
      <c r="BF319">
        <v>9983</v>
      </c>
      <c r="BG319">
        <v>1986</v>
      </c>
      <c r="BH319">
        <v>2030</v>
      </c>
      <c r="BI319" t="s">
        <v>1807</v>
      </c>
      <c r="BJ319" t="s">
        <v>1788</v>
      </c>
      <c r="BK319" t="s">
        <v>1808</v>
      </c>
      <c r="BL319" t="s">
        <v>1809</v>
      </c>
      <c r="BM319" t="s">
        <v>1810</v>
      </c>
      <c r="BN319">
        <v>1986</v>
      </c>
      <c r="BO319">
        <v>0.95</v>
      </c>
      <c r="BP319" t="s">
        <v>1811</v>
      </c>
      <c r="BQ319">
        <v>0</v>
      </c>
      <c r="BR319">
        <v>0</v>
      </c>
      <c r="BS319">
        <v>0</v>
      </c>
      <c r="BT319" t="s">
        <v>41</v>
      </c>
      <c r="BU319">
        <v>0</v>
      </c>
      <c r="BV319">
        <v>0</v>
      </c>
      <c r="BW319">
        <v>0</v>
      </c>
      <c r="BX319">
        <v>0</v>
      </c>
      <c r="BY319">
        <v>0.1</v>
      </c>
      <c r="BZ319">
        <v>0.26340000000000002</v>
      </c>
      <c r="CA319">
        <v>0.26340000000000002</v>
      </c>
      <c r="CB319">
        <v>0.19869999999999999</v>
      </c>
      <c r="CC319">
        <v>0.19869999999999999</v>
      </c>
      <c r="CD319">
        <v>0.05</v>
      </c>
      <c r="CE319">
        <v>0.1</v>
      </c>
      <c r="CF319">
        <v>0.56000000000000005</v>
      </c>
      <c r="CG319">
        <v>0.99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 t="s">
        <v>2536</v>
      </c>
      <c r="CP319">
        <v>96.25</v>
      </c>
      <c r="CQ319" t="s">
        <v>2536</v>
      </c>
      <c r="CR319">
        <v>96.25</v>
      </c>
      <c r="CS319" t="s">
        <v>1795</v>
      </c>
      <c r="CT319">
        <v>0</v>
      </c>
      <c r="CU319">
        <v>0</v>
      </c>
      <c r="CV319">
        <v>0</v>
      </c>
      <c r="CW319" t="s">
        <v>2271</v>
      </c>
      <c r="CX319">
        <v>40.086399999999998</v>
      </c>
      <c r="CY319">
        <v>-109.28440000000001</v>
      </c>
      <c r="CZ319" t="s">
        <v>1928</v>
      </c>
      <c r="DA319" t="s">
        <v>1818</v>
      </c>
      <c r="DB319">
        <v>0</v>
      </c>
      <c r="DC319">
        <v>0</v>
      </c>
      <c r="DD319" s="18">
        <v>37311654.799999997</v>
      </c>
      <c r="DE319" s="18">
        <v>3612004.2</v>
      </c>
      <c r="DF319" s="57">
        <v>0.75</v>
      </c>
      <c r="DG319" t="s">
        <v>1835</v>
      </c>
      <c r="DH319">
        <v>15694783.800000001</v>
      </c>
      <c r="DI319">
        <v>1050.2</v>
      </c>
      <c r="DJ319">
        <v>4773.8</v>
      </c>
      <c r="DK319">
        <v>3828174.2</v>
      </c>
      <c r="DL319">
        <v>0</v>
      </c>
      <c r="DM319">
        <v>1980.4</v>
      </c>
      <c r="DN319">
        <v>101</v>
      </c>
      <c r="DO319">
        <v>0</v>
      </c>
      <c r="DP319">
        <v>5.3435627628825103E-2</v>
      </c>
      <c r="DQ319">
        <v>0.24338701064860599</v>
      </c>
      <c r="DR319">
        <v>205.19985931765001</v>
      </c>
      <c r="DS319">
        <v>0</v>
      </c>
      <c r="DT319">
        <v>0.24000194511380299</v>
      </c>
      <c r="DU319">
        <v>5.6293402457186101E-2</v>
      </c>
      <c r="DV319">
        <v>0.25588787340517499</v>
      </c>
      <c r="DW319" s="58">
        <v>205.19991517502999</v>
      </c>
      <c r="DX319">
        <v>0</v>
      </c>
      <c r="DY319">
        <v>0.25236410074027199</v>
      </c>
      <c r="DZ319">
        <v>5.0647046101298197E-3</v>
      </c>
      <c r="EA319">
        <v>0</v>
      </c>
      <c r="EB319">
        <v>0</v>
      </c>
      <c r="EC319">
        <v>1975259</v>
      </c>
      <c r="ED319">
        <v>0</v>
      </c>
      <c r="EE319">
        <v>4859</v>
      </c>
      <c r="EF319">
        <v>1</v>
      </c>
      <c r="EG319">
        <v>0</v>
      </c>
      <c r="EH319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1</v>
      </c>
      <c r="EQ319">
        <v>0</v>
      </c>
      <c r="ER319">
        <v>1</v>
      </c>
      <c r="ES319">
        <v>0</v>
      </c>
      <c r="ET319">
        <v>0</v>
      </c>
      <c r="EU319">
        <v>1</v>
      </c>
      <c r="EV319">
        <v>0</v>
      </c>
      <c r="EW319">
        <v>0</v>
      </c>
      <c r="EX319">
        <v>1</v>
      </c>
      <c r="EY319">
        <v>1</v>
      </c>
      <c r="EZ319" t="s">
        <v>1950</v>
      </c>
      <c r="FA319">
        <v>36</v>
      </c>
      <c r="FB319" t="s">
        <v>1802</v>
      </c>
      <c r="FC319">
        <v>4</v>
      </c>
      <c r="FD319" t="s">
        <v>1825</v>
      </c>
      <c r="FE319">
        <v>0</v>
      </c>
      <c r="FF319">
        <v>0</v>
      </c>
      <c r="FG319">
        <v>1</v>
      </c>
      <c r="FH319">
        <v>0</v>
      </c>
      <c r="FI319">
        <v>0</v>
      </c>
      <c r="FJ319" t="s">
        <v>1850</v>
      </c>
      <c r="FK319">
        <v>1</v>
      </c>
      <c r="FL319">
        <v>1</v>
      </c>
      <c r="FM319">
        <v>95</v>
      </c>
      <c r="FN319">
        <v>1</v>
      </c>
      <c r="FO319">
        <v>76</v>
      </c>
      <c r="FP319">
        <v>1</v>
      </c>
      <c r="FQ319">
        <v>1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0</v>
      </c>
      <c r="GB319">
        <v>0</v>
      </c>
      <c r="GC319">
        <v>0</v>
      </c>
      <c r="GD319">
        <v>0</v>
      </c>
      <c r="GE319">
        <v>1</v>
      </c>
      <c r="GF319">
        <v>1</v>
      </c>
      <c r="GG319">
        <v>0</v>
      </c>
      <c r="GH319">
        <v>1</v>
      </c>
      <c r="GI319">
        <v>0</v>
      </c>
      <c r="GJ319" t="s">
        <v>1836</v>
      </c>
      <c r="GK319">
        <v>0</v>
      </c>
      <c r="GL319">
        <v>1</v>
      </c>
      <c r="GM319" t="s">
        <v>1836</v>
      </c>
      <c r="GN319">
        <v>0</v>
      </c>
      <c r="GO319">
        <v>0</v>
      </c>
      <c r="GP319">
        <v>0</v>
      </c>
      <c r="GQ319" t="s">
        <v>2272</v>
      </c>
      <c r="GR319">
        <v>141.49162019999901</v>
      </c>
      <c r="GS319">
        <v>7.4223476875558401</v>
      </c>
      <c r="GT319">
        <v>33.739100543566998</v>
      </c>
      <c r="GU319">
        <v>1</v>
      </c>
      <c r="GV319">
        <v>40305525</v>
      </c>
      <c r="GW319">
        <v>3973715</v>
      </c>
      <c r="GX319">
        <v>0.81</v>
      </c>
      <c r="GY319">
        <v>4135344</v>
      </c>
      <c r="GZ319">
        <v>205.19985783586742</v>
      </c>
      <c r="HA319" t="s">
        <v>1806</v>
      </c>
      <c r="HB319" s="57">
        <v>0.75</v>
      </c>
      <c r="HC319" t="s">
        <v>1806</v>
      </c>
      <c r="HD319" s="58">
        <v>205.19991517502999</v>
      </c>
      <c r="HE319" s="18">
        <v>3009060</v>
      </c>
      <c r="HF319" s="18">
        <v>30039445.98</v>
      </c>
      <c r="HG319" s="18">
        <v>3082045.883500448</v>
      </c>
      <c r="HH319" s="57">
        <v>1</v>
      </c>
      <c r="HI319">
        <v>15</v>
      </c>
      <c r="HJ319" s="11">
        <v>13.498699370783305</v>
      </c>
      <c r="HK319">
        <v>0</v>
      </c>
      <c r="HL319" s="11">
        <v>13.498699370783305</v>
      </c>
      <c r="HM319" s="59">
        <v>2813</v>
      </c>
      <c r="HN319" s="59">
        <v>10.58</v>
      </c>
      <c r="HO319" s="59">
        <v>4.59</v>
      </c>
      <c r="HP319" s="59">
        <v>38.159999999999997</v>
      </c>
      <c r="HQ319" s="59">
        <v>0.33</v>
      </c>
      <c r="HR319" s="59">
        <v>0.48</v>
      </c>
      <c r="HS319" s="59">
        <v>4.82</v>
      </c>
      <c r="HT319" s="59">
        <v>10.69</v>
      </c>
      <c r="HU319" t="s">
        <v>44</v>
      </c>
      <c r="HV319" s="19">
        <v>1</v>
      </c>
      <c r="HW319" s="18">
        <v>422.60974002</v>
      </c>
      <c r="HX319" s="58">
        <v>139.20764836258797</v>
      </c>
      <c r="HY319" s="58">
        <v>318.79235163741203</v>
      </c>
      <c r="HZ319" s="57">
        <v>1</v>
      </c>
      <c r="IA319" s="18">
        <v>2792621.0003437293</v>
      </c>
      <c r="IB319" s="18">
        <v>4012080</v>
      </c>
      <c r="IC319" s="18">
        <v>40052594.640000001</v>
      </c>
      <c r="ID319" s="58">
        <v>20.519991517503001</v>
      </c>
      <c r="IE319" s="18">
        <v>410939.4511333931</v>
      </c>
      <c r="IF319" s="18">
        <v>2671106.4323670547</v>
      </c>
      <c r="IG319" s="18">
        <v>669856934.50409114</v>
      </c>
      <c r="IH319" s="18">
        <v>0</v>
      </c>
      <c r="II319" s="18">
        <v>0</v>
      </c>
      <c r="IJ319" s="18">
        <v>2101.232765038143</v>
      </c>
      <c r="IK319" s="58">
        <v>23.148878620087338</v>
      </c>
      <c r="IL319" s="58">
        <v>5.3783606827246881</v>
      </c>
      <c r="IM319" s="58">
        <v>12.34795532958</v>
      </c>
      <c r="IN319" s="58">
        <v>22.603232441365954</v>
      </c>
      <c r="IO319" s="58">
        <v>1.8364338782071752</v>
      </c>
      <c r="IP319" s="58">
        <v>81.301417816185577</v>
      </c>
      <c r="IQ319" s="58">
        <v>-13.627059406539104</v>
      </c>
      <c r="IR319" s="58">
        <v>-14.246984624236505</v>
      </c>
      <c r="IS319" s="58">
        <f t="shared" si="20"/>
        <v>2101.232765038143</v>
      </c>
      <c r="IT319" s="60"/>
      <c r="IU319" s="18">
        <f t="shared" si="21"/>
        <v>12.34795532958</v>
      </c>
      <c r="IV319" s="18">
        <f t="shared" si="22"/>
        <v>23.148878620087338</v>
      </c>
      <c r="IW319" s="57">
        <f t="shared" si="23"/>
        <v>0.30394683048599991</v>
      </c>
      <c r="IX319" s="57">
        <f t="shared" si="24"/>
        <v>0.43667185755108684</v>
      </c>
      <c r="JA319" s="18">
        <v>205.4</v>
      </c>
    </row>
    <row r="320" spans="18:261" x14ac:dyDescent="0.2">
      <c r="R320" t="s">
        <v>664</v>
      </c>
      <c r="S320">
        <v>6068</v>
      </c>
      <c r="T320" t="s">
        <v>41</v>
      </c>
      <c r="U320">
        <v>2</v>
      </c>
      <c r="V320">
        <v>2735</v>
      </c>
      <c r="W320" t="s">
        <v>42</v>
      </c>
      <c r="X320" t="s">
        <v>236</v>
      </c>
      <c r="Y320">
        <v>20149</v>
      </c>
      <c r="Z320">
        <v>733</v>
      </c>
      <c r="AA320">
        <v>2189</v>
      </c>
      <c r="AB320" t="b">
        <v>1</v>
      </c>
      <c r="AC320">
        <v>11132</v>
      </c>
      <c r="AD320">
        <v>1980</v>
      </c>
      <c r="AE320" s="10">
        <v>2039</v>
      </c>
      <c r="AF320" s="11">
        <v>63</v>
      </c>
      <c r="AG320" s="11">
        <v>9.6536425453775987</v>
      </c>
      <c r="AH320" s="11">
        <v>23</v>
      </c>
      <c r="AI320" s="11">
        <v>9.6536425453775987</v>
      </c>
      <c r="AJ320" s="11" t="s">
        <v>236</v>
      </c>
      <c r="AK320" s="11">
        <v>4.82</v>
      </c>
      <c r="AL320" s="11" t="s">
        <v>236</v>
      </c>
      <c r="AM320" s="11">
        <v>-28.91</v>
      </c>
      <c r="AQ320" t="s">
        <v>831</v>
      </c>
      <c r="AR320" t="s">
        <v>832</v>
      </c>
      <c r="AS320">
        <v>8042</v>
      </c>
      <c r="AT320" t="s">
        <v>41</v>
      </c>
      <c r="AU320">
        <v>1</v>
      </c>
      <c r="AV320">
        <v>3433</v>
      </c>
      <c r="AW320" t="s">
        <v>42</v>
      </c>
      <c r="AX320">
        <v>0</v>
      </c>
      <c r="AY320" t="s">
        <v>263</v>
      </c>
      <c r="AZ320" t="s">
        <v>385</v>
      </c>
      <c r="BA320">
        <v>37</v>
      </c>
      <c r="BB320" t="s">
        <v>833</v>
      </c>
      <c r="BC320">
        <v>169</v>
      </c>
      <c r="BD320">
        <v>37169</v>
      </c>
      <c r="BE320">
        <v>1110</v>
      </c>
      <c r="BF320">
        <v>9185</v>
      </c>
      <c r="BG320">
        <v>1974</v>
      </c>
      <c r="BH320">
        <v>2038</v>
      </c>
      <c r="BI320" t="s">
        <v>2033</v>
      </c>
      <c r="BJ320" t="s">
        <v>1788</v>
      </c>
      <c r="BK320" t="s">
        <v>1808</v>
      </c>
      <c r="BL320" t="s">
        <v>1809</v>
      </c>
      <c r="BM320" t="s">
        <v>1810</v>
      </c>
      <c r="BN320">
        <v>2008</v>
      </c>
      <c r="BO320">
        <v>0.95</v>
      </c>
      <c r="BP320" t="s">
        <v>2537</v>
      </c>
      <c r="BQ320" t="s">
        <v>1701</v>
      </c>
      <c r="BR320">
        <v>2003</v>
      </c>
      <c r="BS320">
        <v>0</v>
      </c>
      <c r="BT320" t="s">
        <v>1909</v>
      </c>
      <c r="BU320" t="s">
        <v>1793</v>
      </c>
      <c r="BV320">
        <v>0</v>
      </c>
      <c r="BW320">
        <v>0</v>
      </c>
      <c r="BX320">
        <v>0</v>
      </c>
      <c r="BY320">
        <v>6.3E-2</v>
      </c>
      <c r="BZ320">
        <v>0.19472</v>
      </c>
      <c r="CA320">
        <v>0.19472</v>
      </c>
      <c r="CB320">
        <v>0.19472</v>
      </c>
      <c r="CC320">
        <v>0.19472</v>
      </c>
      <c r="CD320">
        <v>0.05</v>
      </c>
      <c r="CE320">
        <v>0.1</v>
      </c>
      <c r="CF320">
        <v>0.56000000000000005</v>
      </c>
      <c r="CG320">
        <v>0.99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 t="s">
        <v>2116</v>
      </c>
      <c r="CP320">
        <v>100</v>
      </c>
      <c r="CQ320" t="s">
        <v>2117</v>
      </c>
      <c r="CR320">
        <v>100</v>
      </c>
      <c r="CS320" t="s">
        <v>1795</v>
      </c>
      <c r="CT320" t="s">
        <v>2538</v>
      </c>
      <c r="CU320">
        <v>1</v>
      </c>
      <c r="CV320">
        <v>0</v>
      </c>
      <c r="CW320" t="s">
        <v>2119</v>
      </c>
      <c r="CX320">
        <v>36.281100000000002</v>
      </c>
      <c r="CY320">
        <v>-80.060299999999998</v>
      </c>
      <c r="CZ320" t="s">
        <v>1817</v>
      </c>
      <c r="DA320" t="s">
        <v>1818</v>
      </c>
      <c r="DB320">
        <v>0</v>
      </c>
      <c r="DC320" t="s">
        <v>2539</v>
      </c>
      <c r="DD320" s="18">
        <v>35983128</v>
      </c>
      <c r="DE320" s="18">
        <v>4013376.8</v>
      </c>
      <c r="DF320" s="57">
        <v>0.33799999999999902</v>
      </c>
      <c r="DG320" t="s">
        <v>1891</v>
      </c>
      <c r="DH320">
        <v>20766883</v>
      </c>
      <c r="DI320">
        <v>1580.2</v>
      </c>
      <c r="DJ320">
        <v>3298.6</v>
      </c>
      <c r="DK320">
        <v>3507927</v>
      </c>
      <c r="DL320">
        <v>13</v>
      </c>
      <c r="DM320">
        <v>1937.2</v>
      </c>
      <c r="DN320">
        <v>18</v>
      </c>
      <c r="DO320">
        <v>0</v>
      </c>
      <c r="DP320">
        <v>5.8935853370467001E-2</v>
      </c>
      <c r="DQ320">
        <v>0.14284290435406999</v>
      </c>
      <c r="DR320">
        <v>182.16565198852101</v>
      </c>
      <c r="DS320">
        <v>2.39187716600921E-7</v>
      </c>
      <c r="DT320">
        <v>0.145059647538024</v>
      </c>
      <c r="DU320">
        <v>8.7830051906548995E-2</v>
      </c>
      <c r="DV320">
        <v>0.18334148159659699</v>
      </c>
      <c r="DW320" s="58">
        <v>194.97621218477701</v>
      </c>
      <c r="DX320">
        <v>3.6128043120653601E-7</v>
      </c>
      <c r="DY320">
        <v>0.186566274775083</v>
      </c>
      <c r="DZ320">
        <v>9.7191875633923798E-4</v>
      </c>
      <c r="EA320">
        <v>0</v>
      </c>
      <c r="EB320">
        <v>3014832</v>
      </c>
      <c r="EC320">
        <v>1126770</v>
      </c>
      <c r="ED320">
        <v>0</v>
      </c>
      <c r="EE320">
        <v>29209</v>
      </c>
      <c r="EF320">
        <v>1</v>
      </c>
      <c r="EG320">
        <v>1</v>
      </c>
      <c r="EH320" t="s">
        <v>1859</v>
      </c>
      <c r="EI320">
        <v>0.55000000000000004</v>
      </c>
      <c r="EJ320">
        <v>0.27</v>
      </c>
      <c r="EK320" t="s">
        <v>1822</v>
      </c>
      <c r="EL320" t="s">
        <v>1822</v>
      </c>
      <c r="EM320">
        <v>0</v>
      </c>
      <c r="EN320">
        <v>1</v>
      </c>
      <c r="EO320">
        <v>0</v>
      </c>
      <c r="EP320">
        <v>0</v>
      </c>
      <c r="EQ320">
        <v>1</v>
      </c>
      <c r="ER320">
        <v>1</v>
      </c>
      <c r="ES320">
        <v>0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 t="s">
        <v>2189</v>
      </c>
      <c r="FA320">
        <v>48</v>
      </c>
      <c r="FB320" t="s">
        <v>1824</v>
      </c>
      <c r="FC320">
        <v>4</v>
      </c>
      <c r="FD320" t="s">
        <v>1825</v>
      </c>
      <c r="FE320">
        <v>0</v>
      </c>
      <c r="FF320">
        <v>0</v>
      </c>
      <c r="FG320">
        <v>1</v>
      </c>
      <c r="FH320">
        <v>0</v>
      </c>
      <c r="FI320">
        <v>0</v>
      </c>
      <c r="FJ320" t="s">
        <v>1850</v>
      </c>
      <c r="FK320">
        <v>1</v>
      </c>
      <c r="FL320">
        <v>50</v>
      </c>
      <c r="FM320">
        <v>56</v>
      </c>
      <c r="FN320">
        <v>68</v>
      </c>
      <c r="FO320">
        <v>72</v>
      </c>
      <c r="FP320">
        <v>0</v>
      </c>
      <c r="FQ320">
        <v>0</v>
      </c>
      <c r="FR320">
        <v>0</v>
      </c>
      <c r="FS320" t="s">
        <v>2120</v>
      </c>
      <c r="FT320">
        <v>1</v>
      </c>
      <c r="FU320">
        <v>1</v>
      </c>
      <c r="FV320">
        <v>1</v>
      </c>
      <c r="FW320">
        <v>1</v>
      </c>
      <c r="FX320" t="s">
        <v>1827</v>
      </c>
      <c r="FY320">
        <v>0</v>
      </c>
      <c r="FZ320">
        <v>0</v>
      </c>
      <c r="GA320">
        <v>1</v>
      </c>
      <c r="GB320">
        <v>0</v>
      </c>
      <c r="GC320">
        <v>0</v>
      </c>
      <c r="GD320">
        <v>0</v>
      </c>
      <c r="GE320">
        <v>0</v>
      </c>
      <c r="GF320">
        <v>0</v>
      </c>
      <c r="GG320">
        <v>0</v>
      </c>
      <c r="GH320">
        <v>0</v>
      </c>
      <c r="GI320">
        <v>0</v>
      </c>
      <c r="GJ320">
        <v>0</v>
      </c>
      <c r="GK320">
        <v>0</v>
      </c>
      <c r="GL320">
        <v>1</v>
      </c>
      <c r="GM320" t="s">
        <v>1804</v>
      </c>
      <c r="GN320">
        <v>0</v>
      </c>
      <c r="GO320" t="s">
        <v>1893</v>
      </c>
      <c r="GP320">
        <v>0</v>
      </c>
      <c r="GQ320" t="s">
        <v>2264</v>
      </c>
      <c r="GR320">
        <v>151.6325764</v>
      </c>
      <c r="GS320">
        <v>10.4212434921075</v>
      </c>
      <c r="GT320">
        <v>21.753900634771501</v>
      </c>
      <c r="GU320">
        <v>1</v>
      </c>
      <c r="GV320">
        <v>28984433</v>
      </c>
      <c r="GW320">
        <v>3254014</v>
      </c>
      <c r="GX320">
        <v>0.27</v>
      </c>
      <c r="GY320">
        <v>2970832</v>
      </c>
      <c r="GZ320">
        <v>204.99500542239346</v>
      </c>
      <c r="HA320" t="s">
        <v>1806</v>
      </c>
      <c r="HB320" s="57">
        <v>0.33799999999999902</v>
      </c>
      <c r="HC320" t="s">
        <v>1806</v>
      </c>
      <c r="HD320" s="58">
        <v>194.97621218477701</v>
      </c>
      <c r="HE320" s="18">
        <v>3286576.7999999905</v>
      </c>
      <c r="HF320" s="18">
        <v>30187207.90799991</v>
      </c>
      <c r="HG320" s="18">
        <v>2942893.7271680846</v>
      </c>
      <c r="HH320" s="57">
        <v>0.5</v>
      </c>
      <c r="HI320">
        <v>167</v>
      </c>
      <c r="HJ320" s="11">
        <v>14.025545317028739</v>
      </c>
      <c r="HK320">
        <v>76</v>
      </c>
      <c r="HL320" s="11">
        <v>8.3985301299573276</v>
      </c>
      <c r="HM320" s="59">
        <v>1972.42539849736</v>
      </c>
      <c r="HN320" s="59">
        <v>10.58</v>
      </c>
      <c r="HO320" s="59">
        <v>2.88</v>
      </c>
      <c r="HP320" s="59">
        <v>22.5686476581986</v>
      </c>
      <c r="HQ320" s="59">
        <v>0.28210645691576602</v>
      </c>
      <c r="HR320" s="59">
        <v>0.39296443214166854</v>
      </c>
      <c r="HS320" s="59">
        <v>4.82</v>
      </c>
      <c r="HT320" s="59">
        <v>25.38</v>
      </c>
      <c r="HU320" t="s">
        <v>44</v>
      </c>
      <c r="HV320" s="19" t="s">
        <v>44</v>
      </c>
      <c r="HW320" s="18">
        <v>942.3562005</v>
      </c>
      <c r="HX320" s="58">
        <v>310.41213244469998</v>
      </c>
      <c r="HY320" s="58">
        <v>799.58786755530002</v>
      </c>
      <c r="HZ320" s="57">
        <v>0.46921672429459571</v>
      </c>
      <c r="IA320" s="18">
        <v>3286576.7999999905</v>
      </c>
      <c r="IB320" s="18">
        <v>4562475.740350931</v>
      </c>
      <c r="IC320" s="18">
        <v>41906339.675123297</v>
      </c>
      <c r="ID320" s="58">
        <v>19.497621218477704</v>
      </c>
      <c r="IE320" s="18">
        <v>408536.96881920903</v>
      </c>
      <c r="IF320" s="18">
        <v>2534356.7583488757</v>
      </c>
      <c r="IG320" s="18">
        <v>1493680282.0682242</v>
      </c>
      <c r="IH320" s="18">
        <v>0</v>
      </c>
      <c r="II320" s="18">
        <v>0</v>
      </c>
      <c r="IJ320" s="18">
        <v>1868.0627141518255</v>
      </c>
      <c r="IK320" s="58">
        <v>19.521994918918917</v>
      </c>
      <c r="IL320" s="58">
        <v>5.3486343756473698</v>
      </c>
      <c r="IM320" s="58">
        <v>11.360910518099999</v>
      </c>
      <c r="IN320" s="58">
        <v>14.840696271302596</v>
      </c>
      <c r="IO320" s="58">
        <v>0</v>
      </c>
      <c r="IP320" s="58">
        <v>65.545501465127799</v>
      </c>
      <c r="IQ320" s="58">
        <v>17.815350714938788</v>
      </c>
      <c r="IR320" s="58">
        <v>23.103108175554247</v>
      </c>
      <c r="IS320" s="58">
        <f t="shared" si="20"/>
        <v>1868.0627141518255</v>
      </c>
      <c r="IT320" s="60"/>
      <c r="IU320" s="18">
        <f t="shared" si="21"/>
        <v>11.360910518099999</v>
      </c>
      <c r="IV320" s="18">
        <f t="shared" si="22"/>
        <v>19.521994918918917</v>
      </c>
      <c r="IW320" s="57">
        <f t="shared" si="23"/>
        <v>0.27965056977000002</v>
      </c>
      <c r="IX320" s="57">
        <f t="shared" si="24"/>
        <v>0.38821516063490269</v>
      </c>
      <c r="JA320" s="18">
        <v>205.4</v>
      </c>
    </row>
    <row r="321" spans="18:261" x14ac:dyDescent="0.2">
      <c r="R321" t="s">
        <v>665</v>
      </c>
      <c r="S321">
        <v>6068</v>
      </c>
      <c r="T321" t="s">
        <v>41</v>
      </c>
      <c r="U321">
        <v>3</v>
      </c>
      <c r="V321">
        <v>2736</v>
      </c>
      <c r="W321" t="s">
        <v>42</v>
      </c>
      <c r="X321" t="s">
        <v>236</v>
      </c>
      <c r="Y321">
        <v>20149</v>
      </c>
      <c r="Z321">
        <v>728</v>
      </c>
      <c r="AA321">
        <v>2189</v>
      </c>
      <c r="AB321" t="b">
        <v>1</v>
      </c>
      <c r="AC321">
        <v>11180</v>
      </c>
      <c r="AD321">
        <v>1983</v>
      </c>
      <c r="AE321" s="10">
        <v>2021</v>
      </c>
      <c r="AF321" s="11">
        <v>63</v>
      </c>
      <c r="AG321" s="11">
        <v>9.6536425453775987</v>
      </c>
      <c r="AH321" s="11">
        <v>23</v>
      </c>
      <c r="AI321" s="11">
        <v>9.6536425453775987</v>
      </c>
      <c r="AJ321" s="11" t="s">
        <v>236</v>
      </c>
      <c r="AK321" s="11">
        <v>4.82</v>
      </c>
      <c r="AL321" s="11" t="s">
        <v>236</v>
      </c>
      <c r="AM321" s="11">
        <v>-28.91</v>
      </c>
      <c r="AQ321" t="s">
        <v>831</v>
      </c>
      <c r="AR321" t="s">
        <v>834</v>
      </c>
      <c r="AS321">
        <v>8042</v>
      </c>
      <c r="AT321" t="s">
        <v>41</v>
      </c>
      <c r="AU321">
        <v>2</v>
      </c>
      <c r="AV321">
        <v>3434</v>
      </c>
      <c r="AW321" t="s">
        <v>42</v>
      </c>
      <c r="AX321">
        <v>0</v>
      </c>
      <c r="AY321" t="s">
        <v>263</v>
      </c>
      <c r="AZ321" t="s">
        <v>385</v>
      </c>
      <c r="BA321">
        <v>37</v>
      </c>
      <c r="BB321" t="s">
        <v>833</v>
      </c>
      <c r="BC321">
        <v>169</v>
      </c>
      <c r="BD321">
        <v>37169</v>
      </c>
      <c r="BE321">
        <v>1110</v>
      </c>
      <c r="BF321">
        <v>9203</v>
      </c>
      <c r="BG321">
        <v>1975</v>
      </c>
      <c r="BH321">
        <v>2038</v>
      </c>
      <c r="BI321" t="s">
        <v>2033</v>
      </c>
      <c r="BJ321" t="s">
        <v>1788</v>
      </c>
      <c r="BK321" t="s">
        <v>1808</v>
      </c>
      <c r="BL321" t="s">
        <v>1809</v>
      </c>
      <c r="BM321" t="s">
        <v>1810</v>
      </c>
      <c r="BN321">
        <v>2008</v>
      </c>
      <c r="BO321">
        <v>0.95</v>
      </c>
      <c r="BP321" t="s">
        <v>2537</v>
      </c>
      <c r="BQ321" t="s">
        <v>1701</v>
      </c>
      <c r="BR321">
        <v>2004</v>
      </c>
      <c r="BS321">
        <v>0</v>
      </c>
      <c r="BT321" t="s">
        <v>1909</v>
      </c>
      <c r="BU321" t="s">
        <v>1793</v>
      </c>
      <c r="BV321">
        <v>0</v>
      </c>
      <c r="BW321">
        <v>0</v>
      </c>
      <c r="BX321">
        <v>0</v>
      </c>
      <c r="BY321">
        <v>6.3E-2</v>
      </c>
      <c r="BZ321">
        <v>0.14964</v>
      </c>
      <c r="CA321">
        <v>0.14964</v>
      </c>
      <c r="CB321">
        <v>0.14964</v>
      </c>
      <c r="CC321">
        <v>0.14964</v>
      </c>
      <c r="CD321">
        <v>0.05</v>
      </c>
      <c r="CE321">
        <v>0.1</v>
      </c>
      <c r="CF321">
        <v>0.56000000000000005</v>
      </c>
      <c r="CG321">
        <v>0.99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 t="s">
        <v>2116</v>
      </c>
      <c r="CP321">
        <v>100</v>
      </c>
      <c r="CQ321" t="s">
        <v>2117</v>
      </c>
      <c r="CR321">
        <v>100</v>
      </c>
      <c r="CS321" t="s">
        <v>1795</v>
      </c>
      <c r="CT321" t="s">
        <v>2540</v>
      </c>
      <c r="CU321">
        <v>1</v>
      </c>
      <c r="CV321">
        <v>0</v>
      </c>
      <c r="CW321" t="s">
        <v>2119</v>
      </c>
      <c r="CX321">
        <v>36.281100000000002</v>
      </c>
      <c r="CY321">
        <v>-80.060299999999998</v>
      </c>
      <c r="CZ321" t="s">
        <v>1817</v>
      </c>
      <c r="DA321" t="s">
        <v>1818</v>
      </c>
      <c r="DB321">
        <v>0</v>
      </c>
      <c r="DC321" t="s">
        <v>2539</v>
      </c>
      <c r="DD321" s="18">
        <v>38254080.600000001</v>
      </c>
      <c r="DE321" s="18">
        <v>4369089</v>
      </c>
      <c r="DF321" s="57">
        <v>0.34599999999999997</v>
      </c>
      <c r="DG321" t="s">
        <v>1891</v>
      </c>
      <c r="DH321">
        <v>21600486</v>
      </c>
      <c r="DI321">
        <v>1682.2</v>
      </c>
      <c r="DJ321">
        <v>2802.6</v>
      </c>
      <c r="DK321">
        <v>3751750</v>
      </c>
      <c r="DL321">
        <v>15.6</v>
      </c>
      <c r="DM321">
        <v>1463</v>
      </c>
      <c r="DN321">
        <v>87</v>
      </c>
      <c r="DO321">
        <v>0</v>
      </c>
      <c r="DP321">
        <v>5.0724655995954299E-2</v>
      </c>
      <c r="DQ321">
        <v>0.13217421194093101</v>
      </c>
      <c r="DR321">
        <v>167.15229077974899</v>
      </c>
      <c r="DS321">
        <v>3.5164406236363401E-7</v>
      </c>
      <c r="DT321">
        <v>0.122080883231502</v>
      </c>
      <c r="DU321">
        <v>8.7948787351067495E-2</v>
      </c>
      <c r="DV321">
        <v>0.14652554478070501</v>
      </c>
      <c r="DW321" s="58">
        <v>196.14900900271499</v>
      </c>
      <c r="DX321">
        <v>4.0779963223060702E-7</v>
      </c>
      <c r="DY321">
        <v>0.13545991511487199</v>
      </c>
      <c r="DZ321">
        <v>3.2744538234545802E-3</v>
      </c>
      <c r="EA321">
        <v>0</v>
      </c>
      <c r="EB321">
        <v>4108810</v>
      </c>
      <c r="EC321">
        <v>1555970</v>
      </c>
      <c r="ED321">
        <v>0</v>
      </c>
      <c r="EE321">
        <v>55787</v>
      </c>
      <c r="EF321">
        <v>1</v>
      </c>
      <c r="EG321">
        <v>1</v>
      </c>
      <c r="EH321">
        <v>0</v>
      </c>
      <c r="EI321">
        <v>0</v>
      </c>
      <c r="EJ321">
        <v>0.27</v>
      </c>
      <c r="EK321">
        <v>0</v>
      </c>
      <c r="EL321" t="s">
        <v>1822</v>
      </c>
      <c r="EM321">
        <v>0</v>
      </c>
      <c r="EN321">
        <v>1</v>
      </c>
      <c r="EO321">
        <v>0</v>
      </c>
      <c r="EP321">
        <v>0</v>
      </c>
      <c r="EQ321">
        <v>1</v>
      </c>
      <c r="ER321">
        <v>1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 t="s">
        <v>2189</v>
      </c>
      <c r="FA321">
        <v>47</v>
      </c>
      <c r="FB321" t="s">
        <v>1824</v>
      </c>
      <c r="FC321">
        <v>4</v>
      </c>
      <c r="FD321" t="s">
        <v>1825</v>
      </c>
      <c r="FE321">
        <v>0</v>
      </c>
      <c r="FF321">
        <v>0</v>
      </c>
      <c r="FG321">
        <v>1</v>
      </c>
      <c r="FH321">
        <v>0</v>
      </c>
      <c r="FI321">
        <v>0</v>
      </c>
      <c r="FJ321" t="s">
        <v>1850</v>
      </c>
      <c r="FK321">
        <v>1</v>
      </c>
      <c r="FL321">
        <v>50</v>
      </c>
      <c r="FM321">
        <v>56</v>
      </c>
      <c r="FN321">
        <v>68</v>
      </c>
      <c r="FO321">
        <v>72</v>
      </c>
      <c r="FP321">
        <v>0</v>
      </c>
      <c r="FQ321">
        <v>0</v>
      </c>
      <c r="FR321">
        <v>0</v>
      </c>
      <c r="FS321" t="s">
        <v>2120</v>
      </c>
      <c r="FT321">
        <v>1</v>
      </c>
      <c r="FU321">
        <v>1</v>
      </c>
      <c r="FV321">
        <v>1</v>
      </c>
      <c r="FW321">
        <v>1</v>
      </c>
      <c r="FX321" t="s">
        <v>1827</v>
      </c>
      <c r="FY321">
        <v>0</v>
      </c>
      <c r="FZ321">
        <v>0</v>
      </c>
      <c r="GA321">
        <v>1</v>
      </c>
      <c r="GB321">
        <v>0</v>
      </c>
      <c r="GC321">
        <v>0</v>
      </c>
      <c r="GD321">
        <v>0</v>
      </c>
      <c r="GE321">
        <v>0</v>
      </c>
      <c r="GF321">
        <v>0</v>
      </c>
      <c r="GG321">
        <v>0</v>
      </c>
      <c r="GH321">
        <v>0</v>
      </c>
      <c r="GI321">
        <v>0</v>
      </c>
      <c r="GJ321">
        <v>0</v>
      </c>
      <c r="GK321">
        <v>0</v>
      </c>
      <c r="GL321">
        <v>1</v>
      </c>
      <c r="GM321" t="s">
        <v>1804</v>
      </c>
      <c r="GN321">
        <v>0</v>
      </c>
      <c r="GO321" t="s">
        <v>1893</v>
      </c>
      <c r="GP321">
        <v>0</v>
      </c>
      <c r="GQ321" t="s">
        <v>2264</v>
      </c>
      <c r="GR321">
        <v>151.6325764</v>
      </c>
      <c r="GS321">
        <v>11.0939221632852</v>
      </c>
      <c r="GT321">
        <v>18.4828357239467</v>
      </c>
      <c r="GU321">
        <v>1</v>
      </c>
      <c r="GV321">
        <v>38044308</v>
      </c>
      <c r="GW321">
        <v>4373018</v>
      </c>
      <c r="GX321">
        <v>0.34</v>
      </c>
      <c r="GY321">
        <v>3903344</v>
      </c>
      <c r="GZ321">
        <v>205.19989481737977</v>
      </c>
      <c r="HA321" t="s">
        <v>1806</v>
      </c>
      <c r="HB321" s="57">
        <v>0.34599999999999997</v>
      </c>
      <c r="HC321" t="s">
        <v>1806</v>
      </c>
      <c r="HD321" s="58">
        <v>196.14900900271499</v>
      </c>
      <c r="HE321" s="18">
        <v>3364365.5999999996</v>
      </c>
      <c r="HF321" s="18">
        <v>30962256.616799995</v>
      </c>
      <c r="HG321" s="18">
        <v>3036607.9759365371</v>
      </c>
      <c r="HH321" s="57">
        <v>0.5</v>
      </c>
      <c r="HI321">
        <v>167</v>
      </c>
      <c r="HJ321" s="11">
        <v>14.009971010371723</v>
      </c>
      <c r="HK321">
        <v>76</v>
      </c>
      <c r="HL321" s="11">
        <v>8.3892041978273788</v>
      </c>
      <c r="HM321" s="59">
        <v>1972.42539849736</v>
      </c>
      <c r="HN321" s="59">
        <v>10.58</v>
      </c>
      <c r="HO321" s="59">
        <v>2.88</v>
      </c>
      <c r="HP321" s="59">
        <v>22.5686476581986</v>
      </c>
      <c r="HQ321" s="59">
        <v>0.28210645691576602</v>
      </c>
      <c r="HR321" s="59">
        <v>0.39296443214166854</v>
      </c>
      <c r="HS321" s="59">
        <v>4.82</v>
      </c>
      <c r="HT321" s="59">
        <v>25.38</v>
      </c>
      <c r="HU321" t="s">
        <v>44</v>
      </c>
      <c r="HV321" s="19" t="s">
        <v>44</v>
      </c>
      <c r="HW321" s="18">
        <v>944.20295190000002</v>
      </c>
      <c r="HX321" s="58">
        <v>311.02045235585996</v>
      </c>
      <c r="HY321" s="58">
        <v>798.97954764413998</v>
      </c>
      <c r="HZ321" s="57">
        <v>0.48068814919284719</v>
      </c>
      <c r="IA321" s="18">
        <v>3364365.5999999996</v>
      </c>
      <c r="IB321" s="18">
        <v>4674019.2874915684</v>
      </c>
      <c r="IC321" s="18">
        <v>43014999.502784908</v>
      </c>
      <c r="ID321" s="58">
        <v>19.6149009002715</v>
      </c>
      <c r="IE321" s="18">
        <v>421867.47623617691</v>
      </c>
      <c r="IF321" s="18">
        <v>2614740.49970036</v>
      </c>
      <c r="IG321" s="18">
        <v>1496607472.6046672</v>
      </c>
      <c r="IH321" s="18">
        <v>0</v>
      </c>
      <c r="II321" s="18">
        <v>0</v>
      </c>
      <c r="IJ321" s="18">
        <v>1873.1486644652459</v>
      </c>
      <c r="IK321" s="58">
        <v>19.521994918918917</v>
      </c>
      <c r="IL321" s="58">
        <v>5.3737068078978609</v>
      </c>
      <c r="IM321" s="58">
        <v>11.383174686779999</v>
      </c>
      <c r="IN321" s="58">
        <v>14.90393228037453</v>
      </c>
      <c r="IO321" s="58">
        <v>0</v>
      </c>
      <c r="IP321" s="58">
        <v>66.060877115890918</v>
      </c>
      <c r="IQ321" s="58">
        <v>16.311800993088823</v>
      </c>
      <c r="IR321" s="58">
        <v>20.988263325359743</v>
      </c>
      <c r="IS321" s="58">
        <f t="shared" si="20"/>
        <v>1873.1486644652459</v>
      </c>
      <c r="IT321" s="60"/>
      <c r="IU321" s="18">
        <f t="shared" si="21"/>
        <v>11.383174686779999</v>
      </c>
      <c r="IV321" s="18">
        <f t="shared" si="22"/>
        <v>19.521994918918917</v>
      </c>
      <c r="IW321" s="57">
        <f t="shared" si="23"/>
        <v>0.28019860572599997</v>
      </c>
      <c r="IX321" s="57">
        <f t="shared" si="24"/>
        <v>0.38927210749377816</v>
      </c>
      <c r="JA321" s="18">
        <v>205.4</v>
      </c>
    </row>
    <row r="322" spans="18:261" x14ac:dyDescent="0.2">
      <c r="R322" t="s">
        <v>666</v>
      </c>
      <c r="S322">
        <v>6071</v>
      </c>
      <c r="T322" t="s">
        <v>41</v>
      </c>
      <c r="U322">
        <v>1</v>
      </c>
      <c r="V322">
        <v>2737</v>
      </c>
      <c r="W322" t="s">
        <v>42</v>
      </c>
      <c r="X322" t="s">
        <v>100</v>
      </c>
      <c r="Y322">
        <v>21223</v>
      </c>
      <c r="Z322">
        <v>511</v>
      </c>
      <c r="AA322">
        <v>1243</v>
      </c>
      <c r="AB322" t="b">
        <v>1</v>
      </c>
      <c r="AC322">
        <v>10039</v>
      </c>
      <c r="AD322">
        <v>1990</v>
      </c>
      <c r="AE322" s="10">
        <v>9999</v>
      </c>
      <c r="AF322" s="11">
        <v>105</v>
      </c>
      <c r="AG322" s="11">
        <v>13.207389696888043</v>
      </c>
      <c r="AH322" s="11">
        <v>0</v>
      </c>
      <c r="AI322" s="11">
        <v>12.578466377988612</v>
      </c>
      <c r="AJ322" s="11" t="s">
        <v>43</v>
      </c>
      <c r="AK322" s="11">
        <v>4.82</v>
      </c>
      <c r="AL322" s="11" t="s">
        <v>43</v>
      </c>
      <c r="AM322" s="11">
        <v>-28.91</v>
      </c>
      <c r="AQ322" t="s">
        <v>122</v>
      </c>
      <c r="AR322" t="s">
        <v>123</v>
      </c>
      <c r="AS322">
        <v>8066</v>
      </c>
      <c r="AT322" t="s">
        <v>41</v>
      </c>
      <c r="AU322" t="s">
        <v>124</v>
      </c>
      <c r="AV322">
        <v>3455</v>
      </c>
      <c r="AW322" t="s">
        <v>42</v>
      </c>
      <c r="AX322">
        <v>0</v>
      </c>
      <c r="AY322" t="s">
        <v>569</v>
      </c>
      <c r="AZ322" t="s">
        <v>125</v>
      </c>
      <c r="BA322">
        <v>56</v>
      </c>
      <c r="BB322" t="s">
        <v>835</v>
      </c>
      <c r="BC322">
        <v>37</v>
      </c>
      <c r="BD322">
        <v>56037</v>
      </c>
      <c r="BE322">
        <v>531</v>
      </c>
      <c r="BF322">
        <v>10373</v>
      </c>
      <c r="BG322">
        <v>1974</v>
      </c>
      <c r="BH322">
        <v>0</v>
      </c>
      <c r="BI322" t="s">
        <v>1881</v>
      </c>
      <c r="BJ322" t="s">
        <v>1788</v>
      </c>
      <c r="BK322" t="s">
        <v>1808</v>
      </c>
      <c r="BL322" t="s">
        <v>1910</v>
      </c>
      <c r="BM322" t="s">
        <v>1810</v>
      </c>
      <c r="BN322">
        <v>1990</v>
      </c>
      <c r="BO322">
        <v>0.86399999999999999</v>
      </c>
      <c r="BP322" t="s">
        <v>1966</v>
      </c>
      <c r="BQ322">
        <v>0</v>
      </c>
      <c r="BR322">
        <v>0</v>
      </c>
      <c r="BS322">
        <v>0</v>
      </c>
      <c r="BT322" t="s">
        <v>1909</v>
      </c>
      <c r="BU322" t="s">
        <v>1863</v>
      </c>
      <c r="BV322" t="s">
        <v>1812</v>
      </c>
      <c r="BW322">
        <v>2015</v>
      </c>
      <c r="BX322">
        <v>0</v>
      </c>
      <c r="BY322">
        <v>0.15</v>
      </c>
      <c r="BZ322">
        <v>0.19305999999999901</v>
      </c>
      <c r="CA322">
        <v>0.19305999999999901</v>
      </c>
      <c r="CB322">
        <v>0.1469</v>
      </c>
      <c r="CC322">
        <v>0.1469</v>
      </c>
      <c r="CD322">
        <v>0.1</v>
      </c>
      <c r="CE322">
        <v>0.1</v>
      </c>
      <c r="CF322">
        <v>0.1</v>
      </c>
      <c r="CG322">
        <v>0.91400000000000003</v>
      </c>
      <c r="CH322">
        <v>0</v>
      </c>
      <c r="CI322">
        <v>0</v>
      </c>
      <c r="CJ322">
        <v>0</v>
      </c>
      <c r="CK322">
        <v>0</v>
      </c>
      <c r="CL322" t="s">
        <v>1188</v>
      </c>
      <c r="CM322">
        <v>2024</v>
      </c>
      <c r="CN322" t="s">
        <v>1793</v>
      </c>
      <c r="CO322" t="s">
        <v>2406</v>
      </c>
      <c r="CP322">
        <v>66.67</v>
      </c>
      <c r="CQ322" t="s">
        <v>1933</v>
      </c>
      <c r="CR322">
        <v>66.67</v>
      </c>
      <c r="CS322" t="s">
        <v>1795</v>
      </c>
      <c r="CT322" t="s">
        <v>2541</v>
      </c>
      <c r="CU322">
        <v>1</v>
      </c>
      <c r="CV322">
        <v>0</v>
      </c>
      <c r="CW322" t="s">
        <v>2295</v>
      </c>
      <c r="CX322">
        <v>41.7378</v>
      </c>
      <c r="CY322">
        <v>-108.78749999999999</v>
      </c>
      <c r="CZ322" t="s">
        <v>1817</v>
      </c>
      <c r="DA322" t="s">
        <v>1818</v>
      </c>
      <c r="DB322">
        <v>0</v>
      </c>
      <c r="DC322">
        <v>0</v>
      </c>
      <c r="DD322" s="18">
        <v>28262668.600000001</v>
      </c>
      <c r="DE322" s="18">
        <v>2847262.2</v>
      </c>
      <c r="DF322" s="57">
        <v>0.41</v>
      </c>
      <c r="DG322" t="s">
        <v>1820</v>
      </c>
      <c r="DH322">
        <v>11627503.4</v>
      </c>
      <c r="DI322">
        <v>2047.2</v>
      </c>
      <c r="DJ322">
        <v>2654.8</v>
      </c>
      <c r="DK322">
        <v>2964187</v>
      </c>
      <c r="DL322">
        <v>24.2</v>
      </c>
      <c r="DM322">
        <v>1099.4000000000001</v>
      </c>
      <c r="DN322">
        <v>113</v>
      </c>
      <c r="DO322">
        <v>0</v>
      </c>
      <c r="DP322">
        <v>0.14498515948964499</v>
      </c>
      <c r="DQ322">
        <v>0.17964514114646399</v>
      </c>
      <c r="DR322">
        <v>209.75988922451501</v>
      </c>
      <c r="DS322">
        <v>8.8696803452488898E-7</v>
      </c>
      <c r="DT322">
        <v>0.180866040661216</v>
      </c>
      <c r="DU322">
        <v>0.14486954710285199</v>
      </c>
      <c r="DV322">
        <v>0.18786619463103299</v>
      </c>
      <c r="DW322" s="58">
        <v>209.75988091938299</v>
      </c>
      <c r="DX322">
        <v>8.5625318481072198E-7</v>
      </c>
      <c r="DY322">
        <v>0.18910336332389199</v>
      </c>
      <c r="DZ322">
        <v>7.2522715494349804E-3</v>
      </c>
      <c r="EA322">
        <v>0</v>
      </c>
      <c r="EB322">
        <v>2689749</v>
      </c>
      <c r="EC322">
        <v>1506983</v>
      </c>
      <c r="ED322">
        <v>0</v>
      </c>
      <c r="EE322">
        <v>3687</v>
      </c>
      <c r="EF322">
        <v>1</v>
      </c>
      <c r="EG322">
        <v>0</v>
      </c>
      <c r="EH32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>
        <v>1</v>
      </c>
      <c r="EO322">
        <v>0</v>
      </c>
      <c r="EP322">
        <v>0</v>
      </c>
      <c r="EQ322">
        <v>0</v>
      </c>
      <c r="ER322">
        <v>1</v>
      </c>
      <c r="ES322">
        <v>0</v>
      </c>
      <c r="ET322">
        <v>0</v>
      </c>
      <c r="EU322">
        <v>0</v>
      </c>
      <c r="EV322">
        <v>0</v>
      </c>
      <c r="EW322">
        <v>1</v>
      </c>
      <c r="EX322">
        <v>0</v>
      </c>
      <c r="EY322">
        <v>1</v>
      </c>
      <c r="EZ322" t="s">
        <v>1950</v>
      </c>
      <c r="FA322">
        <v>48</v>
      </c>
      <c r="FB322" t="s">
        <v>1824</v>
      </c>
      <c r="FC322">
        <v>0</v>
      </c>
      <c r="FD322" t="s">
        <v>1803</v>
      </c>
      <c r="FE322">
        <v>0</v>
      </c>
      <c r="FF322">
        <v>0</v>
      </c>
      <c r="FG322">
        <v>0</v>
      </c>
      <c r="FH322">
        <v>1</v>
      </c>
      <c r="FI322">
        <v>0</v>
      </c>
      <c r="FJ322" t="s">
        <v>1871</v>
      </c>
      <c r="FK322">
        <v>1</v>
      </c>
      <c r="FL322">
        <v>0</v>
      </c>
      <c r="FM322">
        <v>41</v>
      </c>
      <c r="FN322">
        <v>7</v>
      </c>
      <c r="FO322">
        <v>21</v>
      </c>
      <c r="FP322">
        <v>0</v>
      </c>
      <c r="FQ32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0</v>
      </c>
      <c r="GB322" t="s">
        <v>1828</v>
      </c>
      <c r="GC322">
        <v>0</v>
      </c>
      <c r="GD322">
        <v>1</v>
      </c>
      <c r="GE322">
        <v>1</v>
      </c>
      <c r="GF322">
        <v>1</v>
      </c>
      <c r="GG322">
        <v>0</v>
      </c>
      <c r="GH322">
        <v>1</v>
      </c>
      <c r="GI322">
        <v>0</v>
      </c>
      <c r="GJ322" t="s">
        <v>1836</v>
      </c>
      <c r="GK322">
        <v>0</v>
      </c>
      <c r="GL322">
        <v>1</v>
      </c>
      <c r="GM322" t="s">
        <v>1836</v>
      </c>
      <c r="GN322">
        <v>0</v>
      </c>
      <c r="GO322" t="s">
        <v>1893</v>
      </c>
      <c r="GP322">
        <v>1</v>
      </c>
      <c r="GQ322" t="s">
        <v>2542</v>
      </c>
      <c r="GR322">
        <v>97.319393629999993</v>
      </c>
      <c r="GS322">
        <v>21.035889391001302</v>
      </c>
      <c r="GT322">
        <v>27.279249294270301</v>
      </c>
      <c r="GU322">
        <v>1</v>
      </c>
      <c r="GV322">
        <v>28952154</v>
      </c>
      <c r="GW322">
        <v>2899074</v>
      </c>
      <c r="GX322">
        <v>0.42</v>
      </c>
      <c r="GY322">
        <v>3036498</v>
      </c>
      <c r="GZ322">
        <v>209.75972979419768</v>
      </c>
      <c r="HA322" t="s">
        <v>1806</v>
      </c>
      <c r="HB322" s="57">
        <v>0.41</v>
      </c>
      <c r="HC322" t="s">
        <v>1806</v>
      </c>
      <c r="HD322" s="58">
        <v>209.75988091938299</v>
      </c>
      <c r="HE322" s="18">
        <v>1907139.5999999999</v>
      </c>
      <c r="HF322" s="18">
        <v>19782759.070799999</v>
      </c>
      <c r="HG322" s="18">
        <v>2074814.5934739257</v>
      </c>
      <c r="HH322" s="57">
        <v>0.25153955471340594</v>
      </c>
      <c r="HI322">
        <v>108</v>
      </c>
      <c r="HJ322" s="11">
        <v>13.010464291642458</v>
      </c>
      <c r="HK322">
        <v>0</v>
      </c>
      <c r="HL322" s="11">
        <v>12.046726195965238</v>
      </c>
      <c r="HM322" s="59">
        <v>2461.6567596619402</v>
      </c>
      <c r="HN322" s="59">
        <v>10.58</v>
      </c>
      <c r="HO322" s="59">
        <v>4.59</v>
      </c>
      <c r="HP322" s="59">
        <v>31.493158281086401</v>
      </c>
      <c r="HQ322" s="59">
        <v>0.32907246214849301</v>
      </c>
      <c r="HR322" s="59">
        <v>0.49047392390879208</v>
      </c>
      <c r="HS322" s="59">
        <v>4.82</v>
      </c>
      <c r="HT322" s="59">
        <v>11.28</v>
      </c>
      <c r="HU322" t="s">
        <v>44</v>
      </c>
      <c r="HV322" s="19">
        <v>1</v>
      </c>
      <c r="HW322" s="18">
        <v>530.74868858549996</v>
      </c>
      <c r="HX322" s="58">
        <v>174.82861802006369</v>
      </c>
      <c r="HY322" s="58">
        <v>356.17138197993631</v>
      </c>
      <c r="HZ322" s="57">
        <v>0.61125068159536722</v>
      </c>
      <c r="IA322" s="18">
        <v>1907139.5999999996</v>
      </c>
      <c r="IB322" s="18">
        <v>2843269.2204817464</v>
      </c>
      <c r="IC322" s="18">
        <v>29493231.624057155</v>
      </c>
      <c r="ID322" s="58">
        <v>20.975988091938301</v>
      </c>
      <c r="IE322" s="18">
        <v>309324.83766950056</v>
      </c>
      <c r="IF322" s="18">
        <v>1765489.7558044251</v>
      </c>
      <c r="IG322" s="18">
        <v>841262412.719414</v>
      </c>
      <c r="IH322" s="18">
        <v>0</v>
      </c>
      <c r="II322" s="18">
        <v>0</v>
      </c>
      <c r="IJ322" s="18">
        <v>2361.9595938418306</v>
      </c>
      <c r="IK322" s="58">
        <v>22.300016112994349</v>
      </c>
      <c r="IL322" s="58">
        <v>7.6374633665441882</v>
      </c>
      <c r="IM322" s="58">
        <v>13.375666573730998</v>
      </c>
      <c r="IN322" s="58">
        <v>21.360579648339893</v>
      </c>
      <c r="IO322" s="58">
        <v>2.7876068124511002E-15</v>
      </c>
      <c r="IP322" s="58">
        <v>78.686756461549095</v>
      </c>
      <c r="IQ322" s="58">
        <v>13.973736040080439</v>
      </c>
      <c r="IR322" s="58">
        <v>15.094885299882062</v>
      </c>
      <c r="IS322" s="58">
        <f t="shared" si="20"/>
        <v>2361.9595938418306</v>
      </c>
      <c r="IT322" s="60"/>
      <c r="IU322" s="18">
        <f t="shared" si="21"/>
        <v>13.375666573730998</v>
      </c>
      <c r="IV322" s="18">
        <f t="shared" si="22"/>
        <v>22.300016112994349</v>
      </c>
      <c r="IW322" s="57">
        <f t="shared" si="23"/>
        <v>0.32924410173270002</v>
      </c>
      <c r="IX322" s="57">
        <f t="shared" si="24"/>
        <v>0.49085532096431073</v>
      </c>
      <c r="JA322" s="18">
        <v>214.13</v>
      </c>
    </row>
    <row r="323" spans="18:261" x14ac:dyDescent="0.2">
      <c r="R323" t="s">
        <v>99</v>
      </c>
      <c r="S323">
        <v>6071</v>
      </c>
      <c r="T323" t="s">
        <v>41</v>
      </c>
      <c r="U323">
        <v>2</v>
      </c>
      <c r="V323">
        <v>90433</v>
      </c>
      <c r="W323" t="s">
        <v>42</v>
      </c>
      <c r="X323" t="s">
        <v>100</v>
      </c>
      <c r="Y323">
        <v>21223</v>
      </c>
      <c r="Z323">
        <v>732</v>
      </c>
      <c r="AA323">
        <v>1243</v>
      </c>
      <c r="AB323" t="b">
        <v>1</v>
      </c>
      <c r="AC323">
        <v>9716</v>
      </c>
      <c r="AD323">
        <v>2011</v>
      </c>
      <c r="AE323" s="10">
        <v>9999</v>
      </c>
      <c r="AF323" s="11">
        <v>105</v>
      </c>
      <c r="AG323" s="11">
        <v>13.207389696888043</v>
      </c>
      <c r="AH323" s="11">
        <v>0</v>
      </c>
      <c r="AI323" s="11">
        <v>12.578466377988612</v>
      </c>
      <c r="AJ323" s="11" t="s">
        <v>43</v>
      </c>
      <c r="AK323" s="11">
        <v>4.82</v>
      </c>
      <c r="AL323" s="11" t="s">
        <v>43</v>
      </c>
      <c r="AM323" s="11">
        <v>-28.91</v>
      </c>
      <c r="AQ323" t="s">
        <v>122</v>
      </c>
      <c r="AR323" t="s">
        <v>126</v>
      </c>
      <c r="AS323">
        <v>8066</v>
      </c>
      <c r="AT323" t="s">
        <v>41</v>
      </c>
      <c r="AU323" t="s">
        <v>127</v>
      </c>
      <c r="AV323">
        <v>3456</v>
      </c>
      <c r="AW323" t="s">
        <v>42</v>
      </c>
      <c r="AX323">
        <v>0</v>
      </c>
      <c r="AY323" t="s">
        <v>569</v>
      </c>
      <c r="AZ323" t="s">
        <v>125</v>
      </c>
      <c r="BA323">
        <v>56</v>
      </c>
      <c r="BB323" t="s">
        <v>835</v>
      </c>
      <c r="BC323">
        <v>37</v>
      </c>
      <c r="BD323">
        <v>56037</v>
      </c>
      <c r="BE323">
        <v>527</v>
      </c>
      <c r="BF323">
        <v>10396</v>
      </c>
      <c r="BG323">
        <v>1975</v>
      </c>
      <c r="BH323">
        <v>0</v>
      </c>
      <c r="BI323" t="s">
        <v>1881</v>
      </c>
      <c r="BJ323" t="s">
        <v>1788</v>
      </c>
      <c r="BK323" t="s">
        <v>1808</v>
      </c>
      <c r="BL323" t="s">
        <v>1910</v>
      </c>
      <c r="BM323" t="s">
        <v>1810</v>
      </c>
      <c r="BN323">
        <v>1986</v>
      </c>
      <c r="BO323">
        <v>0.86399999999999999</v>
      </c>
      <c r="BP323" t="s">
        <v>1966</v>
      </c>
      <c r="BQ323">
        <v>0</v>
      </c>
      <c r="BR323">
        <v>0</v>
      </c>
      <c r="BS323">
        <v>0</v>
      </c>
      <c r="BT323" t="s">
        <v>1909</v>
      </c>
      <c r="BU323" t="s">
        <v>1863</v>
      </c>
      <c r="BV323" t="s">
        <v>1812</v>
      </c>
      <c r="BW323">
        <v>2015</v>
      </c>
      <c r="BX323">
        <v>0</v>
      </c>
      <c r="BY323">
        <v>0.15</v>
      </c>
      <c r="BZ323">
        <v>0.17655999999999999</v>
      </c>
      <c r="CA323">
        <v>0.17655999999999999</v>
      </c>
      <c r="CB323">
        <v>0.1469</v>
      </c>
      <c r="CC323">
        <v>0.1469</v>
      </c>
      <c r="CD323">
        <v>0.1</v>
      </c>
      <c r="CE323">
        <v>0.1</v>
      </c>
      <c r="CF323">
        <v>0.1</v>
      </c>
      <c r="CG323">
        <v>0.91400000000000003</v>
      </c>
      <c r="CH323">
        <v>0</v>
      </c>
      <c r="CI323">
        <v>0</v>
      </c>
      <c r="CJ323">
        <v>0</v>
      </c>
      <c r="CK323">
        <v>0</v>
      </c>
      <c r="CL323" t="s">
        <v>1188</v>
      </c>
      <c r="CM323">
        <v>2024</v>
      </c>
      <c r="CN323" t="s">
        <v>1793</v>
      </c>
      <c r="CO323" t="s">
        <v>2406</v>
      </c>
      <c r="CP323">
        <v>66.67</v>
      </c>
      <c r="CQ323" t="s">
        <v>1933</v>
      </c>
      <c r="CR323">
        <v>66.67</v>
      </c>
      <c r="CS323" t="s">
        <v>1795</v>
      </c>
      <c r="CT323" t="s">
        <v>2543</v>
      </c>
      <c r="CU323">
        <v>1</v>
      </c>
      <c r="CV323">
        <v>0</v>
      </c>
      <c r="CW323" t="s">
        <v>2295</v>
      </c>
      <c r="CX323">
        <v>41.7378</v>
      </c>
      <c r="CY323">
        <v>-108.78749999999999</v>
      </c>
      <c r="CZ323" t="s">
        <v>1817</v>
      </c>
      <c r="DA323" t="s">
        <v>1818</v>
      </c>
      <c r="DB323">
        <v>0</v>
      </c>
      <c r="DC323">
        <v>0</v>
      </c>
      <c r="DD323" s="18">
        <v>29479842.399999999</v>
      </c>
      <c r="DE323" s="18">
        <v>2985094.6</v>
      </c>
      <c r="DF323" s="57">
        <v>0.42799999999999999</v>
      </c>
      <c r="DG323" t="s">
        <v>1820</v>
      </c>
      <c r="DH323">
        <v>12253843</v>
      </c>
      <c r="DI323">
        <v>2266.6</v>
      </c>
      <c r="DJ323">
        <v>2661.6</v>
      </c>
      <c r="DK323">
        <v>3091846</v>
      </c>
      <c r="DL323">
        <v>25.4</v>
      </c>
      <c r="DM323">
        <v>1118.2</v>
      </c>
      <c r="DN323">
        <v>128</v>
      </c>
      <c r="DO323">
        <v>0</v>
      </c>
      <c r="DP323">
        <v>0.14970719180087499</v>
      </c>
      <c r="DQ323">
        <v>0.171546363456269</v>
      </c>
      <c r="DR323">
        <v>209.75983344167599</v>
      </c>
      <c r="DS323">
        <v>9.5670087312150494E-7</v>
      </c>
      <c r="DT323">
        <v>0.167379424047401</v>
      </c>
      <c r="DU323">
        <v>0.15377287091602601</v>
      </c>
      <c r="DV323">
        <v>0.180570843214548</v>
      </c>
      <c r="DW323" s="58">
        <v>209.760008757713</v>
      </c>
      <c r="DX323">
        <v>8.6160569162337097E-7</v>
      </c>
      <c r="DY323">
        <v>0.18250601056338001</v>
      </c>
      <c r="DZ323">
        <v>9.7744776018991193E-3</v>
      </c>
      <c r="EA323">
        <v>0</v>
      </c>
      <c r="EB323">
        <v>2823939</v>
      </c>
      <c r="EC323">
        <v>1576864</v>
      </c>
      <c r="ED323">
        <v>0</v>
      </c>
      <c r="EE323">
        <v>3950</v>
      </c>
      <c r="EF323">
        <v>1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1</v>
      </c>
      <c r="EO323">
        <v>0</v>
      </c>
      <c r="EP323">
        <v>0</v>
      </c>
      <c r="EQ323">
        <v>0</v>
      </c>
      <c r="ER323">
        <v>1</v>
      </c>
      <c r="ES323">
        <v>0</v>
      </c>
      <c r="ET323">
        <v>0</v>
      </c>
      <c r="EU323">
        <v>0</v>
      </c>
      <c r="EV323">
        <v>0</v>
      </c>
      <c r="EW323">
        <v>1</v>
      </c>
      <c r="EX323">
        <v>0</v>
      </c>
      <c r="EY323">
        <v>1</v>
      </c>
      <c r="EZ323" t="s">
        <v>1950</v>
      </c>
      <c r="FA323">
        <v>47</v>
      </c>
      <c r="FB323" t="s">
        <v>1824</v>
      </c>
      <c r="FC323">
        <v>0</v>
      </c>
      <c r="FD323" t="s">
        <v>1803</v>
      </c>
      <c r="FE323">
        <v>0</v>
      </c>
      <c r="FF323">
        <v>0</v>
      </c>
      <c r="FG323">
        <v>0</v>
      </c>
      <c r="FH323">
        <v>1</v>
      </c>
      <c r="FI323">
        <v>0</v>
      </c>
      <c r="FJ323" t="s">
        <v>1871</v>
      </c>
      <c r="FK323">
        <v>1</v>
      </c>
      <c r="FL323">
        <v>0</v>
      </c>
      <c r="FM323">
        <v>41</v>
      </c>
      <c r="FN323">
        <v>7</v>
      </c>
      <c r="FO323">
        <v>21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>
        <v>0</v>
      </c>
      <c r="FY323">
        <v>0</v>
      </c>
      <c r="FZ323">
        <v>0</v>
      </c>
      <c r="GA323">
        <v>0</v>
      </c>
      <c r="GB323" t="s">
        <v>1828</v>
      </c>
      <c r="GC323">
        <v>0</v>
      </c>
      <c r="GD323">
        <v>1</v>
      </c>
      <c r="GE323">
        <v>1</v>
      </c>
      <c r="GF323">
        <v>1</v>
      </c>
      <c r="GG323">
        <v>0</v>
      </c>
      <c r="GH323">
        <v>1</v>
      </c>
      <c r="GI323">
        <v>0</v>
      </c>
      <c r="GJ323" t="s">
        <v>1836</v>
      </c>
      <c r="GK323">
        <v>0</v>
      </c>
      <c r="GL323">
        <v>1</v>
      </c>
      <c r="GM323" t="s">
        <v>1836</v>
      </c>
      <c r="GN323">
        <v>0</v>
      </c>
      <c r="GO323" t="s">
        <v>1893</v>
      </c>
      <c r="GP323">
        <v>1</v>
      </c>
      <c r="GQ323" t="s">
        <v>2542</v>
      </c>
      <c r="GR323">
        <v>97.319393629999993</v>
      </c>
      <c r="GS323">
        <v>23.290321851135001</v>
      </c>
      <c r="GT323">
        <v>27.349122314912599</v>
      </c>
      <c r="GU323">
        <v>1</v>
      </c>
      <c r="GV323">
        <v>30444359</v>
      </c>
      <c r="GW323">
        <v>3037379</v>
      </c>
      <c r="GX323">
        <v>0.44</v>
      </c>
      <c r="GY323">
        <v>3193003</v>
      </c>
      <c r="GZ323">
        <v>209.75990987361567</v>
      </c>
      <c r="HA323" t="s">
        <v>1806</v>
      </c>
      <c r="HB323" s="57">
        <v>0.42799999999999999</v>
      </c>
      <c r="HC323" t="s">
        <v>1806</v>
      </c>
      <c r="HD323" s="58">
        <v>209.760008757713</v>
      </c>
      <c r="HE323" s="18">
        <v>1975870.5599999998</v>
      </c>
      <c r="HF323" s="18">
        <v>20541150.341759998</v>
      </c>
      <c r="HG323" s="18">
        <v>2154355.9377905382</v>
      </c>
      <c r="HH323" s="57">
        <v>0.24964471814306016</v>
      </c>
      <c r="HI323">
        <v>108</v>
      </c>
      <c r="HJ323" s="11">
        <v>13.052629882787921</v>
      </c>
      <c r="HK323">
        <v>0</v>
      </c>
      <c r="HL323" s="11">
        <v>12.085768409988814</v>
      </c>
      <c r="HM323" s="59">
        <v>2469.6274833326202</v>
      </c>
      <c r="HN323" s="59">
        <v>10.58</v>
      </c>
      <c r="HO323" s="59">
        <v>4.59</v>
      </c>
      <c r="HP323" s="59">
        <v>31.635561365501399</v>
      </c>
      <c r="HQ323" s="59">
        <v>0.32975448349411801</v>
      </c>
      <c r="HR323" s="59">
        <v>0.49199058460427092</v>
      </c>
      <c r="HS323" s="59">
        <v>4.82</v>
      </c>
      <c r="HT323" s="59">
        <v>11.28</v>
      </c>
      <c r="HU323" t="s">
        <v>44</v>
      </c>
      <c r="HV323" s="19">
        <v>1</v>
      </c>
      <c r="HW323" s="18">
        <v>527.91854308200004</v>
      </c>
      <c r="HX323" s="58">
        <v>173.89636809121077</v>
      </c>
      <c r="HY323" s="58">
        <v>353.10363190878923</v>
      </c>
      <c r="HZ323" s="57">
        <v>0.63878130842410519</v>
      </c>
      <c r="IA323" s="18">
        <v>1975870.56</v>
      </c>
      <c r="IB323" s="18">
        <v>2948946.6859660503</v>
      </c>
      <c r="IC323" s="18">
        <v>30657249.747303057</v>
      </c>
      <c r="ID323" s="58">
        <v>20.976000875771302</v>
      </c>
      <c r="IE323" s="18">
        <v>321533.2487740842</v>
      </c>
      <c r="IF323" s="18">
        <v>1832822.6890164539</v>
      </c>
      <c r="IG323" s="18">
        <v>836776494.8343097</v>
      </c>
      <c r="IH323" s="18">
        <v>0</v>
      </c>
      <c r="II323" s="18">
        <v>0</v>
      </c>
      <c r="IJ323" s="18">
        <v>2369.7759502243202</v>
      </c>
      <c r="IK323" s="58">
        <v>22.340439187855786</v>
      </c>
      <c r="IL323" s="58">
        <v>7.6797283260876101</v>
      </c>
      <c r="IM323" s="58">
        <v>13.405324371012</v>
      </c>
      <c r="IN323" s="58">
        <v>21.445518854223266</v>
      </c>
      <c r="IO323" s="58">
        <v>-2.6877110686221111E-15</v>
      </c>
      <c r="IP323" s="58">
        <v>78.846221873156807</v>
      </c>
      <c r="IQ323" s="58">
        <v>11.963079237814611</v>
      </c>
      <c r="IR323" s="58">
        <v>12.89677185610884</v>
      </c>
      <c r="IS323" s="58">
        <f t="shared" ref="IS323:IS386" si="25">IJ323</f>
        <v>2369.7759502243202</v>
      </c>
      <c r="IT323" s="60"/>
      <c r="IU323" s="18">
        <f t="shared" ref="IU323:IU386" si="26">IM323</f>
        <v>13.405324371012</v>
      </c>
      <c r="IV323" s="18">
        <f t="shared" ref="IV323:IV386" si="27">IK323</f>
        <v>22.340439187855786</v>
      </c>
      <c r="IW323" s="57">
        <f t="shared" ref="IW323:IW386" si="28">1-HY323/BE323</f>
        <v>0.32997413300039991</v>
      </c>
      <c r="IX323" s="57">
        <f t="shared" ref="IX323:IX386" si="29">(1/(1-IW323)-1)</f>
        <v>0.49247969257968482</v>
      </c>
      <c r="JA323" s="18">
        <v>214.13</v>
      </c>
    </row>
    <row r="324" spans="18:261" x14ac:dyDescent="0.2">
      <c r="R324" t="s">
        <v>1054</v>
      </c>
      <c r="S324">
        <v>6073</v>
      </c>
      <c r="T324" t="s">
        <v>41</v>
      </c>
      <c r="U324">
        <v>1</v>
      </c>
      <c r="V324">
        <v>2744</v>
      </c>
      <c r="W324" t="s">
        <v>42</v>
      </c>
      <c r="X324" t="s">
        <v>563</v>
      </c>
      <c r="Y324">
        <v>28059</v>
      </c>
      <c r="Z324">
        <v>502</v>
      </c>
      <c r="AA324">
        <v>1004</v>
      </c>
      <c r="AB324" t="b">
        <v>1</v>
      </c>
      <c r="AC324">
        <v>11194</v>
      </c>
      <c r="AD324">
        <v>1981</v>
      </c>
      <c r="AE324" s="10">
        <v>2021</v>
      </c>
      <c r="AF324" s="11">
        <v>999</v>
      </c>
      <c r="AG324" s="11">
        <v>11.901922459843012</v>
      </c>
      <c r="AH324" s="11">
        <v>0</v>
      </c>
      <c r="AI324" s="11">
        <v>11.901922459843012</v>
      </c>
      <c r="AJ324" s="11" t="s">
        <v>563</v>
      </c>
      <c r="AK324" s="11">
        <v>4.82</v>
      </c>
      <c r="AL324" s="11" t="s">
        <v>1614</v>
      </c>
      <c r="AM324" s="11"/>
      <c r="AQ324" t="s">
        <v>122</v>
      </c>
      <c r="AR324" t="s">
        <v>128</v>
      </c>
      <c r="AS324">
        <v>8066</v>
      </c>
      <c r="AT324" t="s">
        <v>41</v>
      </c>
      <c r="AU324" t="s">
        <v>129</v>
      </c>
      <c r="AV324">
        <v>3457</v>
      </c>
      <c r="AW324" t="s">
        <v>42</v>
      </c>
      <c r="AX324">
        <v>0</v>
      </c>
      <c r="AY324" t="s">
        <v>569</v>
      </c>
      <c r="AZ324" t="s">
        <v>125</v>
      </c>
      <c r="BA324">
        <v>56</v>
      </c>
      <c r="BB324" t="s">
        <v>835</v>
      </c>
      <c r="BC324">
        <v>37</v>
      </c>
      <c r="BD324">
        <v>56037</v>
      </c>
      <c r="BE324">
        <v>523</v>
      </c>
      <c r="BF324">
        <v>10441</v>
      </c>
      <c r="BG324">
        <v>1976</v>
      </c>
      <c r="BH324">
        <v>2037</v>
      </c>
      <c r="BI324" t="s">
        <v>1881</v>
      </c>
      <c r="BJ324" t="s">
        <v>1788</v>
      </c>
      <c r="BK324" t="s">
        <v>1808</v>
      </c>
      <c r="BL324" t="s">
        <v>1910</v>
      </c>
      <c r="BM324" t="s">
        <v>1810</v>
      </c>
      <c r="BN324">
        <v>1988</v>
      </c>
      <c r="BO324">
        <v>0.86399999999999999</v>
      </c>
      <c r="BP324" t="s">
        <v>1966</v>
      </c>
      <c r="BQ324" t="s">
        <v>1701</v>
      </c>
      <c r="BR324">
        <v>2015</v>
      </c>
      <c r="BS324">
        <v>0</v>
      </c>
      <c r="BT324" t="s">
        <v>1909</v>
      </c>
      <c r="BU324" t="s">
        <v>1863</v>
      </c>
      <c r="BV324" t="s">
        <v>1812</v>
      </c>
      <c r="BW324">
        <v>2015</v>
      </c>
      <c r="BX324">
        <v>0</v>
      </c>
      <c r="BY324">
        <v>0.15</v>
      </c>
      <c r="BZ324">
        <v>0.2036</v>
      </c>
      <c r="CA324">
        <v>5.1720000000000002E-2</v>
      </c>
      <c r="CB324">
        <v>0.2036</v>
      </c>
      <c r="CC324">
        <v>5.1720000000000002E-2</v>
      </c>
      <c r="CD324">
        <v>0.1</v>
      </c>
      <c r="CE324">
        <v>0.1</v>
      </c>
      <c r="CF324">
        <v>0.1</v>
      </c>
      <c r="CG324">
        <v>0.91400000000000003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 t="s">
        <v>1793</v>
      </c>
      <c r="CO324" t="s">
        <v>2406</v>
      </c>
      <c r="CP324">
        <v>66.67</v>
      </c>
      <c r="CQ324" t="s">
        <v>1933</v>
      </c>
      <c r="CR324">
        <v>66.67</v>
      </c>
      <c r="CS324" t="s">
        <v>1795</v>
      </c>
      <c r="CT324" t="s">
        <v>2544</v>
      </c>
      <c r="CU324">
        <v>1</v>
      </c>
      <c r="CV324">
        <v>0</v>
      </c>
      <c r="CW324" t="s">
        <v>2295</v>
      </c>
      <c r="CX324">
        <v>41.7378</v>
      </c>
      <c r="CY324">
        <v>-108.78749999999999</v>
      </c>
      <c r="CZ324" t="s">
        <v>1817</v>
      </c>
      <c r="DA324" t="s">
        <v>1818</v>
      </c>
      <c r="DB324">
        <v>0</v>
      </c>
      <c r="DC324">
        <v>0</v>
      </c>
      <c r="DD324" s="18">
        <v>30060505</v>
      </c>
      <c r="DE324" s="18">
        <v>2962184.4</v>
      </c>
      <c r="DF324" s="57">
        <v>0.46200000000000002</v>
      </c>
      <c r="DG324" t="s">
        <v>1820</v>
      </c>
      <c r="DH324">
        <v>12665145</v>
      </c>
      <c r="DI324">
        <v>2154.4</v>
      </c>
      <c r="DJ324">
        <v>752.8</v>
      </c>
      <c r="DK324">
        <v>3152743.8</v>
      </c>
      <c r="DL324">
        <v>18.600000000000001</v>
      </c>
      <c r="DM324">
        <v>319.60000000000002</v>
      </c>
      <c r="DN324">
        <v>108</v>
      </c>
      <c r="DO324">
        <v>0</v>
      </c>
      <c r="DP324">
        <v>0.14213970639467799</v>
      </c>
      <c r="DQ324">
        <v>4.8094531122985798E-2</v>
      </c>
      <c r="DR324">
        <v>209.75968813590799</v>
      </c>
      <c r="DS324">
        <v>8.5755478971148603E-7</v>
      </c>
      <c r="DT324">
        <v>4.7479847586721698E-2</v>
      </c>
      <c r="DU324">
        <v>0.14333757866010499</v>
      </c>
      <c r="DV324">
        <v>5.0085652253679697E-2</v>
      </c>
      <c r="DW324" s="58">
        <v>209.75986930359201</v>
      </c>
      <c r="DX324">
        <v>6.1875208017962396E-7</v>
      </c>
      <c r="DY324">
        <v>5.0469220841924803E-2</v>
      </c>
      <c r="DZ324">
        <v>6.5119754927831898E-3</v>
      </c>
      <c r="EA324">
        <v>0</v>
      </c>
      <c r="EB324">
        <v>2705204</v>
      </c>
      <c r="EC324">
        <v>1559105</v>
      </c>
      <c r="ED324">
        <v>0</v>
      </c>
      <c r="EE324">
        <v>7315</v>
      </c>
      <c r="EF324">
        <v>1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1</v>
      </c>
      <c r="EO324">
        <v>0</v>
      </c>
      <c r="EP324">
        <v>0</v>
      </c>
      <c r="EQ324">
        <v>1</v>
      </c>
      <c r="ER324">
        <v>1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 t="s">
        <v>1950</v>
      </c>
      <c r="FA324">
        <v>46</v>
      </c>
      <c r="FB324" t="s">
        <v>1824</v>
      </c>
      <c r="FC324">
        <v>3</v>
      </c>
      <c r="FD324" t="s">
        <v>1825</v>
      </c>
      <c r="FE324">
        <v>0</v>
      </c>
      <c r="FF324">
        <v>0</v>
      </c>
      <c r="FG324">
        <v>0</v>
      </c>
      <c r="FH324">
        <v>1</v>
      </c>
      <c r="FI324">
        <v>0</v>
      </c>
      <c r="FJ324" t="s">
        <v>1871</v>
      </c>
      <c r="FK324">
        <v>1</v>
      </c>
      <c r="FL324">
        <v>0</v>
      </c>
      <c r="FM324">
        <v>41</v>
      </c>
      <c r="FN324">
        <v>7</v>
      </c>
      <c r="FO324">
        <v>21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  <c r="GB324" t="s">
        <v>1828</v>
      </c>
      <c r="GC324">
        <v>0</v>
      </c>
      <c r="GD324">
        <v>1</v>
      </c>
      <c r="GE324">
        <v>1</v>
      </c>
      <c r="GF324">
        <v>1</v>
      </c>
      <c r="GG324">
        <v>0</v>
      </c>
      <c r="GH324">
        <v>0</v>
      </c>
      <c r="GI324">
        <v>0</v>
      </c>
      <c r="GJ324">
        <v>0</v>
      </c>
      <c r="GK324">
        <v>0</v>
      </c>
      <c r="GL324">
        <v>1</v>
      </c>
      <c r="GM324" t="s">
        <v>1804</v>
      </c>
      <c r="GN324">
        <v>0</v>
      </c>
      <c r="GO324" t="s">
        <v>1893</v>
      </c>
      <c r="GP324">
        <v>1</v>
      </c>
      <c r="GQ324" t="s">
        <v>2542</v>
      </c>
      <c r="GR324">
        <v>97.319393629999993</v>
      </c>
      <c r="GS324">
        <v>22.137417010537899</v>
      </c>
      <c r="GT324">
        <v>7.7353544028652799</v>
      </c>
      <c r="GU324">
        <v>1</v>
      </c>
      <c r="GV324">
        <v>29287057</v>
      </c>
      <c r="GW324">
        <v>2928327</v>
      </c>
      <c r="GX324">
        <v>0.45</v>
      </c>
      <c r="GY324">
        <v>3071629</v>
      </c>
      <c r="GZ324">
        <v>209.76016811795054</v>
      </c>
      <c r="HA324" t="s">
        <v>1806</v>
      </c>
      <c r="HB324" s="57">
        <v>0.46200000000000002</v>
      </c>
      <c r="HC324" t="s">
        <v>1806</v>
      </c>
      <c r="HD324" s="58">
        <v>209.75986930359201</v>
      </c>
      <c r="HE324" s="18">
        <v>2116643.7600000002</v>
      </c>
      <c r="HF324" s="18">
        <v>22099877.498160005</v>
      </c>
      <c r="HG324" s="18">
        <v>2317833.7078197184</v>
      </c>
      <c r="HH324" s="57">
        <v>0.24774988157271435</v>
      </c>
      <c r="HI324">
        <v>108</v>
      </c>
      <c r="HJ324" s="11">
        <v>13.078733947936092</v>
      </c>
      <c r="HK324">
        <v>0</v>
      </c>
      <c r="HL324" s="11">
        <v>12.109938840681567</v>
      </c>
      <c r="HM324" s="59">
        <v>2485.6666456151002</v>
      </c>
      <c r="HN324" s="59">
        <v>10.58</v>
      </c>
      <c r="HO324" s="59">
        <v>4.59</v>
      </c>
      <c r="HP324" s="59">
        <v>31.866846339599899</v>
      </c>
      <c r="HQ324" s="59">
        <v>0.33119689944904401</v>
      </c>
      <c r="HR324" s="59">
        <v>0.49520837923180738</v>
      </c>
      <c r="HS324" s="59">
        <v>4.82</v>
      </c>
      <c r="HT324" s="59">
        <v>11.28</v>
      </c>
      <c r="HU324" t="s">
        <v>44</v>
      </c>
      <c r="HV324" s="19" t="s">
        <v>44</v>
      </c>
      <c r="HW324" s="18">
        <v>526.17936851549996</v>
      </c>
      <c r="HX324" s="58">
        <v>173.32348398900567</v>
      </c>
      <c r="HY324" s="58">
        <v>349.67651601099431</v>
      </c>
      <c r="HZ324" s="57">
        <v>0.69099864856924786</v>
      </c>
      <c r="IA324" s="18">
        <v>2116643.7600000002</v>
      </c>
      <c r="IB324" s="18">
        <v>3165796.488447038</v>
      </c>
      <c r="IC324" s="18">
        <v>33054081.135875523</v>
      </c>
      <c r="ID324" s="58">
        <v>20.975986930359202</v>
      </c>
      <c r="IE324" s="18">
        <v>346670.98695057881</v>
      </c>
      <c r="IF324" s="18">
        <v>1971162.7208691395</v>
      </c>
      <c r="IG324" s="18">
        <v>834019818.79644048</v>
      </c>
      <c r="IH324" s="18">
        <v>0</v>
      </c>
      <c r="II324" s="18">
        <v>0</v>
      </c>
      <c r="IJ324" s="18">
        <v>2385.1181895504178</v>
      </c>
      <c r="IK324" s="58">
        <v>22.381480588910133</v>
      </c>
      <c r="IL324" s="58">
        <v>7.7629054860763516</v>
      </c>
      <c r="IM324" s="58">
        <v>13.463350496126997</v>
      </c>
      <c r="IN324" s="58">
        <v>21.558500092605179</v>
      </c>
      <c r="IO324" s="58">
        <v>0</v>
      </c>
      <c r="IP324" s="58">
        <v>79.157784810173638</v>
      </c>
      <c r="IQ324" s="58">
        <v>8.5463200655848368</v>
      </c>
      <c r="IR324" s="58">
        <v>9.1770785061350875</v>
      </c>
      <c r="IS324" s="58">
        <f t="shared" si="25"/>
        <v>2385.1181895504178</v>
      </c>
      <c r="IT324" s="60"/>
      <c r="IU324" s="18">
        <f t="shared" si="26"/>
        <v>13.463350496126997</v>
      </c>
      <c r="IV324" s="18">
        <f t="shared" si="27"/>
        <v>22.381480588910133</v>
      </c>
      <c r="IW324" s="57">
        <f t="shared" si="28"/>
        <v>0.33140245504589994</v>
      </c>
      <c r="IX324" s="57">
        <f t="shared" si="29"/>
        <v>0.49566807049620731</v>
      </c>
      <c r="JA324" s="18">
        <v>214.13</v>
      </c>
    </row>
    <row r="325" spans="18:261" x14ac:dyDescent="0.2">
      <c r="R325" t="s">
        <v>1055</v>
      </c>
      <c r="S325">
        <v>6073</v>
      </c>
      <c r="T325" t="s">
        <v>41</v>
      </c>
      <c r="U325">
        <v>2</v>
      </c>
      <c r="V325">
        <v>2745</v>
      </c>
      <c r="W325" t="s">
        <v>42</v>
      </c>
      <c r="X325" t="s">
        <v>563</v>
      </c>
      <c r="Y325">
        <v>28059</v>
      </c>
      <c r="Z325">
        <v>502</v>
      </c>
      <c r="AA325">
        <v>1004</v>
      </c>
      <c r="AB325" t="b">
        <v>1</v>
      </c>
      <c r="AC325">
        <v>11081</v>
      </c>
      <c r="AD325">
        <v>1981</v>
      </c>
      <c r="AE325" s="10">
        <v>2021</v>
      </c>
      <c r="AF325" s="11">
        <v>999</v>
      </c>
      <c r="AG325" s="11">
        <v>11.901922459843012</v>
      </c>
      <c r="AH325" s="11">
        <v>0</v>
      </c>
      <c r="AI325" s="11">
        <v>11.901922459843012</v>
      </c>
      <c r="AJ325" s="11" t="s">
        <v>563</v>
      </c>
      <c r="AK325" s="11">
        <v>4.82</v>
      </c>
      <c r="AL325" s="11" t="s">
        <v>1614</v>
      </c>
      <c r="AM325" s="11"/>
      <c r="AQ325" t="s">
        <v>122</v>
      </c>
      <c r="AR325" t="s">
        <v>130</v>
      </c>
      <c r="AS325">
        <v>8066</v>
      </c>
      <c r="AT325" t="s">
        <v>41</v>
      </c>
      <c r="AU325" t="s">
        <v>131</v>
      </c>
      <c r="AV325">
        <v>3458</v>
      </c>
      <c r="AW325" t="s">
        <v>42</v>
      </c>
      <c r="AX325">
        <v>0</v>
      </c>
      <c r="AY325" t="s">
        <v>569</v>
      </c>
      <c r="AZ325" t="s">
        <v>125</v>
      </c>
      <c r="BA325">
        <v>56</v>
      </c>
      <c r="BB325" t="s">
        <v>835</v>
      </c>
      <c r="BC325">
        <v>37</v>
      </c>
      <c r="BD325">
        <v>56037</v>
      </c>
      <c r="BE325">
        <v>530</v>
      </c>
      <c r="BF325">
        <v>10465</v>
      </c>
      <c r="BG325">
        <v>1979</v>
      </c>
      <c r="BH325">
        <v>2037</v>
      </c>
      <c r="BI325" t="s">
        <v>1881</v>
      </c>
      <c r="BJ325" t="s">
        <v>1788</v>
      </c>
      <c r="BK325" t="s">
        <v>1808</v>
      </c>
      <c r="BL325" t="s">
        <v>1910</v>
      </c>
      <c r="BM325" t="s">
        <v>1810</v>
      </c>
      <c r="BN325">
        <v>1979</v>
      </c>
      <c r="BO325">
        <v>0.91</v>
      </c>
      <c r="BP325" t="s">
        <v>1966</v>
      </c>
      <c r="BQ325" t="s">
        <v>1701</v>
      </c>
      <c r="BR325">
        <v>2016</v>
      </c>
      <c r="BS325">
        <v>0</v>
      </c>
      <c r="BT325" t="s">
        <v>1909</v>
      </c>
      <c r="BU325" t="s">
        <v>1863</v>
      </c>
      <c r="BV325" t="s">
        <v>1812</v>
      </c>
      <c r="BW325">
        <v>2015</v>
      </c>
      <c r="BX325">
        <v>0</v>
      </c>
      <c r="BY325">
        <v>0.15</v>
      </c>
      <c r="BZ325">
        <v>0.20594999999999999</v>
      </c>
      <c r="CA325">
        <v>5.4529999999999898E-2</v>
      </c>
      <c r="CB325">
        <v>0.20594999999999999</v>
      </c>
      <c r="CC325">
        <v>5.4529999999999898E-2</v>
      </c>
      <c r="CD325">
        <v>0.1</v>
      </c>
      <c r="CE325">
        <v>0.1</v>
      </c>
      <c r="CF325">
        <v>0.1</v>
      </c>
      <c r="CG325">
        <v>0.96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 t="s">
        <v>1793</v>
      </c>
      <c r="CO325" t="s">
        <v>2406</v>
      </c>
      <c r="CP325">
        <v>66.67</v>
      </c>
      <c r="CQ325" t="s">
        <v>1933</v>
      </c>
      <c r="CR325">
        <v>66.67</v>
      </c>
      <c r="CS325" t="s">
        <v>1795</v>
      </c>
      <c r="CT325" t="s">
        <v>2545</v>
      </c>
      <c r="CU325">
        <v>1</v>
      </c>
      <c r="CV325">
        <v>0</v>
      </c>
      <c r="CW325" t="s">
        <v>2295</v>
      </c>
      <c r="CX325">
        <v>41.7378</v>
      </c>
      <c r="CY325">
        <v>-108.78749999999999</v>
      </c>
      <c r="CZ325" t="s">
        <v>1817</v>
      </c>
      <c r="DA325" t="s">
        <v>1818</v>
      </c>
      <c r="DB325">
        <v>0</v>
      </c>
      <c r="DC325">
        <v>0</v>
      </c>
      <c r="DD325" s="18">
        <v>29973979.399999999</v>
      </c>
      <c r="DE325" s="18">
        <v>3025142.4</v>
      </c>
      <c r="DF325" s="57">
        <v>0.45199999999999901</v>
      </c>
      <c r="DG325" t="s">
        <v>1820</v>
      </c>
      <c r="DH325">
        <v>12637921.4</v>
      </c>
      <c r="DI325">
        <v>2127.8000000000002</v>
      </c>
      <c r="DJ325">
        <v>773.6</v>
      </c>
      <c r="DK325">
        <v>3143669.8</v>
      </c>
      <c r="DL325">
        <v>22.8</v>
      </c>
      <c r="DM325">
        <v>326.8</v>
      </c>
      <c r="DN325">
        <v>118</v>
      </c>
      <c r="DO325">
        <v>0</v>
      </c>
      <c r="DP325">
        <v>0.14559162119034999</v>
      </c>
      <c r="DQ325">
        <v>5.0874120481055801E-2</v>
      </c>
      <c r="DR325">
        <v>209.75992352450501</v>
      </c>
      <c r="DS325">
        <v>9.0846643716171201E-7</v>
      </c>
      <c r="DT325">
        <v>5.1198473585880602E-2</v>
      </c>
      <c r="DU325">
        <v>0.14197647710400399</v>
      </c>
      <c r="DV325">
        <v>5.1618104468304199E-2</v>
      </c>
      <c r="DW325" s="58">
        <v>209.759922634763</v>
      </c>
      <c r="DX325">
        <v>7.6065976077904395E-7</v>
      </c>
      <c r="DY325">
        <v>5.1717365483852397E-2</v>
      </c>
      <c r="DZ325">
        <v>7.1337797104543896E-3</v>
      </c>
      <c r="EA325">
        <v>0</v>
      </c>
      <c r="EB325">
        <v>3036097</v>
      </c>
      <c r="EC325">
        <v>1714373</v>
      </c>
      <c r="ED325">
        <v>0</v>
      </c>
      <c r="EE325">
        <v>1727</v>
      </c>
      <c r="EF325">
        <v>1</v>
      </c>
      <c r="EG325">
        <v>0</v>
      </c>
      <c r="EH325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>
        <v>1</v>
      </c>
      <c r="EO325">
        <v>0</v>
      </c>
      <c r="EP325">
        <v>0</v>
      </c>
      <c r="EQ325">
        <v>1</v>
      </c>
      <c r="ER325">
        <v>1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 t="s">
        <v>1950</v>
      </c>
      <c r="FA325">
        <v>43</v>
      </c>
      <c r="FB325" t="s">
        <v>1824</v>
      </c>
      <c r="FC325">
        <v>2</v>
      </c>
      <c r="FD325" t="s">
        <v>1803</v>
      </c>
      <c r="FE325">
        <v>0</v>
      </c>
      <c r="FF325">
        <v>0</v>
      </c>
      <c r="FG325">
        <v>0</v>
      </c>
      <c r="FH325">
        <v>1</v>
      </c>
      <c r="FI325">
        <v>0</v>
      </c>
      <c r="FJ325" t="s">
        <v>1871</v>
      </c>
      <c r="FK325">
        <v>1</v>
      </c>
      <c r="FL325">
        <v>0</v>
      </c>
      <c r="FM325">
        <v>41</v>
      </c>
      <c r="FN325">
        <v>7</v>
      </c>
      <c r="FO325">
        <v>21</v>
      </c>
      <c r="FP325">
        <v>0</v>
      </c>
      <c r="FQ325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0</v>
      </c>
      <c r="GB325" t="s">
        <v>1828</v>
      </c>
      <c r="GC325">
        <v>0</v>
      </c>
      <c r="GD325">
        <v>1</v>
      </c>
      <c r="GE325">
        <v>1</v>
      </c>
      <c r="GF325">
        <v>1</v>
      </c>
      <c r="GG325">
        <v>0</v>
      </c>
      <c r="GH325">
        <v>0</v>
      </c>
      <c r="GI325">
        <v>0</v>
      </c>
      <c r="GJ325">
        <v>0</v>
      </c>
      <c r="GK325">
        <v>0</v>
      </c>
      <c r="GL325">
        <v>1</v>
      </c>
      <c r="GM325" t="s">
        <v>1804</v>
      </c>
      <c r="GN325">
        <v>0</v>
      </c>
      <c r="GO325" t="s">
        <v>1893</v>
      </c>
      <c r="GP325">
        <v>1</v>
      </c>
      <c r="GQ325" t="s">
        <v>2542</v>
      </c>
      <c r="GR325">
        <v>97.319393629999993</v>
      </c>
      <c r="GS325">
        <v>21.8640901944962</v>
      </c>
      <c r="GT325">
        <v>7.9490836424768601</v>
      </c>
      <c r="GU325">
        <v>1</v>
      </c>
      <c r="GV325">
        <v>31995178</v>
      </c>
      <c r="GW325">
        <v>3291096</v>
      </c>
      <c r="GX325">
        <v>0.48</v>
      </c>
      <c r="GY325">
        <v>3355650</v>
      </c>
      <c r="GZ325">
        <v>209.75973316979201</v>
      </c>
      <c r="HA325" t="s">
        <v>1806</v>
      </c>
      <c r="HB325" s="57">
        <v>0.45199999999999901</v>
      </c>
      <c r="HC325" t="s">
        <v>1806</v>
      </c>
      <c r="HD325" s="58">
        <v>209.759922634763</v>
      </c>
      <c r="HE325" s="18">
        <v>2098545.5999999954</v>
      </c>
      <c r="HF325" s="18">
        <v>21961279.703999951</v>
      </c>
      <c r="HG325" s="18">
        <v>2303298.1658357107</v>
      </c>
      <c r="HH325" s="57">
        <v>0.25106584557081951</v>
      </c>
      <c r="HI325">
        <v>108</v>
      </c>
      <c r="HJ325" s="11">
        <v>12.955932021684228</v>
      </c>
      <c r="HK325">
        <v>0</v>
      </c>
      <c r="HL325" s="11">
        <v>11.996233353411323</v>
      </c>
      <c r="HM325" s="59">
        <v>2494.4936012025601</v>
      </c>
      <c r="HN325" s="59">
        <v>10.58</v>
      </c>
      <c r="HO325" s="59">
        <v>4.59</v>
      </c>
      <c r="HP325" s="59">
        <v>31.8583805622178</v>
      </c>
      <c r="HQ325" s="59">
        <v>0.33203120618396198</v>
      </c>
      <c r="HR325" s="59">
        <v>0.49707592518970856</v>
      </c>
      <c r="HS325" s="59">
        <v>4.82</v>
      </c>
      <c r="HT325" s="59">
        <v>11.28</v>
      </c>
      <c r="HU325" t="s">
        <v>44</v>
      </c>
      <c r="HV325" s="19" t="s">
        <v>44</v>
      </c>
      <c r="HW325" s="18">
        <v>534.44760232500005</v>
      </c>
      <c r="HX325" s="58">
        <v>176.04704020585501</v>
      </c>
      <c r="HY325" s="58">
        <v>353.95295979414499</v>
      </c>
      <c r="HZ325" s="57">
        <v>0.67681310007783191</v>
      </c>
      <c r="IA325" s="18">
        <v>2098545.5999999954</v>
      </c>
      <c r="IB325" s="18">
        <v>3142307.8610413582</v>
      </c>
      <c r="IC325" s="18">
        <v>32884251.765797812</v>
      </c>
      <c r="ID325" s="58">
        <v>20.9759922634763</v>
      </c>
      <c r="IE325" s="18">
        <v>344889.9053147909</v>
      </c>
      <c r="IF325" s="18">
        <v>1958408.2605209197</v>
      </c>
      <c r="IG325" s="18">
        <v>847125370.39383805</v>
      </c>
      <c r="IH325" s="18">
        <v>0</v>
      </c>
      <c r="II325" s="18">
        <v>0</v>
      </c>
      <c r="IJ325" s="18">
        <v>2393.3275508884471</v>
      </c>
      <c r="IK325" s="58">
        <v>22.310064679245283</v>
      </c>
      <c r="IL325" s="58">
        <v>7.8075301736101554</v>
      </c>
      <c r="IM325" s="58">
        <v>13.494297762855002</v>
      </c>
      <c r="IN325" s="58">
        <v>21.488589910758613</v>
      </c>
      <c r="IO325" s="58">
        <v>0</v>
      </c>
      <c r="IP325" s="58">
        <v>79.323843210401776</v>
      </c>
      <c r="IQ325" s="58">
        <v>9.4852516791020207</v>
      </c>
      <c r="IR325" s="58">
        <v>10.163985506667283</v>
      </c>
      <c r="IS325" s="58">
        <f t="shared" si="25"/>
        <v>2393.3275508884471</v>
      </c>
      <c r="IT325" s="60"/>
      <c r="IU325" s="18">
        <f t="shared" si="26"/>
        <v>13.494297762855002</v>
      </c>
      <c r="IV325" s="18">
        <f t="shared" si="27"/>
        <v>22.310064679245283</v>
      </c>
      <c r="IW325" s="57">
        <f t="shared" si="28"/>
        <v>0.3321642268035</v>
      </c>
      <c r="IX325" s="57">
        <f t="shared" si="29"/>
        <v>0.49737411521644548</v>
      </c>
      <c r="JA325" s="18">
        <v>214.13</v>
      </c>
    </row>
    <row r="326" spans="18:261" x14ac:dyDescent="0.2">
      <c r="R326" t="s">
        <v>102</v>
      </c>
      <c r="S326">
        <v>6076</v>
      </c>
      <c r="T326" t="s">
        <v>41</v>
      </c>
      <c r="U326">
        <v>3</v>
      </c>
      <c r="V326">
        <v>2752</v>
      </c>
      <c r="W326" t="s">
        <v>42</v>
      </c>
      <c r="X326" t="s">
        <v>103</v>
      </c>
      <c r="Y326">
        <v>30087</v>
      </c>
      <c r="Z326">
        <v>740</v>
      </c>
      <c r="AA326">
        <v>1480</v>
      </c>
      <c r="AB326" t="b">
        <v>1</v>
      </c>
      <c r="AC326">
        <v>10791</v>
      </c>
      <c r="AD326">
        <v>1984</v>
      </c>
      <c r="AE326" s="10">
        <v>9999</v>
      </c>
      <c r="AF326" s="11">
        <v>123</v>
      </c>
      <c r="AG326" s="11">
        <v>11.887280208051749</v>
      </c>
      <c r="AH326" s="11">
        <v>0</v>
      </c>
      <c r="AI326" s="11">
        <v>9.664455453700608</v>
      </c>
      <c r="AJ326" s="11" t="s">
        <v>103</v>
      </c>
      <c r="AK326" s="11">
        <v>4.82</v>
      </c>
      <c r="AL326" s="11" t="s">
        <v>125</v>
      </c>
      <c r="AM326" s="11">
        <v>-28.91</v>
      </c>
      <c r="AQ326" t="s">
        <v>836</v>
      </c>
      <c r="AR326" t="s">
        <v>837</v>
      </c>
      <c r="AS326">
        <v>8069</v>
      </c>
      <c r="AT326" t="s">
        <v>41</v>
      </c>
      <c r="AU326">
        <v>1</v>
      </c>
      <c r="AV326">
        <v>3459</v>
      </c>
      <c r="AW326" t="s">
        <v>42</v>
      </c>
      <c r="AX326">
        <v>0</v>
      </c>
      <c r="AY326" t="s">
        <v>539</v>
      </c>
      <c r="AZ326" t="s">
        <v>540</v>
      </c>
      <c r="BA326">
        <v>49</v>
      </c>
      <c r="BB326" t="s">
        <v>699</v>
      </c>
      <c r="BC326">
        <v>15</v>
      </c>
      <c r="BD326">
        <v>49015</v>
      </c>
      <c r="BE326">
        <v>459</v>
      </c>
      <c r="BF326">
        <v>10283</v>
      </c>
      <c r="BG326">
        <v>1977</v>
      </c>
      <c r="BH326">
        <v>2036</v>
      </c>
      <c r="BI326" t="s">
        <v>1881</v>
      </c>
      <c r="BJ326" t="s">
        <v>1788</v>
      </c>
      <c r="BK326" t="s">
        <v>1808</v>
      </c>
      <c r="BL326" t="s">
        <v>1809</v>
      </c>
      <c r="BM326" t="s">
        <v>1810</v>
      </c>
      <c r="BN326">
        <v>1978</v>
      </c>
      <c r="BO326">
        <v>0.8</v>
      </c>
      <c r="BP326" t="s">
        <v>1968</v>
      </c>
      <c r="BQ326">
        <v>0</v>
      </c>
      <c r="BR326">
        <v>0</v>
      </c>
      <c r="BS326">
        <v>0</v>
      </c>
      <c r="BT326" t="s">
        <v>1873</v>
      </c>
      <c r="BU326" t="s">
        <v>1793</v>
      </c>
      <c r="BV326">
        <v>0</v>
      </c>
      <c r="BW326">
        <v>0</v>
      </c>
      <c r="BX326">
        <v>0</v>
      </c>
      <c r="BY326">
        <v>1.2</v>
      </c>
      <c r="BZ326">
        <v>0.20132</v>
      </c>
      <c r="CA326">
        <v>0.20132</v>
      </c>
      <c r="CB326">
        <v>0.20132</v>
      </c>
      <c r="CC326">
        <v>0.20132</v>
      </c>
      <c r="CD326">
        <v>0.05</v>
      </c>
      <c r="CE326">
        <v>0.1</v>
      </c>
      <c r="CF326">
        <v>0.56000000000000005</v>
      </c>
      <c r="CG326">
        <v>0.97819999999999996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 t="s">
        <v>1793</v>
      </c>
      <c r="CO326" t="s">
        <v>2406</v>
      </c>
      <c r="CP326">
        <v>100</v>
      </c>
      <c r="CQ326" t="s">
        <v>1933</v>
      </c>
      <c r="CR326">
        <v>100</v>
      </c>
      <c r="CS326" t="s">
        <v>1795</v>
      </c>
      <c r="CT326" t="s">
        <v>2546</v>
      </c>
      <c r="CU326">
        <v>1</v>
      </c>
      <c r="CV326">
        <v>0</v>
      </c>
      <c r="CW326" t="s">
        <v>2271</v>
      </c>
      <c r="CX326">
        <v>39.379199999999997</v>
      </c>
      <c r="CY326">
        <v>-111.07810000000001</v>
      </c>
      <c r="CZ326" t="s">
        <v>1817</v>
      </c>
      <c r="DA326" t="s">
        <v>1818</v>
      </c>
      <c r="DB326">
        <v>0</v>
      </c>
      <c r="DC326">
        <v>0</v>
      </c>
      <c r="DD326" s="18">
        <v>28245732.800000001</v>
      </c>
      <c r="DE326" s="18">
        <v>2939305.4</v>
      </c>
      <c r="DF326" s="57">
        <v>0.61399999999999999</v>
      </c>
      <c r="DG326" t="s">
        <v>1835</v>
      </c>
      <c r="DH326">
        <v>11884257.800000001</v>
      </c>
      <c r="DI326">
        <v>1262.2</v>
      </c>
      <c r="DJ326">
        <v>2810.4</v>
      </c>
      <c r="DK326">
        <v>2898012.6</v>
      </c>
      <c r="DL326">
        <v>0</v>
      </c>
      <c r="DM326">
        <v>1175.5999999999999</v>
      </c>
      <c r="DN326">
        <v>60</v>
      </c>
      <c r="DO326">
        <v>0</v>
      </c>
      <c r="DP326">
        <v>9.0528214781510297E-2</v>
      </c>
      <c r="DQ326">
        <v>0.186142284326026</v>
      </c>
      <c r="DR326">
        <v>205.200118961134</v>
      </c>
      <c r="DS326">
        <v>0</v>
      </c>
      <c r="DT326">
        <v>0.18267693187474099</v>
      </c>
      <c r="DU326">
        <v>8.9372791914253305E-2</v>
      </c>
      <c r="DV326">
        <v>0.19899643035637499</v>
      </c>
      <c r="DW326" s="58">
        <v>205.200029365143</v>
      </c>
      <c r="DX326">
        <v>0</v>
      </c>
      <c r="DY326">
        <v>0.19784155136722101</v>
      </c>
      <c r="DZ326">
        <v>4.30401418545688E-3</v>
      </c>
      <c r="EA326">
        <v>0</v>
      </c>
      <c r="EB326">
        <v>2835301</v>
      </c>
      <c r="EC326">
        <v>1281259</v>
      </c>
      <c r="ED326">
        <v>0</v>
      </c>
      <c r="EE326">
        <v>2442</v>
      </c>
      <c r="EF326">
        <v>1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1</v>
      </c>
      <c r="EO326">
        <v>0</v>
      </c>
      <c r="EP326">
        <v>1</v>
      </c>
      <c r="EQ326">
        <v>0</v>
      </c>
      <c r="ER326">
        <v>1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 t="s">
        <v>1950</v>
      </c>
      <c r="FA326">
        <v>45</v>
      </c>
      <c r="FB326" t="s">
        <v>1824</v>
      </c>
      <c r="FC326">
        <v>6</v>
      </c>
      <c r="FD326" t="s">
        <v>1849</v>
      </c>
      <c r="FE326">
        <v>0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5</v>
      </c>
      <c r="FM326">
        <v>27</v>
      </c>
      <c r="FN326">
        <v>6</v>
      </c>
      <c r="FO326">
        <v>49</v>
      </c>
      <c r="FP326">
        <v>0</v>
      </c>
      <c r="FQ326">
        <v>0</v>
      </c>
      <c r="FR326">
        <v>0</v>
      </c>
      <c r="FS326">
        <v>0</v>
      </c>
      <c r="FT326">
        <v>0</v>
      </c>
      <c r="FU326">
        <v>0</v>
      </c>
      <c r="FV326">
        <v>0</v>
      </c>
      <c r="FW326">
        <v>0</v>
      </c>
      <c r="FX326">
        <v>0</v>
      </c>
      <c r="FY326">
        <v>0</v>
      </c>
      <c r="FZ326">
        <v>0</v>
      </c>
      <c r="GA326">
        <v>0</v>
      </c>
      <c r="GB326">
        <v>0</v>
      </c>
      <c r="GC326">
        <v>0</v>
      </c>
      <c r="GD326">
        <v>0</v>
      </c>
      <c r="GE326">
        <v>1</v>
      </c>
      <c r="GF326">
        <v>1</v>
      </c>
      <c r="GG326">
        <v>1</v>
      </c>
      <c r="GH326">
        <v>1</v>
      </c>
      <c r="GI326">
        <v>0</v>
      </c>
      <c r="GJ326" t="s">
        <v>1836</v>
      </c>
      <c r="GK326">
        <v>0</v>
      </c>
      <c r="GL326">
        <v>1</v>
      </c>
      <c r="GM326" t="s">
        <v>1836</v>
      </c>
      <c r="GN326">
        <v>0</v>
      </c>
      <c r="GO326" t="s">
        <v>1893</v>
      </c>
      <c r="GP326">
        <v>1</v>
      </c>
      <c r="GQ326" t="s">
        <v>2425</v>
      </c>
      <c r="GR326">
        <v>95.845168659999999</v>
      </c>
      <c r="GS326">
        <v>13.169156230268699</v>
      </c>
      <c r="GT326">
        <v>29.3222917679823</v>
      </c>
      <c r="GU326">
        <v>1</v>
      </c>
      <c r="GV326">
        <v>29931570</v>
      </c>
      <c r="GW326">
        <v>3088515</v>
      </c>
      <c r="GX326">
        <v>0.65</v>
      </c>
      <c r="GY326">
        <v>3070978</v>
      </c>
      <c r="GZ326">
        <v>205.19992770175438</v>
      </c>
      <c r="HA326" t="s">
        <v>1806</v>
      </c>
      <c r="HB326" s="57">
        <v>0.61399999999999999</v>
      </c>
      <c r="HC326" t="s">
        <v>1806</v>
      </c>
      <c r="HD326" s="58">
        <v>205.200029365143</v>
      </c>
      <c r="HE326" s="18">
        <v>2468795.7600000002</v>
      </c>
      <c r="HF326" s="18">
        <v>25386626.800080001</v>
      </c>
      <c r="HG326" s="18">
        <v>2604668.2824291713</v>
      </c>
      <c r="HH326" s="57">
        <v>0.50495049504950495</v>
      </c>
      <c r="HI326">
        <v>50</v>
      </c>
      <c r="HJ326" s="11">
        <v>13.236828775264769</v>
      </c>
      <c r="HK326">
        <v>0</v>
      </c>
      <c r="HL326" s="11">
        <v>13.236828775264769</v>
      </c>
      <c r="HM326" s="59">
        <v>2313.9753087140898</v>
      </c>
      <c r="HN326" s="59">
        <v>10.58</v>
      </c>
      <c r="HO326" s="59">
        <v>4.59</v>
      </c>
      <c r="HP326" s="59">
        <v>31.0638832562814</v>
      </c>
      <c r="HQ326" s="59">
        <v>0.31558814033349702</v>
      </c>
      <c r="HR326" s="59">
        <v>0.46110852095297106</v>
      </c>
      <c r="HS326" s="59">
        <v>4.82</v>
      </c>
      <c r="HT326" s="59">
        <v>10.69</v>
      </c>
      <c r="HU326" t="s">
        <v>44</v>
      </c>
      <c r="HV326" s="19" t="s">
        <v>44</v>
      </c>
      <c r="HW326" s="18">
        <v>436.26007971000007</v>
      </c>
      <c r="HX326" s="58">
        <v>143.70407025647401</v>
      </c>
      <c r="HY326" s="58">
        <v>315.29592974352602</v>
      </c>
      <c r="HZ326" s="57">
        <v>0.89384598218330391</v>
      </c>
      <c r="IA326" s="18">
        <v>2468795.7600000002</v>
      </c>
      <c r="IB326" s="18">
        <v>3594011.6790019157</v>
      </c>
      <c r="IC326" s="18">
        <v>36957222.095176697</v>
      </c>
      <c r="ID326" s="58">
        <v>20.520002936514302</v>
      </c>
      <c r="IE326" s="18">
        <v>379181.15295921854</v>
      </c>
      <c r="IF326" s="18">
        <v>2225487.1294699525</v>
      </c>
      <c r="IG326" s="18">
        <v>691493384.95421612</v>
      </c>
      <c r="IH326" s="18">
        <v>0</v>
      </c>
      <c r="II326" s="18">
        <v>0</v>
      </c>
      <c r="IJ326" s="18">
        <v>2193.1567131764236</v>
      </c>
      <c r="IK326" s="58">
        <v>23.135426326797386</v>
      </c>
      <c r="IL326" s="58">
        <v>7.0301048081211226</v>
      </c>
      <c r="IM326" s="58">
        <v>12.719024807580002</v>
      </c>
      <c r="IN326" s="58">
        <v>21.775580473956804</v>
      </c>
      <c r="IO326" s="58">
        <v>0</v>
      </c>
      <c r="IP326" s="58">
        <v>76.622946729682468</v>
      </c>
      <c r="IQ326" s="58">
        <v>-3.1675896573917441</v>
      </c>
      <c r="IR326" s="58">
        <v>-3.5138967159298393</v>
      </c>
      <c r="IS326" s="58">
        <f t="shared" si="25"/>
        <v>2193.1567131764236</v>
      </c>
      <c r="IT326" s="60"/>
      <c r="IU326" s="18">
        <f t="shared" si="26"/>
        <v>12.719024807580002</v>
      </c>
      <c r="IV326" s="18">
        <f t="shared" si="27"/>
        <v>23.135426326797386</v>
      </c>
      <c r="IW326" s="57">
        <f t="shared" si="28"/>
        <v>0.31308076308599997</v>
      </c>
      <c r="IX326" s="57">
        <f t="shared" si="29"/>
        <v>0.45577521528225384</v>
      </c>
      <c r="JA326" s="18">
        <v>205.4</v>
      </c>
    </row>
    <row r="327" spans="18:261" x14ac:dyDescent="0.2">
      <c r="R327" t="s">
        <v>104</v>
      </c>
      <c r="S327">
        <v>6076</v>
      </c>
      <c r="T327" t="s">
        <v>41</v>
      </c>
      <c r="U327">
        <v>4</v>
      </c>
      <c r="V327">
        <v>2753</v>
      </c>
      <c r="W327" t="s">
        <v>42</v>
      </c>
      <c r="X327" t="s">
        <v>103</v>
      </c>
      <c r="Y327">
        <v>30087</v>
      </c>
      <c r="Z327">
        <v>740</v>
      </c>
      <c r="AA327">
        <v>1480</v>
      </c>
      <c r="AB327" t="b">
        <v>1</v>
      </c>
      <c r="AC327">
        <v>10803</v>
      </c>
      <c r="AD327">
        <v>1986</v>
      </c>
      <c r="AE327" s="10">
        <v>9999</v>
      </c>
      <c r="AF327" s="11">
        <v>123</v>
      </c>
      <c r="AG327" s="11">
        <v>11.887280208051749</v>
      </c>
      <c r="AH327" s="11">
        <v>0</v>
      </c>
      <c r="AI327" s="11">
        <v>9.664455453700608</v>
      </c>
      <c r="AJ327" s="11" t="s">
        <v>103</v>
      </c>
      <c r="AK327" s="11">
        <v>4.82</v>
      </c>
      <c r="AL327" s="11" t="s">
        <v>125</v>
      </c>
      <c r="AM327" s="11">
        <v>-28.91</v>
      </c>
      <c r="AQ327" t="s">
        <v>836</v>
      </c>
      <c r="AR327" t="s">
        <v>838</v>
      </c>
      <c r="AS327">
        <v>8069</v>
      </c>
      <c r="AT327" t="s">
        <v>41</v>
      </c>
      <c r="AU327">
        <v>2</v>
      </c>
      <c r="AV327">
        <v>3460</v>
      </c>
      <c r="AW327" t="s">
        <v>42</v>
      </c>
      <c r="AX327">
        <v>0</v>
      </c>
      <c r="AY327" t="s">
        <v>539</v>
      </c>
      <c r="AZ327" t="s">
        <v>540</v>
      </c>
      <c r="BA327">
        <v>49</v>
      </c>
      <c r="BB327" t="s">
        <v>699</v>
      </c>
      <c r="BC327">
        <v>15</v>
      </c>
      <c r="BD327">
        <v>49015</v>
      </c>
      <c r="BE327">
        <v>450</v>
      </c>
      <c r="BF327">
        <v>10325</v>
      </c>
      <c r="BG327">
        <v>1977</v>
      </c>
      <c r="BH327">
        <v>2036</v>
      </c>
      <c r="BI327" t="s">
        <v>1881</v>
      </c>
      <c r="BJ327" t="s">
        <v>1788</v>
      </c>
      <c r="BK327" t="s">
        <v>1808</v>
      </c>
      <c r="BL327" t="s">
        <v>1809</v>
      </c>
      <c r="BM327" t="s">
        <v>1810</v>
      </c>
      <c r="BN327">
        <v>2006</v>
      </c>
      <c r="BO327">
        <v>0.82</v>
      </c>
      <c r="BP327" t="s">
        <v>1968</v>
      </c>
      <c r="BQ327">
        <v>0</v>
      </c>
      <c r="BR327">
        <v>0</v>
      </c>
      <c r="BS327">
        <v>0</v>
      </c>
      <c r="BT327" t="s">
        <v>41</v>
      </c>
      <c r="BU327">
        <v>0</v>
      </c>
      <c r="BV327">
        <v>0</v>
      </c>
      <c r="BW327">
        <v>0</v>
      </c>
      <c r="BX327">
        <v>0</v>
      </c>
      <c r="BY327">
        <v>0.12</v>
      </c>
      <c r="BZ327">
        <v>0.19692999999999999</v>
      </c>
      <c r="CA327">
        <v>0.19692999999999999</v>
      </c>
      <c r="CB327">
        <v>0.19692999999999999</v>
      </c>
      <c r="CC327">
        <v>0.19692999999999999</v>
      </c>
      <c r="CD327">
        <v>0.05</v>
      </c>
      <c r="CE327">
        <v>0.1</v>
      </c>
      <c r="CF327">
        <v>0.56000000000000005</v>
      </c>
      <c r="CG327">
        <v>0.86280000000000001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 t="s">
        <v>1793</v>
      </c>
      <c r="CO327" t="s">
        <v>2406</v>
      </c>
      <c r="CP327">
        <v>100</v>
      </c>
      <c r="CQ327" t="s">
        <v>1933</v>
      </c>
      <c r="CR327">
        <v>100</v>
      </c>
      <c r="CS327" t="s">
        <v>1795</v>
      </c>
      <c r="CT327" t="s">
        <v>2547</v>
      </c>
      <c r="CU327">
        <v>1</v>
      </c>
      <c r="CV327">
        <v>0</v>
      </c>
      <c r="CW327" t="s">
        <v>2271</v>
      </c>
      <c r="CX327">
        <v>39.379199999999997</v>
      </c>
      <c r="CY327">
        <v>-111.07810000000001</v>
      </c>
      <c r="CZ327" t="s">
        <v>1817</v>
      </c>
      <c r="DA327" t="s">
        <v>1818</v>
      </c>
      <c r="DB327">
        <v>0</v>
      </c>
      <c r="DC327">
        <v>0</v>
      </c>
      <c r="DD327" s="18">
        <v>26772915</v>
      </c>
      <c r="DE327" s="18">
        <v>2768347.2</v>
      </c>
      <c r="DF327" s="57">
        <v>0.53400000000000003</v>
      </c>
      <c r="DG327" t="s">
        <v>1820</v>
      </c>
      <c r="DH327">
        <v>11530744.199999999</v>
      </c>
      <c r="DI327">
        <v>926.8</v>
      </c>
      <c r="DJ327">
        <v>2731</v>
      </c>
      <c r="DK327">
        <v>2746901.6</v>
      </c>
      <c r="DL327">
        <v>0</v>
      </c>
      <c r="DM327">
        <v>1171.8</v>
      </c>
      <c r="DN327">
        <v>89</v>
      </c>
      <c r="DO327">
        <v>0</v>
      </c>
      <c r="DP327">
        <v>7.0864340116588598E-2</v>
      </c>
      <c r="DQ327">
        <v>0.21012660443738901</v>
      </c>
      <c r="DR327">
        <v>205.19996873065799</v>
      </c>
      <c r="DS327">
        <v>0</v>
      </c>
      <c r="DT327">
        <v>0.21091471048679</v>
      </c>
      <c r="DU327">
        <v>6.9234149512669804E-2</v>
      </c>
      <c r="DV327">
        <v>0.20401215183329799</v>
      </c>
      <c r="DW327" s="58">
        <v>205.20003891992999</v>
      </c>
      <c r="DX327">
        <v>0</v>
      </c>
      <c r="DY327">
        <v>0.20324793953888901</v>
      </c>
      <c r="DZ327">
        <v>6.4987743603636102E-3</v>
      </c>
      <c r="EA327">
        <v>0</v>
      </c>
      <c r="EB327">
        <v>2062224</v>
      </c>
      <c r="EC327">
        <v>989091</v>
      </c>
      <c r="ED327">
        <v>0</v>
      </c>
      <c r="EE327">
        <v>3983</v>
      </c>
      <c r="EF327">
        <v>1</v>
      </c>
      <c r="EG327">
        <v>0</v>
      </c>
      <c r="EH327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>
        <v>0</v>
      </c>
      <c r="EO327">
        <v>0</v>
      </c>
      <c r="EP327">
        <v>1</v>
      </c>
      <c r="EQ327">
        <v>0</v>
      </c>
      <c r="ER327">
        <v>1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 t="s">
        <v>1950</v>
      </c>
      <c r="FA327">
        <v>45</v>
      </c>
      <c r="FB327" t="s">
        <v>1824</v>
      </c>
      <c r="FC327">
        <v>5</v>
      </c>
      <c r="FD327" t="s">
        <v>1849</v>
      </c>
      <c r="FE327">
        <v>0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5</v>
      </c>
      <c r="FM327">
        <v>27</v>
      </c>
      <c r="FN327">
        <v>6</v>
      </c>
      <c r="FO327">
        <v>49</v>
      </c>
      <c r="FP327">
        <v>0</v>
      </c>
      <c r="FQ327">
        <v>0</v>
      </c>
      <c r="FR327">
        <v>0</v>
      </c>
      <c r="FS327">
        <v>0</v>
      </c>
      <c r="FT327">
        <v>0</v>
      </c>
      <c r="FU327">
        <v>0</v>
      </c>
      <c r="FV327">
        <v>0</v>
      </c>
      <c r="FW327">
        <v>0</v>
      </c>
      <c r="FX327">
        <v>0</v>
      </c>
      <c r="FY327">
        <v>0</v>
      </c>
      <c r="FZ327">
        <v>0</v>
      </c>
      <c r="GA327">
        <v>0</v>
      </c>
      <c r="GB327">
        <v>0</v>
      </c>
      <c r="GC327">
        <v>0</v>
      </c>
      <c r="GD327">
        <v>0</v>
      </c>
      <c r="GE327">
        <v>1</v>
      </c>
      <c r="GF327">
        <v>1</v>
      </c>
      <c r="GG327">
        <v>1</v>
      </c>
      <c r="GH327">
        <v>1</v>
      </c>
      <c r="GI327">
        <v>0</v>
      </c>
      <c r="GJ327" t="s">
        <v>1836</v>
      </c>
      <c r="GK327">
        <v>0</v>
      </c>
      <c r="GL327">
        <v>1</v>
      </c>
      <c r="GM327" t="s">
        <v>1836</v>
      </c>
      <c r="GN327">
        <v>0</v>
      </c>
      <c r="GO327" t="s">
        <v>1893</v>
      </c>
      <c r="GP327">
        <v>1</v>
      </c>
      <c r="GQ327" t="s">
        <v>2425</v>
      </c>
      <c r="GR327">
        <v>95.845168659999999</v>
      </c>
      <c r="GS327">
        <v>9.6697623151743706</v>
      </c>
      <c r="GT327">
        <v>28.493872337873501</v>
      </c>
      <c r="GU327">
        <v>1</v>
      </c>
      <c r="GV327">
        <v>22269182</v>
      </c>
      <c r="GW327">
        <v>2260891</v>
      </c>
      <c r="GX327">
        <v>0.44</v>
      </c>
      <c r="GY327">
        <v>2284819</v>
      </c>
      <c r="GZ327">
        <v>205.20008323610628</v>
      </c>
      <c r="HA327" t="s">
        <v>1806</v>
      </c>
      <c r="HB327" s="57">
        <v>0.53400000000000003</v>
      </c>
      <c r="HC327" t="s">
        <v>1806</v>
      </c>
      <c r="HD327" s="58">
        <v>205.20003891992999</v>
      </c>
      <c r="HE327" s="18">
        <v>2105028</v>
      </c>
      <c r="HF327" s="18">
        <v>21734414.100000001</v>
      </c>
      <c r="HG327" s="18">
        <v>2229951.3096109377</v>
      </c>
      <c r="HH327" s="57">
        <v>0.49504950495049505</v>
      </c>
      <c r="HI327">
        <v>50</v>
      </c>
      <c r="HJ327" s="11">
        <v>13.365623939090279</v>
      </c>
      <c r="HK327">
        <v>0</v>
      </c>
      <c r="HL327" s="11">
        <v>13.365623939090279</v>
      </c>
      <c r="HM327" s="59">
        <v>2327.3301434936602</v>
      </c>
      <c r="HN327" s="59">
        <v>10.58</v>
      </c>
      <c r="HO327" s="59">
        <v>4.59</v>
      </c>
      <c r="HP327" s="59">
        <v>31.379890988254399</v>
      </c>
      <c r="HQ327" s="59">
        <v>0.31673874326388901</v>
      </c>
      <c r="HR327" s="59">
        <v>0.4635690084008619</v>
      </c>
      <c r="HS327" s="59">
        <v>4.82</v>
      </c>
      <c r="HT327" s="59">
        <v>10.69</v>
      </c>
      <c r="HU327" t="s">
        <v>44</v>
      </c>
      <c r="HV327" s="19" t="s">
        <v>44</v>
      </c>
      <c r="HW327" s="18">
        <v>429.45288749999997</v>
      </c>
      <c r="HX327" s="58">
        <v>141.46178114249997</v>
      </c>
      <c r="HY327" s="58">
        <v>308.53821885750006</v>
      </c>
      <c r="HZ327" s="57">
        <v>0.77883382126796996</v>
      </c>
      <c r="IA327" s="18">
        <v>2105028</v>
      </c>
      <c r="IB327" s="18">
        <v>3070162.9234383376</v>
      </c>
      <c r="IC327" s="18">
        <v>31699432.184500836</v>
      </c>
      <c r="ID327" s="58">
        <v>20.520003891992999</v>
      </c>
      <c r="IE327" s="18">
        <v>325236.23589996266</v>
      </c>
      <c r="IF327" s="18">
        <v>1904715.073710975</v>
      </c>
      <c r="IG327" s="18">
        <v>680703655.15254366</v>
      </c>
      <c r="IH327" s="18">
        <v>0</v>
      </c>
      <c r="II327" s="18">
        <v>0</v>
      </c>
      <c r="IJ327" s="18">
        <v>2206.2215101686647</v>
      </c>
      <c r="IK327" s="58">
        <v>23.258649333333334</v>
      </c>
      <c r="IL327" s="58">
        <v>7.1008685522241279</v>
      </c>
      <c r="IM327" s="58">
        <v>12.770974534499999</v>
      </c>
      <c r="IN327" s="58">
        <v>21.98878702991901</v>
      </c>
      <c r="IO327" s="58">
        <v>0</v>
      </c>
      <c r="IP327" s="58">
        <v>76.91146211139845</v>
      </c>
      <c r="IQ327" s="58">
        <v>1.8133886652026519</v>
      </c>
      <c r="IR327" s="58">
        <v>2.0040970787809504</v>
      </c>
      <c r="IS327" s="58">
        <f t="shared" si="25"/>
        <v>2206.2215101686647</v>
      </c>
      <c r="IT327" s="60"/>
      <c r="IU327" s="18">
        <f t="shared" si="26"/>
        <v>12.770974534499999</v>
      </c>
      <c r="IV327" s="18">
        <f t="shared" si="27"/>
        <v>23.258649333333334</v>
      </c>
      <c r="IW327" s="57">
        <f t="shared" si="28"/>
        <v>0.31435951364999992</v>
      </c>
      <c r="IX327" s="57">
        <f t="shared" si="29"/>
        <v>0.45849030199994378</v>
      </c>
      <c r="JA327" s="18">
        <v>205.4</v>
      </c>
    </row>
    <row r="328" spans="18:261" x14ac:dyDescent="0.2">
      <c r="R328" t="s">
        <v>669</v>
      </c>
      <c r="S328">
        <v>6077</v>
      </c>
      <c r="T328" t="s">
        <v>41</v>
      </c>
      <c r="U328">
        <v>1</v>
      </c>
      <c r="V328">
        <v>2754</v>
      </c>
      <c r="W328" t="s">
        <v>42</v>
      </c>
      <c r="X328" t="s">
        <v>355</v>
      </c>
      <c r="Y328">
        <v>31111</v>
      </c>
      <c r="Z328">
        <v>665</v>
      </c>
      <c r="AA328">
        <v>1365</v>
      </c>
      <c r="AB328" t="b">
        <v>1</v>
      </c>
      <c r="AC328">
        <v>10041</v>
      </c>
      <c r="AD328">
        <v>1979</v>
      </c>
      <c r="AE328" s="10">
        <v>9999</v>
      </c>
      <c r="AF328" s="11">
        <v>127</v>
      </c>
      <c r="AG328" s="11">
        <v>13.633561296198192</v>
      </c>
      <c r="AH328" s="11">
        <v>16</v>
      </c>
      <c r="AI328" s="11">
        <v>10.735087634801726</v>
      </c>
      <c r="AJ328" s="11" t="s">
        <v>355</v>
      </c>
      <c r="AK328" s="11">
        <v>9.64</v>
      </c>
      <c r="AL328" s="11" t="s">
        <v>236</v>
      </c>
      <c r="AM328" s="11">
        <v>-28.91</v>
      </c>
      <c r="AQ328" t="s">
        <v>132</v>
      </c>
      <c r="AR328" t="s">
        <v>133</v>
      </c>
      <c r="AS328">
        <v>8102</v>
      </c>
      <c r="AT328" t="s">
        <v>41</v>
      </c>
      <c r="AU328">
        <v>1</v>
      </c>
      <c r="AV328">
        <v>3461</v>
      </c>
      <c r="AW328" t="s">
        <v>42</v>
      </c>
      <c r="AX328">
        <v>0</v>
      </c>
      <c r="AY328" t="s">
        <v>191</v>
      </c>
      <c r="AZ328" t="s">
        <v>134</v>
      </c>
      <c r="BA328">
        <v>39</v>
      </c>
      <c r="BB328" t="s">
        <v>414</v>
      </c>
      <c r="BC328">
        <v>53</v>
      </c>
      <c r="BD328">
        <v>39053</v>
      </c>
      <c r="BE328">
        <v>1348</v>
      </c>
      <c r="BF328">
        <v>9926</v>
      </c>
      <c r="BG328">
        <v>1974</v>
      </c>
      <c r="BH328">
        <v>0</v>
      </c>
      <c r="BI328" t="s">
        <v>2033</v>
      </c>
      <c r="BJ328" t="s">
        <v>1788</v>
      </c>
      <c r="BK328" t="s">
        <v>1808</v>
      </c>
      <c r="BL328" t="s">
        <v>1886</v>
      </c>
      <c r="BM328" t="s">
        <v>1810</v>
      </c>
      <c r="BN328">
        <v>1994</v>
      </c>
      <c r="BO328">
        <v>0.95</v>
      </c>
      <c r="BP328" t="s">
        <v>2099</v>
      </c>
      <c r="BQ328" t="s">
        <v>1701</v>
      </c>
      <c r="BR328">
        <v>2001</v>
      </c>
      <c r="BS328">
        <v>0</v>
      </c>
      <c r="BT328" t="s">
        <v>1909</v>
      </c>
      <c r="BU328" t="s">
        <v>1863</v>
      </c>
      <c r="BV328">
        <v>0</v>
      </c>
      <c r="BW328">
        <v>0</v>
      </c>
      <c r="BX328">
        <v>0</v>
      </c>
      <c r="BY328">
        <v>2.15</v>
      </c>
      <c r="BZ328">
        <v>0.70960000000000001</v>
      </c>
      <c r="CA328">
        <v>0.10519000000000001</v>
      </c>
      <c r="CB328">
        <v>0.70960000000000001</v>
      </c>
      <c r="CC328">
        <v>0.10519000000000001</v>
      </c>
      <c r="CD328">
        <v>0.05</v>
      </c>
      <c r="CE328">
        <v>0.1</v>
      </c>
      <c r="CF328">
        <v>0.56000000000000005</v>
      </c>
      <c r="CG328">
        <v>0.99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 t="s">
        <v>2548</v>
      </c>
      <c r="CP328">
        <v>100</v>
      </c>
      <c r="CQ328" t="s">
        <v>2155</v>
      </c>
      <c r="CR328">
        <v>100</v>
      </c>
      <c r="CS328" t="s">
        <v>1795</v>
      </c>
      <c r="CT328" t="s">
        <v>2549</v>
      </c>
      <c r="CU328">
        <v>1</v>
      </c>
      <c r="CV328">
        <v>0</v>
      </c>
      <c r="CW328" t="s">
        <v>2143</v>
      </c>
      <c r="CX328">
        <v>38.934699999999999</v>
      </c>
      <c r="CY328">
        <v>-82.115799999999993</v>
      </c>
      <c r="CZ328" t="s">
        <v>1798</v>
      </c>
      <c r="DA328" t="s">
        <v>1799</v>
      </c>
      <c r="DB328">
        <v>0</v>
      </c>
      <c r="DC328">
        <v>0</v>
      </c>
      <c r="DD328" s="18">
        <v>75719207.400000006</v>
      </c>
      <c r="DE328" s="18">
        <v>7972503.5999999996</v>
      </c>
      <c r="DF328" s="57">
        <v>0.54600000000000004</v>
      </c>
      <c r="DG328" t="s">
        <v>1820</v>
      </c>
      <c r="DH328">
        <v>32197303.199999999</v>
      </c>
      <c r="DI328">
        <v>13654</v>
      </c>
      <c r="DJ328">
        <v>4069.2</v>
      </c>
      <c r="DK328">
        <v>7768789</v>
      </c>
      <c r="DL328">
        <v>31</v>
      </c>
      <c r="DM328">
        <v>1763.6</v>
      </c>
      <c r="DN328">
        <v>295</v>
      </c>
      <c r="DO328">
        <v>17</v>
      </c>
      <c r="DP328">
        <v>0.366881578097845</v>
      </c>
      <c r="DQ328">
        <v>0.113961415271218</v>
      </c>
      <c r="DR328">
        <v>205.19992524679799</v>
      </c>
      <c r="DS328">
        <v>1.5242275783043E-7</v>
      </c>
      <c r="DT328">
        <v>0.12143119584753601</v>
      </c>
      <c r="DU328">
        <v>0.36064825475180501</v>
      </c>
      <c r="DV328">
        <v>0.107481315236271</v>
      </c>
      <c r="DW328" s="58">
        <v>205.1999556456</v>
      </c>
      <c r="DX328">
        <v>4.09407349396E-7</v>
      </c>
      <c r="DY328">
        <v>0.109549547615528</v>
      </c>
      <c r="DZ328">
        <v>6.8772839139326801E-3</v>
      </c>
      <c r="EA328">
        <v>3.9631805605713701E-4</v>
      </c>
      <c r="EB328">
        <v>6839039</v>
      </c>
      <c r="EC328">
        <v>2778729</v>
      </c>
      <c r="ED328">
        <v>0</v>
      </c>
      <c r="EE328">
        <v>22882</v>
      </c>
      <c r="EF328">
        <v>1</v>
      </c>
      <c r="EG328">
        <v>0</v>
      </c>
      <c r="EH328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>
        <v>1</v>
      </c>
      <c r="EO328">
        <v>0</v>
      </c>
      <c r="EP328">
        <v>0</v>
      </c>
      <c r="EQ328">
        <v>1</v>
      </c>
      <c r="ER328">
        <v>1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 t="s">
        <v>2189</v>
      </c>
      <c r="FA328">
        <v>48</v>
      </c>
      <c r="FB328" t="s">
        <v>1824</v>
      </c>
      <c r="FC328">
        <v>6</v>
      </c>
      <c r="FD328" t="s">
        <v>1849</v>
      </c>
      <c r="FE328">
        <v>0</v>
      </c>
      <c r="FF328">
        <v>1</v>
      </c>
      <c r="FG328">
        <v>1</v>
      </c>
      <c r="FH328">
        <v>1</v>
      </c>
      <c r="FI328">
        <v>1</v>
      </c>
      <c r="FJ328" t="s">
        <v>1878</v>
      </c>
      <c r="FK328">
        <v>1</v>
      </c>
      <c r="FL328">
        <v>55</v>
      </c>
      <c r="FM328">
        <v>43</v>
      </c>
      <c r="FN328">
        <v>56</v>
      </c>
      <c r="FO328">
        <v>36</v>
      </c>
      <c r="FP328">
        <v>0</v>
      </c>
      <c r="FQ328">
        <v>0</v>
      </c>
      <c r="FR328">
        <v>0</v>
      </c>
      <c r="FS328">
        <v>0</v>
      </c>
      <c r="FT328">
        <v>0</v>
      </c>
      <c r="FU328">
        <v>0</v>
      </c>
      <c r="FV328">
        <v>0</v>
      </c>
      <c r="FW328">
        <v>0</v>
      </c>
      <c r="FX328" t="s">
        <v>1827</v>
      </c>
      <c r="FY328">
        <v>0</v>
      </c>
      <c r="FZ328">
        <v>0</v>
      </c>
      <c r="GA328">
        <v>1</v>
      </c>
      <c r="GB328" t="s">
        <v>1828</v>
      </c>
      <c r="GC328">
        <v>0</v>
      </c>
      <c r="GD328">
        <v>1</v>
      </c>
      <c r="GE328">
        <v>1</v>
      </c>
      <c r="GF328">
        <v>1</v>
      </c>
      <c r="GG328">
        <v>0</v>
      </c>
      <c r="GH328">
        <v>1</v>
      </c>
      <c r="GI328">
        <v>0</v>
      </c>
      <c r="GJ328" t="s">
        <v>1804</v>
      </c>
      <c r="GK328">
        <v>0</v>
      </c>
      <c r="GL328">
        <v>1</v>
      </c>
      <c r="GM328" t="s">
        <v>1804</v>
      </c>
      <c r="GN328">
        <v>0</v>
      </c>
      <c r="GO328" t="s">
        <v>1980</v>
      </c>
      <c r="GP328">
        <v>1</v>
      </c>
      <c r="GQ328" t="s">
        <v>1852</v>
      </c>
      <c r="GR328">
        <v>209.3207099</v>
      </c>
      <c r="GS328">
        <v>65.230048218941107</v>
      </c>
      <c r="GT328">
        <v>19.440025795555499</v>
      </c>
      <c r="GU328">
        <v>1</v>
      </c>
      <c r="GV328">
        <v>66266247</v>
      </c>
      <c r="GW328">
        <v>7442093</v>
      </c>
      <c r="GX328">
        <v>0.48</v>
      </c>
      <c r="GY328">
        <v>6798917</v>
      </c>
      <c r="GZ328">
        <v>205.20000174447785</v>
      </c>
      <c r="HA328" t="s">
        <v>1806</v>
      </c>
      <c r="HB328" s="57">
        <v>0.54600000000000004</v>
      </c>
      <c r="HC328" t="s">
        <v>1806</v>
      </c>
      <c r="HD328" s="58">
        <v>205.1999556456</v>
      </c>
      <c r="HE328" s="18">
        <v>6447430.0800000001</v>
      </c>
      <c r="HF328" s="18">
        <v>63997190.974080004</v>
      </c>
      <c r="HG328" s="18">
        <v>6566110.374662105</v>
      </c>
      <c r="HH328" s="57">
        <v>0.49760059062384643</v>
      </c>
      <c r="HI328">
        <v>43</v>
      </c>
      <c r="HJ328" s="11">
        <v>7.2126760439233077</v>
      </c>
      <c r="HK328">
        <v>0</v>
      </c>
      <c r="HL328" s="11">
        <v>7.2126760439233077</v>
      </c>
      <c r="HM328" s="59">
        <v>2295.68591979543</v>
      </c>
      <c r="HN328" s="59">
        <v>12.66</v>
      </c>
      <c r="HO328" s="59">
        <v>3.22</v>
      </c>
      <c r="HP328" s="59">
        <v>25.235592278814998</v>
      </c>
      <c r="HQ328" s="59">
        <v>0.31382821757052404</v>
      </c>
      <c r="HR328" s="59">
        <v>0.45736433747757888</v>
      </c>
      <c r="HS328" s="59">
        <v>4.82</v>
      </c>
      <c r="HT328" s="59">
        <v>17.97</v>
      </c>
      <c r="HU328" t="s">
        <v>44</v>
      </c>
      <c r="HV328" s="19" t="s">
        <v>44</v>
      </c>
      <c r="HW328" s="18">
        <v>1236.7363226400003</v>
      </c>
      <c r="HX328" s="58">
        <v>407.38094467761607</v>
      </c>
      <c r="HY328" s="58">
        <v>940.61905532238393</v>
      </c>
      <c r="HZ328" s="57">
        <v>0.78247192190651893</v>
      </c>
      <c r="IA328" s="18">
        <v>6447430.0800000001</v>
      </c>
      <c r="IB328" s="18">
        <v>9239804.0403946899</v>
      </c>
      <c r="IC328" s="18">
        <v>91714294.904957682</v>
      </c>
      <c r="ID328" s="58">
        <v>20.519995564560002</v>
      </c>
      <c r="IE328" s="18">
        <v>940988.46232823981</v>
      </c>
      <c r="IF328" s="18">
        <v>5625121.9123338647</v>
      </c>
      <c r="IG328" s="18">
        <v>1960287053.0960486</v>
      </c>
      <c r="IH328" s="18">
        <v>0</v>
      </c>
      <c r="II328" s="18">
        <v>0</v>
      </c>
      <c r="IJ328" s="18">
        <v>2084.0392739270924</v>
      </c>
      <c r="IK328" s="58">
        <v>19.072175109792283</v>
      </c>
      <c r="IL328" s="58">
        <v>6.4484074089123764</v>
      </c>
      <c r="IM328" s="58">
        <v>12.27745212876</v>
      </c>
      <c r="IN328" s="58">
        <v>15.259725310742482</v>
      </c>
      <c r="IO328" s="58">
        <v>0</v>
      </c>
      <c r="IP328" s="58">
        <v>74.159061302821996</v>
      </c>
      <c r="IQ328" s="58">
        <v>-5.5127323625612377</v>
      </c>
      <c r="IR328" s="58">
        <v>-6.318610869470028</v>
      </c>
      <c r="IS328" s="58">
        <f t="shared" si="25"/>
        <v>2084.0392739270924</v>
      </c>
      <c r="IT328" s="60"/>
      <c r="IU328" s="18">
        <f t="shared" si="26"/>
        <v>12.27745212876</v>
      </c>
      <c r="IV328" s="18">
        <f t="shared" si="27"/>
        <v>19.072175109792283</v>
      </c>
      <c r="IW328" s="57">
        <f t="shared" si="28"/>
        <v>0.30221138329200004</v>
      </c>
      <c r="IX328" s="57">
        <f t="shared" si="29"/>
        <v>0.43309875807054743</v>
      </c>
      <c r="JA328" s="18">
        <v>205.4</v>
      </c>
    </row>
    <row r="329" spans="18:261" x14ac:dyDescent="0.2">
      <c r="R329" t="s">
        <v>671</v>
      </c>
      <c r="S329">
        <v>6077</v>
      </c>
      <c r="T329" t="s">
        <v>41</v>
      </c>
      <c r="U329">
        <v>2</v>
      </c>
      <c r="V329">
        <v>2755</v>
      </c>
      <c r="W329" t="s">
        <v>42</v>
      </c>
      <c r="X329" t="s">
        <v>355</v>
      </c>
      <c r="Y329">
        <v>31111</v>
      </c>
      <c r="Z329">
        <v>700</v>
      </c>
      <c r="AA329">
        <v>1365</v>
      </c>
      <c r="AB329" t="b">
        <v>1</v>
      </c>
      <c r="AC329">
        <v>10068</v>
      </c>
      <c r="AD329">
        <v>1982</v>
      </c>
      <c r="AE329" s="10">
        <v>9999</v>
      </c>
      <c r="AF329" s="11">
        <v>127</v>
      </c>
      <c r="AG329" s="11">
        <v>13.633561296198192</v>
      </c>
      <c r="AH329" s="11">
        <v>16</v>
      </c>
      <c r="AI329" s="11">
        <v>10.735087634801726</v>
      </c>
      <c r="AJ329" s="11" t="s">
        <v>355</v>
      </c>
      <c r="AK329" s="11">
        <v>9.64</v>
      </c>
      <c r="AL329" s="11" t="s">
        <v>236</v>
      </c>
      <c r="AM329" s="11">
        <v>-28.91</v>
      </c>
      <c r="AQ329" t="s">
        <v>132</v>
      </c>
      <c r="AR329" t="s">
        <v>135</v>
      </c>
      <c r="AS329">
        <v>8102</v>
      </c>
      <c r="AT329" t="s">
        <v>41</v>
      </c>
      <c r="AU329">
        <v>2</v>
      </c>
      <c r="AV329">
        <v>3462</v>
      </c>
      <c r="AW329" t="s">
        <v>42</v>
      </c>
      <c r="AX329">
        <v>0</v>
      </c>
      <c r="AY329" t="s">
        <v>191</v>
      </c>
      <c r="AZ329" t="s">
        <v>134</v>
      </c>
      <c r="BA329">
        <v>39</v>
      </c>
      <c r="BB329" t="s">
        <v>414</v>
      </c>
      <c r="BC329">
        <v>53</v>
      </c>
      <c r="BD329">
        <v>39053</v>
      </c>
      <c r="BE329">
        <v>1361</v>
      </c>
      <c r="BF329">
        <v>9861</v>
      </c>
      <c r="BG329">
        <v>1975</v>
      </c>
      <c r="BH329">
        <v>0</v>
      </c>
      <c r="BI329" t="s">
        <v>2033</v>
      </c>
      <c r="BJ329" t="s">
        <v>1788</v>
      </c>
      <c r="BK329" t="s">
        <v>1808</v>
      </c>
      <c r="BL329" t="s">
        <v>1886</v>
      </c>
      <c r="BM329" t="s">
        <v>1810</v>
      </c>
      <c r="BN329">
        <v>1994</v>
      </c>
      <c r="BO329">
        <v>0.95</v>
      </c>
      <c r="BP329" t="s">
        <v>2099</v>
      </c>
      <c r="BQ329" t="s">
        <v>1701</v>
      </c>
      <c r="BR329">
        <v>2001</v>
      </c>
      <c r="BS329">
        <v>0</v>
      </c>
      <c r="BT329" t="s">
        <v>1909</v>
      </c>
      <c r="BU329" t="s">
        <v>1863</v>
      </c>
      <c r="BV329">
        <v>0</v>
      </c>
      <c r="BW329">
        <v>0</v>
      </c>
      <c r="BX329">
        <v>0</v>
      </c>
      <c r="BY329">
        <v>2.15</v>
      </c>
      <c r="BZ329">
        <v>0.44340000000000002</v>
      </c>
      <c r="CA329">
        <v>0.10611</v>
      </c>
      <c r="CB329">
        <v>0.44340000000000002</v>
      </c>
      <c r="CC329">
        <v>0.10611</v>
      </c>
      <c r="CD329">
        <v>0.05</v>
      </c>
      <c r="CE329">
        <v>0.1</v>
      </c>
      <c r="CF329">
        <v>0.56000000000000005</v>
      </c>
      <c r="CG329">
        <v>0.99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 t="s">
        <v>2548</v>
      </c>
      <c r="CP329">
        <v>100</v>
      </c>
      <c r="CQ329" t="s">
        <v>2155</v>
      </c>
      <c r="CR329">
        <v>100</v>
      </c>
      <c r="CS329" t="s">
        <v>1795</v>
      </c>
      <c r="CT329" t="s">
        <v>2550</v>
      </c>
      <c r="CU329">
        <v>1</v>
      </c>
      <c r="CV329">
        <v>0</v>
      </c>
      <c r="CW329" t="s">
        <v>2143</v>
      </c>
      <c r="CX329">
        <v>38.934699999999999</v>
      </c>
      <c r="CY329">
        <v>-82.115799999999993</v>
      </c>
      <c r="CZ329" t="s">
        <v>1798</v>
      </c>
      <c r="DA329" t="s">
        <v>1799</v>
      </c>
      <c r="DB329">
        <v>0</v>
      </c>
      <c r="DC329">
        <v>0</v>
      </c>
      <c r="DD329" s="18">
        <v>71126464</v>
      </c>
      <c r="DE329" s="18">
        <v>7817337.5999999996</v>
      </c>
      <c r="DF329" s="57">
        <v>0.5</v>
      </c>
      <c r="DG329" t="s">
        <v>1820</v>
      </c>
      <c r="DH329">
        <v>28738558.600000001</v>
      </c>
      <c r="DI329">
        <v>13034</v>
      </c>
      <c r="DJ329">
        <v>3772</v>
      </c>
      <c r="DK329">
        <v>7297574.4000000004</v>
      </c>
      <c r="DL329">
        <v>34.799999999999997</v>
      </c>
      <c r="DM329">
        <v>1519.2</v>
      </c>
      <c r="DN329">
        <v>411</v>
      </c>
      <c r="DO329">
        <v>18</v>
      </c>
      <c r="DP329">
        <v>0.35050821529492998</v>
      </c>
      <c r="DQ329">
        <v>0.107931824885972</v>
      </c>
      <c r="DR329">
        <v>205.19995459142899</v>
      </c>
      <c r="DS329">
        <v>2.0073157704114899E-7</v>
      </c>
      <c r="DT329">
        <v>0.10698095469772199</v>
      </c>
      <c r="DU329">
        <v>0.36650212219181799</v>
      </c>
      <c r="DV329">
        <v>0.106064600652719</v>
      </c>
      <c r="DW329" s="58">
        <v>205.199977324895</v>
      </c>
      <c r="DX329">
        <v>4.8926936674371998E-7</v>
      </c>
      <c r="DY329">
        <v>0.10572555298580601</v>
      </c>
      <c r="DZ329">
        <v>1.26614194273708E-2</v>
      </c>
      <c r="EA329">
        <v>5.5451471944689701E-4</v>
      </c>
      <c r="EB329">
        <v>7055072</v>
      </c>
      <c r="EC329">
        <v>2774579</v>
      </c>
      <c r="ED329">
        <v>0</v>
      </c>
      <c r="EE329">
        <v>22451</v>
      </c>
      <c r="EF329">
        <v>1</v>
      </c>
      <c r="EG329">
        <v>0</v>
      </c>
      <c r="EH329">
        <v>0</v>
      </c>
      <c r="EI329">
        <v>0</v>
      </c>
      <c r="EJ329">
        <v>0</v>
      </c>
      <c r="EK329">
        <v>0</v>
      </c>
      <c r="EL329">
        <v>0</v>
      </c>
      <c r="EM329">
        <v>0</v>
      </c>
      <c r="EN329">
        <v>1</v>
      </c>
      <c r="EO329">
        <v>0</v>
      </c>
      <c r="EP329">
        <v>0</v>
      </c>
      <c r="EQ329">
        <v>1</v>
      </c>
      <c r="ER329">
        <v>1</v>
      </c>
      <c r="ES329">
        <v>0</v>
      </c>
      <c r="ET329">
        <v>0</v>
      </c>
      <c r="EU329">
        <v>0</v>
      </c>
      <c r="EV329">
        <v>0</v>
      </c>
      <c r="EW329">
        <v>0</v>
      </c>
      <c r="EX329">
        <v>0</v>
      </c>
      <c r="EY329">
        <v>0</v>
      </c>
      <c r="EZ329" t="s">
        <v>2189</v>
      </c>
      <c r="FA329">
        <v>47</v>
      </c>
      <c r="FB329" t="s">
        <v>1824</v>
      </c>
      <c r="FC329">
        <v>6</v>
      </c>
      <c r="FD329" t="s">
        <v>1849</v>
      </c>
      <c r="FE329">
        <v>0</v>
      </c>
      <c r="FF329">
        <v>1</v>
      </c>
      <c r="FG329">
        <v>1</v>
      </c>
      <c r="FH329">
        <v>1</v>
      </c>
      <c r="FI329">
        <v>1</v>
      </c>
      <c r="FJ329" t="s">
        <v>1878</v>
      </c>
      <c r="FK329">
        <v>1</v>
      </c>
      <c r="FL329">
        <v>55</v>
      </c>
      <c r="FM329">
        <v>43</v>
      </c>
      <c r="FN329">
        <v>56</v>
      </c>
      <c r="FO329">
        <v>36</v>
      </c>
      <c r="FP329">
        <v>0</v>
      </c>
      <c r="FQ329">
        <v>0</v>
      </c>
      <c r="FR329">
        <v>0</v>
      </c>
      <c r="FS329">
        <v>0</v>
      </c>
      <c r="FT329">
        <v>0</v>
      </c>
      <c r="FU329">
        <v>0</v>
      </c>
      <c r="FV329">
        <v>0</v>
      </c>
      <c r="FW329">
        <v>0</v>
      </c>
      <c r="FX329" t="s">
        <v>1827</v>
      </c>
      <c r="FY329">
        <v>0</v>
      </c>
      <c r="FZ329">
        <v>0</v>
      </c>
      <c r="GA329">
        <v>1</v>
      </c>
      <c r="GB329" t="s">
        <v>1828</v>
      </c>
      <c r="GC329">
        <v>0</v>
      </c>
      <c r="GD329">
        <v>1</v>
      </c>
      <c r="GE329">
        <v>1</v>
      </c>
      <c r="GF329">
        <v>1</v>
      </c>
      <c r="GG329">
        <v>0</v>
      </c>
      <c r="GH329">
        <v>1</v>
      </c>
      <c r="GI329">
        <v>1</v>
      </c>
      <c r="GJ329" t="s">
        <v>1804</v>
      </c>
      <c r="GK329" t="s">
        <v>1804</v>
      </c>
      <c r="GL329">
        <v>1</v>
      </c>
      <c r="GM329" t="s">
        <v>1804</v>
      </c>
      <c r="GN329">
        <v>0</v>
      </c>
      <c r="GO329" t="s">
        <v>1980</v>
      </c>
      <c r="GP329">
        <v>1</v>
      </c>
      <c r="GQ329" t="s">
        <v>1852</v>
      </c>
      <c r="GR329">
        <v>209.3207099</v>
      </c>
      <c r="GS329">
        <v>62.268086164177397</v>
      </c>
      <c r="GT329">
        <v>18.020194952530101</v>
      </c>
      <c r="GU329">
        <v>1</v>
      </c>
      <c r="GV329">
        <v>72700694</v>
      </c>
      <c r="GW329">
        <v>7660248</v>
      </c>
      <c r="GX329">
        <v>0.51</v>
      </c>
      <c r="GY329">
        <v>7459091</v>
      </c>
      <c r="GZ329">
        <v>205.199994376945</v>
      </c>
      <c r="HA329" t="s">
        <v>1806</v>
      </c>
      <c r="HB329" s="57">
        <v>0.5</v>
      </c>
      <c r="HC329" t="s">
        <v>1806</v>
      </c>
      <c r="HD329" s="58">
        <v>205.199977324895</v>
      </c>
      <c r="HE329" s="18">
        <v>5961180</v>
      </c>
      <c r="HF329" s="18">
        <v>58783195.979999997</v>
      </c>
      <c r="HG329" s="18">
        <v>6031155.241090429</v>
      </c>
      <c r="HH329" s="57">
        <v>0.50239940937615357</v>
      </c>
      <c r="HI329">
        <v>43</v>
      </c>
      <c r="HJ329" s="11">
        <v>7.200623508453682</v>
      </c>
      <c r="HK329">
        <v>0</v>
      </c>
      <c r="HL329" s="11">
        <v>7.200623508453682</v>
      </c>
      <c r="HM329" s="59">
        <v>2295.68591979543</v>
      </c>
      <c r="HN329" s="59">
        <v>12.66</v>
      </c>
      <c r="HO329" s="59">
        <v>3.22</v>
      </c>
      <c r="HP329" s="59">
        <v>25.235592278814998</v>
      </c>
      <c r="HQ329" s="59">
        <v>0.31382821757052404</v>
      </c>
      <c r="HR329" s="59">
        <v>0.45736433747757888</v>
      </c>
      <c r="HS329" s="59">
        <v>4.82</v>
      </c>
      <c r="HT329" s="59">
        <v>17.97</v>
      </c>
      <c r="HU329" t="s">
        <v>44</v>
      </c>
      <c r="HV329" s="19" t="s">
        <v>44</v>
      </c>
      <c r="HW329" s="18">
        <v>1240.48648503</v>
      </c>
      <c r="HX329" s="58">
        <v>408.61624816888195</v>
      </c>
      <c r="HY329" s="58">
        <v>952.38375183111805</v>
      </c>
      <c r="HZ329" s="57">
        <v>0.71452289971518756</v>
      </c>
      <c r="IA329" s="18">
        <v>5961180</v>
      </c>
      <c r="IB329" s="18">
        <v>8518799.2386483643</v>
      </c>
      <c r="IC329" s="18">
        <v>84003879.292311519</v>
      </c>
      <c r="ID329" s="58">
        <v>20.5199977324895</v>
      </c>
      <c r="IE329" s="18">
        <v>861879.70629927702</v>
      </c>
      <c r="IF329" s="18">
        <v>5169275.534791152</v>
      </c>
      <c r="IG329" s="18">
        <v>1966231242.3670745</v>
      </c>
      <c r="IH329" s="18">
        <v>0</v>
      </c>
      <c r="II329" s="18">
        <v>0</v>
      </c>
      <c r="IJ329" s="18">
        <v>2064.5367359393354</v>
      </c>
      <c r="IK329" s="58">
        <v>19.052136396767082</v>
      </c>
      <c r="IL329" s="58">
        <v>6.3462309422743957</v>
      </c>
      <c r="IM329" s="58">
        <v>12.19705374186</v>
      </c>
      <c r="IN329" s="58">
        <v>15.151537812491444</v>
      </c>
      <c r="IO329" s="58">
        <v>0</v>
      </c>
      <c r="IP329" s="58">
        <v>73.708296085212638</v>
      </c>
      <c r="IQ329" s="58">
        <v>-2.411797136970435</v>
      </c>
      <c r="IR329" s="58">
        <v>-2.7812711394859475</v>
      </c>
      <c r="IS329" s="58">
        <f t="shared" si="25"/>
        <v>2064.5367359393354</v>
      </c>
      <c r="IT329" s="60"/>
      <c r="IU329" s="18">
        <f t="shared" si="26"/>
        <v>12.19705374186</v>
      </c>
      <c r="IV329" s="18">
        <f t="shared" si="27"/>
        <v>19.052136396767082</v>
      </c>
      <c r="IW329" s="57">
        <f t="shared" si="28"/>
        <v>0.30023236456199998</v>
      </c>
      <c r="IX329" s="57">
        <f t="shared" si="29"/>
        <v>0.42904579943037513</v>
      </c>
      <c r="JA329" s="18">
        <v>205.4</v>
      </c>
    </row>
    <row r="330" spans="18:261" x14ac:dyDescent="0.2">
      <c r="R330" t="s">
        <v>1056</v>
      </c>
      <c r="S330">
        <v>6090</v>
      </c>
      <c r="T330" t="s">
        <v>41</v>
      </c>
      <c r="U330">
        <v>1</v>
      </c>
      <c r="V330">
        <v>2767</v>
      </c>
      <c r="W330" t="s">
        <v>42</v>
      </c>
      <c r="X330" t="s">
        <v>246</v>
      </c>
      <c r="Y330">
        <v>27141</v>
      </c>
      <c r="Z330">
        <v>680</v>
      </c>
      <c r="AA330">
        <v>1556</v>
      </c>
      <c r="AB330" t="b">
        <v>1</v>
      </c>
      <c r="AC330">
        <v>10055</v>
      </c>
      <c r="AD330">
        <v>1987</v>
      </c>
      <c r="AE330" s="10">
        <v>2021</v>
      </c>
      <c r="AF330" s="11">
        <v>999</v>
      </c>
      <c r="AG330" s="11">
        <v>47.740686758599558</v>
      </c>
      <c r="AH330" s="11">
        <v>174</v>
      </c>
      <c r="AI330" s="11">
        <v>18.418801543229097</v>
      </c>
      <c r="AJ330" s="11" t="s">
        <v>398</v>
      </c>
      <c r="AK330" s="11">
        <v>4.82</v>
      </c>
      <c r="AL330" s="11" t="s">
        <v>327</v>
      </c>
      <c r="AM330" s="11"/>
      <c r="AQ330" t="s">
        <v>839</v>
      </c>
      <c r="AR330" t="s">
        <v>840</v>
      </c>
      <c r="AS330">
        <v>8219</v>
      </c>
      <c r="AT330" t="s">
        <v>41</v>
      </c>
      <c r="AU330">
        <v>1</v>
      </c>
      <c r="AV330">
        <v>3466</v>
      </c>
      <c r="AW330" t="s">
        <v>42</v>
      </c>
      <c r="AX330">
        <v>0</v>
      </c>
      <c r="AY330" t="s">
        <v>497</v>
      </c>
      <c r="AZ330" t="s">
        <v>136</v>
      </c>
      <c r="BA330">
        <v>8</v>
      </c>
      <c r="BB330" t="s">
        <v>841</v>
      </c>
      <c r="BC330">
        <v>41</v>
      </c>
      <c r="BD330">
        <v>8041</v>
      </c>
      <c r="BE330">
        <v>208</v>
      </c>
      <c r="BF330">
        <v>10457</v>
      </c>
      <c r="BG330">
        <v>1980</v>
      </c>
      <c r="BH330">
        <v>2029</v>
      </c>
      <c r="BI330" t="s">
        <v>1807</v>
      </c>
      <c r="BJ330" t="s">
        <v>1788</v>
      </c>
      <c r="BK330" t="s">
        <v>1808</v>
      </c>
      <c r="BL330" t="s">
        <v>1886</v>
      </c>
      <c r="BM330" t="s">
        <v>1865</v>
      </c>
      <c r="BN330">
        <v>2017</v>
      </c>
      <c r="BO330">
        <v>0.9</v>
      </c>
      <c r="BP330" t="s">
        <v>1908</v>
      </c>
      <c r="BQ330">
        <v>0</v>
      </c>
      <c r="BR330">
        <v>0</v>
      </c>
      <c r="BS330">
        <v>0</v>
      </c>
      <c r="BT330" t="s">
        <v>41</v>
      </c>
      <c r="BU330">
        <v>0</v>
      </c>
      <c r="BV330" t="s">
        <v>1812</v>
      </c>
      <c r="BW330">
        <v>2015</v>
      </c>
      <c r="BX330">
        <v>0</v>
      </c>
      <c r="BY330">
        <v>0.11</v>
      </c>
      <c r="BZ330">
        <v>0.16281999999999999</v>
      </c>
      <c r="CA330">
        <v>0.16281999999999999</v>
      </c>
      <c r="CB330">
        <v>0.16281999999999999</v>
      </c>
      <c r="CC330">
        <v>0.16281999999999999</v>
      </c>
      <c r="CD330">
        <v>0.1</v>
      </c>
      <c r="CE330">
        <v>0.1</v>
      </c>
      <c r="CF330">
        <v>0.1</v>
      </c>
      <c r="CG330">
        <v>0.95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 t="s">
        <v>1793</v>
      </c>
      <c r="CO330" t="s">
        <v>2551</v>
      </c>
      <c r="CP330">
        <v>100</v>
      </c>
      <c r="CQ330" t="s">
        <v>2551</v>
      </c>
      <c r="CR330">
        <v>100</v>
      </c>
      <c r="CS330" t="s">
        <v>1795</v>
      </c>
      <c r="CT330" t="s">
        <v>2552</v>
      </c>
      <c r="CU330">
        <v>1</v>
      </c>
      <c r="CV330">
        <v>0</v>
      </c>
      <c r="CW330" t="s">
        <v>1804</v>
      </c>
      <c r="CX330">
        <v>38.633451000000001</v>
      </c>
      <c r="CY330">
        <v>-104.70577</v>
      </c>
      <c r="CZ330" t="s">
        <v>1876</v>
      </c>
      <c r="DA330" t="s">
        <v>1818</v>
      </c>
      <c r="DB330" t="s">
        <v>2553</v>
      </c>
      <c r="DC330">
        <v>0</v>
      </c>
      <c r="DD330" s="18">
        <v>12222350.4</v>
      </c>
      <c r="DE330" s="18">
        <v>1339472.3999999999</v>
      </c>
      <c r="DF330" s="57">
        <v>0.53600000000000003</v>
      </c>
      <c r="DG330" t="s">
        <v>1820</v>
      </c>
      <c r="DH330">
        <v>4889577.2</v>
      </c>
      <c r="DI330">
        <v>679</v>
      </c>
      <c r="DJ330">
        <v>980.4</v>
      </c>
      <c r="DK330">
        <v>1281559.6000000001</v>
      </c>
      <c r="DL330">
        <v>0</v>
      </c>
      <c r="DM330">
        <v>390.4</v>
      </c>
      <c r="DN330">
        <v>14</v>
      </c>
      <c r="DO330">
        <v>0</v>
      </c>
      <c r="DP330">
        <v>8.4241301981722597E-2</v>
      </c>
      <c r="DQ330">
        <v>0.153694683102748</v>
      </c>
      <c r="DR330">
        <v>209.69537630730801</v>
      </c>
      <c r="DS330">
        <v>0</v>
      </c>
      <c r="DT330">
        <v>0.14503686161718399</v>
      </c>
      <c r="DU330">
        <v>0.11110792568997201</v>
      </c>
      <c r="DV330">
        <v>0.16042740846310499</v>
      </c>
      <c r="DW330" s="58">
        <v>209.707553466966</v>
      </c>
      <c r="DX330">
        <v>0</v>
      </c>
      <c r="DY330">
        <v>0.159686608486312</v>
      </c>
      <c r="DZ330">
        <v>1.92180623429824E-3</v>
      </c>
      <c r="EA330">
        <v>0</v>
      </c>
      <c r="EB330">
        <v>1239755</v>
      </c>
      <c r="EC330">
        <v>747229</v>
      </c>
      <c r="ED330">
        <v>0</v>
      </c>
      <c r="EE330">
        <v>4109</v>
      </c>
      <c r="EF330">
        <v>1</v>
      </c>
      <c r="EG330">
        <v>1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1</v>
      </c>
      <c r="EQ330">
        <v>0</v>
      </c>
      <c r="ER330">
        <v>1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1</v>
      </c>
      <c r="EY330">
        <v>1</v>
      </c>
      <c r="EZ330" t="s">
        <v>1823</v>
      </c>
      <c r="FA330">
        <v>42</v>
      </c>
      <c r="FB330" t="s">
        <v>1824</v>
      </c>
      <c r="FC330">
        <v>6</v>
      </c>
      <c r="FD330" t="s">
        <v>1849</v>
      </c>
      <c r="FE330">
        <v>0</v>
      </c>
      <c r="FF330">
        <v>0</v>
      </c>
      <c r="FG330">
        <v>0</v>
      </c>
      <c r="FH330">
        <v>0</v>
      </c>
      <c r="FI330">
        <v>0</v>
      </c>
      <c r="FJ330">
        <v>0</v>
      </c>
      <c r="FK330">
        <v>0</v>
      </c>
      <c r="FL330">
        <v>36</v>
      </c>
      <c r="FM330">
        <v>80</v>
      </c>
      <c r="FN330">
        <v>31</v>
      </c>
      <c r="FO330">
        <v>95</v>
      </c>
      <c r="FP330">
        <v>1</v>
      </c>
      <c r="FQ330">
        <v>0</v>
      </c>
      <c r="FR330">
        <v>0</v>
      </c>
      <c r="FS330">
        <v>0</v>
      </c>
      <c r="FT330">
        <v>0</v>
      </c>
      <c r="FU330">
        <v>0</v>
      </c>
      <c r="FV330">
        <v>0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0</v>
      </c>
      <c r="GD330">
        <v>0</v>
      </c>
      <c r="GE330">
        <v>0</v>
      </c>
      <c r="GF330">
        <v>0</v>
      </c>
      <c r="GG330">
        <v>0</v>
      </c>
      <c r="GH330">
        <v>0</v>
      </c>
      <c r="GI330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>
        <v>0</v>
      </c>
      <c r="GP330">
        <v>0</v>
      </c>
      <c r="GQ330" t="s">
        <v>2241</v>
      </c>
      <c r="GR330">
        <v>113.5680002</v>
      </c>
      <c r="GS330">
        <v>5.9787968336524404</v>
      </c>
      <c r="GT330">
        <v>8.6327134252030202</v>
      </c>
      <c r="GU330">
        <v>0</v>
      </c>
      <c r="GV330">
        <v>11650903</v>
      </c>
      <c r="GW330">
        <v>1357912</v>
      </c>
      <c r="GX330">
        <v>0.51</v>
      </c>
      <c r="GY330">
        <v>1221597</v>
      </c>
      <c r="GZ330">
        <v>209.69996917835468</v>
      </c>
      <c r="HA330" t="s">
        <v>1806</v>
      </c>
      <c r="HB330" s="57">
        <v>0.53600000000000003</v>
      </c>
      <c r="HC330" t="s">
        <v>1806</v>
      </c>
      <c r="HD330" s="58">
        <v>209.707553466966</v>
      </c>
      <c r="HE330" s="18">
        <v>976634.88</v>
      </c>
      <c r="HF330" s="18">
        <v>10212670.940160001</v>
      </c>
      <c r="HG330" s="18">
        <v>1070837.1186120666</v>
      </c>
      <c r="HH330" s="57">
        <v>1</v>
      </c>
      <c r="HI330">
        <v>97</v>
      </c>
      <c r="HJ330" s="11">
        <v>21.778777805262251</v>
      </c>
      <c r="HK330">
        <v>0</v>
      </c>
      <c r="HL330" s="11">
        <v>21.778777805262251</v>
      </c>
      <c r="HM330" s="59" t="s">
        <v>44</v>
      </c>
      <c r="HN330" s="59" t="s">
        <v>44</v>
      </c>
      <c r="HO330" s="59" t="s">
        <v>44</v>
      </c>
      <c r="HP330" s="59" t="s">
        <v>44</v>
      </c>
      <c r="HQ330" s="59" t="s">
        <v>44</v>
      </c>
      <c r="HR330" s="59" t="s">
        <v>44</v>
      </c>
      <c r="HS330" s="59" t="s">
        <v>44</v>
      </c>
      <c r="HT330" s="59" t="s">
        <v>44</v>
      </c>
      <c r="HU330" t="s">
        <v>44</v>
      </c>
      <c r="HV330" s="19">
        <v>1</v>
      </c>
      <c r="HW330" s="18">
        <v>201.04042608000003</v>
      </c>
      <c r="HX330" s="58">
        <v>66.222716350752009</v>
      </c>
      <c r="HY330" s="58">
        <v>141.77728364924798</v>
      </c>
      <c r="HZ330" s="57">
        <v>0.7863601074190234</v>
      </c>
      <c r="IA330" s="18">
        <v>976634.87999999989</v>
      </c>
      <c r="IB330" s="18">
        <v>1432811.0245260543</v>
      </c>
      <c r="IC330" s="18">
        <v>14982904.88346895</v>
      </c>
      <c r="ID330" s="58">
        <v>20.970755346696603</v>
      </c>
      <c r="IE330" s="18">
        <v>157101.41634702656</v>
      </c>
      <c r="IF330" s="18">
        <v>913735.70226504002</v>
      </c>
      <c r="IG330" s="18">
        <v>318658825.79746497</v>
      </c>
      <c r="IH330" s="18">
        <v>0</v>
      </c>
      <c r="II330" s="18">
        <v>79664706.449366242</v>
      </c>
      <c r="IJ330" s="18">
        <v>2247.601432298673</v>
      </c>
      <c r="IK330" s="58">
        <v>30.570276</v>
      </c>
      <c r="IL330" s="58">
        <v>7.3265363151512926</v>
      </c>
      <c r="IM330" s="58">
        <v>12.934245104820002</v>
      </c>
      <c r="IN330" s="58">
        <v>31.229218373464988</v>
      </c>
      <c r="IO330" s="58">
        <v>2.7658625293133765E-15</v>
      </c>
      <c r="IP330" s="58">
        <v>79.525661312166534</v>
      </c>
      <c r="IQ330" s="58">
        <v>9.1605382943575364</v>
      </c>
      <c r="IR330" s="58">
        <v>9.7911258098681966</v>
      </c>
      <c r="IS330" s="58">
        <f t="shared" si="25"/>
        <v>2247.601432298673</v>
      </c>
      <c r="IT330" s="60"/>
      <c r="IU330" s="18">
        <f t="shared" si="26"/>
        <v>12.934245104820002</v>
      </c>
      <c r="IV330" s="18">
        <f t="shared" si="27"/>
        <v>30.570276</v>
      </c>
      <c r="IW330" s="57">
        <f t="shared" si="28"/>
        <v>0.31837844399400006</v>
      </c>
      <c r="IX330" s="57">
        <f t="shared" si="29"/>
        <v>0.4670897526474318</v>
      </c>
      <c r="JA330" s="18">
        <v>205.4</v>
      </c>
    </row>
    <row r="331" spans="18:261" x14ac:dyDescent="0.2">
      <c r="R331" t="s">
        <v>673</v>
      </c>
      <c r="S331">
        <v>6090</v>
      </c>
      <c r="T331" t="s">
        <v>41</v>
      </c>
      <c r="U331">
        <v>3</v>
      </c>
      <c r="V331">
        <v>2769</v>
      </c>
      <c r="W331" t="s">
        <v>42</v>
      </c>
      <c r="X331" t="s">
        <v>246</v>
      </c>
      <c r="Y331">
        <v>27141</v>
      </c>
      <c r="Z331">
        <v>876</v>
      </c>
      <c r="AA331">
        <v>1556</v>
      </c>
      <c r="AB331" t="b">
        <v>1</v>
      </c>
      <c r="AC331">
        <v>10018</v>
      </c>
      <c r="AD331">
        <v>1987</v>
      </c>
      <c r="AE331" s="10">
        <v>2021</v>
      </c>
      <c r="AF331" s="11">
        <v>999</v>
      </c>
      <c r="AG331" s="11">
        <v>47.740686758599558</v>
      </c>
      <c r="AH331" s="11">
        <v>174</v>
      </c>
      <c r="AI331" s="11">
        <v>18.418801543229097</v>
      </c>
      <c r="AJ331" s="11" t="s">
        <v>398</v>
      </c>
      <c r="AK331" s="11">
        <v>4.82</v>
      </c>
      <c r="AL331" s="11" t="s">
        <v>327</v>
      </c>
      <c r="AM331" s="11"/>
      <c r="AQ331" t="s">
        <v>842</v>
      </c>
      <c r="AR331" t="s">
        <v>843</v>
      </c>
      <c r="AS331">
        <v>8222</v>
      </c>
      <c r="AT331" t="s">
        <v>41</v>
      </c>
      <c r="AU331" t="s">
        <v>403</v>
      </c>
      <c r="AV331">
        <v>3469</v>
      </c>
      <c r="AW331" t="s">
        <v>42</v>
      </c>
      <c r="AX331">
        <v>0</v>
      </c>
      <c r="AY331" t="s">
        <v>404</v>
      </c>
      <c r="AZ331" t="s">
        <v>398</v>
      </c>
      <c r="BA331">
        <v>38</v>
      </c>
      <c r="BB331" t="s">
        <v>399</v>
      </c>
      <c r="BC331">
        <v>57</v>
      </c>
      <c r="BD331">
        <v>38057</v>
      </c>
      <c r="BE331">
        <v>429</v>
      </c>
      <c r="BF331">
        <v>11481</v>
      </c>
      <c r="BG331">
        <v>1981</v>
      </c>
      <c r="BH331">
        <v>0</v>
      </c>
      <c r="BI331" t="s">
        <v>2063</v>
      </c>
      <c r="BJ331" t="s">
        <v>1948</v>
      </c>
      <c r="BK331" t="s">
        <v>1808</v>
      </c>
      <c r="BL331" t="s">
        <v>1697</v>
      </c>
      <c r="BM331" t="s">
        <v>1865</v>
      </c>
      <c r="BN331">
        <v>1981</v>
      </c>
      <c r="BO331">
        <v>0.7</v>
      </c>
      <c r="BP331" t="s">
        <v>1792</v>
      </c>
      <c r="BQ331">
        <v>0</v>
      </c>
      <c r="BR331">
        <v>0</v>
      </c>
      <c r="BS331">
        <v>0</v>
      </c>
      <c r="BT331" t="s">
        <v>41</v>
      </c>
      <c r="BU331">
        <v>0</v>
      </c>
      <c r="BV331" t="s">
        <v>1812</v>
      </c>
      <c r="BW331">
        <v>2015</v>
      </c>
      <c r="BX331">
        <v>0</v>
      </c>
      <c r="BY331">
        <v>1.2</v>
      </c>
      <c r="BZ331">
        <v>0.46106999999999998</v>
      </c>
      <c r="CA331">
        <v>0.46106999999999998</v>
      </c>
      <c r="CB331">
        <v>0.46106999999999998</v>
      </c>
      <c r="CC331">
        <v>0.46106999999999998</v>
      </c>
      <c r="CD331">
        <v>0.1</v>
      </c>
      <c r="CE331">
        <v>0.1</v>
      </c>
      <c r="CF331">
        <v>0.1</v>
      </c>
      <c r="CG331">
        <v>0.75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 t="s">
        <v>2402</v>
      </c>
      <c r="CP331">
        <v>35</v>
      </c>
      <c r="CQ331" t="s">
        <v>2403</v>
      </c>
      <c r="CR331">
        <v>35</v>
      </c>
      <c r="CS331" t="s">
        <v>1795</v>
      </c>
      <c r="CT331" t="s">
        <v>2554</v>
      </c>
      <c r="CU331">
        <v>1</v>
      </c>
      <c r="CV331">
        <v>0</v>
      </c>
      <c r="CW331" t="s">
        <v>2131</v>
      </c>
      <c r="CX331">
        <v>47.221446999999998</v>
      </c>
      <c r="CY331">
        <v>-101.81572199999999</v>
      </c>
      <c r="CZ331" t="s">
        <v>1817</v>
      </c>
      <c r="DA331" t="s">
        <v>1818</v>
      </c>
      <c r="DB331">
        <v>0</v>
      </c>
      <c r="DC331">
        <v>0</v>
      </c>
      <c r="DD331" s="18">
        <v>28492422.399999999</v>
      </c>
      <c r="DE331" s="18">
        <v>2673712.2000000002</v>
      </c>
      <c r="DF331" s="57">
        <v>0.61799999999999999</v>
      </c>
      <c r="DG331" t="s">
        <v>1835</v>
      </c>
      <c r="DH331">
        <v>11722916.199999999</v>
      </c>
      <c r="DI331">
        <v>12615.2</v>
      </c>
      <c r="DJ331">
        <v>6324.6</v>
      </c>
      <c r="DK331">
        <v>3101969.4</v>
      </c>
      <c r="DL331">
        <v>74.599999999999994</v>
      </c>
      <c r="DM331">
        <v>2557.4</v>
      </c>
      <c r="DN331">
        <v>52</v>
      </c>
      <c r="DO331">
        <v>8</v>
      </c>
      <c r="DP331">
        <v>0.90303703872198404</v>
      </c>
      <c r="DQ331">
        <v>0.429163297809533</v>
      </c>
      <c r="DR331">
        <v>217.7401426911</v>
      </c>
      <c r="DS331">
        <v>2.84779892375271E-6</v>
      </c>
      <c r="DT331">
        <v>0.42889493836932002</v>
      </c>
      <c r="DU331">
        <v>0.885512633702917</v>
      </c>
      <c r="DV331">
        <v>0.443949616582969</v>
      </c>
      <c r="DW331" s="58">
        <v>217.739956010198</v>
      </c>
      <c r="DX331">
        <v>2.6182399991374499E-6</v>
      </c>
      <c r="DY331">
        <v>0.436307819039088</v>
      </c>
      <c r="DZ331">
        <v>3.4841901688415101E-3</v>
      </c>
      <c r="EA331">
        <v>5.3602925674484699E-4</v>
      </c>
      <c r="EB331">
        <v>2061731</v>
      </c>
      <c r="EC331">
        <v>1701981</v>
      </c>
      <c r="ED331">
        <v>0</v>
      </c>
      <c r="EE331">
        <v>13550</v>
      </c>
      <c r="EF331">
        <v>1</v>
      </c>
      <c r="EG331">
        <v>0</v>
      </c>
      <c r="EH331">
        <v>0</v>
      </c>
      <c r="EI331">
        <v>0</v>
      </c>
      <c r="EJ331">
        <v>0</v>
      </c>
      <c r="EK331">
        <v>0</v>
      </c>
      <c r="EL331">
        <v>0</v>
      </c>
      <c r="EM331">
        <v>1</v>
      </c>
      <c r="EN331">
        <v>0</v>
      </c>
      <c r="EO331">
        <v>0</v>
      </c>
      <c r="EP331">
        <v>1</v>
      </c>
      <c r="EQ331">
        <v>0</v>
      </c>
      <c r="ER331">
        <v>1</v>
      </c>
      <c r="ES331">
        <v>0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EZ331" t="s">
        <v>1950</v>
      </c>
      <c r="FA331">
        <v>41</v>
      </c>
      <c r="FB331" t="s">
        <v>1824</v>
      </c>
      <c r="FC331">
        <v>3</v>
      </c>
      <c r="FD331" t="s">
        <v>1825</v>
      </c>
      <c r="FE331">
        <v>1</v>
      </c>
      <c r="FF331">
        <v>1</v>
      </c>
      <c r="FG331">
        <v>1</v>
      </c>
      <c r="FH331">
        <v>0</v>
      </c>
      <c r="FI331">
        <v>1</v>
      </c>
      <c r="FJ331" t="s">
        <v>1878</v>
      </c>
      <c r="FK331">
        <v>1</v>
      </c>
      <c r="FL331">
        <v>8</v>
      </c>
      <c r="FM331">
        <v>14</v>
      </c>
      <c r="FN331">
        <v>5</v>
      </c>
      <c r="FO331">
        <v>40</v>
      </c>
      <c r="FP331">
        <v>0</v>
      </c>
      <c r="FQ331">
        <v>0</v>
      </c>
      <c r="FR331">
        <v>0</v>
      </c>
      <c r="FS331">
        <v>0</v>
      </c>
      <c r="FT331">
        <v>0</v>
      </c>
      <c r="FU331">
        <v>0</v>
      </c>
      <c r="FV331">
        <v>0</v>
      </c>
      <c r="FW331">
        <v>0</v>
      </c>
      <c r="FX331">
        <v>0</v>
      </c>
      <c r="FY331">
        <v>0</v>
      </c>
      <c r="FZ331">
        <v>0</v>
      </c>
      <c r="GA331">
        <v>0</v>
      </c>
      <c r="GB331">
        <v>0</v>
      </c>
      <c r="GC331">
        <v>0</v>
      </c>
      <c r="GD331">
        <v>0</v>
      </c>
      <c r="GE331">
        <v>0</v>
      </c>
      <c r="GF331">
        <v>0</v>
      </c>
      <c r="GG331">
        <v>0</v>
      </c>
      <c r="GH331">
        <v>0</v>
      </c>
      <c r="GI331">
        <v>1</v>
      </c>
      <c r="GJ331">
        <v>0</v>
      </c>
      <c r="GK331" t="s">
        <v>1804</v>
      </c>
      <c r="GL331">
        <v>1</v>
      </c>
      <c r="GM331" t="s">
        <v>1804</v>
      </c>
      <c r="GN331">
        <v>0</v>
      </c>
      <c r="GO331" t="s">
        <v>1893</v>
      </c>
      <c r="GP331">
        <v>0</v>
      </c>
      <c r="GQ331" t="s">
        <v>2555</v>
      </c>
      <c r="GR331">
        <v>115.74021639999999</v>
      </c>
      <c r="GS331">
        <v>108.995821784207</v>
      </c>
      <c r="GT331">
        <v>54.644791557517699</v>
      </c>
      <c r="GU331">
        <v>1</v>
      </c>
      <c r="GV331">
        <v>23245878</v>
      </c>
      <c r="GW331">
        <v>2182244</v>
      </c>
      <c r="GX331">
        <v>0.5</v>
      </c>
      <c r="GY331">
        <v>2530777</v>
      </c>
      <c r="GZ331">
        <v>217.73985048015825</v>
      </c>
      <c r="HA331" t="s">
        <v>1806</v>
      </c>
      <c r="HB331" s="57">
        <v>0.61799999999999999</v>
      </c>
      <c r="HC331" t="s">
        <v>1806</v>
      </c>
      <c r="HD331" s="58">
        <v>217.739956010198</v>
      </c>
      <c r="HE331" s="18">
        <v>2322468.7200000002</v>
      </c>
      <c r="HF331" s="18">
        <v>26664263.374320004</v>
      </c>
      <c r="HG331" s="18">
        <v>2902937.7670843857</v>
      </c>
      <c r="HH331" s="57">
        <v>1</v>
      </c>
      <c r="HI331">
        <v>279</v>
      </c>
      <c r="HJ331" s="11">
        <v>35.977486362623999</v>
      </c>
      <c r="HK331">
        <v>0</v>
      </c>
      <c r="HL331" s="11">
        <v>12.895156402374194</v>
      </c>
      <c r="HM331" s="59">
        <v>2874.7839679266899</v>
      </c>
      <c r="HN331" s="59">
        <v>10.58</v>
      </c>
      <c r="HO331" s="59">
        <v>4.59</v>
      </c>
      <c r="HP331" s="59">
        <v>37.819370034641103</v>
      </c>
      <c r="HQ331" s="59">
        <v>0.36412372360035</v>
      </c>
      <c r="HR331" s="59">
        <v>0.57263297454975182</v>
      </c>
      <c r="HS331" s="59">
        <v>9.64</v>
      </c>
      <c r="HT331" s="59">
        <v>30.55</v>
      </c>
      <c r="HU331" t="s">
        <v>44</v>
      </c>
      <c r="HV331" s="19" t="s">
        <v>44</v>
      </c>
      <c r="HW331" s="18">
        <v>479.27586049200005</v>
      </c>
      <c r="HX331" s="58">
        <v>157.87346844606481</v>
      </c>
      <c r="HY331" s="58">
        <v>271.12653155393519</v>
      </c>
      <c r="HZ331" s="57">
        <v>0.97785339738047483</v>
      </c>
      <c r="IA331" s="18">
        <v>2322468.7200000002</v>
      </c>
      <c r="IB331" s="18">
        <v>3674812.1814917196</v>
      </c>
      <c r="IC331" s="18">
        <v>42190518.655706428</v>
      </c>
      <c r="ID331" s="58">
        <v>21.773995601019802</v>
      </c>
      <c r="IE331" s="18">
        <v>459328.08380704786</v>
      </c>
      <c r="IF331" s="18">
        <v>2443609.6832773378</v>
      </c>
      <c r="IG331" s="18">
        <v>759675483.75905406</v>
      </c>
      <c r="IH331" s="18">
        <v>0</v>
      </c>
      <c r="II331" s="18">
        <v>0</v>
      </c>
      <c r="IJ331" s="18">
        <v>2801.922332739066</v>
      </c>
      <c r="IK331" s="58">
        <v>23.566276000000002</v>
      </c>
      <c r="IL331" s="58">
        <v>10.027856444964149</v>
      </c>
      <c r="IM331" s="58">
        <v>14.950278706536</v>
      </c>
      <c r="IN331" s="58">
        <v>25.091001921057973</v>
      </c>
      <c r="IO331" s="58">
        <v>0</v>
      </c>
      <c r="IP331" s="58">
        <v>89.433636410213396</v>
      </c>
      <c r="IQ331" s="58">
        <v>-2.0752973765058726</v>
      </c>
      <c r="IR331" s="58">
        <v>-1.9724153471059589</v>
      </c>
      <c r="IS331" s="58">
        <f t="shared" si="25"/>
        <v>2801.922332739066</v>
      </c>
      <c r="IT331" s="60"/>
      <c r="IU331" s="18">
        <f t="shared" si="26"/>
        <v>14.950278706536</v>
      </c>
      <c r="IV331" s="18">
        <f t="shared" si="27"/>
        <v>23.566276000000002</v>
      </c>
      <c r="IW331" s="57">
        <f t="shared" si="28"/>
        <v>0.36800342295120003</v>
      </c>
      <c r="IX331" s="57">
        <f t="shared" si="29"/>
        <v>0.58228705077746712</v>
      </c>
      <c r="JA331" s="18">
        <v>216.24</v>
      </c>
    </row>
    <row r="332" spans="18:261" x14ac:dyDescent="0.2">
      <c r="R332" t="s">
        <v>676</v>
      </c>
      <c r="S332">
        <v>6095</v>
      </c>
      <c r="T332" t="s">
        <v>41</v>
      </c>
      <c r="U332">
        <v>1</v>
      </c>
      <c r="V332">
        <v>2773</v>
      </c>
      <c r="W332" t="s">
        <v>42</v>
      </c>
      <c r="X332" t="s">
        <v>200</v>
      </c>
      <c r="Y332">
        <v>40103</v>
      </c>
      <c r="Z332">
        <v>520</v>
      </c>
      <c r="AA332">
        <v>1040</v>
      </c>
      <c r="AB332" t="b">
        <v>1</v>
      </c>
      <c r="AC332">
        <v>10621</v>
      </c>
      <c r="AD332">
        <v>1979</v>
      </c>
      <c r="AE332" s="10">
        <v>2044</v>
      </c>
      <c r="AF332" s="11">
        <v>10</v>
      </c>
      <c r="AG332" s="11">
        <v>12.02711258527323</v>
      </c>
      <c r="AH332" s="11">
        <v>0</v>
      </c>
      <c r="AI332" s="11">
        <v>12.02711258527323</v>
      </c>
      <c r="AJ332" s="11" t="s">
        <v>200</v>
      </c>
      <c r="AK332" s="11">
        <v>4.82</v>
      </c>
      <c r="AL332" s="11" t="s">
        <v>200</v>
      </c>
      <c r="AM332" s="11">
        <v>-28.91</v>
      </c>
      <c r="AQ332" t="s">
        <v>844</v>
      </c>
      <c r="AR332" t="s">
        <v>845</v>
      </c>
      <c r="AS332">
        <v>8223</v>
      </c>
      <c r="AT332" t="s">
        <v>41</v>
      </c>
      <c r="AU332">
        <v>2</v>
      </c>
      <c r="AV332">
        <v>3471</v>
      </c>
      <c r="AW332" t="s">
        <v>42</v>
      </c>
      <c r="AX332">
        <v>0</v>
      </c>
      <c r="AY332" t="s">
        <v>306</v>
      </c>
      <c r="AZ332" t="s">
        <v>307</v>
      </c>
      <c r="BA332">
        <v>4</v>
      </c>
      <c r="BB332" t="s">
        <v>709</v>
      </c>
      <c r="BC332">
        <v>1</v>
      </c>
      <c r="BD332">
        <v>4001</v>
      </c>
      <c r="BE332">
        <v>406</v>
      </c>
      <c r="BF332">
        <v>10293</v>
      </c>
      <c r="BG332">
        <v>1990</v>
      </c>
      <c r="BH332">
        <v>2032</v>
      </c>
      <c r="BI332" t="s">
        <v>1881</v>
      </c>
      <c r="BJ332" t="s">
        <v>1788</v>
      </c>
      <c r="BK332" t="s">
        <v>1808</v>
      </c>
      <c r="BL332" t="s">
        <v>1910</v>
      </c>
      <c r="BM332" t="s">
        <v>1865</v>
      </c>
      <c r="BN332">
        <v>1990</v>
      </c>
      <c r="BO332">
        <v>0.89</v>
      </c>
      <c r="BP332" t="s">
        <v>1966</v>
      </c>
      <c r="BQ332">
        <v>0</v>
      </c>
      <c r="BR332">
        <v>0</v>
      </c>
      <c r="BS332">
        <v>0</v>
      </c>
      <c r="BT332" t="s">
        <v>41</v>
      </c>
      <c r="BU332">
        <v>0</v>
      </c>
      <c r="BV332" t="s">
        <v>1812</v>
      </c>
      <c r="BW332">
        <v>2016</v>
      </c>
      <c r="BX332">
        <v>0</v>
      </c>
      <c r="BY332">
        <v>0.69</v>
      </c>
      <c r="BZ332">
        <v>0.17937999999999901</v>
      </c>
      <c r="CA332">
        <v>0.17937999999999901</v>
      </c>
      <c r="CB332">
        <v>0.1469</v>
      </c>
      <c r="CC332">
        <v>0.1469</v>
      </c>
      <c r="CD332">
        <v>0.1</v>
      </c>
      <c r="CE332">
        <v>0.1</v>
      </c>
      <c r="CF332">
        <v>0.1</v>
      </c>
      <c r="CG332">
        <v>0.94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 t="s">
        <v>2556</v>
      </c>
      <c r="CP332">
        <v>100</v>
      </c>
      <c r="CQ332" t="s">
        <v>2557</v>
      </c>
      <c r="CR332">
        <v>100</v>
      </c>
      <c r="CS332" t="s">
        <v>1795</v>
      </c>
      <c r="CT332" t="s">
        <v>2558</v>
      </c>
      <c r="CU332">
        <v>1</v>
      </c>
      <c r="CV332">
        <v>0</v>
      </c>
      <c r="CW332" t="s">
        <v>2024</v>
      </c>
      <c r="CX332">
        <v>34.318600000000004</v>
      </c>
      <c r="CY332">
        <v>-109.1639</v>
      </c>
      <c r="CZ332" t="s">
        <v>1817</v>
      </c>
      <c r="DA332" t="s">
        <v>1818</v>
      </c>
      <c r="DB332">
        <v>0</v>
      </c>
      <c r="DC332">
        <v>0</v>
      </c>
      <c r="DD332" s="18">
        <v>24055807</v>
      </c>
      <c r="DE332" s="18">
        <v>2708439</v>
      </c>
      <c r="DF332" s="57">
        <v>0.58399999999999996</v>
      </c>
      <c r="DG332" t="s">
        <v>1820</v>
      </c>
      <c r="DH332">
        <v>10277457</v>
      </c>
      <c r="DI332">
        <v>2644</v>
      </c>
      <c r="DJ332">
        <v>2176</v>
      </c>
      <c r="DK332">
        <v>2522975.2000000002</v>
      </c>
      <c r="DL332">
        <v>13.6</v>
      </c>
      <c r="DM332">
        <v>942.2</v>
      </c>
      <c r="DN332">
        <v>47</v>
      </c>
      <c r="DO332">
        <v>2</v>
      </c>
      <c r="DP332">
        <v>0.192022265366984</v>
      </c>
      <c r="DQ332">
        <v>0.202509207455707</v>
      </c>
      <c r="DR332">
        <v>209.76005399821801</v>
      </c>
      <c r="DS332">
        <v>4.3695592036343202E-7</v>
      </c>
      <c r="DT332">
        <v>0.21152788828928701</v>
      </c>
      <c r="DU332">
        <v>0.21982218264388301</v>
      </c>
      <c r="DV332">
        <v>0.18091265863581199</v>
      </c>
      <c r="DW332" s="58">
        <v>209.76017973539601</v>
      </c>
      <c r="DX332">
        <v>5.6535205823691497E-7</v>
      </c>
      <c r="DY332">
        <v>0.183352749615006</v>
      </c>
      <c r="DZ332">
        <v>3.9399874523973998E-3</v>
      </c>
      <c r="EA332">
        <v>1.67659040527549E-4</v>
      </c>
      <c r="EB332">
        <v>2384718</v>
      </c>
      <c r="EC332">
        <v>1352140</v>
      </c>
      <c r="ED332">
        <v>0</v>
      </c>
      <c r="EE332">
        <v>6885</v>
      </c>
      <c r="EF332">
        <v>1</v>
      </c>
      <c r="EG332">
        <v>0</v>
      </c>
      <c r="EH332">
        <v>0</v>
      </c>
      <c r="EI332">
        <v>0</v>
      </c>
      <c r="EJ332">
        <v>0.02</v>
      </c>
      <c r="EK332">
        <v>0</v>
      </c>
      <c r="EL332" t="s">
        <v>1822</v>
      </c>
      <c r="EM332">
        <v>0</v>
      </c>
      <c r="EN332">
        <v>0</v>
      </c>
      <c r="EO332">
        <v>0</v>
      </c>
      <c r="EP332">
        <v>1</v>
      </c>
      <c r="EQ332">
        <v>0</v>
      </c>
      <c r="ER332">
        <v>1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 t="s">
        <v>1950</v>
      </c>
      <c r="FA332">
        <v>32</v>
      </c>
      <c r="FB332" t="s">
        <v>1802</v>
      </c>
      <c r="FC332">
        <v>1</v>
      </c>
      <c r="FD332" t="s">
        <v>1803</v>
      </c>
      <c r="FE332">
        <v>0</v>
      </c>
      <c r="FF332">
        <v>0</v>
      </c>
      <c r="FG332">
        <v>0</v>
      </c>
      <c r="FH332">
        <v>0</v>
      </c>
      <c r="FI332">
        <v>0</v>
      </c>
      <c r="FJ332">
        <v>0</v>
      </c>
      <c r="FK332">
        <v>0</v>
      </c>
      <c r="FL332">
        <v>6</v>
      </c>
      <c r="FM332">
        <v>94</v>
      </c>
      <c r="FN332">
        <v>5</v>
      </c>
      <c r="FO332">
        <v>94</v>
      </c>
      <c r="FP332">
        <v>1</v>
      </c>
      <c r="FQ332">
        <v>0</v>
      </c>
      <c r="FR332">
        <v>0</v>
      </c>
      <c r="FS332">
        <v>0</v>
      </c>
      <c r="FT332">
        <v>0</v>
      </c>
      <c r="FU332">
        <v>0</v>
      </c>
      <c r="FV332">
        <v>0</v>
      </c>
      <c r="FW332">
        <v>0</v>
      </c>
      <c r="FX332">
        <v>0</v>
      </c>
      <c r="FY332">
        <v>0</v>
      </c>
      <c r="FZ332">
        <v>0</v>
      </c>
      <c r="GA332">
        <v>0</v>
      </c>
      <c r="GB332">
        <v>0</v>
      </c>
      <c r="GC332">
        <v>0</v>
      </c>
      <c r="GD332">
        <v>0</v>
      </c>
      <c r="GE332">
        <v>0</v>
      </c>
      <c r="GF332">
        <v>0</v>
      </c>
      <c r="GG332">
        <v>0</v>
      </c>
      <c r="GH332">
        <v>0</v>
      </c>
      <c r="GI332">
        <v>0</v>
      </c>
      <c r="GJ332">
        <v>0</v>
      </c>
      <c r="GK332">
        <v>0</v>
      </c>
      <c r="GL332">
        <v>0</v>
      </c>
      <c r="GM332">
        <v>0</v>
      </c>
      <c r="GN332">
        <v>0</v>
      </c>
      <c r="GO332" t="s">
        <v>1893</v>
      </c>
      <c r="GP332">
        <v>1</v>
      </c>
      <c r="GQ332" t="s">
        <v>2559</v>
      </c>
      <c r="GR332">
        <v>50.293288820000001</v>
      </c>
      <c r="GS332">
        <v>52.571626593418699</v>
      </c>
      <c r="GT332">
        <v>43.266210085960303</v>
      </c>
      <c r="GU332">
        <v>1</v>
      </c>
      <c r="GV332">
        <v>23417570</v>
      </c>
      <c r="GW332">
        <v>2665068</v>
      </c>
      <c r="GX332">
        <v>0.56999999999999995</v>
      </c>
      <c r="GY332">
        <v>2456035</v>
      </c>
      <c r="GZ332">
        <v>209.76002206889956</v>
      </c>
      <c r="HA332" t="s">
        <v>1806</v>
      </c>
      <c r="HB332" s="57">
        <v>0.58399999999999996</v>
      </c>
      <c r="HC332" t="s">
        <v>1806</v>
      </c>
      <c r="HD332" s="58">
        <v>209.76017973539601</v>
      </c>
      <c r="HE332" s="18">
        <v>2077031.0399999998</v>
      </c>
      <c r="HF332" s="18">
        <v>21378880.494719997</v>
      </c>
      <c r="HG332" s="18">
        <v>2242218.9075570093</v>
      </c>
      <c r="HH332" s="57">
        <v>0.24984615384615386</v>
      </c>
      <c r="HI332">
        <v>292</v>
      </c>
      <c r="HJ332" s="11">
        <v>41.677906557042554</v>
      </c>
      <c r="HK332">
        <v>51</v>
      </c>
      <c r="HL332" s="11">
        <v>14.273255670220053</v>
      </c>
      <c r="HM332" s="59">
        <v>2433.5440094352298</v>
      </c>
      <c r="HN332" s="59">
        <v>10.58</v>
      </c>
      <c r="HO332" s="59">
        <v>4.59</v>
      </c>
      <c r="HP332" s="59">
        <v>33.500288433327697</v>
      </c>
      <c r="HQ332" s="59">
        <v>0.32655549388201999</v>
      </c>
      <c r="HR332" s="59">
        <v>0.48490334528738943</v>
      </c>
      <c r="HS332" s="59">
        <v>4.82</v>
      </c>
      <c r="HT332" s="59">
        <v>13.15</v>
      </c>
      <c r="HU332" t="s">
        <v>44</v>
      </c>
      <c r="HV332" s="19" t="s">
        <v>44</v>
      </c>
      <c r="HW332" s="18">
        <v>402.678124443</v>
      </c>
      <c r="HX332" s="58">
        <v>132.64217419152419</v>
      </c>
      <c r="HY332" s="58">
        <v>273.35782580847581</v>
      </c>
      <c r="HZ332" s="57">
        <v>0.8673759359138431</v>
      </c>
      <c r="IA332" s="18">
        <v>2077031.0399999998</v>
      </c>
      <c r="IB332" s="18">
        <v>3084874.5586337382</v>
      </c>
      <c r="IC332" s="18">
        <v>31752613.832017068</v>
      </c>
      <c r="ID332" s="58">
        <v>20.976017973539602</v>
      </c>
      <c r="IE332" s="18">
        <v>333021.69922362606</v>
      </c>
      <c r="IF332" s="18">
        <v>1909197.2083333833</v>
      </c>
      <c r="IG332" s="18">
        <v>638264357.13119054</v>
      </c>
      <c r="IH332" s="18">
        <v>0</v>
      </c>
      <c r="II332" s="18">
        <v>0</v>
      </c>
      <c r="IJ332" s="18">
        <v>2334.9042788274928</v>
      </c>
      <c r="IK332" s="58">
        <v>23.93971442364532</v>
      </c>
      <c r="IL332" s="58">
        <v>7.4917513057222331</v>
      </c>
      <c r="IM332" s="58">
        <v>13.272509017970998</v>
      </c>
      <c r="IN332" s="58">
        <v>23.45992200092698</v>
      </c>
      <c r="IO332" s="58">
        <v>0</v>
      </c>
      <c r="IP332" s="58">
        <v>78.131602071935134</v>
      </c>
      <c r="IQ332" s="58">
        <v>1.1243806021664966</v>
      </c>
      <c r="IR332" s="58">
        <v>1.2232227248605438</v>
      </c>
      <c r="IS332" s="58">
        <f t="shared" si="25"/>
        <v>2334.9042788274928</v>
      </c>
      <c r="IT332" s="60"/>
      <c r="IU332" s="18">
        <f t="shared" si="26"/>
        <v>13.272509017970998</v>
      </c>
      <c r="IV332" s="18">
        <f t="shared" si="27"/>
        <v>23.93971442364532</v>
      </c>
      <c r="IW332" s="57">
        <f t="shared" si="28"/>
        <v>0.32670486254069997</v>
      </c>
      <c r="IX332" s="57">
        <f t="shared" si="29"/>
        <v>0.48523276697575879</v>
      </c>
      <c r="JA332" s="18">
        <v>214.13</v>
      </c>
    </row>
    <row r="333" spans="18:261" x14ac:dyDescent="0.2">
      <c r="R333" t="s">
        <v>678</v>
      </c>
      <c r="S333">
        <v>6095</v>
      </c>
      <c r="T333" t="s">
        <v>41</v>
      </c>
      <c r="U333">
        <v>2</v>
      </c>
      <c r="V333">
        <v>2774</v>
      </c>
      <c r="W333" t="s">
        <v>42</v>
      </c>
      <c r="X333" t="s">
        <v>200</v>
      </c>
      <c r="Y333">
        <v>40103</v>
      </c>
      <c r="Z333">
        <v>520</v>
      </c>
      <c r="AA333">
        <v>1040</v>
      </c>
      <c r="AB333" t="b">
        <v>1</v>
      </c>
      <c r="AC333">
        <v>10479</v>
      </c>
      <c r="AD333">
        <v>1980</v>
      </c>
      <c r="AE333" s="10">
        <v>2045</v>
      </c>
      <c r="AF333" s="11">
        <v>10</v>
      </c>
      <c r="AG333" s="11">
        <v>12.02711258527323</v>
      </c>
      <c r="AH333" s="11">
        <v>0</v>
      </c>
      <c r="AI333" s="11">
        <v>12.02711258527323</v>
      </c>
      <c r="AJ333" s="11" t="s">
        <v>200</v>
      </c>
      <c r="AK333" s="11">
        <v>4.82</v>
      </c>
      <c r="AL333" s="11" t="s">
        <v>200</v>
      </c>
      <c r="AM333" s="11">
        <v>-28.91</v>
      </c>
      <c r="AQ333" t="s">
        <v>844</v>
      </c>
      <c r="AR333" t="s">
        <v>846</v>
      </c>
      <c r="AS333">
        <v>8223</v>
      </c>
      <c r="AT333" t="s">
        <v>41</v>
      </c>
      <c r="AU333">
        <v>3</v>
      </c>
      <c r="AV333">
        <v>89514</v>
      </c>
      <c r="AW333" t="s">
        <v>42</v>
      </c>
      <c r="AX333">
        <v>0</v>
      </c>
      <c r="AY333" t="s">
        <v>306</v>
      </c>
      <c r="AZ333" t="s">
        <v>307</v>
      </c>
      <c r="BA333">
        <v>4</v>
      </c>
      <c r="BB333" t="s">
        <v>709</v>
      </c>
      <c r="BC333">
        <v>1</v>
      </c>
      <c r="BD333">
        <v>4001</v>
      </c>
      <c r="BE333">
        <v>417</v>
      </c>
      <c r="BF333">
        <v>10191</v>
      </c>
      <c r="BG333">
        <v>2006</v>
      </c>
      <c r="BH333">
        <v>0</v>
      </c>
      <c r="BI333" t="s">
        <v>1807</v>
      </c>
      <c r="BJ333" t="s">
        <v>1788</v>
      </c>
      <c r="BK333" t="s">
        <v>1808</v>
      </c>
      <c r="BL333" t="s">
        <v>1910</v>
      </c>
      <c r="BM333" t="s">
        <v>1865</v>
      </c>
      <c r="BN333">
        <v>2006</v>
      </c>
      <c r="BO333">
        <v>0.84699999999999998</v>
      </c>
      <c r="BP333" t="s">
        <v>2459</v>
      </c>
      <c r="BQ333" t="s">
        <v>1701</v>
      </c>
      <c r="BR333">
        <v>2006</v>
      </c>
      <c r="BS333">
        <v>0</v>
      </c>
      <c r="BT333" t="s">
        <v>41</v>
      </c>
      <c r="BU333">
        <v>0</v>
      </c>
      <c r="BV333" t="s">
        <v>1812</v>
      </c>
      <c r="BW333">
        <v>2016</v>
      </c>
      <c r="BX333">
        <v>0</v>
      </c>
      <c r="BY333">
        <v>0.69</v>
      </c>
      <c r="BZ333">
        <v>8.4360000000000004E-2</v>
      </c>
      <c r="CA333">
        <v>8.4360000000000004E-2</v>
      </c>
      <c r="CB333">
        <v>8.4360000000000004E-2</v>
      </c>
      <c r="CC333">
        <v>8.4360000000000004E-2</v>
      </c>
      <c r="CD333">
        <v>0.1</v>
      </c>
      <c r="CE333">
        <v>0.1</v>
      </c>
      <c r="CF333">
        <v>0.1</v>
      </c>
      <c r="CG333">
        <v>0.89700000000000002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 t="s">
        <v>2365</v>
      </c>
      <c r="CP333">
        <v>100</v>
      </c>
      <c r="CQ333" t="s">
        <v>2365</v>
      </c>
      <c r="CR333">
        <v>100</v>
      </c>
      <c r="CS333" t="s">
        <v>1795</v>
      </c>
      <c r="CT333" t="s">
        <v>2560</v>
      </c>
      <c r="CU333">
        <v>1</v>
      </c>
      <c r="CV333">
        <v>0</v>
      </c>
      <c r="CW333" t="s">
        <v>2024</v>
      </c>
      <c r="CX333">
        <v>34.318600000000004</v>
      </c>
      <c r="CY333">
        <v>-109.1639</v>
      </c>
      <c r="CZ333" t="s">
        <v>1817</v>
      </c>
      <c r="DA333" t="s">
        <v>1818</v>
      </c>
      <c r="DB333">
        <v>0</v>
      </c>
      <c r="DC333">
        <v>0</v>
      </c>
      <c r="DD333" s="18">
        <v>25149246.199999999</v>
      </c>
      <c r="DE333" s="18">
        <v>2487655.6</v>
      </c>
      <c r="DF333" s="57">
        <v>0.56999999999999995</v>
      </c>
      <c r="DG333" t="s">
        <v>1820</v>
      </c>
      <c r="DH333">
        <v>11193359.4</v>
      </c>
      <c r="DI333">
        <v>1006.2</v>
      </c>
      <c r="DJ333">
        <v>1026.8</v>
      </c>
      <c r="DK333">
        <v>2635588</v>
      </c>
      <c r="DL333">
        <v>11.8</v>
      </c>
      <c r="DM333">
        <v>469.8</v>
      </c>
      <c r="DN333">
        <v>12</v>
      </c>
      <c r="DO333">
        <v>0</v>
      </c>
      <c r="DP333">
        <v>8.5261926806826593E-2</v>
      </c>
      <c r="DQ333">
        <v>8.4394856364723297E-2</v>
      </c>
      <c r="DR333">
        <v>209.65799417993401</v>
      </c>
      <c r="DS333">
        <v>3.61279350876384E-7</v>
      </c>
      <c r="DT333">
        <v>9.0743100330217694E-2</v>
      </c>
      <c r="DU333">
        <v>8.0018302894501805E-2</v>
      </c>
      <c r="DV333">
        <v>8.1656522969662595E-2</v>
      </c>
      <c r="DW333" s="58">
        <v>209.595785021978</v>
      </c>
      <c r="DX333">
        <v>4.6919895356545501E-7</v>
      </c>
      <c r="DY333">
        <v>8.3942627626161906E-2</v>
      </c>
      <c r="DZ333">
        <v>9.3330058485281101E-4</v>
      </c>
      <c r="EA333">
        <v>0</v>
      </c>
      <c r="EB333">
        <v>1743875</v>
      </c>
      <c r="EC333">
        <v>1038719</v>
      </c>
      <c r="ED333">
        <v>0</v>
      </c>
      <c r="EE333">
        <v>21178</v>
      </c>
      <c r="EF333">
        <v>1</v>
      </c>
      <c r="EG333">
        <v>0</v>
      </c>
      <c r="EH333">
        <v>0</v>
      </c>
      <c r="EI333">
        <v>0</v>
      </c>
      <c r="EJ333">
        <v>0.02</v>
      </c>
      <c r="EK333">
        <v>0</v>
      </c>
      <c r="EL333" t="s">
        <v>1822</v>
      </c>
      <c r="EM333">
        <v>0</v>
      </c>
      <c r="EN333">
        <v>0</v>
      </c>
      <c r="EO333">
        <v>0</v>
      </c>
      <c r="EP333">
        <v>1</v>
      </c>
      <c r="EQ333">
        <v>1</v>
      </c>
      <c r="ER333">
        <v>1</v>
      </c>
      <c r="ES333">
        <v>0</v>
      </c>
      <c r="ET333">
        <v>1</v>
      </c>
      <c r="EU333">
        <v>0</v>
      </c>
      <c r="EV333">
        <v>0</v>
      </c>
      <c r="EW333">
        <v>0</v>
      </c>
      <c r="EX333">
        <v>0</v>
      </c>
      <c r="EY333">
        <v>0</v>
      </c>
      <c r="EZ333" t="s">
        <v>1950</v>
      </c>
      <c r="FA333">
        <v>16</v>
      </c>
      <c r="FB333" t="s">
        <v>1940</v>
      </c>
      <c r="FC333">
        <v>3</v>
      </c>
      <c r="FD333" t="s">
        <v>1825</v>
      </c>
      <c r="FE333">
        <v>0</v>
      </c>
      <c r="FF333">
        <v>0</v>
      </c>
      <c r="FG333">
        <v>0</v>
      </c>
      <c r="FH333">
        <v>0</v>
      </c>
      <c r="FI333">
        <v>0</v>
      </c>
      <c r="FJ333">
        <v>0</v>
      </c>
      <c r="FK333">
        <v>0</v>
      </c>
      <c r="FL333">
        <v>6</v>
      </c>
      <c r="FM333">
        <v>94</v>
      </c>
      <c r="FN333">
        <v>5</v>
      </c>
      <c r="FO333">
        <v>94</v>
      </c>
      <c r="FP333">
        <v>1</v>
      </c>
      <c r="FQ333">
        <v>0</v>
      </c>
      <c r="FR333">
        <v>0</v>
      </c>
      <c r="FS333">
        <v>0</v>
      </c>
      <c r="FT333">
        <v>0</v>
      </c>
      <c r="FU333">
        <v>0</v>
      </c>
      <c r="FV333">
        <v>0</v>
      </c>
      <c r="FW333">
        <v>0</v>
      </c>
      <c r="FX333">
        <v>0</v>
      </c>
      <c r="FY333">
        <v>0</v>
      </c>
      <c r="FZ333">
        <v>0</v>
      </c>
      <c r="GA333">
        <v>0</v>
      </c>
      <c r="GB333">
        <v>0</v>
      </c>
      <c r="GC333">
        <v>0</v>
      </c>
      <c r="GD333">
        <v>0</v>
      </c>
      <c r="GE333">
        <v>0</v>
      </c>
      <c r="GF333">
        <v>0</v>
      </c>
      <c r="GG333">
        <v>0</v>
      </c>
      <c r="GH333">
        <v>0</v>
      </c>
      <c r="GI333">
        <v>0</v>
      </c>
      <c r="GJ333">
        <v>0</v>
      </c>
      <c r="GK333">
        <v>0</v>
      </c>
      <c r="GL333">
        <v>0</v>
      </c>
      <c r="GM333">
        <v>0</v>
      </c>
      <c r="GN333">
        <v>0</v>
      </c>
      <c r="GO333" t="s">
        <v>1893</v>
      </c>
      <c r="GP333">
        <v>1</v>
      </c>
      <c r="GQ333" t="s">
        <v>2559</v>
      </c>
      <c r="GR333">
        <v>50.293288820000001</v>
      </c>
      <c r="GS333">
        <v>20.006645491035499</v>
      </c>
      <c r="GT333">
        <v>20.416242884312499</v>
      </c>
      <c r="GU333">
        <v>1</v>
      </c>
      <c r="GV333">
        <v>19911020</v>
      </c>
      <c r="GW333">
        <v>1945877</v>
      </c>
      <c r="GX333">
        <v>0.45</v>
      </c>
      <c r="GY333">
        <v>2085347</v>
      </c>
      <c r="GZ333">
        <v>209.4666169789393</v>
      </c>
      <c r="HA333" t="s">
        <v>1806</v>
      </c>
      <c r="HB333" s="57">
        <v>0.56999999999999995</v>
      </c>
      <c r="HC333" t="s">
        <v>1806</v>
      </c>
      <c r="HD333" s="58">
        <v>209.595785021978</v>
      </c>
      <c r="HE333" s="18">
        <v>2082164.3999999997</v>
      </c>
      <c r="HF333" s="18">
        <v>21219337.400399998</v>
      </c>
      <c r="HG333" s="18">
        <v>2223741.8400415275</v>
      </c>
      <c r="HH333" s="57">
        <v>0.25661538461538463</v>
      </c>
      <c r="HI333">
        <v>292</v>
      </c>
      <c r="HJ333" s="11">
        <v>41.244716091845071</v>
      </c>
      <c r="HK333">
        <v>51</v>
      </c>
      <c r="HL333" s="11">
        <v>14.124902771179817</v>
      </c>
      <c r="HM333" s="59">
        <v>2409.90749239149</v>
      </c>
      <c r="HN333" s="59">
        <v>10.58</v>
      </c>
      <c r="HO333" s="59">
        <v>3.52</v>
      </c>
      <c r="HP333" s="59">
        <v>33.002994059102399</v>
      </c>
      <c r="HQ333" s="59">
        <v>0.32440991309933898</v>
      </c>
      <c r="HR333" s="59">
        <v>0.48019146497583587</v>
      </c>
      <c r="HS333" s="59">
        <v>4.82</v>
      </c>
      <c r="HT333" s="59">
        <v>13.15</v>
      </c>
      <c r="HU333" t="s">
        <v>44</v>
      </c>
      <c r="HV333" s="19" t="s">
        <v>44</v>
      </c>
      <c r="HW333" s="18">
        <v>409.48961044949993</v>
      </c>
      <c r="HX333" s="58">
        <v>134.88587768206526</v>
      </c>
      <c r="HY333" s="58">
        <v>282.11412231793474</v>
      </c>
      <c r="HZ333" s="57">
        <v>0.84253137718547089</v>
      </c>
      <c r="IA333" s="18">
        <v>2082164.3999999994</v>
      </c>
      <c r="IB333" s="18">
        <v>3077699.7183483504</v>
      </c>
      <c r="IC333" s="18">
        <v>31364837.829688039</v>
      </c>
      <c r="ID333" s="58">
        <v>20.9595785021978</v>
      </c>
      <c r="IE333" s="18">
        <v>328696.89035002486</v>
      </c>
      <c r="IF333" s="18">
        <v>1895044.9496915026</v>
      </c>
      <c r="IG333" s="18">
        <v>649060892.80856431</v>
      </c>
      <c r="IH333" s="18">
        <v>0</v>
      </c>
      <c r="II333" s="18">
        <v>0</v>
      </c>
      <c r="IJ333" s="18">
        <v>2300.7033021802813</v>
      </c>
      <c r="IK333" s="58">
        <v>23.755973841726618</v>
      </c>
      <c r="IL333" s="58">
        <v>7.3088612234135137</v>
      </c>
      <c r="IM333" s="58">
        <v>13.140983134376995</v>
      </c>
      <c r="IN333" s="58">
        <v>23.079328677251116</v>
      </c>
      <c r="IO333" s="58">
        <v>2.5752728901378637E-15</v>
      </c>
      <c r="IP333" s="58">
        <v>77.361240411073084</v>
      </c>
      <c r="IQ333" s="58">
        <v>1.7044838108855487</v>
      </c>
      <c r="IR333" s="58">
        <v>1.8727869816385996</v>
      </c>
      <c r="IS333" s="58">
        <f t="shared" si="25"/>
        <v>2300.7033021802813</v>
      </c>
      <c r="IT333" s="60"/>
      <c r="IU333" s="18">
        <f t="shared" si="26"/>
        <v>13.140983134376995</v>
      </c>
      <c r="IV333" s="18">
        <f t="shared" si="27"/>
        <v>23.755973841726618</v>
      </c>
      <c r="IW333" s="57">
        <f t="shared" si="28"/>
        <v>0.32346733257089988</v>
      </c>
      <c r="IX333" s="57">
        <f t="shared" si="29"/>
        <v>0.47812522313240535</v>
      </c>
      <c r="JA333" s="18">
        <v>214.13</v>
      </c>
    </row>
    <row r="334" spans="18:261" x14ac:dyDescent="0.2">
      <c r="R334" t="s">
        <v>680</v>
      </c>
      <c r="S334">
        <v>6096</v>
      </c>
      <c r="T334" t="s">
        <v>41</v>
      </c>
      <c r="U334">
        <v>1</v>
      </c>
      <c r="V334">
        <v>2775</v>
      </c>
      <c r="W334" t="s">
        <v>42</v>
      </c>
      <c r="X334" t="s">
        <v>355</v>
      </c>
      <c r="Y334">
        <v>31131</v>
      </c>
      <c r="Z334">
        <v>654</v>
      </c>
      <c r="AA334">
        <v>1345</v>
      </c>
      <c r="AB334" t="b">
        <v>1</v>
      </c>
      <c r="AC334">
        <v>9818</v>
      </c>
      <c r="AD334">
        <v>1979</v>
      </c>
      <c r="AE334" s="10">
        <v>9999</v>
      </c>
      <c r="AF334" s="11">
        <v>127</v>
      </c>
      <c r="AG334" s="11">
        <v>13.954232463910161</v>
      </c>
      <c r="AH334" s="11">
        <v>77</v>
      </c>
      <c r="AI334" s="11">
        <v>10.987584617252095</v>
      </c>
      <c r="AJ334" s="11" t="s">
        <v>236</v>
      </c>
      <c r="AK334" s="11">
        <v>4.82</v>
      </c>
      <c r="AL334" s="11" t="s">
        <v>236</v>
      </c>
      <c r="AM334" s="11">
        <v>-28.91</v>
      </c>
      <c r="AQ334" t="s">
        <v>844</v>
      </c>
      <c r="AR334" t="s">
        <v>847</v>
      </c>
      <c r="AS334">
        <v>8223</v>
      </c>
      <c r="AT334" t="s">
        <v>41</v>
      </c>
      <c r="AU334">
        <v>4</v>
      </c>
      <c r="AV334">
        <v>90132</v>
      </c>
      <c r="AW334" t="s">
        <v>42</v>
      </c>
      <c r="AX334">
        <v>0</v>
      </c>
      <c r="AY334" t="s">
        <v>306</v>
      </c>
      <c r="AZ334" t="s">
        <v>307</v>
      </c>
      <c r="BA334">
        <v>4</v>
      </c>
      <c r="BB334" t="s">
        <v>709</v>
      </c>
      <c r="BC334">
        <v>1</v>
      </c>
      <c r="BD334">
        <v>4001</v>
      </c>
      <c r="BE334">
        <v>415</v>
      </c>
      <c r="BF334">
        <v>10260</v>
      </c>
      <c r="BG334">
        <v>2009</v>
      </c>
      <c r="BH334">
        <v>0</v>
      </c>
      <c r="BI334" t="s">
        <v>1807</v>
      </c>
      <c r="BJ334" t="s">
        <v>1788</v>
      </c>
      <c r="BK334" t="s">
        <v>1808</v>
      </c>
      <c r="BL334" t="s">
        <v>1910</v>
      </c>
      <c r="BM334" t="s">
        <v>1865</v>
      </c>
      <c r="BN334">
        <v>2009</v>
      </c>
      <c r="BO334">
        <v>0.84699999999999998</v>
      </c>
      <c r="BP334" t="s">
        <v>2459</v>
      </c>
      <c r="BQ334" t="s">
        <v>1701</v>
      </c>
      <c r="BR334">
        <v>2009</v>
      </c>
      <c r="BS334">
        <v>0</v>
      </c>
      <c r="BT334" t="s">
        <v>41</v>
      </c>
      <c r="BU334">
        <v>0</v>
      </c>
      <c r="BV334" t="s">
        <v>1812</v>
      </c>
      <c r="BW334">
        <v>2009</v>
      </c>
      <c r="BX334">
        <v>0</v>
      </c>
      <c r="BY334">
        <v>0.8</v>
      </c>
      <c r="BZ334">
        <v>6.8339999999999998E-2</v>
      </c>
      <c r="CA334">
        <v>6.8339999999999998E-2</v>
      </c>
      <c r="CB334">
        <v>6.8339999999999998E-2</v>
      </c>
      <c r="CC334">
        <v>6.8339999999999998E-2</v>
      </c>
      <c r="CD334">
        <v>0.1</v>
      </c>
      <c r="CE334">
        <v>0.1</v>
      </c>
      <c r="CF334">
        <v>0.1</v>
      </c>
      <c r="CG334">
        <v>0.89700000000000002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 t="s">
        <v>2432</v>
      </c>
      <c r="CP334">
        <v>100</v>
      </c>
      <c r="CQ334" t="s">
        <v>2432</v>
      </c>
      <c r="CR334">
        <v>100</v>
      </c>
      <c r="CS334" t="s">
        <v>1795</v>
      </c>
      <c r="CT334" t="s">
        <v>2561</v>
      </c>
      <c r="CU334">
        <v>1</v>
      </c>
      <c r="CV334">
        <v>0</v>
      </c>
      <c r="CW334" t="s">
        <v>2024</v>
      </c>
      <c r="CX334">
        <v>34.318600000000004</v>
      </c>
      <c r="CY334">
        <v>-109.1639</v>
      </c>
      <c r="CZ334" t="s">
        <v>1817</v>
      </c>
      <c r="DA334" t="s">
        <v>1818</v>
      </c>
      <c r="DB334">
        <v>0</v>
      </c>
      <c r="DC334">
        <v>0</v>
      </c>
      <c r="DD334" s="18">
        <v>19773533.399999999</v>
      </c>
      <c r="DE334" s="18">
        <v>2009869.2</v>
      </c>
      <c r="DF334" s="57">
        <v>0.45</v>
      </c>
      <c r="DG334" t="s">
        <v>1820</v>
      </c>
      <c r="DH334">
        <v>9508308.1999999993</v>
      </c>
      <c r="DI334">
        <v>872.6</v>
      </c>
      <c r="DJ334">
        <v>740.4</v>
      </c>
      <c r="DK334">
        <v>2071793</v>
      </c>
      <c r="DL334">
        <v>11</v>
      </c>
      <c r="DM334">
        <v>355.6</v>
      </c>
      <c r="DN334">
        <v>12</v>
      </c>
      <c r="DO334">
        <v>0</v>
      </c>
      <c r="DP334">
        <v>8.4590576029219197E-2</v>
      </c>
      <c r="DQ334">
        <v>7.3782276452096104E-2</v>
      </c>
      <c r="DR334">
        <v>209.54988300462301</v>
      </c>
      <c r="DS334">
        <v>3.1263676462752599E-7</v>
      </c>
      <c r="DT334">
        <v>7.0854061090706202E-2</v>
      </c>
      <c r="DU334">
        <v>8.8259390200842905E-2</v>
      </c>
      <c r="DV334">
        <v>7.48879813255834E-2</v>
      </c>
      <c r="DW334" s="58">
        <v>209.55212789637201</v>
      </c>
      <c r="DX334">
        <v>5.5629915895557597E-7</v>
      </c>
      <c r="DY334">
        <v>7.4797743724798499E-2</v>
      </c>
      <c r="DZ334">
        <v>1.11290783898894E-3</v>
      </c>
      <c r="EA334">
        <v>0</v>
      </c>
      <c r="EB334">
        <v>1420535</v>
      </c>
      <c r="EC334">
        <v>871042</v>
      </c>
      <c r="ED334">
        <v>0</v>
      </c>
      <c r="EE334">
        <v>12569</v>
      </c>
      <c r="EF334">
        <v>1</v>
      </c>
      <c r="EG334">
        <v>0</v>
      </c>
      <c r="EH334">
        <v>0</v>
      </c>
      <c r="EI334">
        <v>7.0000000000000007E-2</v>
      </c>
      <c r="EJ334">
        <v>0.02</v>
      </c>
      <c r="EK334" t="s">
        <v>1822</v>
      </c>
      <c r="EL334" t="s">
        <v>1822</v>
      </c>
      <c r="EM334">
        <v>0</v>
      </c>
      <c r="EN334">
        <v>0</v>
      </c>
      <c r="EO334">
        <v>0</v>
      </c>
      <c r="EP334">
        <v>1</v>
      </c>
      <c r="EQ334">
        <v>1</v>
      </c>
      <c r="ER334">
        <v>1</v>
      </c>
      <c r="ES334">
        <v>0</v>
      </c>
      <c r="ET334">
        <v>1</v>
      </c>
      <c r="EU334">
        <v>0</v>
      </c>
      <c r="EV334">
        <v>0</v>
      </c>
      <c r="EW334">
        <v>0</v>
      </c>
      <c r="EX334">
        <v>0</v>
      </c>
      <c r="EY334">
        <v>0</v>
      </c>
      <c r="EZ334" t="s">
        <v>1950</v>
      </c>
      <c r="FA334">
        <v>13</v>
      </c>
      <c r="FB334" t="s">
        <v>1940</v>
      </c>
      <c r="FC334">
        <v>3</v>
      </c>
      <c r="FD334" t="s">
        <v>1825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6</v>
      </c>
      <c r="FM334">
        <v>94</v>
      </c>
      <c r="FN334">
        <v>5</v>
      </c>
      <c r="FO334">
        <v>94</v>
      </c>
      <c r="FP334">
        <v>1</v>
      </c>
      <c r="FQ334">
        <v>0</v>
      </c>
      <c r="FR334">
        <v>0</v>
      </c>
      <c r="FS334">
        <v>0</v>
      </c>
      <c r="FT334">
        <v>0</v>
      </c>
      <c r="FU334">
        <v>0</v>
      </c>
      <c r="FV334">
        <v>0</v>
      </c>
      <c r="FW334">
        <v>1</v>
      </c>
      <c r="FX334">
        <v>0</v>
      </c>
      <c r="FY334">
        <v>0</v>
      </c>
      <c r="FZ334">
        <v>0</v>
      </c>
      <c r="GA334">
        <v>0</v>
      </c>
      <c r="GB334">
        <v>0</v>
      </c>
      <c r="GC334">
        <v>0</v>
      </c>
      <c r="GD334">
        <v>0</v>
      </c>
      <c r="GE334">
        <v>0</v>
      </c>
      <c r="GF334">
        <v>0</v>
      </c>
      <c r="GG334">
        <v>0</v>
      </c>
      <c r="GH334">
        <v>0</v>
      </c>
      <c r="GI334">
        <v>0</v>
      </c>
      <c r="GJ334">
        <v>0</v>
      </c>
      <c r="GK334">
        <v>0</v>
      </c>
      <c r="GL334">
        <v>0</v>
      </c>
      <c r="GM334">
        <v>0</v>
      </c>
      <c r="GN334">
        <v>0</v>
      </c>
      <c r="GO334" t="s">
        <v>1893</v>
      </c>
      <c r="GP334">
        <v>1</v>
      </c>
      <c r="GQ334" t="s">
        <v>2559</v>
      </c>
      <c r="GR334">
        <v>50.293288820000001</v>
      </c>
      <c r="GS334">
        <v>17.350227445316602</v>
      </c>
      <c r="GT334">
        <v>14.7216461156456</v>
      </c>
      <c r="GU334">
        <v>1</v>
      </c>
      <c r="GV334">
        <v>16594502</v>
      </c>
      <c r="GW334">
        <v>1634788</v>
      </c>
      <c r="GX334">
        <v>0.38</v>
      </c>
      <c r="GY334">
        <v>1738027</v>
      </c>
      <c r="GZ334">
        <v>209.47022092015777</v>
      </c>
      <c r="HA334" t="s">
        <v>1806</v>
      </c>
      <c r="HB334" s="57">
        <v>0.45</v>
      </c>
      <c r="HC334" t="s">
        <v>1806</v>
      </c>
      <c r="HD334" s="58">
        <v>209.55212789637201</v>
      </c>
      <c r="HE334" s="18">
        <v>1635930</v>
      </c>
      <c r="HF334" s="18">
        <v>16784641.800000001</v>
      </c>
      <c r="HG334" s="18">
        <v>1758628.7025841959</v>
      </c>
      <c r="HH334" s="57">
        <v>0.25538461538461538</v>
      </c>
      <c r="HI334">
        <v>292</v>
      </c>
      <c r="HJ334" s="11">
        <v>41.194953955329865</v>
      </c>
      <c r="HK334">
        <v>51</v>
      </c>
      <c r="HL334" s="11">
        <v>14.107860943606118</v>
      </c>
      <c r="HM334" s="59">
        <v>2409.90749239149</v>
      </c>
      <c r="HN334" s="59">
        <v>10.58</v>
      </c>
      <c r="HO334" s="59">
        <v>3.52</v>
      </c>
      <c r="HP334" s="59">
        <v>33.002994059102399</v>
      </c>
      <c r="HQ334" s="59">
        <v>0.32440991309933898</v>
      </c>
      <c r="HR334" s="59">
        <v>0.48019146497583587</v>
      </c>
      <c r="HS334" s="59">
        <v>4.82</v>
      </c>
      <c r="HT334" s="59">
        <v>13.15</v>
      </c>
      <c r="HU334" t="s">
        <v>44</v>
      </c>
      <c r="HV334" s="19" t="s">
        <v>44</v>
      </c>
      <c r="HW334" s="18">
        <v>410.28485714999999</v>
      </c>
      <c r="HX334" s="58">
        <v>135.14783194520999</v>
      </c>
      <c r="HY334" s="58">
        <v>279.85216805479001</v>
      </c>
      <c r="HZ334" s="57">
        <v>0.66731660968743234</v>
      </c>
      <c r="IA334" s="18">
        <v>1635930.0000000002</v>
      </c>
      <c r="IB334" s="18">
        <v>2425962.8028576914</v>
      </c>
      <c r="IC334" s="18">
        <v>24890378.357319918</v>
      </c>
      <c r="ID334" s="58">
        <v>20.955212789637201</v>
      </c>
      <c r="IE334" s="18">
        <v>260791.58744610965</v>
      </c>
      <c r="IF334" s="18">
        <v>1497837.1151380863</v>
      </c>
      <c r="IG334" s="18">
        <v>650321397.39832175</v>
      </c>
      <c r="IH334" s="18">
        <v>0</v>
      </c>
      <c r="II334" s="18">
        <v>0</v>
      </c>
      <c r="IJ334" s="18">
        <v>2323.8033205838897</v>
      </c>
      <c r="IK334" s="58">
        <v>23.788656722891567</v>
      </c>
      <c r="IL334" s="58">
        <v>7.4322280513101866</v>
      </c>
      <c r="IM334" s="58">
        <v>13.229956526220001</v>
      </c>
      <c r="IN334" s="58">
        <v>23.207385011480884</v>
      </c>
      <c r="IO334" s="58">
        <v>-3.267122084193137E-15</v>
      </c>
      <c r="IP334" s="58">
        <v>77.824940423329437</v>
      </c>
      <c r="IQ334" s="58">
        <v>11.362362383734151</v>
      </c>
      <c r="IR334" s="58">
        <v>12.409913806087369</v>
      </c>
      <c r="IS334" s="58">
        <f t="shared" si="25"/>
        <v>2323.8033205838897</v>
      </c>
      <c r="IT334" s="60"/>
      <c r="IU334" s="18">
        <f t="shared" si="26"/>
        <v>13.229956526220001</v>
      </c>
      <c r="IV334" s="18">
        <f t="shared" si="27"/>
        <v>23.788656722891567</v>
      </c>
      <c r="IW334" s="57">
        <f t="shared" si="28"/>
        <v>0.32565742637399997</v>
      </c>
      <c r="IX334" s="57">
        <f t="shared" si="29"/>
        <v>0.48292579930540502</v>
      </c>
      <c r="JA334" s="18">
        <v>214.13</v>
      </c>
    </row>
    <row r="335" spans="18:261" x14ac:dyDescent="0.2">
      <c r="R335" t="s">
        <v>682</v>
      </c>
      <c r="S335">
        <v>6096</v>
      </c>
      <c r="T335" t="s">
        <v>41</v>
      </c>
      <c r="U335">
        <v>2</v>
      </c>
      <c r="V335">
        <v>90278</v>
      </c>
      <c r="W335" t="s">
        <v>42</v>
      </c>
      <c r="X335" t="s">
        <v>355</v>
      </c>
      <c r="Y335">
        <v>31131</v>
      </c>
      <c r="Z335">
        <v>691</v>
      </c>
      <c r="AA335">
        <v>1345</v>
      </c>
      <c r="AB335" t="b">
        <v>1</v>
      </c>
      <c r="AC335">
        <v>10016</v>
      </c>
      <c r="AD335">
        <v>2009</v>
      </c>
      <c r="AE335" s="10">
        <v>9999</v>
      </c>
      <c r="AF335" s="11">
        <v>127</v>
      </c>
      <c r="AG335" s="11">
        <v>13.954232463910161</v>
      </c>
      <c r="AH335" s="11">
        <v>77</v>
      </c>
      <c r="AI335" s="11">
        <v>10.987584617252095</v>
      </c>
      <c r="AJ335" s="11" t="s">
        <v>236</v>
      </c>
      <c r="AK335" s="11">
        <v>4.82</v>
      </c>
      <c r="AL335" s="11" t="s">
        <v>236</v>
      </c>
      <c r="AM335" s="11">
        <v>-28.91</v>
      </c>
      <c r="AQ335" t="s">
        <v>848</v>
      </c>
      <c r="AR335" t="s">
        <v>849</v>
      </c>
      <c r="AS335">
        <v>879</v>
      </c>
      <c r="AT335" t="s">
        <v>41</v>
      </c>
      <c r="AU335">
        <v>51</v>
      </c>
      <c r="AV335">
        <v>593</v>
      </c>
      <c r="AW335" t="s">
        <v>42</v>
      </c>
      <c r="AX335">
        <v>0</v>
      </c>
      <c r="AY335" t="s">
        <v>550</v>
      </c>
      <c r="AZ335" t="s">
        <v>95</v>
      </c>
      <c r="BA335">
        <v>17</v>
      </c>
      <c r="BB335" t="s">
        <v>850</v>
      </c>
      <c r="BC335">
        <v>179</v>
      </c>
      <c r="BD335">
        <v>17179</v>
      </c>
      <c r="BE335">
        <v>384</v>
      </c>
      <c r="BF335">
        <v>11380</v>
      </c>
      <c r="BG335">
        <v>1972</v>
      </c>
      <c r="BH335">
        <v>0</v>
      </c>
      <c r="BI335" t="s">
        <v>2063</v>
      </c>
      <c r="BJ335" t="s">
        <v>1948</v>
      </c>
      <c r="BK335" t="s">
        <v>1808</v>
      </c>
      <c r="BL335" t="s">
        <v>1910</v>
      </c>
      <c r="BM335">
        <v>0</v>
      </c>
      <c r="BN335">
        <v>0</v>
      </c>
      <c r="BO335">
        <v>0.7056</v>
      </c>
      <c r="BP335" t="s">
        <v>1792</v>
      </c>
      <c r="BQ335" t="s">
        <v>1699</v>
      </c>
      <c r="BR335">
        <v>0</v>
      </c>
      <c r="BS335">
        <v>2011</v>
      </c>
      <c r="BT335" t="s">
        <v>1909</v>
      </c>
      <c r="BU335" t="s">
        <v>1863</v>
      </c>
      <c r="BV335" t="s">
        <v>1812</v>
      </c>
      <c r="BW335">
        <v>2009</v>
      </c>
      <c r="BX335">
        <v>0</v>
      </c>
      <c r="BY335">
        <v>1.8</v>
      </c>
      <c r="BZ335">
        <v>0.12027</v>
      </c>
      <c r="CA335">
        <v>9.5960000000000004E-2</v>
      </c>
      <c r="CB335">
        <v>0.12027</v>
      </c>
      <c r="CC335">
        <v>9.5960000000000004E-2</v>
      </c>
      <c r="CD335">
        <v>0.1</v>
      </c>
      <c r="CE335">
        <v>0.1</v>
      </c>
      <c r="CF335">
        <v>0.1</v>
      </c>
      <c r="CG335">
        <v>0.98</v>
      </c>
      <c r="CH335" t="s">
        <v>1793</v>
      </c>
      <c r="CI335">
        <v>2016</v>
      </c>
      <c r="CJ335">
        <v>0</v>
      </c>
      <c r="CK335">
        <v>0</v>
      </c>
      <c r="CL335">
        <v>0</v>
      </c>
      <c r="CM335">
        <v>0</v>
      </c>
      <c r="CN335">
        <v>0</v>
      </c>
      <c r="CO335" t="s">
        <v>2562</v>
      </c>
      <c r="CP335">
        <v>100</v>
      </c>
      <c r="CQ335" t="s">
        <v>1843</v>
      </c>
      <c r="CR335">
        <v>100</v>
      </c>
      <c r="CS335" t="s">
        <v>1795</v>
      </c>
      <c r="CT335" t="s">
        <v>2563</v>
      </c>
      <c r="CU335">
        <v>0.5</v>
      </c>
      <c r="CV335">
        <v>0</v>
      </c>
      <c r="CW335" t="s">
        <v>2279</v>
      </c>
      <c r="CX335">
        <v>40.540799999999997</v>
      </c>
      <c r="CY335">
        <v>-89.678600000000003</v>
      </c>
      <c r="CZ335" t="s">
        <v>1798</v>
      </c>
      <c r="DA335" t="s">
        <v>1799</v>
      </c>
      <c r="DB335" t="s">
        <v>2306</v>
      </c>
      <c r="DC335">
        <v>0</v>
      </c>
      <c r="DD335" s="18">
        <v>10227366</v>
      </c>
      <c r="DE335" s="18">
        <v>913362.2</v>
      </c>
      <c r="DF335" s="57">
        <v>0.22</v>
      </c>
      <c r="DG335" t="s">
        <v>1891</v>
      </c>
      <c r="DH335">
        <v>5688933.5999999996</v>
      </c>
      <c r="DI335">
        <v>606.20000000000005</v>
      </c>
      <c r="DJ335">
        <v>543.4</v>
      </c>
      <c r="DK335">
        <v>1087947</v>
      </c>
      <c r="DL335">
        <v>4.8</v>
      </c>
      <c r="DM335">
        <v>284.39999999999998</v>
      </c>
      <c r="DN335">
        <v>25</v>
      </c>
      <c r="DO335">
        <v>0</v>
      </c>
      <c r="DP335">
        <v>0.1104617316345</v>
      </c>
      <c r="DQ335">
        <v>0.103757406882117</v>
      </c>
      <c r="DR335">
        <v>212.723754843276</v>
      </c>
      <c r="DS335">
        <v>4.7888033945592398E-7</v>
      </c>
      <c r="DT335">
        <v>0.10514450179629301</v>
      </c>
      <c r="DU335">
        <v>0.118544696650144</v>
      </c>
      <c r="DV335">
        <v>0.10626391976194</v>
      </c>
      <c r="DW335" s="58">
        <v>212.752139700485</v>
      </c>
      <c r="DX335">
        <v>4.6932905305236902E-7</v>
      </c>
      <c r="DY335">
        <v>9.9983589191478706E-2</v>
      </c>
      <c r="DZ335">
        <v>4.1605312698873298E-3</v>
      </c>
      <c r="EA335">
        <v>0</v>
      </c>
      <c r="EB335">
        <v>718066.5</v>
      </c>
      <c r="EC335">
        <v>501041</v>
      </c>
      <c r="ED335">
        <v>39248</v>
      </c>
      <c r="EE335">
        <v>0</v>
      </c>
      <c r="EF335">
        <v>1</v>
      </c>
      <c r="EG335">
        <v>1</v>
      </c>
      <c r="EH335" t="s">
        <v>1821</v>
      </c>
      <c r="EI335">
        <v>3.5664389999999998E-3</v>
      </c>
      <c r="EJ335">
        <v>2.4577129999999998E-3</v>
      </c>
      <c r="EK335" t="s">
        <v>1848</v>
      </c>
      <c r="EL335" t="s">
        <v>1848</v>
      </c>
      <c r="EM335">
        <v>0</v>
      </c>
      <c r="EN335">
        <v>1</v>
      </c>
      <c r="EO335">
        <v>1</v>
      </c>
      <c r="EP335">
        <v>0</v>
      </c>
      <c r="EQ335">
        <v>0</v>
      </c>
      <c r="ER335">
        <v>0</v>
      </c>
      <c r="ES335">
        <v>1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 t="s">
        <v>1823</v>
      </c>
      <c r="FA335">
        <v>50</v>
      </c>
      <c r="FB335" t="s">
        <v>1824</v>
      </c>
      <c r="FC335">
        <v>4</v>
      </c>
      <c r="FD335" t="s">
        <v>1825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83</v>
      </c>
      <c r="FM335">
        <v>30</v>
      </c>
      <c r="FN335">
        <v>82</v>
      </c>
      <c r="FO335">
        <v>38</v>
      </c>
      <c r="FP335">
        <v>1</v>
      </c>
      <c r="FQ335">
        <v>0</v>
      </c>
      <c r="FR335">
        <v>0</v>
      </c>
      <c r="FS335" t="s">
        <v>1851</v>
      </c>
      <c r="FT335">
        <v>1</v>
      </c>
      <c r="FU335">
        <v>1</v>
      </c>
      <c r="FV335">
        <v>1</v>
      </c>
      <c r="FW335">
        <v>1</v>
      </c>
      <c r="FX335" t="s">
        <v>1827</v>
      </c>
      <c r="FY335">
        <v>0</v>
      </c>
      <c r="FZ335">
        <v>0</v>
      </c>
      <c r="GA335">
        <v>1</v>
      </c>
      <c r="GB335" t="s">
        <v>1828</v>
      </c>
      <c r="GC335">
        <v>0</v>
      </c>
      <c r="GD335">
        <v>1</v>
      </c>
      <c r="GE335">
        <v>1</v>
      </c>
      <c r="GF335">
        <v>1</v>
      </c>
      <c r="GG335">
        <v>1</v>
      </c>
      <c r="GH335">
        <v>1</v>
      </c>
      <c r="GI335">
        <v>0</v>
      </c>
      <c r="GJ335" t="s">
        <v>1836</v>
      </c>
      <c r="GK335">
        <v>0</v>
      </c>
      <c r="GL335">
        <v>1</v>
      </c>
      <c r="GM335" t="s">
        <v>1836</v>
      </c>
      <c r="GN335">
        <v>0</v>
      </c>
      <c r="GO335" t="s">
        <v>1880</v>
      </c>
      <c r="GP335">
        <v>0</v>
      </c>
      <c r="GQ335" t="s">
        <v>1918</v>
      </c>
      <c r="GR335">
        <v>391.35964360000003</v>
      </c>
      <c r="GS335">
        <v>1.54895889219375</v>
      </c>
      <c r="GT335">
        <v>1.38849267901367</v>
      </c>
      <c r="GU335">
        <v>0</v>
      </c>
      <c r="GV335">
        <v>8770733</v>
      </c>
      <c r="GW335">
        <v>784176</v>
      </c>
      <c r="GX335">
        <v>0.19</v>
      </c>
      <c r="GY335">
        <v>932870</v>
      </c>
      <c r="GZ335">
        <v>212.72338355300519</v>
      </c>
      <c r="HA335" t="s">
        <v>1806</v>
      </c>
      <c r="HB335" s="57">
        <v>0.22</v>
      </c>
      <c r="HC335" t="s">
        <v>1806</v>
      </c>
      <c r="HD335" s="58">
        <v>212.752139700485</v>
      </c>
      <c r="HE335" s="18">
        <v>740044.80000000005</v>
      </c>
      <c r="HF335" s="18">
        <v>8421709.824000001</v>
      </c>
      <c r="HG335" s="18">
        <v>895868.3924962976</v>
      </c>
      <c r="HH335" s="57">
        <v>0.25</v>
      </c>
      <c r="HI335">
        <v>180</v>
      </c>
      <c r="HJ335" s="11">
        <v>24.98773270310485</v>
      </c>
      <c r="HK335">
        <v>0</v>
      </c>
      <c r="HL335" s="11">
        <v>13.882073723947139</v>
      </c>
      <c r="HM335" s="59" t="s">
        <v>44</v>
      </c>
      <c r="HN335" s="59" t="s">
        <v>44</v>
      </c>
      <c r="HO335" s="59" t="s">
        <v>44</v>
      </c>
      <c r="HP335" s="59" t="s">
        <v>44</v>
      </c>
      <c r="HQ335" s="59" t="s">
        <v>44</v>
      </c>
      <c r="HR335" s="59" t="s">
        <v>44</v>
      </c>
      <c r="HS335" s="59" t="s">
        <v>44</v>
      </c>
      <c r="HT335" s="59" t="s">
        <v>44</v>
      </c>
      <c r="HU335" t="s">
        <v>44</v>
      </c>
      <c r="HV335" s="19" t="s">
        <v>44</v>
      </c>
      <c r="HW335" s="18">
        <v>421.07893632000003</v>
      </c>
      <c r="HX335" s="58">
        <v>138.70340162380799</v>
      </c>
      <c r="HY335" s="58">
        <v>245.29659837619201</v>
      </c>
      <c r="HZ335" s="57">
        <v>0.3443993946888726</v>
      </c>
      <c r="IA335" s="18">
        <v>740044.80000000016</v>
      </c>
      <c r="IB335" s="18">
        <v>1158504.4598302173</v>
      </c>
      <c r="IC335" s="18">
        <v>13183780.752867872</v>
      </c>
      <c r="ID335" s="58">
        <v>21.275213970048501</v>
      </c>
      <c r="IE335" s="18">
        <v>140243.87822573553</v>
      </c>
      <c r="IF335" s="18">
        <v>755624.5142705621</v>
      </c>
      <c r="IG335" s="18">
        <v>667430536.39561152</v>
      </c>
      <c r="IH335" s="18">
        <v>1</v>
      </c>
      <c r="II335" s="18">
        <v>0</v>
      </c>
      <c r="IJ335" s="18">
        <v>2720.9123192651291</v>
      </c>
      <c r="IK335" s="58">
        <v>24.338775999999999</v>
      </c>
      <c r="IL335" s="58">
        <v>9.6522621242684288</v>
      </c>
      <c r="IM335" s="58">
        <v>14.67416230686</v>
      </c>
      <c r="IN335" s="58">
        <v>25.572424363465643</v>
      </c>
      <c r="IO335" s="58">
        <v>-3.4207536196317341E-15</v>
      </c>
      <c r="IP335" s="58">
        <v>86.789453439842788</v>
      </c>
      <c r="IQ335" s="58">
        <v>65.92355086141751</v>
      </c>
      <c r="IR335" s="58">
        <v>64.564317450212982</v>
      </c>
      <c r="IS335" s="58">
        <f t="shared" si="25"/>
        <v>2720.9123192651291</v>
      </c>
      <c r="IT335" s="60"/>
      <c r="IU335" s="18">
        <f t="shared" si="26"/>
        <v>14.67416230686</v>
      </c>
      <c r="IV335" s="18">
        <f t="shared" si="27"/>
        <v>24.338775999999999</v>
      </c>
      <c r="IW335" s="57">
        <f t="shared" si="28"/>
        <v>0.36120677506199994</v>
      </c>
      <c r="IX335" s="57">
        <f t="shared" si="29"/>
        <v>0.56545179404032964</v>
      </c>
      <c r="JA335" s="18">
        <v>214.13</v>
      </c>
    </row>
    <row r="336" spans="18:261" x14ac:dyDescent="0.2">
      <c r="R336" t="s">
        <v>684</v>
      </c>
      <c r="S336">
        <v>6098</v>
      </c>
      <c r="T336" t="s">
        <v>41</v>
      </c>
      <c r="U336">
        <v>1</v>
      </c>
      <c r="V336">
        <v>2776</v>
      </c>
      <c r="W336" t="s">
        <v>42</v>
      </c>
      <c r="X336" t="s">
        <v>685</v>
      </c>
      <c r="Y336">
        <v>46051</v>
      </c>
      <c r="Z336">
        <v>474</v>
      </c>
      <c r="AA336">
        <v>474</v>
      </c>
      <c r="AB336" t="b">
        <v>1</v>
      </c>
      <c r="AC336">
        <v>10230</v>
      </c>
      <c r="AD336">
        <v>1975</v>
      </c>
      <c r="AE336" s="10">
        <v>9999</v>
      </c>
      <c r="AF336" s="11">
        <v>411</v>
      </c>
      <c r="AG336" s="11">
        <v>53.508834694348756</v>
      </c>
      <c r="AH336" s="11">
        <v>72</v>
      </c>
      <c r="AI336" s="11">
        <v>13.019181190839113</v>
      </c>
      <c r="AJ336" s="11" t="s">
        <v>398</v>
      </c>
      <c r="AK336" s="11">
        <v>4.82</v>
      </c>
      <c r="AL336" s="11" t="s">
        <v>125</v>
      </c>
      <c r="AM336" s="11">
        <v>-28.91</v>
      </c>
      <c r="AQ336" t="s">
        <v>848</v>
      </c>
      <c r="AR336" t="s">
        <v>851</v>
      </c>
      <c r="AS336">
        <v>879</v>
      </c>
      <c r="AT336" t="s">
        <v>41</v>
      </c>
      <c r="AU336">
        <v>52</v>
      </c>
      <c r="AV336">
        <v>594</v>
      </c>
      <c r="AW336" t="s">
        <v>42</v>
      </c>
      <c r="AX336">
        <v>0</v>
      </c>
      <c r="AY336" t="s">
        <v>550</v>
      </c>
      <c r="AZ336" t="s">
        <v>95</v>
      </c>
      <c r="BA336">
        <v>17</v>
      </c>
      <c r="BB336" t="s">
        <v>850</v>
      </c>
      <c r="BC336">
        <v>179</v>
      </c>
      <c r="BD336">
        <v>17179</v>
      </c>
      <c r="BE336">
        <v>384</v>
      </c>
      <c r="BF336">
        <v>11380</v>
      </c>
      <c r="BG336">
        <v>1972</v>
      </c>
      <c r="BH336">
        <v>0</v>
      </c>
      <c r="BI336" t="s">
        <v>2063</v>
      </c>
      <c r="BJ336" t="s">
        <v>1948</v>
      </c>
      <c r="BK336" t="s">
        <v>1808</v>
      </c>
      <c r="BL336" t="s">
        <v>1910</v>
      </c>
      <c r="BM336">
        <v>0</v>
      </c>
      <c r="BN336">
        <v>0</v>
      </c>
      <c r="BO336">
        <v>0.70050000000000001</v>
      </c>
      <c r="BP336" t="s">
        <v>1792</v>
      </c>
      <c r="BQ336" t="s">
        <v>1699</v>
      </c>
      <c r="BR336">
        <v>0</v>
      </c>
      <c r="BS336">
        <v>2011</v>
      </c>
      <c r="BT336" t="s">
        <v>1909</v>
      </c>
      <c r="BU336" t="s">
        <v>1863</v>
      </c>
      <c r="BV336" t="s">
        <v>1812</v>
      </c>
      <c r="BW336">
        <v>2009</v>
      </c>
      <c r="BX336">
        <v>0</v>
      </c>
      <c r="BY336">
        <v>1.8</v>
      </c>
      <c r="BZ336">
        <v>0.33839999999999998</v>
      </c>
      <c r="CA336">
        <v>0.10745</v>
      </c>
      <c r="CB336">
        <v>0.33839999999999998</v>
      </c>
      <c r="CC336">
        <v>0.10745</v>
      </c>
      <c r="CD336">
        <v>0.1</v>
      </c>
      <c r="CE336">
        <v>0.1</v>
      </c>
      <c r="CF336">
        <v>0.1</v>
      </c>
      <c r="CG336">
        <v>0.98</v>
      </c>
      <c r="CH336" t="s">
        <v>1793</v>
      </c>
      <c r="CI336">
        <v>2016</v>
      </c>
      <c r="CJ336">
        <v>0</v>
      </c>
      <c r="CK336">
        <v>0</v>
      </c>
      <c r="CL336">
        <v>0</v>
      </c>
      <c r="CM336">
        <v>0</v>
      </c>
      <c r="CN336">
        <v>0</v>
      </c>
      <c r="CO336" t="s">
        <v>2562</v>
      </c>
      <c r="CP336">
        <v>100</v>
      </c>
      <c r="CQ336" t="s">
        <v>1843</v>
      </c>
      <c r="CR336">
        <v>100</v>
      </c>
      <c r="CS336" t="s">
        <v>1795</v>
      </c>
      <c r="CT336" t="s">
        <v>2563</v>
      </c>
      <c r="CU336">
        <v>0.5</v>
      </c>
      <c r="CV336">
        <v>0</v>
      </c>
      <c r="CW336" t="s">
        <v>2279</v>
      </c>
      <c r="CX336">
        <v>40.540799999999997</v>
      </c>
      <c r="CY336">
        <v>-89.678600000000003</v>
      </c>
      <c r="CZ336" t="s">
        <v>1798</v>
      </c>
      <c r="DA336" t="s">
        <v>1799</v>
      </c>
      <c r="DB336" t="s">
        <v>2306</v>
      </c>
      <c r="DC336">
        <v>0</v>
      </c>
      <c r="DD336" s="18">
        <v>9806958</v>
      </c>
      <c r="DE336" s="18">
        <v>882281.4</v>
      </c>
      <c r="DF336" s="57">
        <v>0.21199999999999999</v>
      </c>
      <c r="DG336" t="s">
        <v>1891</v>
      </c>
      <c r="DH336">
        <v>5464357.5999999996</v>
      </c>
      <c r="DI336">
        <v>580.4</v>
      </c>
      <c r="DJ336">
        <v>509.8</v>
      </c>
      <c r="DK336">
        <v>1043261.8</v>
      </c>
      <c r="DL336">
        <v>4.5999999999999996</v>
      </c>
      <c r="DM336">
        <v>271.8</v>
      </c>
      <c r="DN336">
        <v>25</v>
      </c>
      <c r="DO336">
        <v>0</v>
      </c>
      <c r="DP336">
        <v>0.10895472101489501</v>
      </c>
      <c r="DQ336">
        <v>9.9191753182019698E-2</v>
      </c>
      <c r="DR336">
        <v>212.72354877632401</v>
      </c>
      <c r="DS336">
        <v>3.9051871331503799E-7</v>
      </c>
      <c r="DT336">
        <v>0.1026250237126</v>
      </c>
      <c r="DU336">
        <v>0.118364940484093</v>
      </c>
      <c r="DV336">
        <v>0.103966999756703</v>
      </c>
      <c r="DW336" s="58">
        <v>212.75951217492701</v>
      </c>
      <c r="DX336">
        <v>4.6905472624640498E-7</v>
      </c>
      <c r="DY336">
        <v>9.9481044212772596E-2</v>
      </c>
      <c r="DZ336">
        <v>4.2127655558895803E-3</v>
      </c>
      <c r="EA336">
        <v>0</v>
      </c>
      <c r="EB336">
        <v>718066.5</v>
      </c>
      <c r="EC336">
        <v>501040</v>
      </c>
      <c r="ED336">
        <v>39248</v>
      </c>
      <c r="EE336">
        <v>0</v>
      </c>
      <c r="EF336">
        <v>1</v>
      </c>
      <c r="EG336">
        <v>1</v>
      </c>
      <c r="EH336" t="s">
        <v>1821</v>
      </c>
      <c r="EI336">
        <v>3.5667009999999998E-3</v>
      </c>
      <c r="EJ336">
        <v>2.4577129999999998E-3</v>
      </c>
      <c r="EK336" t="s">
        <v>1848</v>
      </c>
      <c r="EL336" t="s">
        <v>1848</v>
      </c>
      <c r="EM336">
        <v>0</v>
      </c>
      <c r="EN336">
        <v>1</v>
      </c>
      <c r="EO336">
        <v>1</v>
      </c>
      <c r="EP336">
        <v>0</v>
      </c>
      <c r="EQ336">
        <v>0</v>
      </c>
      <c r="ER336">
        <v>0</v>
      </c>
      <c r="ES336">
        <v>1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0</v>
      </c>
      <c r="EZ336" t="s">
        <v>1823</v>
      </c>
      <c r="FA336">
        <v>50</v>
      </c>
      <c r="FB336" t="s">
        <v>1824</v>
      </c>
      <c r="FC336">
        <v>6</v>
      </c>
      <c r="FD336" t="s">
        <v>1849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83</v>
      </c>
      <c r="FM336">
        <v>30</v>
      </c>
      <c r="FN336">
        <v>82</v>
      </c>
      <c r="FO336">
        <v>38</v>
      </c>
      <c r="FP336">
        <v>1</v>
      </c>
      <c r="FQ336">
        <v>0</v>
      </c>
      <c r="FR336">
        <v>0</v>
      </c>
      <c r="FS336" t="s">
        <v>1851</v>
      </c>
      <c r="FT336">
        <v>1</v>
      </c>
      <c r="FU336">
        <v>1</v>
      </c>
      <c r="FV336">
        <v>1</v>
      </c>
      <c r="FW336">
        <v>1</v>
      </c>
      <c r="FX336" t="s">
        <v>1827</v>
      </c>
      <c r="FY336">
        <v>0</v>
      </c>
      <c r="FZ336">
        <v>0</v>
      </c>
      <c r="GA336">
        <v>1</v>
      </c>
      <c r="GB336" t="s">
        <v>1828</v>
      </c>
      <c r="GC336">
        <v>0</v>
      </c>
      <c r="GD336">
        <v>1</v>
      </c>
      <c r="GE336">
        <v>1</v>
      </c>
      <c r="GF336">
        <v>1</v>
      </c>
      <c r="GG336">
        <v>0</v>
      </c>
      <c r="GH336">
        <v>1</v>
      </c>
      <c r="GI336">
        <v>0</v>
      </c>
      <c r="GJ336" t="s">
        <v>1836</v>
      </c>
      <c r="GK336">
        <v>0</v>
      </c>
      <c r="GL336">
        <v>1</v>
      </c>
      <c r="GM336" t="s">
        <v>1836</v>
      </c>
      <c r="GN336">
        <v>0</v>
      </c>
      <c r="GO336" t="s">
        <v>1880</v>
      </c>
      <c r="GP336">
        <v>0</v>
      </c>
      <c r="GQ336" t="s">
        <v>1918</v>
      </c>
      <c r="GR336">
        <v>391.35964360000003</v>
      </c>
      <c r="GS336">
        <v>1.4830348746770901</v>
      </c>
      <c r="GT336">
        <v>1.3026381445733699</v>
      </c>
      <c r="GU336">
        <v>0</v>
      </c>
      <c r="GV336">
        <v>8890490</v>
      </c>
      <c r="GW336">
        <v>799692</v>
      </c>
      <c r="GX336">
        <v>0.19</v>
      </c>
      <c r="GY336">
        <v>945608</v>
      </c>
      <c r="GZ336">
        <v>212.72348318259174</v>
      </c>
      <c r="HA336" t="s">
        <v>1806</v>
      </c>
      <c r="HB336" s="57">
        <v>0.21199999999999999</v>
      </c>
      <c r="HC336" t="s">
        <v>1806</v>
      </c>
      <c r="HD336" s="58">
        <v>212.75951217492701</v>
      </c>
      <c r="HE336" s="18">
        <v>713134.07999999996</v>
      </c>
      <c r="HF336" s="18">
        <v>8115465.8303999994</v>
      </c>
      <c r="HG336" s="18">
        <v>863321.27557409648</v>
      </c>
      <c r="HH336" s="57">
        <v>0.25</v>
      </c>
      <c r="HI336">
        <v>180</v>
      </c>
      <c r="HJ336" s="11">
        <v>24.98773270310485</v>
      </c>
      <c r="HK336">
        <v>0</v>
      </c>
      <c r="HL336" s="11">
        <v>13.882073723947139</v>
      </c>
      <c r="HM336" s="59" t="s">
        <v>44</v>
      </c>
      <c r="HN336" s="59" t="s">
        <v>44</v>
      </c>
      <c r="HO336" s="59" t="s">
        <v>44</v>
      </c>
      <c r="HP336" s="59" t="s">
        <v>44</v>
      </c>
      <c r="HQ336" s="59" t="s">
        <v>44</v>
      </c>
      <c r="HR336" s="59" t="s">
        <v>44</v>
      </c>
      <c r="HS336" s="59" t="s">
        <v>44</v>
      </c>
      <c r="HT336" s="59" t="s">
        <v>44</v>
      </c>
      <c r="HU336" t="s">
        <v>44</v>
      </c>
      <c r="HV336" s="19" t="s">
        <v>44</v>
      </c>
      <c r="HW336" s="18">
        <v>421.07893632000003</v>
      </c>
      <c r="HX336" s="58">
        <v>138.70340162380799</v>
      </c>
      <c r="HY336" s="58">
        <v>245.29659837619201</v>
      </c>
      <c r="HZ336" s="57">
        <v>0.33187578033654991</v>
      </c>
      <c r="IA336" s="18">
        <v>713134.07999999996</v>
      </c>
      <c r="IB336" s="18">
        <v>1116377.0249272999</v>
      </c>
      <c r="IC336" s="18">
        <v>12704370.543672673</v>
      </c>
      <c r="ID336" s="58">
        <v>21.275951217492704</v>
      </c>
      <c r="IE336" s="18">
        <v>135148.78396806552</v>
      </c>
      <c r="IF336" s="18">
        <v>728172.49160603096</v>
      </c>
      <c r="IG336" s="18">
        <v>667430536.39561152</v>
      </c>
      <c r="IH336" s="18">
        <v>1</v>
      </c>
      <c r="II336" s="18">
        <v>0</v>
      </c>
      <c r="IJ336" s="18">
        <v>2720.9123192651291</v>
      </c>
      <c r="IK336" s="58">
        <v>24.338775999999999</v>
      </c>
      <c r="IL336" s="58">
        <v>9.6522621242684288</v>
      </c>
      <c r="IM336" s="58">
        <v>14.67416230686</v>
      </c>
      <c r="IN336" s="58">
        <v>25.572965797386111</v>
      </c>
      <c r="IO336" s="58">
        <v>0</v>
      </c>
      <c r="IP336" s="58">
        <v>86.792460944388793</v>
      </c>
      <c r="IQ336" s="58">
        <v>69.800864243873733</v>
      </c>
      <c r="IR336" s="58">
        <v>68.359318265336555</v>
      </c>
      <c r="IS336" s="58">
        <f t="shared" si="25"/>
        <v>2720.9123192651291</v>
      </c>
      <c r="IT336" s="60"/>
      <c r="IU336" s="18">
        <f t="shared" si="26"/>
        <v>14.67416230686</v>
      </c>
      <c r="IV336" s="18">
        <f t="shared" si="27"/>
        <v>24.338775999999999</v>
      </c>
      <c r="IW336" s="57">
        <f t="shared" si="28"/>
        <v>0.36120677506199994</v>
      </c>
      <c r="IX336" s="57">
        <f t="shared" si="29"/>
        <v>0.56545179404032964</v>
      </c>
      <c r="JA336" s="18">
        <v>214.13</v>
      </c>
    </row>
    <row r="337" spans="18:261" x14ac:dyDescent="0.2">
      <c r="R337" t="s">
        <v>687</v>
      </c>
      <c r="S337">
        <v>6101</v>
      </c>
      <c r="T337" t="s">
        <v>41</v>
      </c>
      <c r="U337" t="s">
        <v>688</v>
      </c>
      <c r="V337">
        <v>2777</v>
      </c>
      <c r="W337" t="s">
        <v>42</v>
      </c>
      <c r="X337" t="s">
        <v>125</v>
      </c>
      <c r="Y337">
        <v>56005</v>
      </c>
      <c r="Z337">
        <v>332</v>
      </c>
      <c r="AA337">
        <v>332</v>
      </c>
      <c r="AB337" t="b">
        <v>1</v>
      </c>
      <c r="AC337">
        <v>12221</v>
      </c>
      <c r="AD337">
        <v>1978</v>
      </c>
      <c r="AE337" s="10">
        <v>2039</v>
      </c>
      <c r="AF337" s="11">
        <v>56</v>
      </c>
      <c r="AG337" s="11">
        <v>14.538874584267042</v>
      </c>
      <c r="AH337" s="11">
        <v>0</v>
      </c>
      <c r="AI337" s="11">
        <v>14.538874584267042</v>
      </c>
      <c r="AJ337" s="11" t="s">
        <v>125</v>
      </c>
      <c r="AK337" s="11">
        <v>4.82</v>
      </c>
      <c r="AL337" s="11" t="s">
        <v>125</v>
      </c>
      <c r="AM337" s="11">
        <v>-28.91</v>
      </c>
      <c r="AQ337" t="s">
        <v>848</v>
      </c>
      <c r="AR337" t="s">
        <v>852</v>
      </c>
      <c r="AS337">
        <v>879</v>
      </c>
      <c r="AT337" t="s">
        <v>41</v>
      </c>
      <c r="AU337">
        <v>61</v>
      </c>
      <c r="AV337">
        <v>595</v>
      </c>
      <c r="AW337" t="s">
        <v>42</v>
      </c>
      <c r="AX337">
        <v>0</v>
      </c>
      <c r="AY337" t="s">
        <v>550</v>
      </c>
      <c r="AZ337" t="s">
        <v>95</v>
      </c>
      <c r="BA337">
        <v>17</v>
      </c>
      <c r="BB337" t="s">
        <v>850</v>
      </c>
      <c r="BC337">
        <v>179</v>
      </c>
      <c r="BD337">
        <v>17179</v>
      </c>
      <c r="BE337">
        <v>384</v>
      </c>
      <c r="BF337">
        <v>11525</v>
      </c>
      <c r="BG337">
        <v>1975</v>
      </c>
      <c r="BH337">
        <v>0</v>
      </c>
      <c r="BI337" t="s">
        <v>2063</v>
      </c>
      <c r="BJ337" t="s">
        <v>1948</v>
      </c>
      <c r="BK337" t="s">
        <v>1808</v>
      </c>
      <c r="BL337" t="s">
        <v>1910</v>
      </c>
      <c r="BM337">
        <v>0</v>
      </c>
      <c r="BN337">
        <v>0</v>
      </c>
      <c r="BO337">
        <v>0.6946</v>
      </c>
      <c r="BP337" t="s">
        <v>1792</v>
      </c>
      <c r="BQ337" t="s">
        <v>1699</v>
      </c>
      <c r="BR337">
        <v>0</v>
      </c>
      <c r="BS337">
        <v>2011</v>
      </c>
      <c r="BT337" t="s">
        <v>1909</v>
      </c>
      <c r="BU337" t="s">
        <v>1863</v>
      </c>
      <c r="BV337" t="s">
        <v>1812</v>
      </c>
      <c r="BW337">
        <v>2009</v>
      </c>
      <c r="BX337">
        <v>0</v>
      </c>
      <c r="BY337">
        <v>1.8</v>
      </c>
      <c r="BZ337">
        <v>0.11105</v>
      </c>
      <c r="CA337">
        <v>8.4330000000000002E-2</v>
      </c>
      <c r="CB337">
        <v>0.11105</v>
      </c>
      <c r="CC337">
        <v>8.4330000000000002E-2</v>
      </c>
      <c r="CD337">
        <v>0.1</v>
      </c>
      <c r="CE337">
        <v>0.1</v>
      </c>
      <c r="CF337">
        <v>0.1</v>
      </c>
      <c r="CG337">
        <v>0.98</v>
      </c>
      <c r="CH337" t="s">
        <v>1793</v>
      </c>
      <c r="CI337">
        <v>2016</v>
      </c>
      <c r="CJ337">
        <v>0</v>
      </c>
      <c r="CK337">
        <v>0</v>
      </c>
      <c r="CL337">
        <v>0</v>
      </c>
      <c r="CM337">
        <v>0</v>
      </c>
      <c r="CN337">
        <v>0</v>
      </c>
      <c r="CO337" t="s">
        <v>2562</v>
      </c>
      <c r="CP337">
        <v>100</v>
      </c>
      <c r="CQ337" t="s">
        <v>1843</v>
      </c>
      <c r="CR337">
        <v>100</v>
      </c>
      <c r="CS337" t="s">
        <v>1795</v>
      </c>
      <c r="CT337" t="s">
        <v>2564</v>
      </c>
      <c r="CU337">
        <v>0.5</v>
      </c>
      <c r="CV337">
        <v>0</v>
      </c>
      <c r="CW337" t="s">
        <v>2279</v>
      </c>
      <c r="CX337">
        <v>40.540799999999997</v>
      </c>
      <c r="CY337">
        <v>-89.678600000000003</v>
      </c>
      <c r="CZ337" t="s">
        <v>1798</v>
      </c>
      <c r="DA337" t="s">
        <v>1799</v>
      </c>
      <c r="DB337" t="s">
        <v>2306</v>
      </c>
      <c r="DC337">
        <v>0</v>
      </c>
      <c r="DD337" s="18">
        <v>9173631</v>
      </c>
      <c r="DE337" s="18">
        <v>817254.8</v>
      </c>
      <c r="DF337" s="57">
        <v>0.19600000000000001</v>
      </c>
      <c r="DG337" t="s">
        <v>1877</v>
      </c>
      <c r="DH337">
        <v>4339177.5999999996</v>
      </c>
      <c r="DI337">
        <v>574.4</v>
      </c>
      <c r="DJ337">
        <v>502.8</v>
      </c>
      <c r="DK337">
        <v>976204.2</v>
      </c>
      <c r="DL337">
        <v>4.8</v>
      </c>
      <c r="DM337">
        <v>227.4</v>
      </c>
      <c r="DN337">
        <v>17</v>
      </c>
      <c r="DO337">
        <v>0</v>
      </c>
      <c r="DP337">
        <v>0.110495952358797</v>
      </c>
      <c r="DQ337">
        <v>0.106861217083837</v>
      </c>
      <c r="DR337">
        <v>212.72397238764299</v>
      </c>
      <c r="DS337">
        <v>5.4521029124406804E-7</v>
      </c>
      <c r="DT337">
        <v>0.10545431353041</v>
      </c>
      <c r="DU337">
        <v>0.12522849458409599</v>
      </c>
      <c r="DV337">
        <v>0.10961853599736</v>
      </c>
      <c r="DW337" s="58">
        <v>212.82831193013899</v>
      </c>
      <c r="DX337">
        <v>5.2323883530959496E-7</v>
      </c>
      <c r="DY337">
        <v>0.10481248797007001</v>
      </c>
      <c r="DZ337">
        <v>1.77558552152054E-3</v>
      </c>
      <c r="EA337">
        <v>0</v>
      </c>
      <c r="EB337">
        <v>449309</v>
      </c>
      <c r="EC337">
        <v>335201</v>
      </c>
      <c r="ED337">
        <v>20564</v>
      </c>
      <c r="EE337">
        <v>0</v>
      </c>
      <c r="EF337">
        <v>1</v>
      </c>
      <c r="EG337">
        <v>1</v>
      </c>
      <c r="EH337" t="s">
        <v>1821</v>
      </c>
      <c r="EI337">
        <v>1.9194660000000001E-3</v>
      </c>
      <c r="EJ337">
        <v>2.4577129999999998E-3</v>
      </c>
      <c r="EK337" t="s">
        <v>1848</v>
      </c>
      <c r="EL337" t="s">
        <v>1848</v>
      </c>
      <c r="EM337">
        <v>0</v>
      </c>
      <c r="EN337">
        <v>1</v>
      </c>
      <c r="EO337">
        <v>1</v>
      </c>
      <c r="EP337">
        <v>0</v>
      </c>
      <c r="EQ337">
        <v>0</v>
      </c>
      <c r="ER337">
        <v>0</v>
      </c>
      <c r="ES337">
        <v>1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0</v>
      </c>
      <c r="EZ337" t="s">
        <v>1823</v>
      </c>
      <c r="FA337">
        <v>47</v>
      </c>
      <c r="FB337" t="s">
        <v>1824</v>
      </c>
      <c r="FC337">
        <v>6</v>
      </c>
      <c r="FD337" t="s">
        <v>1849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83</v>
      </c>
      <c r="FM337">
        <v>30</v>
      </c>
      <c r="FN337">
        <v>82</v>
      </c>
      <c r="FO337">
        <v>38</v>
      </c>
      <c r="FP337">
        <v>1</v>
      </c>
      <c r="FQ337">
        <v>0</v>
      </c>
      <c r="FR337">
        <v>0</v>
      </c>
      <c r="FS337" t="s">
        <v>1851</v>
      </c>
      <c r="FT337">
        <v>1</v>
      </c>
      <c r="FU337">
        <v>1</v>
      </c>
      <c r="FV337">
        <v>1</v>
      </c>
      <c r="FW337">
        <v>1</v>
      </c>
      <c r="FX337" t="s">
        <v>1827</v>
      </c>
      <c r="FY337">
        <v>0</v>
      </c>
      <c r="FZ337">
        <v>0</v>
      </c>
      <c r="GA337">
        <v>1</v>
      </c>
      <c r="GB337" t="s">
        <v>1828</v>
      </c>
      <c r="GC337">
        <v>0</v>
      </c>
      <c r="GD337">
        <v>1</v>
      </c>
      <c r="GE337">
        <v>1</v>
      </c>
      <c r="GF337">
        <v>1</v>
      </c>
      <c r="GG337">
        <v>1</v>
      </c>
      <c r="GH337">
        <v>1</v>
      </c>
      <c r="GI337">
        <v>0</v>
      </c>
      <c r="GJ337" t="s">
        <v>1836</v>
      </c>
      <c r="GK337">
        <v>0</v>
      </c>
      <c r="GL337">
        <v>1</v>
      </c>
      <c r="GM337" t="s">
        <v>1836</v>
      </c>
      <c r="GN337">
        <v>0</v>
      </c>
      <c r="GO337" t="s">
        <v>1880</v>
      </c>
      <c r="GP337">
        <v>0</v>
      </c>
      <c r="GQ337" t="s">
        <v>1918</v>
      </c>
      <c r="GR337">
        <v>391.35964360000003</v>
      </c>
      <c r="GS337">
        <v>1.4677037078127499</v>
      </c>
      <c r="GT337">
        <v>1.28475178323164</v>
      </c>
      <c r="GU337">
        <v>0</v>
      </c>
      <c r="GV337">
        <v>6112767</v>
      </c>
      <c r="GW337">
        <v>544799</v>
      </c>
      <c r="GX337">
        <v>0.13</v>
      </c>
      <c r="GY337">
        <v>650166</v>
      </c>
      <c r="GZ337">
        <v>212.72395954238073</v>
      </c>
      <c r="HA337" t="s">
        <v>1840</v>
      </c>
      <c r="HB337" s="57">
        <v>0.2</v>
      </c>
      <c r="HC337" t="s">
        <v>1806</v>
      </c>
      <c r="HD337" s="58">
        <v>212.82831193013899</v>
      </c>
      <c r="HE337" s="18">
        <v>672768.00000000012</v>
      </c>
      <c r="HF337" s="18">
        <v>7753651.2000000011</v>
      </c>
      <c r="HG337" s="18">
        <v>825098.24809554836</v>
      </c>
      <c r="HH337" s="57">
        <v>0.25</v>
      </c>
      <c r="HI337">
        <v>180</v>
      </c>
      <c r="HJ337" s="11">
        <v>24.792360613050931</v>
      </c>
      <c r="HK337">
        <v>0</v>
      </c>
      <c r="HL337" s="11">
        <v>13.773533673917186</v>
      </c>
      <c r="HM337" s="59" t="s">
        <v>44</v>
      </c>
      <c r="HN337" s="59" t="s">
        <v>44</v>
      </c>
      <c r="HO337" s="59" t="s">
        <v>44</v>
      </c>
      <c r="HP337" s="59" t="s">
        <v>44</v>
      </c>
      <c r="HQ337" s="59" t="s">
        <v>44</v>
      </c>
      <c r="HR337" s="59" t="s">
        <v>44</v>
      </c>
      <c r="HS337" s="59" t="s">
        <v>44</v>
      </c>
      <c r="HT337" s="59" t="s">
        <v>44</v>
      </c>
      <c r="HU337" t="s">
        <v>44</v>
      </c>
      <c r="HV337" s="19" t="s">
        <v>44</v>
      </c>
      <c r="HW337" s="18">
        <v>426.44417759999999</v>
      </c>
      <c r="HX337" s="58">
        <v>140.47071210143997</v>
      </c>
      <c r="HY337" s="58">
        <v>243.52928789856003</v>
      </c>
      <c r="HZ337" s="57">
        <v>0.31536247924311422</v>
      </c>
      <c r="IA337" s="18">
        <v>672768.00000000023</v>
      </c>
      <c r="IB337" s="18">
        <v>1060828.9221771574</v>
      </c>
      <c r="IC337" s="18">
        <v>12226053.328091737</v>
      </c>
      <c r="ID337" s="58">
        <v>21.282831193013902</v>
      </c>
      <c r="IE337" s="18">
        <v>130102.51456928112</v>
      </c>
      <c r="IF337" s="18">
        <v>694995.73352626723</v>
      </c>
      <c r="IG337" s="18">
        <v>675934704.03861368</v>
      </c>
      <c r="IH337" s="18">
        <v>1</v>
      </c>
      <c r="II337" s="18">
        <v>0</v>
      </c>
      <c r="IJ337" s="18">
        <v>2775.5786988551799</v>
      </c>
      <c r="IK337" s="58">
        <v>24.338775999999999</v>
      </c>
      <c r="IL337" s="58">
        <v>9.9716442995766759</v>
      </c>
      <c r="IM337" s="58">
        <v>14.861135376674996</v>
      </c>
      <c r="IN337" s="58">
        <v>25.75900628495296</v>
      </c>
      <c r="IO337" s="58">
        <v>-3.7357185889978147E-15</v>
      </c>
      <c r="IP337" s="58">
        <v>87.808334150454087</v>
      </c>
      <c r="IQ337" s="58">
        <v>77.320047279622329</v>
      </c>
      <c r="IR337" s="58">
        <v>74.847155254156604</v>
      </c>
      <c r="IS337" s="58">
        <f t="shared" si="25"/>
        <v>2775.5786988551799</v>
      </c>
      <c r="IT337" s="60"/>
      <c r="IU337" s="18">
        <f t="shared" si="26"/>
        <v>14.861135376674996</v>
      </c>
      <c r="IV337" s="18">
        <f t="shared" si="27"/>
        <v>24.338775999999999</v>
      </c>
      <c r="IW337" s="57">
        <f t="shared" si="28"/>
        <v>0.36580914609749993</v>
      </c>
      <c r="IX337" s="57">
        <f t="shared" si="29"/>
        <v>0.57681239621557068</v>
      </c>
      <c r="JA337" s="18">
        <v>214.13</v>
      </c>
    </row>
    <row r="338" spans="18:261" x14ac:dyDescent="0.2">
      <c r="R338" t="s">
        <v>106</v>
      </c>
      <c r="S338">
        <v>6113</v>
      </c>
      <c r="T338" t="s">
        <v>41</v>
      </c>
      <c r="U338">
        <v>1</v>
      </c>
      <c r="V338">
        <v>2782</v>
      </c>
      <c r="W338" t="s">
        <v>42</v>
      </c>
      <c r="X338" t="s">
        <v>43</v>
      </c>
      <c r="Y338">
        <v>18051</v>
      </c>
      <c r="Z338">
        <v>630</v>
      </c>
      <c r="AA338">
        <v>3132</v>
      </c>
      <c r="AB338" t="b">
        <v>1</v>
      </c>
      <c r="AC338">
        <v>10394</v>
      </c>
      <c r="AD338">
        <v>1975</v>
      </c>
      <c r="AE338" s="10">
        <v>2038</v>
      </c>
      <c r="AF338" s="11">
        <v>3</v>
      </c>
      <c r="AG338" s="11">
        <v>10.860122313822879</v>
      </c>
      <c r="AH338" s="11">
        <v>0</v>
      </c>
      <c r="AI338" s="11">
        <v>10.860122313822879</v>
      </c>
      <c r="AJ338" s="11" t="s">
        <v>95</v>
      </c>
      <c r="AK338" s="11">
        <v>4.82</v>
      </c>
      <c r="AL338" s="11" t="s">
        <v>43</v>
      </c>
      <c r="AM338" s="11">
        <v>-28.91</v>
      </c>
      <c r="AQ338" t="s">
        <v>848</v>
      </c>
      <c r="AR338" t="s">
        <v>853</v>
      </c>
      <c r="AS338">
        <v>879</v>
      </c>
      <c r="AT338" t="s">
        <v>41</v>
      </c>
      <c r="AU338">
        <v>62</v>
      </c>
      <c r="AV338">
        <v>596</v>
      </c>
      <c r="AW338" t="s">
        <v>42</v>
      </c>
      <c r="AX338">
        <v>0</v>
      </c>
      <c r="AY338" t="s">
        <v>550</v>
      </c>
      <c r="AZ338" t="s">
        <v>95</v>
      </c>
      <c r="BA338">
        <v>17</v>
      </c>
      <c r="BB338" t="s">
        <v>850</v>
      </c>
      <c r="BC338">
        <v>179</v>
      </c>
      <c r="BD338">
        <v>17179</v>
      </c>
      <c r="BE338">
        <v>384</v>
      </c>
      <c r="BF338">
        <v>11525</v>
      </c>
      <c r="BG338">
        <v>1975</v>
      </c>
      <c r="BH338">
        <v>0</v>
      </c>
      <c r="BI338" t="s">
        <v>2063</v>
      </c>
      <c r="BJ338" t="s">
        <v>1948</v>
      </c>
      <c r="BK338" t="s">
        <v>1808</v>
      </c>
      <c r="BL338" t="s">
        <v>1910</v>
      </c>
      <c r="BM338">
        <v>0</v>
      </c>
      <c r="BN338">
        <v>0</v>
      </c>
      <c r="BO338">
        <v>0.69640000000000002</v>
      </c>
      <c r="BP338" t="s">
        <v>1792</v>
      </c>
      <c r="BQ338" t="s">
        <v>1699</v>
      </c>
      <c r="BR338">
        <v>0</v>
      </c>
      <c r="BS338">
        <v>2011</v>
      </c>
      <c r="BT338" t="s">
        <v>1909</v>
      </c>
      <c r="BU338" t="s">
        <v>1863</v>
      </c>
      <c r="BV338" t="s">
        <v>1812</v>
      </c>
      <c r="BW338">
        <v>2009</v>
      </c>
      <c r="BX338">
        <v>0</v>
      </c>
      <c r="BY338">
        <v>1.8</v>
      </c>
      <c r="BZ338">
        <v>0.112509999999999</v>
      </c>
      <c r="CA338">
        <v>8.3309999999999995E-2</v>
      </c>
      <c r="CB338">
        <v>0.112509999999999</v>
      </c>
      <c r="CC338">
        <v>8.3309999999999995E-2</v>
      </c>
      <c r="CD338">
        <v>0.1</v>
      </c>
      <c r="CE338">
        <v>0.1</v>
      </c>
      <c r="CF338">
        <v>0.1</v>
      </c>
      <c r="CG338">
        <v>0.98</v>
      </c>
      <c r="CH338" t="s">
        <v>1793</v>
      </c>
      <c r="CI338">
        <v>2016</v>
      </c>
      <c r="CJ338">
        <v>0</v>
      </c>
      <c r="CK338">
        <v>0</v>
      </c>
      <c r="CL338">
        <v>0</v>
      </c>
      <c r="CM338">
        <v>0</v>
      </c>
      <c r="CN338">
        <v>0</v>
      </c>
      <c r="CO338" t="s">
        <v>2562</v>
      </c>
      <c r="CP338">
        <v>100</v>
      </c>
      <c r="CQ338" t="s">
        <v>1843</v>
      </c>
      <c r="CR338">
        <v>100</v>
      </c>
      <c r="CS338" t="s">
        <v>1795</v>
      </c>
      <c r="CT338" t="s">
        <v>2564</v>
      </c>
      <c r="CU338">
        <v>0.5</v>
      </c>
      <c r="CV338">
        <v>0</v>
      </c>
      <c r="CW338" t="s">
        <v>2279</v>
      </c>
      <c r="CX338">
        <v>40.540799999999997</v>
      </c>
      <c r="CY338">
        <v>-89.678600000000003</v>
      </c>
      <c r="CZ338" t="s">
        <v>1798</v>
      </c>
      <c r="DA338" t="s">
        <v>1799</v>
      </c>
      <c r="DB338" t="s">
        <v>2306</v>
      </c>
      <c r="DC338">
        <v>0</v>
      </c>
      <c r="DD338" s="18">
        <v>9035642.8000000007</v>
      </c>
      <c r="DE338" s="18">
        <v>808489.4</v>
      </c>
      <c r="DF338" s="57">
        <v>0.19600000000000001</v>
      </c>
      <c r="DG338" t="s">
        <v>1877</v>
      </c>
      <c r="DH338">
        <v>4200383.4000000004</v>
      </c>
      <c r="DI338">
        <v>562.6</v>
      </c>
      <c r="DJ338">
        <v>497.2</v>
      </c>
      <c r="DK338">
        <v>961546.4</v>
      </c>
      <c r="DL338">
        <v>4.8</v>
      </c>
      <c r="DM338">
        <v>219.2</v>
      </c>
      <c r="DN338">
        <v>17</v>
      </c>
      <c r="DO338">
        <v>0</v>
      </c>
      <c r="DP338">
        <v>0.109349392747027</v>
      </c>
      <c r="DQ338">
        <v>0.101482529959471</v>
      </c>
      <c r="DR338">
        <v>212.72390320690599</v>
      </c>
      <c r="DS338">
        <v>5.9001470906669702E-7</v>
      </c>
      <c r="DT338">
        <v>9.9970033858010204E-2</v>
      </c>
      <c r="DU338">
        <v>0.124529048447997</v>
      </c>
      <c r="DV338">
        <v>0.110053044593573</v>
      </c>
      <c r="DW338" s="58">
        <v>212.83408857198199</v>
      </c>
      <c r="DX338">
        <v>5.3122949924492303E-7</v>
      </c>
      <c r="DY338">
        <v>0.10437142476089201</v>
      </c>
      <c r="DZ338">
        <v>1.8252057369222501E-3</v>
      </c>
      <c r="EA338">
        <v>0</v>
      </c>
      <c r="EB338">
        <v>449309</v>
      </c>
      <c r="EC338">
        <v>335198</v>
      </c>
      <c r="ED338">
        <v>20563</v>
      </c>
      <c r="EE338">
        <v>0</v>
      </c>
      <c r="EF338">
        <v>1</v>
      </c>
      <c r="EG338">
        <v>1</v>
      </c>
      <c r="EH338" t="s">
        <v>1821</v>
      </c>
      <c r="EI338">
        <v>6.25405699999999E-3</v>
      </c>
      <c r="EJ338">
        <v>2.4577129999999998E-3</v>
      </c>
      <c r="EK338" t="s">
        <v>1848</v>
      </c>
      <c r="EL338" t="s">
        <v>1848</v>
      </c>
      <c r="EM338">
        <v>0</v>
      </c>
      <c r="EN338">
        <v>1</v>
      </c>
      <c r="EO338">
        <v>1</v>
      </c>
      <c r="EP338">
        <v>0</v>
      </c>
      <c r="EQ338">
        <v>0</v>
      </c>
      <c r="ER338">
        <v>0</v>
      </c>
      <c r="ES338">
        <v>1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0</v>
      </c>
      <c r="EZ338" t="s">
        <v>1823</v>
      </c>
      <c r="FA338">
        <v>47</v>
      </c>
      <c r="FB338" t="s">
        <v>1824</v>
      </c>
      <c r="FC338">
        <v>6</v>
      </c>
      <c r="FD338" t="s">
        <v>1849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83</v>
      </c>
      <c r="FM338">
        <v>30</v>
      </c>
      <c r="FN338">
        <v>82</v>
      </c>
      <c r="FO338">
        <v>38</v>
      </c>
      <c r="FP338">
        <v>1</v>
      </c>
      <c r="FQ338">
        <v>0</v>
      </c>
      <c r="FR338">
        <v>0</v>
      </c>
      <c r="FS338" t="s">
        <v>1851</v>
      </c>
      <c r="FT338">
        <v>1</v>
      </c>
      <c r="FU338">
        <v>1</v>
      </c>
      <c r="FV338">
        <v>1</v>
      </c>
      <c r="FW338">
        <v>1</v>
      </c>
      <c r="FX338" t="s">
        <v>1827</v>
      </c>
      <c r="FY338">
        <v>0</v>
      </c>
      <c r="FZ338">
        <v>0</v>
      </c>
      <c r="GA338">
        <v>1</v>
      </c>
      <c r="GB338" t="s">
        <v>1828</v>
      </c>
      <c r="GC338">
        <v>0</v>
      </c>
      <c r="GD338">
        <v>1</v>
      </c>
      <c r="GE338">
        <v>1</v>
      </c>
      <c r="GF338">
        <v>1</v>
      </c>
      <c r="GG338">
        <v>0</v>
      </c>
      <c r="GH338">
        <v>1</v>
      </c>
      <c r="GI338">
        <v>0</v>
      </c>
      <c r="GJ338" t="s">
        <v>1836</v>
      </c>
      <c r="GK338">
        <v>0</v>
      </c>
      <c r="GL338">
        <v>1</v>
      </c>
      <c r="GM338" t="s">
        <v>1836</v>
      </c>
      <c r="GN338">
        <v>0</v>
      </c>
      <c r="GO338" t="s">
        <v>1880</v>
      </c>
      <c r="GP338">
        <v>0</v>
      </c>
      <c r="GQ338" t="s">
        <v>1918</v>
      </c>
      <c r="GR338">
        <v>391.35964360000003</v>
      </c>
      <c r="GS338">
        <v>1.4375524129795501</v>
      </c>
      <c r="GT338">
        <v>1.2704426941582501</v>
      </c>
      <c r="GU338">
        <v>0</v>
      </c>
      <c r="GV338">
        <v>5877145</v>
      </c>
      <c r="GW338">
        <v>524488</v>
      </c>
      <c r="GX338">
        <v>0.13</v>
      </c>
      <c r="GY338">
        <v>625105</v>
      </c>
      <c r="GZ338">
        <v>212.72403522458609</v>
      </c>
      <c r="HA338" t="s">
        <v>1840</v>
      </c>
      <c r="HB338" s="57">
        <v>0.2</v>
      </c>
      <c r="HC338" t="s">
        <v>1806</v>
      </c>
      <c r="HD338" s="58">
        <v>212.83408857198199</v>
      </c>
      <c r="HE338" s="18">
        <v>672768.00000000012</v>
      </c>
      <c r="HF338" s="18">
        <v>7753651.2000000011</v>
      </c>
      <c r="HG338" s="18">
        <v>825120.64312852744</v>
      </c>
      <c r="HH338" s="57">
        <v>0.25</v>
      </c>
      <c r="HI338">
        <v>180</v>
      </c>
      <c r="HJ338" s="11">
        <v>24.792360613050931</v>
      </c>
      <c r="HK338">
        <v>0</v>
      </c>
      <c r="HL338" s="11">
        <v>13.773533673917186</v>
      </c>
      <c r="HM338" s="59" t="s">
        <v>44</v>
      </c>
      <c r="HN338" s="59" t="s">
        <v>44</v>
      </c>
      <c r="HO338" s="59" t="s">
        <v>44</v>
      </c>
      <c r="HP338" s="59" t="s">
        <v>44</v>
      </c>
      <c r="HQ338" s="59" t="s">
        <v>44</v>
      </c>
      <c r="HR338" s="59" t="s">
        <v>44</v>
      </c>
      <c r="HS338" s="59" t="s">
        <v>44</v>
      </c>
      <c r="HT338" s="59" t="s">
        <v>44</v>
      </c>
      <c r="HU338" t="s">
        <v>44</v>
      </c>
      <c r="HV338" s="19" t="s">
        <v>44</v>
      </c>
      <c r="HW338" s="18">
        <v>426.44417759999999</v>
      </c>
      <c r="HX338" s="58">
        <v>140.47071210143997</v>
      </c>
      <c r="HY338" s="58">
        <v>243.52928789856003</v>
      </c>
      <c r="HZ338" s="57">
        <v>0.31536247924311422</v>
      </c>
      <c r="IA338" s="18">
        <v>672768.00000000023</v>
      </c>
      <c r="IB338" s="18">
        <v>1060828.9221771574</v>
      </c>
      <c r="IC338" s="18">
        <v>12226053.328091737</v>
      </c>
      <c r="ID338" s="58">
        <v>21.2834088571982</v>
      </c>
      <c r="IE338" s="18">
        <v>130106.0458458426</v>
      </c>
      <c r="IF338" s="18">
        <v>695014.59728268487</v>
      </c>
      <c r="IG338" s="18">
        <v>675934704.03861368</v>
      </c>
      <c r="IH338" s="18">
        <v>1</v>
      </c>
      <c r="II338" s="18">
        <v>0</v>
      </c>
      <c r="IJ338" s="18">
        <v>2775.5786988551799</v>
      </c>
      <c r="IK338" s="58">
        <v>24.338775999999999</v>
      </c>
      <c r="IL338" s="58">
        <v>9.9716442995766759</v>
      </c>
      <c r="IM338" s="58">
        <v>14.861135376674996</v>
      </c>
      <c r="IN338" s="58">
        <v>25.759431993114184</v>
      </c>
      <c r="IO338" s="58">
        <v>-3.7357185889978147E-15</v>
      </c>
      <c r="IP338" s="58">
        <v>87.810717467281734</v>
      </c>
      <c r="IQ338" s="58">
        <v>77.318089670955885</v>
      </c>
      <c r="IR338" s="58">
        <v>74.843228840260778</v>
      </c>
      <c r="IS338" s="58">
        <f t="shared" si="25"/>
        <v>2775.5786988551799</v>
      </c>
      <c r="IT338" s="60"/>
      <c r="IU338" s="18">
        <f t="shared" si="26"/>
        <v>14.861135376674996</v>
      </c>
      <c r="IV338" s="18">
        <f t="shared" si="27"/>
        <v>24.338775999999999</v>
      </c>
      <c r="IW338" s="57">
        <f t="shared" si="28"/>
        <v>0.36580914609749993</v>
      </c>
      <c r="IX338" s="57">
        <f t="shared" si="29"/>
        <v>0.57681239621557068</v>
      </c>
      <c r="JA338" s="18">
        <v>214.13</v>
      </c>
    </row>
    <row r="339" spans="18:261" x14ac:dyDescent="0.2">
      <c r="R339" t="s">
        <v>107</v>
      </c>
      <c r="S339">
        <v>6113</v>
      </c>
      <c r="T339" t="s">
        <v>41</v>
      </c>
      <c r="U339">
        <v>2</v>
      </c>
      <c r="V339">
        <v>2783</v>
      </c>
      <c r="W339" t="s">
        <v>42</v>
      </c>
      <c r="X339" t="s">
        <v>43</v>
      </c>
      <c r="Y339">
        <v>18051</v>
      </c>
      <c r="Z339">
        <v>630</v>
      </c>
      <c r="AA339">
        <v>3132</v>
      </c>
      <c r="AB339" t="b">
        <v>1</v>
      </c>
      <c r="AC339">
        <v>10508</v>
      </c>
      <c r="AD339">
        <v>1975</v>
      </c>
      <c r="AE339" s="10">
        <v>2038</v>
      </c>
      <c r="AF339" s="11">
        <v>3</v>
      </c>
      <c r="AG339" s="11">
        <v>10.860122313822879</v>
      </c>
      <c r="AH339" s="11">
        <v>0</v>
      </c>
      <c r="AI339" s="11">
        <v>10.860122313822879</v>
      </c>
      <c r="AJ339" s="11" t="s">
        <v>95</v>
      </c>
      <c r="AK339" s="11">
        <v>4.82</v>
      </c>
      <c r="AL339" s="11" t="s">
        <v>43</v>
      </c>
      <c r="AM339" s="11">
        <v>-28.91</v>
      </c>
      <c r="AQ339" t="s">
        <v>854</v>
      </c>
      <c r="AR339" t="s">
        <v>855</v>
      </c>
      <c r="AS339">
        <v>963</v>
      </c>
      <c r="AT339" t="s">
        <v>41</v>
      </c>
      <c r="AU339">
        <v>41</v>
      </c>
      <c r="AV339">
        <v>89910</v>
      </c>
      <c r="AW339" t="s">
        <v>42</v>
      </c>
      <c r="AX339">
        <v>0</v>
      </c>
      <c r="AY339" t="s">
        <v>574</v>
      </c>
      <c r="AZ339" t="s">
        <v>95</v>
      </c>
      <c r="BA339">
        <v>17</v>
      </c>
      <c r="BB339" t="s">
        <v>856</v>
      </c>
      <c r="BC339">
        <v>167</v>
      </c>
      <c r="BD339">
        <v>17167</v>
      </c>
      <c r="BE339">
        <v>208</v>
      </c>
      <c r="BF339">
        <v>11450</v>
      </c>
      <c r="BG339">
        <v>2009</v>
      </c>
      <c r="BH339">
        <v>0</v>
      </c>
      <c r="BI339" t="s">
        <v>1807</v>
      </c>
      <c r="BJ339" t="s">
        <v>1948</v>
      </c>
      <c r="BK339" t="s">
        <v>1808</v>
      </c>
      <c r="BL339" t="s">
        <v>1809</v>
      </c>
      <c r="BM339" t="s">
        <v>1810</v>
      </c>
      <c r="BN339">
        <v>2009</v>
      </c>
      <c r="BO339">
        <v>0.98</v>
      </c>
      <c r="BP339" t="s">
        <v>1908</v>
      </c>
      <c r="BQ339" t="s">
        <v>1701</v>
      </c>
      <c r="BR339">
        <v>2009</v>
      </c>
      <c r="BS339">
        <v>0</v>
      </c>
      <c r="BT339" t="s">
        <v>41</v>
      </c>
      <c r="BU339">
        <v>0</v>
      </c>
      <c r="BV339" t="s">
        <v>1812</v>
      </c>
      <c r="BW339">
        <v>2009</v>
      </c>
      <c r="BX339">
        <v>0</v>
      </c>
      <c r="BY339">
        <v>0.2</v>
      </c>
      <c r="BZ339">
        <v>6.6259999999999999E-2</v>
      </c>
      <c r="CA339">
        <v>6.6259999999999999E-2</v>
      </c>
      <c r="CB339">
        <v>6.6259999999999999E-2</v>
      </c>
      <c r="CC339">
        <v>6.6259999999999999E-2</v>
      </c>
      <c r="CD339">
        <v>0.05</v>
      </c>
      <c r="CE339">
        <v>0.1</v>
      </c>
      <c r="CF339">
        <v>0.1</v>
      </c>
      <c r="CG339">
        <v>0.99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 t="s">
        <v>2565</v>
      </c>
      <c r="CP339">
        <v>100</v>
      </c>
      <c r="CQ339" t="s">
        <v>2565</v>
      </c>
      <c r="CR339">
        <v>100</v>
      </c>
      <c r="CS339" t="s">
        <v>1795</v>
      </c>
      <c r="CT339" t="s">
        <v>2566</v>
      </c>
      <c r="CU339">
        <v>1</v>
      </c>
      <c r="CV339">
        <v>0</v>
      </c>
      <c r="CW339" t="s">
        <v>2279</v>
      </c>
      <c r="CX339">
        <v>39.754803000000003</v>
      </c>
      <c r="CY339">
        <v>-89.602389000000002</v>
      </c>
      <c r="CZ339" t="s">
        <v>1876</v>
      </c>
      <c r="DA339" t="s">
        <v>1818</v>
      </c>
      <c r="DB339" t="s">
        <v>2567</v>
      </c>
      <c r="DC339" t="s">
        <v>2568</v>
      </c>
      <c r="DD339" s="18">
        <v>10559535</v>
      </c>
      <c r="DE339" s="18">
        <v>1126259.3999999999</v>
      </c>
      <c r="DF339" s="57">
        <v>0.57599999999999996</v>
      </c>
      <c r="DG339" t="s">
        <v>1820</v>
      </c>
      <c r="DH339">
        <v>5294198.5999999996</v>
      </c>
      <c r="DI339">
        <v>506.4</v>
      </c>
      <c r="DJ339">
        <v>347.2</v>
      </c>
      <c r="DK339">
        <v>1079892.8</v>
      </c>
      <c r="DL339">
        <v>2.6</v>
      </c>
      <c r="DM339">
        <v>158.6</v>
      </c>
      <c r="DN339">
        <v>18</v>
      </c>
      <c r="DO339">
        <v>0</v>
      </c>
      <c r="DP339">
        <v>8.2824487746735204E-2</v>
      </c>
      <c r="DQ339">
        <v>6.3001565323938399E-2</v>
      </c>
      <c r="DR339">
        <v>204.52525916262999</v>
      </c>
      <c r="DS339">
        <v>0</v>
      </c>
      <c r="DT339">
        <v>5.77507604304138E-2</v>
      </c>
      <c r="DU339">
        <v>9.5913314364694996E-2</v>
      </c>
      <c r="DV339">
        <v>6.5760471460154193E-2</v>
      </c>
      <c r="DW339" s="58">
        <v>204.53415799085801</v>
      </c>
      <c r="DX339">
        <v>2.4622296341647598E-7</v>
      </c>
      <c r="DY339">
        <v>5.9914639394147401E-2</v>
      </c>
      <c r="DZ339">
        <v>2.7711932003540302E-3</v>
      </c>
      <c r="EA339">
        <v>0</v>
      </c>
      <c r="EB339">
        <v>986799</v>
      </c>
      <c r="EC339">
        <v>499821</v>
      </c>
      <c r="ED339">
        <v>133810</v>
      </c>
      <c r="EE339">
        <v>0</v>
      </c>
      <c r="EF339">
        <v>1</v>
      </c>
      <c r="EG339">
        <v>1</v>
      </c>
      <c r="EH339" t="s">
        <v>1859</v>
      </c>
      <c r="EI339">
        <v>0.21</v>
      </c>
      <c r="EJ339">
        <v>0.08</v>
      </c>
      <c r="EK339" t="s">
        <v>1822</v>
      </c>
      <c r="EL339" t="s">
        <v>1822</v>
      </c>
      <c r="EM339">
        <v>0</v>
      </c>
      <c r="EN339">
        <v>0</v>
      </c>
      <c r="EO339">
        <v>0</v>
      </c>
      <c r="EP339">
        <v>1</v>
      </c>
      <c r="EQ339">
        <v>1</v>
      </c>
      <c r="ER339">
        <v>1</v>
      </c>
      <c r="ES339">
        <v>0</v>
      </c>
      <c r="ET339">
        <v>1</v>
      </c>
      <c r="EU339">
        <v>0</v>
      </c>
      <c r="EV339">
        <v>0</v>
      </c>
      <c r="EW339">
        <v>0</v>
      </c>
      <c r="EX339">
        <v>0</v>
      </c>
      <c r="EY339">
        <v>0</v>
      </c>
      <c r="EZ339" t="s">
        <v>1823</v>
      </c>
      <c r="FA339">
        <v>13</v>
      </c>
      <c r="FB339" t="s">
        <v>1940</v>
      </c>
      <c r="FC339">
        <v>4</v>
      </c>
      <c r="FD339" t="s">
        <v>1825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94</v>
      </c>
      <c r="FM339">
        <v>75</v>
      </c>
      <c r="FN339">
        <v>76</v>
      </c>
      <c r="FO339">
        <v>21</v>
      </c>
      <c r="FP339">
        <v>1</v>
      </c>
      <c r="FQ339">
        <v>0</v>
      </c>
      <c r="FR339">
        <v>0</v>
      </c>
      <c r="FS339">
        <v>0</v>
      </c>
      <c r="FT339">
        <v>0</v>
      </c>
      <c r="FU339">
        <v>0</v>
      </c>
      <c r="FV339">
        <v>0</v>
      </c>
      <c r="FW339">
        <v>0</v>
      </c>
      <c r="FX339" t="s">
        <v>1827</v>
      </c>
      <c r="FY339">
        <v>0</v>
      </c>
      <c r="FZ339">
        <v>0</v>
      </c>
      <c r="GA339">
        <v>1</v>
      </c>
      <c r="GB339" t="s">
        <v>1828</v>
      </c>
      <c r="GC339">
        <v>0</v>
      </c>
      <c r="GD339">
        <v>1</v>
      </c>
      <c r="GE339">
        <v>1</v>
      </c>
      <c r="GF339">
        <v>1</v>
      </c>
      <c r="GG339">
        <v>0</v>
      </c>
      <c r="GH339">
        <v>0</v>
      </c>
      <c r="GI339">
        <v>0</v>
      </c>
      <c r="GJ339">
        <v>0</v>
      </c>
      <c r="GK339">
        <v>0</v>
      </c>
      <c r="GL339">
        <v>1</v>
      </c>
      <c r="GM339" t="s">
        <v>1804</v>
      </c>
      <c r="GN339">
        <v>0</v>
      </c>
      <c r="GO339">
        <v>0</v>
      </c>
      <c r="GP339">
        <v>0</v>
      </c>
      <c r="GQ339" t="s">
        <v>1918</v>
      </c>
      <c r="GR339">
        <v>305.78620860000001</v>
      </c>
      <c r="GS339">
        <v>1.65605899075201</v>
      </c>
      <c r="GT339">
        <v>1.1354338104050099</v>
      </c>
      <c r="GU339">
        <v>0</v>
      </c>
      <c r="GV339">
        <v>10595797</v>
      </c>
      <c r="GW339">
        <v>1145763</v>
      </c>
      <c r="GX339">
        <v>0.57999999999999996</v>
      </c>
      <c r="GY339">
        <v>1082329</v>
      </c>
      <c r="GZ339">
        <v>204.29402337549502</v>
      </c>
      <c r="HA339" t="s">
        <v>1806</v>
      </c>
      <c r="HB339" s="57">
        <v>0.57599999999999996</v>
      </c>
      <c r="HC339" t="s">
        <v>1806</v>
      </c>
      <c r="HD339" s="58">
        <v>204.53415799085801</v>
      </c>
      <c r="HE339" s="18">
        <v>1049518.0799999998</v>
      </c>
      <c r="HF339" s="18">
        <v>12016982.015999999</v>
      </c>
      <c r="HG339" s="18">
        <v>1228941.6491169217</v>
      </c>
      <c r="HH339" s="57">
        <v>1</v>
      </c>
      <c r="HI339">
        <v>133</v>
      </c>
      <c r="HJ339" s="11">
        <v>27.261811477241899</v>
      </c>
      <c r="HK339">
        <v>0</v>
      </c>
      <c r="HL339" s="11">
        <v>20.497602614467596</v>
      </c>
      <c r="HM339" s="59" t="s">
        <v>44</v>
      </c>
      <c r="HN339" s="59" t="s">
        <v>44</v>
      </c>
      <c r="HO339" s="59" t="s">
        <v>44</v>
      </c>
      <c r="HP339" s="59" t="s">
        <v>44</v>
      </c>
      <c r="HQ339" s="59" t="s">
        <v>44</v>
      </c>
      <c r="HR339" s="59" t="s">
        <v>44</v>
      </c>
      <c r="HS339" s="59" t="s">
        <v>44</v>
      </c>
      <c r="HT339" s="59" t="s">
        <v>44</v>
      </c>
      <c r="HU339" t="s">
        <v>44</v>
      </c>
      <c r="HV339" s="19" t="s">
        <v>44</v>
      </c>
      <c r="HW339" s="18">
        <v>220.13128800000004</v>
      </c>
      <c r="HX339" s="58">
        <v>72.511246267200008</v>
      </c>
      <c r="HY339" s="58">
        <v>135.48875373279998</v>
      </c>
      <c r="HZ339" s="57">
        <v>0.88426527441735625</v>
      </c>
      <c r="IA339" s="18">
        <v>1049518.0799999998</v>
      </c>
      <c r="IB339" s="18">
        <v>1611202.0712103765</v>
      </c>
      <c r="IC339" s="18">
        <v>18448263.715358809</v>
      </c>
      <c r="ID339" s="58">
        <v>20.453415799085803</v>
      </c>
      <c r="IE339" s="18">
        <v>188665.0042707106</v>
      </c>
      <c r="IF339" s="18">
        <v>1040276.6448462111</v>
      </c>
      <c r="IG339" s="18">
        <v>348918767.84746814</v>
      </c>
      <c r="IH339" s="18">
        <v>0</v>
      </c>
      <c r="II339" s="18">
        <v>87229691.961867034</v>
      </c>
      <c r="IJ339" s="18">
        <v>2575.2599993323261</v>
      </c>
      <c r="IK339" s="58">
        <v>30.570276</v>
      </c>
      <c r="IL339" s="58">
        <v>9.191764041871691</v>
      </c>
      <c r="IM339" s="58">
        <v>14.162485077000001</v>
      </c>
      <c r="IN339" s="58">
        <v>31.996804480790235</v>
      </c>
      <c r="IO339" s="58">
        <v>0</v>
      </c>
      <c r="IP339" s="58">
        <v>84.251540299265699</v>
      </c>
      <c r="IQ339" s="58">
        <v>8.9995174000029436</v>
      </c>
      <c r="IR339" s="58">
        <v>9.0794658030355002</v>
      </c>
      <c r="IS339" s="58">
        <f t="shared" si="25"/>
        <v>2575.2599993323261</v>
      </c>
      <c r="IT339" s="60"/>
      <c r="IU339" s="18">
        <f t="shared" si="26"/>
        <v>14.162485077000001</v>
      </c>
      <c r="IV339" s="18">
        <f t="shared" si="27"/>
        <v>30.570276</v>
      </c>
      <c r="IW339" s="57">
        <f t="shared" si="28"/>
        <v>0.34861176090000012</v>
      </c>
      <c r="IX339" s="57">
        <f t="shared" si="29"/>
        <v>0.53518276808568821</v>
      </c>
      <c r="JA339" s="18">
        <v>205.4</v>
      </c>
    </row>
    <row r="340" spans="18:261" x14ac:dyDescent="0.2">
      <c r="R340" t="s">
        <v>108</v>
      </c>
      <c r="S340">
        <v>6113</v>
      </c>
      <c r="T340" t="s">
        <v>41</v>
      </c>
      <c r="U340">
        <v>3</v>
      </c>
      <c r="V340">
        <v>2784</v>
      </c>
      <c r="W340" t="s">
        <v>42</v>
      </c>
      <c r="X340" t="s">
        <v>43</v>
      </c>
      <c r="Y340">
        <v>18051</v>
      </c>
      <c r="Z340">
        <v>630</v>
      </c>
      <c r="AA340">
        <v>3132</v>
      </c>
      <c r="AB340" t="b">
        <v>1</v>
      </c>
      <c r="AC340">
        <v>10586</v>
      </c>
      <c r="AD340">
        <v>1978</v>
      </c>
      <c r="AE340" s="10">
        <v>2034</v>
      </c>
      <c r="AF340" s="11">
        <v>3</v>
      </c>
      <c r="AG340" s="11">
        <v>10.860122313822879</v>
      </c>
      <c r="AH340" s="11">
        <v>0</v>
      </c>
      <c r="AI340" s="11">
        <v>10.860122313822879</v>
      </c>
      <c r="AJ340" s="11" t="s">
        <v>95</v>
      </c>
      <c r="AK340" s="11">
        <v>4.82</v>
      </c>
      <c r="AL340" s="11" t="s">
        <v>43</v>
      </c>
      <c r="AM340" s="11">
        <v>-28.91</v>
      </c>
      <c r="AQ340" t="s">
        <v>178</v>
      </c>
      <c r="AR340" t="s">
        <v>857</v>
      </c>
      <c r="AS340">
        <v>976</v>
      </c>
      <c r="AT340" t="s">
        <v>41</v>
      </c>
      <c r="AU340">
        <v>123</v>
      </c>
      <c r="AV340">
        <v>9173</v>
      </c>
      <c r="AW340" t="s">
        <v>42</v>
      </c>
      <c r="AX340">
        <v>0</v>
      </c>
      <c r="AY340" t="s">
        <v>574</v>
      </c>
      <c r="AZ340" t="s">
        <v>95</v>
      </c>
      <c r="BA340">
        <v>17</v>
      </c>
      <c r="BB340" t="s">
        <v>858</v>
      </c>
      <c r="BC340">
        <v>199</v>
      </c>
      <c r="BD340">
        <v>17199</v>
      </c>
      <c r="BE340">
        <v>120</v>
      </c>
      <c r="BF340">
        <v>11487</v>
      </c>
      <c r="BG340">
        <v>1978</v>
      </c>
      <c r="BH340">
        <v>0</v>
      </c>
      <c r="BI340" t="s">
        <v>1787</v>
      </c>
      <c r="BJ340" t="s">
        <v>1948</v>
      </c>
      <c r="BK340" t="s">
        <v>1808</v>
      </c>
      <c r="BL340" t="s">
        <v>1896</v>
      </c>
      <c r="BM340" t="s">
        <v>1791</v>
      </c>
      <c r="BN340">
        <v>2003</v>
      </c>
      <c r="BO340">
        <v>0.9</v>
      </c>
      <c r="BP340" t="s">
        <v>1866</v>
      </c>
      <c r="BQ340" t="s">
        <v>1699</v>
      </c>
      <c r="BR340">
        <v>0</v>
      </c>
      <c r="BS340">
        <v>2003</v>
      </c>
      <c r="BT340" t="s">
        <v>41</v>
      </c>
      <c r="BU340">
        <v>0</v>
      </c>
      <c r="BV340">
        <v>0</v>
      </c>
      <c r="BW340">
        <v>0</v>
      </c>
      <c r="BX340">
        <v>0</v>
      </c>
      <c r="BY340">
        <v>0.6</v>
      </c>
      <c r="BZ340">
        <v>7.6499999999999999E-2</v>
      </c>
      <c r="CA340">
        <v>7.6499999999999999E-2</v>
      </c>
      <c r="CB340">
        <v>7.6499999999999999E-2</v>
      </c>
      <c r="CC340">
        <v>7.6499999999999999E-2</v>
      </c>
      <c r="CD340">
        <v>0.01</v>
      </c>
      <c r="CE340">
        <v>0.01</v>
      </c>
      <c r="CF340">
        <v>0.01</v>
      </c>
      <c r="CG340">
        <v>0.98</v>
      </c>
      <c r="CH340" t="s">
        <v>1793</v>
      </c>
      <c r="CI340">
        <v>2016</v>
      </c>
      <c r="CJ340">
        <v>0</v>
      </c>
      <c r="CK340">
        <v>0</v>
      </c>
      <c r="CL340">
        <v>0</v>
      </c>
      <c r="CM340">
        <v>0</v>
      </c>
      <c r="CN340" t="s">
        <v>1793</v>
      </c>
      <c r="CO340" t="s">
        <v>2569</v>
      </c>
      <c r="CP340">
        <v>100</v>
      </c>
      <c r="CQ340" t="s">
        <v>2569</v>
      </c>
      <c r="CR340">
        <v>100</v>
      </c>
      <c r="CS340" t="s">
        <v>1795</v>
      </c>
      <c r="CT340">
        <v>0</v>
      </c>
      <c r="CU340">
        <v>0</v>
      </c>
      <c r="CV340">
        <v>0</v>
      </c>
      <c r="CW340" t="s">
        <v>2279</v>
      </c>
      <c r="CX340">
        <v>37.619746999999997</v>
      </c>
      <c r="CY340">
        <v>-88.953113999999999</v>
      </c>
      <c r="CZ340" t="s">
        <v>1928</v>
      </c>
      <c r="DA340" t="s">
        <v>1818</v>
      </c>
      <c r="DB340" t="s">
        <v>2570</v>
      </c>
      <c r="DC340">
        <v>0</v>
      </c>
      <c r="DD340" s="18">
        <v>9343124.1999999993</v>
      </c>
      <c r="DE340" s="18">
        <v>655200.80000000005</v>
      </c>
      <c r="DF340" s="57">
        <v>0.59</v>
      </c>
      <c r="DG340" t="s">
        <v>1820</v>
      </c>
      <c r="DH340">
        <v>4333837.4000000004</v>
      </c>
      <c r="DI340">
        <v>1604.6</v>
      </c>
      <c r="DJ340">
        <v>396</v>
      </c>
      <c r="DK340">
        <v>987805.4</v>
      </c>
      <c r="DL340">
        <v>0</v>
      </c>
      <c r="DM340">
        <v>172</v>
      </c>
      <c r="DN340">
        <v>41</v>
      </c>
      <c r="DO340">
        <v>1</v>
      </c>
      <c r="DP340">
        <v>0.33092932144965798</v>
      </c>
      <c r="DQ340">
        <v>9.6554438824900404E-2</v>
      </c>
      <c r="DR340">
        <v>211.41575950733099</v>
      </c>
      <c r="DS340">
        <v>0</v>
      </c>
      <c r="DT340">
        <v>9.5097097096356303E-2</v>
      </c>
      <c r="DU340">
        <v>0.34348253660162198</v>
      </c>
      <c r="DV340">
        <v>8.4768219178762497E-2</v>
      </c>
      <c r="DW340" s="58">
        <v>211.450769326174</v>
      </c>
      <c r="DX340">
        <v>0</v>
      </c>
      <c r="DY340">
        <v>7.9375382195926394E-2</v>
      </c>
      <c r="DZ340">
        <v>8.8503923206225098E-3</v>
      </c>
      <c r="EA340">
        <v>2.15863227332256E-4</v>
      </c>
      <c r="EB340">
        <v>0</v>
      </c>
      <c r="EC340">
        <v>0</v>
      </c>
      <c r="ED340">
        <v>0</v>
      </c>
      <c r="EE340">
        <v>389</v>
      </c>
      <c r="EF340">
        <v>1</v>
      </c>
      <c r="EG340">
        <v>1</v>
      </c>
      <c r="EH340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>
        <v>0</v>
      </c>
      <c r="EO340">
        <v>1</v>
      </c>
      <c r="EP340">
        <v>1</v>
      </c>
      <c r="EQ340">
        <v>0</v>
      </c>
      <c r="ER340">
        <v>1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0</v>
      </c>
      <c r="EZ340" t="s">
        <v>1801</v>
      </c>
      <c r="FA340">
        <v>44</v>
      </c>
      <c r="FB340" t="s">
        <v>1824</v>
      </c>
      <c r="FC340">
        <v>6</v>
      </c>
      <c r="FD340" t="s">
        <v>1849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54</v>
      </c>
      <c r="FM340">
        <v>6</v>
      </c>
      <c r="FN340">
        <v>52</v>
      </c>
      <c r="FO340">
        <v>12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 t="s">
        <v>1963</v>
      </c>
      <c r="FY340">
        <v>0</v>
      </c>
      <c r="FZ340">
        <v>0</v>
      </c>
      <c r="GA340">
        <v>1</v>
      </c>
      <c r="GB340">
        <v>0</v>
      </c>
      <c r="GC340">
        <v>0</v>
      </c>
      <c r="GD340">
        <v>0</v>
      </c>
      <c r="GE340">
        <v>1</v>
      </c>
      <c r="GF340">
        <v>1</v>
      </c>
      <c r="GG340">
        <v>0</v>
      </c>
      <c r="GH340">
        <v>0</v>
      </c>
      <c r="GI340">
        <v>0</v>
      </c>
      <c r="GJ340">
        <v>0</v>
      </c>
      <c r="GK340">
        <v>0</v>
      </c>
      <c r="GL340">
        <v>1</v>
      </c>
      <c r="GM340" t="s">
        <v>1804</v>
      </c>
      <c r="GN340">
        <v>0</v>
      </c>
      <c r="GO340" t="s">
        <v>1829</v>
      </c>
      <c r="GP340">
        <v>0</v>
      </c>
      <c r="GQ340" t="s">
        <v>1918</v>
      </c>
      <c r="GR340">
        <v>125.64179609999999</v>
      </c>
      <c r="GS340">
        <v>12.771227806413</v>
      </c>
      <c r="GT340">
        <v>3.15181740704198</v>
      </c>
      <c r="GU340">
        <v>1</v>
      </c>
      <c r="GV340">
        <v>10174512</v>
      </c>
      <c r="GW340">
        <v>702099</v>
      </c>
      <c r="GX340">
        <v>0.64</v>
      </c>
      <c r="GY340">
        <v>1075764</v>
      </c>
      <c r="GZ340">
        <v>211.46252518056886</v>
      </c>
      <c r="HA340" t="s">
        <v>1806</v>
      </c>
      <c r="HB340" s="57">
        <v>0.59</v>
      </c>
      <c r="HC340" t="s">
        <v>1806</v>
      </c>
      <c r="HD340" s="58">
        <v>211.450769326174</v>
      </c>
      <c r="HE340" s="18">
        <v>620208</v>
      </c>
      <c r="HF340" s="18">
        <v>7124329.2960000001</v>
      </c>
      <c r="HG340" s="18">
        <v>753222.45528609981</v>
      </c>
      <c r="HH340" s="57">
        <v>1</v>
      </c>
      <c r="HI340">
        <v>50</v>
      </c>
      <c r="HJ340" s="11">
        <v>29.84538263037776</v>
      </c>
      <c r="HK340">
        <v>0</v>
      </c>
      <c r="HL340" s="11">
        <v>29.84538263037776</v>
      </c>
      <c r="HM340" s="59" t="s">
        <v>44</v>
      </c>
      <c r="HN340" s="59" t="s">
        <v>44</v>
      </c>
      <c r="HO340" s="59" t="s">
        <v>44</v>
      </c>
      <c r="HP340" s="59" t="s">
        <v>44</v>
      </c>
      <c r="HQ340" s="59" t="s">
        <v>44</v>
      </c>
      <c r="HR340" s="59" t="s">
        <v>44</v>
      </c>
      <c r="HS340" s="59" t="s">
        <v>44</v>
      </c>
      <c r="HT340" s="59" t="s">
        <v>44</v>
      </c>
      <c r="HU340" t="s">
        <v>44</v>
      </c>
      <c r="HV340" s="19" t="s">
        <v>44</v>
      </c>
      <c r="HW340" s="18">
        <v>127.40920920000001</v>
      </c>
      <c r="HX340" s="58">
        <v>41.968593510479998</v>
      </c>
      <c r="HY340" s="58">
        <v>78.031406489520009</v>
      </c>
      <c r="HZ340" s="57">
        <v>0.90732697493423731</v>
      </c>
      <c r="IA340" s="18">
        <v>620208</v>
      </c>
      <c r="IB340" s="18">
        <v>953782.11605087027</v>
      </c>
      <c r="IC340" s="18">
        <v>10956095.167076347</v>
      </c>
      <c r="ID340" s="58">
        <v>21.1450769326174</v>
      </c>
      <c r="IE340" s="18">
        <v>115833.73759445353</v>
      </c>
      <c r="IF340" s="18">
        <v>637388.71769164631</v>
      </c>
      <c r="IG340" s="18">
        <v>201949775.92864621</v>
      </c>
      <c r="IH340" s="18">
        <v>1</v>
      </c>
      <c r="II340" s="18">
        <v>0</v>
      </c>
      <c r="IJ340" s="18">
        <v>2588.057616977198</v>
      </c>
      <c r="IK340" s="58">
        <v>40.540675999999998</v>
      </c>
      <c r="IL340" s="58">
        <v>9.2672922739057242</v>
      </c>
      <c r="IM340" s="58">
        <v>14.208250312619999</v>
      </c>
      <c r="IN340" s="58">
        <v>43.442285997432649</v>
      </c>
      <c r="IO340" s="58">
        <v>0</v>
      </c>
      <c r="IP340" s="58">
        <v>87.354631033121052</v>
      </c>
      <c r="IQ340" s="58">
        <v>16.683445041784978</v>
      </c>
      <c r="IR340" s="58">
        <v>16.233745272349037</v>
      </c>
      <c r="IS340" s="58">
        <f t="shared" si="25"/>
        <v>2588.057616977198</v>
      </c>
      <c r="IT340" s="60"/>
      <c r="IU340" s="18">
        <f t="shared" si="26"/>
        <v>14.208250312619999</v>
      </c>
      <c r="IV340" s="18">
        <f t="shared" si="27"/>
        <v>40.540675999999998</v>
      </c>
      <c r="IW340" s="57">
        <f t="shared" si="28"/>
        <v>0.34973827925399992</v>
      </c>
      <c r="IX340" s="57">
        <f t="shared" si="29"/>
        <v>0.53784233039701235</v>
      </c>
      <c r="JA340" s="18">
        <v>205.4</v>
      </c>
    </row>
    <row r="341" spans="18:261" x14ac:dyDescent="0.2">
      <c r="R341" t="s">
        <v>109</v>
      </c>
      <c r="S341">
        <v>6113</v>
      </c>
      <c r="T341" t="s">
        <v>41</v>
      </c>
      <c r="U341">
        <v>4</v>
      </c>
      <c r="V341">
        <v>2785</v>
      </c>
      <c r="W341" t="s">
        <v>42</v>
      </c>
      <c r="X341" t="s">
        <v>43</v>
      </c>
      <c r="Y341">
        <v>18051</v>
      </c>
      <c r="Z341">
        <v>622</v>
      </c>
      <c r="AA341">
        <v>3132</v>
      </c>
      <c r="AB341" t="b">
        <v>1</v>
      </c>
      <c r="AC341">
        <v>10404</v>
      </c>
      <c r="AD341">
        <v>1979</v>
      </c>
      <c r="AE341" s="10">
        <v>2034</v>
      </c>
      <c r="AF341" s="11">
        <v>3</v>
      </c>
      <c r="AG341" s="11">
        <v>10.860122313822879</v>
      </c>
      <c r="AH341" s="11">
        <v>0</v>
      </c>
      <c r="AI341" s="11">
        <v>10.860122313822879</v>
      </c>
      <c r="AJ341" s="11" t="s">
        <v>95</v>
      </c>
      <c r="AK341" s="11">
        <v>4.82</v>
      </c>
      <c r="AL341" s="11" t="s">
        <v>43</v>
      </c>
      <c r="AM341" s="11">
        <v>-28.91</v>
      </c>
      <c r="AQ341" t="s">
        <v>859</v>
      </c>
      <c r="AR341" t="s">
        <v>860</v>
      </c>
      <c r="AS341">
        <v>983</v>
      </c>
      <c r="AT341" t="s">
        <v>41</v>
      </c>
      <c r="AU341">
        <v>1</v>
      </c>
      <c r="AV341">
        <v>658</v>
      </c>
      <c r="AW341" t="s">
        <v>42</v>
      </c>
      <c r="AX341">
        <v>0</v>
      </c>
      <c r="AY341" t="s">
        <v>167</v>
      </c>
      <c r="AZ341" t="s">
        <v>43</v>
      </c>
      <c r="BA341">
        <v>18</v>
      </c>
      <c r="BB341" t="s">
        <v>279</v>
      </c>
      <c r="BC341">
        <v>77</v>
      </c>
      <c r="BD341">
        <v>18077</v>
      </c>
      <c r="BE341">
        <v>196</v>
      </c>
      <c r="BF341">
        <v>10819</v>
      </c>
      <c r="BG341">
        <v>1955</v>
      </c>
      <c r="BH341">
        <v>0</v>
      </c>
      <c r="BI341" t="s">
        <v>1807</v>
      </c>
      <c r="BJ341" t="s">
        <v>1948</v>
      </c>
      <c r="BK341" t="s">
        <v>1808</v>
      </c>
      <c r="BL341" t="s">
        <v>1886</v>
      </c>
      <c r="BM341" t="s">
        <v>1810</v>
      </c>
      <c r="BN341">
        <v>2013</v>
      </c>
      <c r="BO341">
        <v>0.98</v>
      </c>
      <c r="BP341" t="s">
        <v>1792</v>
      </c>
      <c r="BQ341" t="s">
        <v>1701</v>
      </c>
      <c r="BR341">
        <v>2003</v>
      </c>
      <c r="BS341">
        <v>0</v>
      </c>
      <c r="BT341" t="s">
        <v>1909</v>
      </c>
      <c r="BU341" t="s">
        <v>1793</v>
      </c>
      <c r="BV341">
        <v>0</v>
      </c>
      <c r="BW341">
        <v>0</v>
      </c>
      <c r="BX341">
        <v>0</v>
      </c>
      <c r="BY341">
        <v>7.52</v>
      </c>
      <c r="BZ341">
        <v>0.31795000000000001</v>
      </c>
      <c r="CA341">
        <v>0.13772000000000001</v>
      </c>
      <c r="CB341">
        <v>0.31795000000000001</v>
      </c>
      <c r="CC341">
        <v>0.13772000000000001</v>
      </c>
      <c r="CD341">
        <v>0.05</v>
      </c>
      <c r="CE341">
        <v>0.1</v>
      </c>
      <c r="CF341">
        <v>0.56000000000000005</v>
      </c>
      <c r="CG341">
        <v>0.99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 t="s">
        <v>2571</v>
      </c>
      <c r="CP341">
        <v>100</v>
      </c>
      <c r="CQ341" t="s">
        <v>2141</v>
      </c>
      <c r="CR341">
        <v>100</v>
      </c>
      <c r="CS341" t="s">
        <v>1795</v>
      </c>
      <c r="CT341" t="s">
        <v>2572</v>
      </c>
      <c r="CU341">
        <v>1</v>
      </c>
      <c r="CV341">
        <v>0</v>
      </c>
      <c r="CW341" t="s">
        <v>1816</v>
      </c>
      <c r="CX341">
        <v>38.7378</v>
      </c>
      <c r="CY341">
        <v>-85.420599999999993</v>
      </c>
      <c r="CZ341" t="s">
        <v>1817</v>
      </c>
      <c r="DA341" t="s">
        <v>1818</v>
      </c>
      <c r="DB341">
        <v>0</v>
      </c>
      <c r="DC341">
        <v>0</v>
      </c>
      <c r="DD341" s="18">
        <v>10957122.800000001</v>
      </c>
      <c r="DE341" s="18">
        <v>1100570.8</v>
      </c>
      <c r="DF341" s="57">
        <v>0.44600000000000001</v>
      </c>
      <c r="DG341" t="s">
        <v>1820</v>
      </c>
      <c r="DH341">
        <v>4869187.4000000004</v>
      </c>
      <c r="DI341">
        <v>677.8</v>
      </c>
      <c r="DJ341">
        <v>735</v>
      </c>
      <c r="DK341">
        <v>1125230.3999999999</v>
      </c>
      <c r="DL341">
        <v>4.2</v>
      </c>
      <c r="DM341">
        <v>176.2</v>
      </c>
      <c r="DN341">
        <v>11</v>
      </c>
      <c r="DO341">
        <v>0</v>
      </c>
      <c r="DP341">
        <v>9.2481621636924694E-2</v>
      </c>
      <c r="DQ341">
        <v>0.117206300074551</v>
      </c>
      <c r="DR341">
        <v>205.199731992035</v>
      </c>
      <c r="DS341">
        <v>3.7747600668132501E-7</v>
      </c>
      <c r="DT341">
        <v>6.4769631541242795E-2</v>
      </c>
      <c r="DU341">
        <v>0.123718609779567</v>
      </c>
      <c r="DV341">
        <v>0.134159306857453</v>
      </c>
      <c r="DW341" s="58">
        <v>205.38793267882301</v>
      </c>
      <c r="DX341">
        <v>3.83312305307009E-7</v>
      </c>
      <c r="DY341">
        <v>7.2373472419648394E-2</v>
      </c>
      <c r="DZ341">
        <v>1.7773840961771599E-3</v>
      </c>
      <c r="EA341">
        <v>0</v>
      </c>
      <c r="EB341">
        <v>943442</v>
      </c>
      <c r="EC341">
        <v>446765</v>
      </c>
      <c r="ED341">
        <v>0</v>
      </c>
      <c r="EE341">
        <v>1338</v>
      </c>
      <c r="EF341">
        <v>1</v>
      </c>
      <c r="EG341">
        <v>0</v>
      </c>
      <c r="EH341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>
        <v>1</v>
      </c>
      <c r="EO341">
        <v>0</v>
      </c>
      <c r="EP341">
        <v>0</v>
      </c>
      <c r="EQ341">
        <v>1</v>
      </c>
      <c r="ER341">
        <v>1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0</v>
      </c>
      <c r="EZ341" t="s">
        <v>1801</v>
      </c>
      <c r="FA341">
        <v>67</v>
      </c>
      <c r="FB341" t="s">
        <v>1860</v>
      </c>
      <c r="FC341">
        <v>6</v>
      </c>
      <c r="FD341" t="s">
        <v>1849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82</v>
      </c>
      <c r="FM341">
        <v>50</v>
      </c>
      <c r="FN341">
        <v>75</v>
      </c>
      <c r="FO341">
        <v>44</v>
      </c>
      <c r="FP341">
        <v>1</v>
      </c>
      <c r="FQ341">
        <v>0</v>
      </c>
      <c r="FR341">
        <v>0</v>
      </c>
      <c r="FS341" t="s">
        <v>2144</v>
      </c>
      <c r="FT341">
        <v>1</v>
      </c>
      <c r="FU341">
        <v>1</v>
      </c>
      <c r="FV341">
        <v>1</v>
      </c>
      <c r="FW341">
        <v>1</v>
      </c>
      <c r="FX341" t="s">
        <v>1827</v>
      </c>
      <c r="FY341">
        <v>0</v>
      </c>
      <c r="FZ341">
        <v>0</v>
      </c>
      <c r="GA341">
        <v>1</v>
      </c>
      <c r="GB341" t="s">
        <v>1828</v>
      </c>
      <c r="GC341">
        <v>0</v>
      </c>
      <c r="GD341">
        <v>1</v>
      </c>
      <c r="GE341">
        <v>1</v>
      </c>
      <c r="GF341">
        <v>1</v>
      </c>
      <c r="GG341">
        <v>0</v>
      </c>
      <c r="GH341">
        <v>0</v>
      </c>
      <c r="GI341">
        <v>0</v>
      </c>
      <c r="GJ341">
        <v>0</v>
      </c>
      <c r="GK341">
        <v>0</v>
      </c>
      <c r="GL341">
        <v>1</v>
      </c>
      <c r="GM341" t="s">
        <v>1804</v>
      </c>
      <c r="GN341">
        <v>0</v>
      </c>
      <c r="GO341" t="s">
        <v>1893</v>
      </c>
      <c r="GP341">
        <v>0</v>
      </c>
      <c r="GQ341" t="s">
        <v>1830</v>
      </c>
      <c r="GR341">
        <v>171.64473469999999</v>
      </c>
      <c r="GS341">
        <v>3.9488540163183901</v>
      </c>
      <c r="GT341">
        <v>4.2821004750575602</v>
      </c>
      <c r="GU341">
        <v>0</v>
      </c>
      <c r="GV341">
        <v>10484071</v>
      </c>
      <c r="GW341">
        <v>1047477</v>
      </c>
      <c r="GX341">
        <v>0.43</v>
      </c>
      <c r="GY341">
        <v>1075664</v>
      </c>
      <c r="GZ341">
        <v>205.19967863628546</v>
      </c>
      <c r="HA341" t="s">
        <v>1806</v>
      </c>
      <c r="HB341" s="57">
        <v>0.44600000000000001</v>
      </c>
      <c r="HC341" t="s">
        <v>1806</v>
      </c>
      <c r="HD341" s="58">
        <v>205.38793267882301</v>
      </c>
      <c r="HE341" s="18">
        <v>765764.15999999992</v>
      </c>
      <c r="HF341" s="18">
        <v>8284802.4470399991</v>
      </c>
      <c r="HG341" s="18">
        <v>850799.22362499975</v>
      </c>
      <c r="HH341" s="57">
        <v>0.16666666666666666</v>
      </c>
      <c r="HI341">
        <v>106</v>
      </c>
      <c r="HJ341" s="11">
        <v>23.483344938330976</v>
      </c>
      <c r="HK341">
        <v>0</v>
      </c>
      <c r="HL341" s="11">
        <v>22.15409899842545</v>
      </c>
      <c r="HM341" s="59" t="s">
        <v>44</v>
      </c>
      <c r="HN341" s="59" t="s">
        <v>44</v>
      </c>
      <c r="HO341" s="59" t="s">
        <v>44</v>
      </c>
      <c r="HP341" s="59" t="s">
        <v>44</v>
      </c>
      <c r="HQ341" s="59" t="s">
        <v>44</v>
      </c>
      <c r="HR341" s="59" t="s">
        <v>44</v>
      </c>
      <c r="HS341" s="59" t="s">
        <v>44</v>
      </c>
      <c r="HT341" s="59" t="s">
        <v>44</v>
      </c>
      <c r="HU341" t="s">
        <v>44</v>
      </c>
      <c r="HV341" s="19" t="s">
        <v>44</v>
      </c>
      <c r="HW341" s="18">
        <v>196.00003332</v>
      </c>
      <c r="HX341" s="58">
        <v>64.562410975608003</v>
      </c>
      <c r="HY341" s="58">
        <v>131.437589024392</v>
      </c>
      <c r="HZ341" s="57">
        <v>0.66507610683407659</v>
      </c>
      <c r="IA341" s="18">
        <v>765764.1599999998</v>
      </c>
      <c r="IB341" s="18">
        <v>1141909.0723898362</v>
      </c>
      <c r="IC341" s="18">
        <v>12354314.254185639</v>
      </c>
      <c r="ID341" s="58">
        <v>20.538793267882301</v>
      </c>
      <c r="IE341" s="18">
        <v>126871.35321658518</v>
      </c>
      <c r="IF341" s="18">
        <v>723927.87040841463</v>
      </c>
      <c r="IG341" s="18">
        <v>310669558.81381607</v>
      </c>
      <c r="IH341" s="18">
        <v>0</v>
      </c>
      <c r="II341" s="18">
        <v>0</v>
      </c>
      <c r="IJ341" s="18">
        <v>2363.6279478328111</v>
      </c>
      <c r="IK341" s="58">
        <v>31.402684163265306</v>
      </c>
      <c r="IL341" s="58">
        <v>7.97147219676416</v>
      </c>
      <c r="IM341" s="58">
        <v>13.38200227494</v>
      </c>
      <c r="IN341" s="58">
        <v>32.158442173698568</v>
      </c>
      <c r="IO341" s="58">
        <v>3.4704675005601573E-15</v>
      </c>
      <c r="IP341" s="58">
        <v>80.356162117479172</v>
      </c>
      <c r="IQ341" s="58">
        <v>19.405411478145723</v>
      </c>
      <c r="IR341" s="58">
        <v>20.526863555664935</v>
      </c>
      <c r="IS341" s="58">
        <f t="shared" si="25"/>
        <v>2363.6279478328111</v>
      </c>
      <c r="IT341" s="60"/>
      <c r="IU341" s="18">
        <f t="shared" si="26"/>
        <v>13.38200227494</v>
      </c>
      <c r="IV341" s="18">
        <f t="shared" si="27"/>
        <v>31.402684163265306</v>
      </c>
      <c r="IW341" s="57">
        <f t="shared" si="28"/>
        <v>0.32940005599800004</v>
      </c>
      <c r="IX341" s="57">
        <f t="shared" si="29"/>
        <v>0.49120203326026179</v>
      </c>
      <c r="JA341" s="18">
        <v>205.4</v>
      </c>
    </row>
    <row r="342" spans="18:261" x14ac:dyDescent="0.2">
      <c r="R342" t="s">
        <v>1057</v>
      </c>
      <c r="S342">
        <v>6113</v>
      </c>
      <c r="T342" t="s">
        <v>41</v>
      </c>
      <c r="U342">
        <v>5</v>
      </c>
      <c r="V342">
        <v>2786</v>
      </c>
      <c r="W342" t="s">
        <v>42</v>
      </c>
      <c r="X342" t="s">
        <v>43</v>
      </c>
      <c r="Y342">
        <v>18051</v>
      </c>
      <c r="Z342">
        <v>620</v>
      </c>
      <c r="AA342">
        <v>3132</v>
      </c>
      <c r="AB342" t="b">
        <v>1</v>
      </c>
      <c r="AC342">
        <v>10559</v>
      </c>
      <c r="AD342">
        <v>1982</v>
      </c>
      <c r="AE342" s="10">
        <v>2021</v>
      </c>
      <c r="AF342" s="11">
        <v>3</v>
      </c>
      <c r="AG342" s="11">
        <v>10.860122313822879</v>
      </c>
      <c r="AH342" s="11">
        <v>0</v>
      </c>
      <c r="AI342" s="11">
        <v>10.860122313822879</v>
      </c>
      <c r="AJ342" s="11" t="s">
        <v>95</v>
      </c>
      <c r="AK342" s="11">
        <v>4.82</v>
      </c>
      <c r="AL342" s="11" t="s">
        <v>43</v>
      </c>
      <c r="AM342" s="11">
        <v>-28.91</v>
      </c>
      <c r="AQ342" t="s">
        <v>859</v>
      </c>
      <c r="AR342" t="s">
        <v>861</v>
      </c>
      <c r="AS342">
        <v>983</v>
      </c>
      <c r="AT342" t="s">
        <v>41</v>
      </c>
      <c r="AU342">
        <v>2</v>
      </c>
      <c r="AV342">
        <v>659</v>
      </c>
      <c r="AW342" t="s">
        <v>42</v>
      </c>
      <c r="AX342">
        <v>0</v>
      </c>
      <c r="AY342" t="s">
        <v>167</v>
      </c>
      <c r="AZ342" t="s">
        <v>43</v>
      </c>
      <c r="BA342">
        <v>18</v>
      </c>
      <c r="BB342" t="s">
        <v>279</v>
      </c>
      <c r="BC342">
        <v>77</v>
      </c>
      <c r="BD342">
        <v>18077</v>
      </c>
      <c r="BE342">
        <v>196</v>
      </c>
      <c r="BF342">
        <v>10723</v>
      </c>
      <c r="BG342">
        <v>1955</v>
      </c>
      <c r="BH342">
        <v>0</v>
      </c>
      <c r="BI342" t="s">
        <v>1807</v>
      </c>
      <c r="BJ342" t="s">
        <v>1948</v>
      </c>
      <c r="BK342" t="s">
        <v>1808</v>
      </c>
      <c r="BL342" t="s">
        <v>1886</v>
      </c>
      <c r="BM342" t="s">
        <v>1810</v>
      </c>
      <c r="BN342">
        <v>2013</v>
      </c>
      <c r="BO342">
        <v>0.98</v>
      </c>
      <c r="BP342" t="s">
        <v>1792</v>
      </c>
      <c r="BQ342" t="s">
        <v>1701</v>
      </c>
      <c r="BR342">
        <v>2003</v>
      </c>
      <c r="BS342">
        <v>0</v>
      </c>
      <c r="BT342" t="s">
        <v>1909</v>
      </c>
      <c r="BU342" t="s">
        <v>1793</v>
      </c>
      <c r="BV342">
        <v>0</v>
      </c>
      <c r="BW342">
        <v>0</v>
      </c>
      <c r="BX342">
        <v>0</v>
      </c>
      <c r="BY342">
        <v>7.52</v>
      </c>
      <c r="BZ342">
        <v>0.31695999999999902</v>
      </c>
      <c r="CA342">
        <v>0.13874</v>
      </c>
      <c r="CB342">
        <v>0.31695999999999902</v>
      </c>
      <c r="CC342">
        <v>0.13874</v>
      </c>
      <c r="CD342">
        <v>0.05</v>
      </c>
      <c r="CE342">
        <v>0.1</v>
      </c>
      <c r="CF342">
        <v>0.56000000000000005</v>
      </c>
      <c r="CG342">
        <v>0.99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 t="s">
        <v>2571</v>
      </c>
      <c r="CP342">
        <v>100</v>
      </c>
      <c r="CQ342" t="s">
        <v>2141</v>
      </c>
      <c r="CR342">
        <v>100</v>
      </c>
      <c r="CS342" t="s">
        <v>1795</v>
      </c>
      <c r="CT342" t="s">
        <v>2573</v>
      </c>
      <c r="CU342">
        <v>1</v>
      </c>
      <c r="CV342">
        <v>0</v>
      </c>
      <c r="CW342" t="s">
        <v>1816</v>
      </c>
      <c r="CX342">
        <v>38.7378</v>
      </c>
      <c r="CY342">
        <v>-85.420599999999993</v>
      </c>
      <c r="CZ342" t="s">
        <v>1817</v>
      </c>
      <c r="DA342" t="s">
        <v>1818</v>
      </c>
      <c r="DB342">
        <v>0</v>
      </c>
      <c r="DC342">
        <v>0</v>
      </c>
      <c r="DD342" s="18">
        <v>10832067.800000001</v>
      </c>
      <c r="DE342" s="18">
        <v>1090818.3999999999</v>
      </c>
      <c r="DF342" s="57">
        <v>0.442</v>
      </c>
      <c r="DG342" t="s">
        <v>1820</v>
      </c>
      <c r="DH342">
        <v>4556898.5999999996</v>
      </c>
      <c r="DI342">
        <v>676.8</v>
      </c>
      <c r="DJ342">
        <v>736.4</v>
      </c>
      <c r="DK342">
        <v>1112471</v>
      </c>
      <c r="DL342">
        <v>4</v>
      </c>
      <c r="DM342">
        <v>162.80000000000001</v>
      </c>
      <c r="DN342">
        <v>13</v>
      </c>
      <c r="DO342">
        <v>0</v>
      </c>
      <c r="DP342">
        <v>9.3427421434581007E-2</v>
      </c>
      <c r="DQ342">
        <v>0.11288302329514401</v>
      </c>
      <c r="DR342">
        <v>205.19965146099901</v>
      </c>
      <c r="DS342">
        <v>4.0532503876174E-7</v>
      </c>
      <c r="DT342">
        <v>6.5726358418472103E-2</v>
      </c>
      <c r="DU342">
        <v>0.124962290210184</v>
      </c>
      <c r="DV342">
        <v>0.13596665264595101</v>
      </c>
      <c r="DW342" s="58">
        <v>205.40325643087201</v>
      </c>
      <c r="DX342">
        <v>3.6927390724049903E-7</v>
      </c>
      <c r="DY342">
        <v>7.1452105605334298E-2</v>
      </c>
      <c r="DZ342">
        <v>2.1145440372094598E-3</v>
      </c>
      <c r="EA342">
        <v>0</v>
      </c>
      <c r="EB342">
        <v>1082374</v>
      </c>
      <c r="EC342">
        <v>498359</v>
      </c>
      <c r="ED342">
        <v>0</v>
      </c>
      <c r="EE342">
        <v>1445</v>
      </c>
      <c r="EF342">
        <v>1</v>
      </c>
      <c r="EG342">
        <v>0</v>
      </c>
      <c r="EH34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>
        <v>1</v>
      </c>
      <c r="EO342">
        <v>0</v>
      </c>
      <c r="EP342">
        <v>0</v>
      </c>
      <c r="EQ342">
        <v>1</v>
      </c>
      <c r="ER342">
        <v>1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0</v>
      </c>
      <c r="EZ342" t="s">
        <v>1801</v>
      </c>
      <c r="FA342">
        <v>67</v>
      </c>
      <c r="FB342" t="s">
        <v>1860</v>
      </c>
      <c r="FC342">
        <v>6</v>
      </c>
      <c r="FD342" t="s">
        <v>1849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82</v>
      </c>
      <c r="FM342">
        <v>50</v>
      </c>
      <c r="FN342">
        <v>75</v>
      </c>
      <c r="FO342">
        <v>44</v>
      </c>
      <c r="FP342">
        <v>1</v>
      </c>
      <c r="FQ342">
        <v>0</v>
      </c>
      <c r="FR342">
        <v>0</v>
      </c>
      <c r="FS342" t="s">
        <v>2144</v>
      </c>
      <c r="FT342">
        <v>1</v>
      </c>
      <c r="FU342">
        <v>1</v>
      </c>
      <c r="FV342">
        <v>1</v>
      </c>
      <c r="FW342">
        <v>1</v>
      </c>
      <c r="FX342" t="s">
        <v>1827</v>
      </c>
      <c r="FY342">
        <v>0</v>
      </c>
      <c r="FZ342">
        <v>0</v>
      </c>
      <c r="GA342">
        <v>1</v>
      </c>
      <c r="GB342" t="s">
        <v>1828</v>
      </c>
      <c r="GC342">
        <v>0</v>
      </c>
      <c r="GD342">
        <v>1</v>
      </c>
      <c r="GE342">
        <v>1</v>
      </c>
      <c r="GF342">
        <v>1</v>
      </c>
      <c r="GG342">
        <v>0</v>
      </c>
      <c r="GH342">
        <v>0</v>
      </c>
      <c r="GI342">
        <v>0</v>
      </c>
      <c r="GJ342">
        <v>0</v>
      </c>
      <c r="GK342">
        <v>0</v>
      </c>
      <c r="GL342">
        <v>1</v>
      </c>
      <c r="GM342" t="s">
        <v>1804</v>
      </c>
      <c r="GN342">
        <v>0</v>
      </c>
      <c r="GO342" t="s">
        <v>1893</v>
      </c>
      <c r="GP342">
        <v>0</v>
      </c>
      <c r="GQ342" t="s">
        <v>1830</v>
      </c>
      <c r="GR342">
        <v>171.64473469999999</v>
      </c>
      <c r="GS342">
        <v>3.9430280292774902</v>
      </c>
      <c r="GT342">
        <v>4.2902568569148096</v>
      </c>
      <c r="GU342">
        <v>0</v>
      </c>
      <c r="GV342">
        <v>12036295</v>
      </c>
      <c r="GW342">
        <v>1197319</v>
      </c>
      <c r="GX342">
        <v>0.49</v>
      </c>
      <c r="GY342">
        <v>1234921</v>
      </c>
      <c r="GZ342">
        <v>205.19952360755531</v>
      </c>
      <c r="HA342" t="s">
        <v>1806</v>
      </c>
      <c r="HB342" s="57">
        <v>0.442</v>
      </c>
      <c r="HC342" t="s">
        <v>1806</v>
      </c>
      <c r="HD342" s="58">
        <v>205.40325643087201</v>
      </c>
      <c r="HE342" s="18">
        <v>758896.32000000007</v>
      </c>
      <c r="HF342" s="18">
        <v>8137645.2393600009</v>
      </c>
      <c r="HG342" s="18">
        <v>835749.41592186352</v>
      </c>
      <c r="HH342" s="57">
        <v>0.16666666666666666</v>
      </c>
      <c r="HI342">
        <v>106</v>
      </c>
      <c r="HJ342" s="11">
        <v>23.624905875355214</v>
      </c>
      <c r="HK342">
        <v>0</v>
      </c>
      <c r="HL342" s="11">
        <v>22.287647052221899</v>
      </c>
      <c r="HM342" s="59" t="s">
        <v>44</v>
      </c>
      <c r="HN342" s="59" t="s">
        <v>44</v>
      </c>
      <c r="HO342" s="59" t="s">
        <v>44</v>
      </c>
      <c r="HP342" s="59" t="s">
        <v>44</v>
      </c>
      <c r="HQ342" s="59" t="s">
        <v>44</v>
      </c>
      <c r="HR342" s="59" t="s">
        <v>44</v>
      </c>
      <c r="HS342" s="59" t="s">
        <v>44</v>
      </c>
      <c r="HT342" s="59" t="s">
        <v>44</v>
      </c>
      <c r="HU342" t="s">
        <v>44</v>
      </c>
      <c r="HV342" s="19" t="s">
        <v>44</v>
      </c>
      <c r="HW342" s="18">
        <v>194.26087043999999</v>
      </c>
      <c r="HX342" s="58">
        <v>63.989530722935989</v>
      </c>
      <c r="HY342" s="58">
        <v>132.010469277064</v>
      </c>
      <c r="HZ342" s="57">
        <v>0.65625098126252768</v>
      </c>
      <c r="IA342" s="18">
        <v>758896.32000000018</v>
      </c>
      <c r="IB342" s="18">
        <v>1126756.6847885097</v>
      </c>
      <c r="IC342" s="18">
        <v>12082211.93098719</v>
      </c>
      <c r="ID342" s="58">
        <v>20.540325643087201</v>
      </c>
      <c r="IE342" s="18">
        <v>124086.28377563515</v>
      </c>
      <c r="IF342" s="18">
        <v>711663.13214622834</v>
      </c>
      <c r="IG342" s="18">
        <v>307912901.29961634</v>
      </c>
      <c r="IH342" s="18">
        <v>0</v>
      </c>
      <c r="II342" s="18">
        <v>0</v>
      </c>
      <c r="IJ342" s="18">
        <v>2332.4884987217774</v>
      </c>
      <c r="IK342" s="58">
        <v>31.402684163265306</v>
      </c>
      <c r="IL342" s="58">
        <v>7.7966513758306046</v>
      </c>
      <c r="IM342" s="58">
        <v>13.263260041979997</v>
      </c>
      <c r="IN342" s="58">
        <v>32.030251328497314</v>
      </c>
      <c r="IO342" s="58">
        <v>-3.5171376197049706E-15</v>
      </c>
      <c r="IP342" s="58">
        <v>79.709658142009957</v>
      </c>
      <c r="IQ342" s="58">
        <v>19.634610498705584</v>
      </c>
      <c r="IR342" s="58">
        <v>20.937762515761939</v>
      </c>
      <c r="IS342" s="58">
        <f t="shared" si="25"/>
        <v>2332.4884987217774</v>
      </c>
      <c r="IT342" s="60"/>
      <c r="IU342" s="18">
        <f t="shared" si="26"/>
        <v>13.263260041979997</v>
      </c>
      <c r="IV342" s="18">
        <f t="shared" si="27"/>
        <v>31.402684163265306</v>
      </c>
      <c r="IW342" s="57">
        <f t="shared" si="28"/>
        <v>0.32647719756600002</v>
      </c>
      <c r="IX342" s="57">
        <f t="shared" si="29"/>
        <v>0.48473072683829765</v>
      </c>
      <c r="JA342" s="18">
        <v>205.4</v>
      </c>
    </row>
    <row r="343" spans="18:261" x14ac:dyDescent="0.2">
      <c r="R343" t="s">
        <v>1059</v>
      </c>
      <c r="S343">
        <v>6137</v>
      </c>
      <c r="T343" t="s">
        <v>41</v>
      </c>
      <c r="U343">
        <v>1</v>
      </c>
      <c r="V343">
        <v>2797</v>
      </c>
      <c r="W343" t="s">
        <v>42</v>
      </c>
      <c r="X343" t="s">
        <v>43</v>
      </c>
      <c r="Y343">
        <v>18129</v>
      </c>
      <c r="Z343">
        <v>245</v>
      </c>
      <c r="AA343">
        <v>490</v>
      </c>
      <c r="AB343" t="b">
        <v>0</v>
      </c>
      <c r="AC343">
        <v>11185</v>
      </c>
      <c r="AD343">
        <v>1979</v>
      </c>
      <c r="AE343" s="10">
        <v>2021</v>
      </c>
      <c r="AF343" s="11">
        <v>0</v>
      </c>
      <c r="AG343" s="11">
        <v>18.686564776423861</v>
      </c>
      <c r="AH343" s="11">
        <v>0</v>
      </c>
      <c r="AI343" s="11">
        <v>18.686564776423861</v>
      </c>
      <c r="AJ343" s="11" t="s">
        <v>43</v>
      </c>
      <c r="AK343" s="11">
        <v>4.82</v>
      </c>
      <c r="AL343" s="11" t="s">
        <v>43</v>
      </c>
      <c r="AM343" s="11">
        <v>-28.91</v>
      </c>
      <c r="AQ343" t="s">
        <v>859</v>
      </c>
      <c r="AR343" t="s">
        <v>862</v>
      </c>
      <c r="AS343">
        <v>983</v>
      </c>
      <c r="AT343" t="s">
        <v>41</v>
      </c>
      <c r="AU343">
        <v>3</v>
      </c>
      <c r="AV343">
        <v>660</v>
      </c>
      <c r="AW343" t="s">
        <v>42</v>
      </c>
      <c r="AX343">
        <v>0</v>
      </c>
      <c r="AY343" t="s">
        <v>167</v>
      </c>
      <c r="AZ343" t="s">
        <v>43</v>
      </c>
      <c r="BA343">
        <v>18</v>
      </c>
      <c r="BB343" t="s">
        <v>279</v>
      </c>
      <c r="BC343">
        <v>77</v>
      </c>
      <c r="BD343">
        <v>18077</v>
      </c>
      <c r="BE343">
        <v>196</v>
      </c>
      <c r="BF343">
        <v>10846</v>
      </c>
      <c r="BG343">
        <v>1955</v>
      </c>
      <c r="BH343">
        <v>0</v>
      </c>
      <c r="BI343" t="s">
        <v>1807</v>
      </c>
      <c r="BJ343" t="s">
        <v>1948</v>
      </c>
      <c r="BK343" t="s">
        <v>1808</v>
      </c>
      <c r="BL343" t="s">
        <v>1886</v>
      </c>
      <c r="BM343" t="s">
        <v>1810</v>
      </c>
      <c r="BN343">
        <v>2013</v>
      </c>
      <c r="BO343">
        <v>0.98</v>
      </c>
      <c r="BP343" t="s">
        <v>1792</v>
      </c>
      <c r="BQ343" t="s">
        <v>1701</v>
      </c>
      <c r="BR343">
        <v>2003</v>
      </c>
      <c r="BS343">
        <v>0</v>
      </c>
      <c r="BT343" t="s">
        <v>1909</v>
      </c>
      <c r="BU343" t="s">
        <v>1793</v>
      </c>
      <c r="BV343">
        <v>0</v>
      </c>
      <c r="BW343">
        <v>0</v>
      </c>
      <c r="BX343">
        <v>0</v>
      </c>
      <c r="BY343">
        <v>7.52</v>
      </c>
      <c r="BZ343">
        <v>0.29494999999999999</v>
      </c>
      <c r="CA343">
        <v>0.13067000000000001</v>
      </c>
      <c r="CB343">
        <v>0.29494999999999999</v>
      </c>
      <c r="CC343">
        <v>0.13067000000000001</v>
      </c>
      <c r="CD343">
        <v>0.05</v>
      </c>
      <c r="CE343">
        <v>0.1</v>
      </c>
      <c r="CF343">
        <v>0.56000000000000005</v>
      </c>
      <c r="CG343">
        <v>0.99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 t="s">
        <v>2571</v>
      </c>
      <c r="CP343">
        <v>100</v>
      </c>
      <c r="CQ343" t="s">
        <v>2141</v>
      </c>
      <c r="CR343">
        <v>100</v>
      </c>
      <c r="CS343" t="s">
        <v>1795</v>
      </c>
      <c r="CT343" t="s">
        <v>2574</v>
      </c>
      <c r="CU343">
        <v>1</v>
      </c>
      <c r="CV343">
        <v>0</v>
      </c>
      <c r="CW343" t="s">
        <v>1816</v>
      </c>
      <c r="CX343">
        <v>38.7378</v>
      </c>
      <c r="CY343">
        <v>-85.420599999999993</v>
      </c>
      <c r="CZ343" t="s">
        <v>1817</v>
      </c>
      <c r="DA343" t="s">
        <v>1818</v>
      </c>
      <c r="DB343">
        <v>0</v>
      </c>
      <c r="DC343">
        <v>0</v>
      </c>
      <c r="DD343" s="18">
        <v>10271573.6</v>
      </c>
      <c r="DE343" s="18">
        <v>1032181.6</v>
      </c>
      <c r="DF343" s="57">
        <v>0.42</v>
      </c>
      <c r="DG343" t="s">
        <v>1820</v>
      </c>
      <c r="DH343">
        <v>4614221.5999999996</v>
      </c>
      <c r="DI343">
        <v>643</v>
      </c>
      <c r="DJ343">
        <v>663.4</v>
      </c>
      <c r="DK343">
        <v>1054918.6000000001</v>
      </c>
      <c r="DL343">
        <v>3.6</v>
      </c>
      <c r="DM343">
        <v>164.4</v>
      </c>
      <c r="DN343">
        <v>12</v>
      </c>
      <c r="DO343">
        <v>0</v>
      </c>
      <c r="DP343">
        <v>9.3431406520455895E-2</v>
      </c>
      <c r="DQ343">
        <v>0.11110212905802</v>
      </c>
      <c r="DR343">
        <v>205.199742129318</v>
      </c>
      <c r="DS343">
        <v>4.0622350661067799E-7</v>
      </c>
      <c r="DT343">
        <v>6.51798943210814E-2</v>
      </c>
      <c r="DU343">
        <v>0.125199901210852</v>
      </c>
      <c r="DV343">
        <v>0.12917202871427599</v>
      </c>
      <c r="DW343" s="58">
        <v>205.40545024182001</v>
      </c>
      <c r="DX343">
        <v>3.5048183853737797E-7</v>
      </c>
      <c r="DY343">
        <v>7.1257956054819702E-2</v>
      </c>
      <c r="DZ343">
        <v>2.6667534843078699E-3</v>
      </c>
      <c r="EA343">
        <v>0</v>
      </c>
      <c r="EB343">
        <v>1025017</v>
      </c>
      <c r="EC343">
        <v>490449</v>
      </c>
      <c r="ED343">
        <v>0</v>
      </c>
      <c r="EE343">
        <v>1539</v>
      </c>
      <c r="EF343">
        <v>1</v>
      </c>
      <c r="EG343">
        <v>0</v>
      </c>
      <c r="EH343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>
        <v>1</v>
      </c>
      <c r="EO343">
        <v>0</v>
      </c>
      <c r="EP343">
        <v>0</v>
      </c>
      <c r="EQ343">
        <v>1</v>
      </c>
      <c r="ER343">
        <v>1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0</v>
      </c>
      <c r="EZ343" t="s">
        <v>1801</v>
      </c>
      <c r="FA343">
        <v>67</v>
      </c>
      <c r="FB343" t="s">
        <v>1860</v>
      </c>
      <c r="FC343">
        <v>6</v>
      </c>
      <c r="FD343" t="s">
        <v>1849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82</v>
      </c>
      <c r="FM343">
        <v>50</v>
      </c>
      <c r="FN343">
        <v>75</v>
      </c>
      <c r="FO343">
        <v>44</v>
      </c>
      <c r="FP343">
        <v>1</v>
      </c>
      <c r="FQ343">
        <v>0</v>
      </c>
      <c r="FR343">
        <v>0</v>
      </c>
      <c r="FS343" t="s">
        <v>2144</v>
      </c>
      <c r="FT343">
        <v>1</v>
      </c>
      <c r="FU343">
        <v>1</v>
      </c>
      <c r="FV343">
        <v>1</v>
      </c>
      <c r="FW343">
        <v>1</v>
      </c>
      <c r="FX343" t="s">
        <v>1827</v>
      </c>
      <c r="FY343">
        <v>0</v>
      </c>
      <c r="FZ343">
        <v>0</v>
      </c>
      <c r="GA343">
        <v>1</v>
      </c>
      <c r="GB343" t="s">
        <v>1828</v>
      </c>
      <c r="GC343">
        <v>0</v>
      </c>
      <c r="GD343">
        <v>1</v>
      </c>
      <c r="GE343">
        <v>1</v>
      </c>
      <c r="GF343">
        <v>1</v>
      </c>
      <c r="GG343">
        <v>0</v>
      </c>
      <c r="GH343">
        <v>0</v>
      </c>
      <c r="GI343">
        <v>0</v>
      </c>
      <c r="GJ343">
        <v>0</v>
      </c>
      <c r="GK343">
        <v>0</v>
      </c>
      <c r="GL343">
        <v>1</v>
      </c>
      <c r="GM343" t="s">
        <v>1804</v>
      </c>
      <c r="GN343">
        <v>0</v>
      </c>
      <c r="GO343" t="s">
        <v>1893</v>
      </c>
      <c r="GP343">
        <v>0</v>
      </c>
      <c r="GQ343" t="s">
        <v>1830</v>
      </c>
      <c r="GR343">
        <v>171.64473469999999</v>
      </c>
      <c r="GS343">
        <v>3.7461096672952499</v>
      </c>
      <c r="GT343">
        <v>3.8649598029295098</v>
      </c>
      <c r="GU343">
        <v>0</v>
      </c>
      <c r="GV343">
        <v>11475370</v>
      </c>
      <c r="GW343">
        <v>1140298</v>
      </c>
      <c r="GX343">
        <v>0.47</v>
      </c>
      <c r="GY343">
        <v>1177371</v>
      </c>
      <c r="GZ343">
        <v>205.19965805024151</v>
      </c>
      <c r="HA343" t="s">
        <v>1806</v>
      </c>
      <c r="HB343" s="57">
        <v>0.42</v>
      </c>
      <c r="HC343" t="s">
        <v>1806</v>
      </c>
      <c r="HD343" s="58">
        <v>205.40545024182001</v>
      </c>
      <c r="HE343" s="18">
        <v>721123.2</v>
      </c>
      <c r="HF343" s="18">
        <v>7821302.2271999996</v>
      </c>
      <c r="HG343" s="18">
        <v>803269.05272768275</v>
      </c>
      <c r="HH343" s="57">
        <v>0.16666666666666666</v>
      </c>
      <c r="HI343">
        <v>106</v>
      </c>
      <c r="HJ343" s="11">
        <v>23.443936023477818</v>
      </c>
      <c r="HK343">
        <v>0</v>
      </c>
      <c r="HL343" s="11">
        <v>22.116920776865868</v>
      </c>
      <c r="HM343" s="59" t="s">
        <v>44</v>
      </c>
      <c r="HN343" s="59" t="s">
        <v>44</v>
      </c>
      <c r="HO343" s="59" t="s">
        <v>44</v>
      </c>
      <c r="HP343" s="59" t="s">
        <v>44</v>
      </c>
      <c r="HQ343" s="59" t="s">
        <v>44</v>
      </c>
      <c r="HR343" s="59" t="s">
        <v>44</v>
      </c>
      <c r="HS343" s="59" t="s">
        <v>44</v>
      </c>
      <c r="HT343" s="59" t="s">
        <v>44</v>
      </c>
      <c r="HU343" t="s">
        <v>44</v>
      </c>
      <c r="HV343" s="19" t="s">
        <v>44</v>
      </c>
      <c r="HW343" s="18">
        <v>196.48917288000004</v>
      </c>
      <c r="HX343" s="58">
        <v>64.723533546672002</v>
      </c>
      <c r="HY343" s="58">
        <v>131.276466453328</v>
      </c>
      <c r="HZ343" s="57">
        <v>0.62707355114000407</v>
      </c>
      <c r="IA343" s="18">
        <v>721123.20000000007</v>
      </c>
      <c r="IB343" s="18">
        <v>1076660.2043653415</v>
      </c>
      <c r="IC343" s="18">
        <v>11677456.576546494</v>
      </c>
      <c r="ID343" s="58">
        <v>20.540545024182002</v>
      </c>
      <c r="IE343" s="18">
        <v>119930.66128924175</v>
      </c>
      <c r="IF343" s="18">
        <v>683338.391438441</v>
      </c>
      <c r="IG343" s="18">
        <v>311444868.73968482</v>
      </c>
      <c r="IH343" s="18">
        <v>0</v>
      </c>
      <c r="II343" s="18">
        <v>0</v>
      </c>
      <c r="IJ343" s="18">
        <v>2372.4348861142685</v>
      </c>
      <c r="IK343" s="58">
        <v>31.402684163265306</v>
      </c>
      <c r="IL343" s="58">
        <v>8.0211419130874457</v>
      </c>
      <c r="IM343" s="58">
        <v>13.415398527960001</v>
      </c>
      <c r="IN343" s="58">
        <v>32.196857772006176</v>
      </c>
      <c r="IO343" s="58">
        <v>-3.6807883380994533E-15</v>
      </c>
      <c r="IP343" s="58">
        <v>80.546241297281071</v>
      </c>
      <c r="IQ343" s="58">
        <v>22.322454069329766</v>
      </c>
      <c r="IR343" s="58">
        <v>23.556761499149921</v>
      </c>
      <c r="IS343" s="58">
        <f t="shared" si="25"/>
        <v>2372.4348861142685</v>
      </c>
      <c r="IT343" s="60"/>
      <c r="IU343" s="18">
        <f t="shared" si="26"/>
        <v>13.415398527960001</v>
      </c>
      <c r="IV343" s="18">
        <f t="shared" si="27"/>
        <v>31.402684163265306</v>
      </c>
      <c r="IW343" s="57">
        <f t="shared" si="28"/>
        <v>0.33022210993199996</v>
      </c>
      <c r="IX343" s="57">
        <f t="shared" si="29"/>
        <v>0.49303226461905725</v>
      </c>
      <c r="JA343" s="18">
        <v>205.4</v>
      </c>
    </row>
    <row r="344" spans="18:261" x14ac:dyDescent="0.2">
      <c r="R344" t="s">
        <v>1061</v>
      </c>
      <c r="S344">
        <v>6137</v>
      </c>
      <c r="T344" t="s">
        <v>41</v>
      </c>
      <c r="U344">
        <v>2</v>
      </c>
      <c r="V344">
        <v>2798</v>
      </c>
      <c r="W344" t="s">
        <v>42</v>
      </c>
      <c r="X344" t="s">
        <v>43</v>
      </c>
      <c r="Y344">
        <v>18129</v>
      </c>
      <c r="Z344">
        <v>245</v>
      </c>
      <c r="AA344">
        <v>490</v>
      </c>
      <c r="AB344" t="b">
        <v>0</v>
      </c>
      <c r="AC344">
        <v>10985</v>
      </c>
      <c r="AD344">
        <v>1986</v>
      </c>
      <c r="AE344" s="10">
        <v>2021</v>
      </c>
      <c r="AF344" s="11">
        <v>0</v>
      </c>
      <c r="AG344" s="11">
        <v>18.686564776423861</v>
      </c>
      <c r="AH344" s="11">
        <v>0</v>
      </c>
      <c r="AI344" s="11">
        <v>18.686564776423861</v>
      </c>
      <c r="AJ344" s="11" t="s">
        <v>43</v>
      </c>
      <c r="AK344" s="11">
        <v>4.82</v>
      </c>
      <c r="AL344" s="11" t="s">
        <v>43</v>
      </c>
      <c r="AM344" s="11">
        <v>-28.91</v>
      </c>
      <c r="AQ344" t="s">
        <v>859</v>
      </c>
      <c r="AR344" t="s">
        <v>863</v>
      </c>
      <c r="AS344">
        <v>983</v>
      </c>
      <c r="AT344" t="s">
        <v>41</v>
      </c>
      <c r="AU344">
        <v>4</v>
      </c>
      <c r="AV344">
        <v>661</v>
      </c>
      <c r="AW344" t="s">
        <v>42</v>
      </c>
      <c r="AX344">
        <v>0</v>
      </c>
      <c r="AY344" t="s">
        <v>167</v>
      </c>
      <c r="AZ344" t="s">
        <v>43</v>
      </c>
      <c r="BA344">
        <v>18</v>
      </c>
      <c r="BB344" t="s">
        <v>279</v>
      </c>
      <c r="BC344">
        <v>77</v>
      </c>
      <c r="BD344">
        <v>18077</v>
      </c>
      <c r="BE344">
        <v>196</v>
      </c>
      <c r="BF344">
        <v>10734</v>
      </c>
      <c r="BG344">
        <v>1955</v>
      </c>
      <c r="BH344">
        <v>0</v>
      </c>
      <c r="BI344" t="s">
        <v>1807</v>
      </c>
      <c r="BJ344" t="s">
        <v>1948</v>
      </c>
      <c r="BK344" t="s">
        <v>1808</v>
      </c>
      <c r="BL344" t="s">
        <v>1886</v>
      </c>
      <c r="BM344" t="s">
        <v>1810</v>
      </c>
      <c r="BN344">
        <v>2013</v>
      </c>
      <c r="BO344">
        <v>0.98</v>
      </c>
      <c r="BP344" t="s">
        <v>1792</v>
      </c>
      <c r="BQ344" t="s">
        <v>1701</v>
      </c>
      <c r="BR344">
        <v>2003</v>
      </c>
      <c r="BS344">
        <v>0</v>
      </c>
      <c r="BT344" t="s">
        <v>1909</v>
      </c>
      <c r="BU344" t="s">
        <v>1793</v>
      </c>
      <c r="BV344">
        <v>0</v>
      </c>
      <c r="BW344">
        <v>0</v>
      </c>
      <c r="BX344">
        <v>0</v>
      </c>
      <c r="BY344">
        <v>7.52</v>
      </c>
      <c r="BZ344">
        <v>7.4999999999999997E-2</v>
      </c>
      <c r="CA344">
        <v>7.4999999999999997E-2</v>
      </c>
      <c r="CB344">
        <v>7.4999999999999997E-2</v>
      </c>
      <c r="CC344">
        <v>7.4999999999999997E-2</v>
      </c>
      <c r="CD344">
        <v>0.05</v>
      </c>
      <c r="CE344">
        <v>0.1</v>
      </c>
      <c r="CF344">
        <v>0.56000000000000005</v>
      </c>
      <c r="CG344">
        <v>0.99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 t="s">
        <v>2571</v>
      </c>
      <c r="CP344">
        <v>100</v>
      </c>
      <c r="CQ344" t="s">
        <v>2141</v>
      </c>
      <c r="CR344">
        <v>100</v>
      </c>
      <c r="CS344" t="s">
        <v>1795</v>
      </c>
      <c r="CT344" t="s">
        <v>2575</v>
      </c>
      <c r="CU344">
        <v>1</v>
      </c>
      <c r="CV344">
        <v>0</v>
      </c>
      <c r="CW344" t="s">
        <v>1816</v>
      </c>
      <c r="CX344">
        <v>38.7378</v>
      </c>
      <c r="CY344">
        <v>-85.420599999999993</v>
      </c>
      <c r="CZ344" t="s">
        <v>1817</v>
      </c>
      <c r="DA344" t="s">
        <v>1818</v>
      </c>
      <c r="DB344">
        <v>0</v>
      </c>
      <c r="DC344">
        <v>0</v>
      </c>
      <c r="DD344" s="18">
        <v>10733559</v>
      </c>
      <c r="DE344" s="18">
        <v>1093336</v>
      </c>
      <c r="DF344" s="57">
        <v>0.438</v>
      </c>
      <c r="DG344" t="s">
        <v>1820</v>
      </c>
      <c r="DH344">
        <v>4591302.4000000004</v>
      </c>
      <c r="DI344">
        <v>727.2</v>
      </c>
      <c r="DJ344">
        <v>1102.4000000000001</v>
      </c>
      <c r="DK344">
        <v>1102391</v>
      </c>
      <c r="DL344">
        <v>6.6</v>
      </c>
      <c r="DM344">
        <v>266.39999999999998</v>
      </c>
      <c r="DN344">
        <v>6</v>
      </c>
      <c r="DO344">
        <v>0</v>
      </c>
      <c r="DP344">
        <v>0.117229733510172</v>
      </c>
      <c r="DQ344">
        <v>0.17669718014533201</v>
      </c>
      <c r="DR344">
        <v>205.199991261056</v>
      </c>
      <c r="DS344">
        <v>6.3943491005548698E-7</v>
      </c>
      <c r="DT344">
        <v>0.100917672380529</v>
      </c>
      <c r="DU344">
        <v>0.13550025671820501</v>
      </c>
      <c r="DV344">
        <v>0.20541183031648599</v>
      </c>
      <c r="DW344" s="58">
        <v>205.410153333111</v>
      </c>
      <c r="DX344">
        <v>6.1489390424928005E-7</v>
      </c>
      <c r="DY344">
        <v>0.11604550377688</v>
      </c>
      <c r="DZ344">
        <v>9.3025815826714602E-4</v>
      </c>
      <c r="EA344">
        <v>0</v>
      </c>
      <c r="EB344">
        <v>1053890</v>
      </c>
      <c r="EC344">
        <v>500168</v>
      </c>
      <c r="ED344">
        <v>0</v>
      </c>
      <c r="EE344">
        <v>1185</v>
      </c>
      <c r="EF344">
        <v>1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1</v>
      </c>
      <c r="EO344">
        <v>0</v>
      </c>
      <c r="EP344">
        <v>0</v>
      </c>
      <c r="EQ344">
        <v>1</v>
      </c>
      <c r="ER344">
        <v>1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 t="s">
        <v>1801</v>
      </c>
      <c r="FA344">
        <v>67</v>
      </c>
      <c r="FB344" t="s">
        <v>1860</v>
      </c>
      <c r="FC344">
        <v>6</v>
      </c>
      <c r="FD344" t="s">
        <v>1849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82</v>
      </c>
      <c r="FM344">
        <v>50</v>
      </c>
      <c r="FN344">
        <v>75</v>
      </c>
      <c r="FO344">
        <v>44</v>
      </c>
      <c r="FP344">
        <v>1</v>
      </c>
      <c r="FQ344">
        <v>0</v>
      </c>
      <c r="FR344">
        <v>0</v>
      </c>
      <c r="FS344" t="s">
        <v>2144</v>
      </c>
      <c r="FT344">
        <v>1</v>
      </c>
      <c r="FU344">
        <v>1</v>
      </c>
      <c r="FV344">
        <v>1</v>
      </c>
      <c r="FW344">
        <v>1</v>
      </c>
      <c r="FX344" t="s">
        <v>1827</v>
      </c>
      <c r="FY344">
        <v>0</v>
      </c>
      <c r="FZ344">
        <v>0</v>
      </c>
      <c r="GA344">
        <v>1</v>
      </c>
      <c r="GB344" t="s">
        <v>1828</v>
      </c>
      <c r="GC344">
        <v>0</v>
      </c>
      <c r="GD344">
        <v>1</v>
      </c>
      <c r="GE344">
        <v>1</v>
      </c>
      <c r="GF344">
        <v>1</v>
      </c>
      <c r="GG344">
        <v>0</v>
      </c>
      <c r="GH344">
        <v>1</v>
      </c>
      <c r="GI344">
        <v>0</v>
      </c>
      <c r="GJ344" t="s">
        <v>1804</v>
      </c>
      <c r="GK344">
        <v>0</v>
      </c>
      <c r="GL344">
        <v>1</v>
      </c>
      <c r="GM344" t="s">
        <v>1804</v>
      </c>
      <c r="GN344">
        <v>0</v>
      </c>
      <c r="GO344" t="s">
        <v>1893</v>
      </c>
      <c r="GP344">
        <v>0</v>
      </c>
      <c r="GQ344" t="s">
        <v>1830</v>
      </c>
      <c r="GR344">
        <v>171.64473469999999</v>
      </c>
      <c r="GS344">
        <v>4.2366577761385802</v>
      </c>
      <c r="GT344">
        <v>6.4225681138822601</v>
      </c>
      <c r="GU344">
        <v>0</v>
      </c>
      <c r="GV344">
        <v>11111137</v>
      </c>
      <c r="GW344">
        <v>1165869</v>
      </c>
      <c r="GX344">
        <v>0.45</v>
      </c>
      <c r="GY344">
        <v>1139999</v>
      </c>
      <c r="GZ344">
        <v>205.19934188553341</v>
      </c>
      <c r="HA344" t="s">
        <v>1806</v>
      </c>
      <c r="HB344" s="57">
        <v>0.438</v>
      </c>
      <c r="HC344" t="s">
        <v>1806</v>
      </c>
      <c r="HD344" s="58">
        <v>205.410153333111</v>
      </c>
      <c r="HE344" s="18">
        <v>752028.48</v>
      </c>
      <c r="HF344" s="18">
        <v>8072273.7043199996</v>
      </c>
      <c r="HG344" s="18">
        <v>829063.48967560555</v>
      </c>
      <c r="HH344" s="57">
        <v>0.16666666666666666</v>
      </c>
      <c r="HI344">
        <v>106</v>
      </c>
      <c r="HJ344" s="11">
        <v>23.608570170238476</v>
      </c>
      <c r="HK344">
        <v>0</v>
      </c>
      <c r="HL344" s="11">
        <v>22.27223600965894</v>
      </c>
      <c r="HM344" s="59" t="s">
        <v>44</v>
      </c>
      <c r="HN344" s="59" t="s">
        <v>44</v>
      </c>
      <c r="HO344" s="59" t="s">
        <v>44</v>
      </c>
      <c r="HP344" s="59" t="s">
        <v>44</v>
      </c>
      <c r="HQ344" s="59" t="s">
        <v>44</v>
      </c>
      <c r="HR344" s="59" t="s">
        <v>44</v>
      </c>
      <c r="HS344" s="59" t="s">
        <v>44</v>
      </c>
      <c r="HT344" s="59" t="s">
        <v>44</v>
      </c>
      <c r="HU344" t="s">
        <v>44</v>
      </c>
      <c r="HV344" s="19" t="s">
        <v>44</v>
      </c>
      <c r="HW344" s="18">
        <v>194.46014951999999</v>
      </c>
      <c r="HX344" s="58">
        <v>64.055173251887993</v>
      </c>
      <c r="HY344" s="58">
        <v>131.94482674811201</v>
      </c>
      <c r="HZ344" s="57">
        <v>0.65063558849402481</v>
      </c>
      <c r="IA344" s="18">
        <v>752028.48</v>
      </c>
      <c r="IB344" s="18">
        <v>1117115.2800207008</v>
      </c>
      <c r="IC344" s="18">
        <v>11991115.415742204</v>
      </c>
      <c r="ID344" s="58">
        <v>20.541015333311101</v>
      </c>
      <c r="IE344" s="18">
        <v>123154.84280913186</v>
      </c>
      <c r="IF344" s="18">
        <v>705908.64686647372</v>
      </c>
      <c r="IG344" s="18">
        <v>308228768.30645168</v>
      </c>
      <c r="IH344" s="18">
        <v>0</v>
      </c>
      <c r="II344" s="18">
        <v>0</v>
      </c>
      <c r="IJ344" s="18">
        <v>2336.0428438386057</v>
      </c>
      <c r="IK344" s="58">
        <v>31.402684163265306</v>
      </c>
      <c r="IL344" s="58">
        <v>7.8165424893659692</v>
      </c>
      <c r="IM344" s="58">
        <v>13.276865922839999</v>
      </c>
      <c r="IN344" s="58">
        <v>32.045936828705408</v>
      </c>
      <c r="IO344" s="58">
        <v>0</v>
      </c>
      <c r="IP344" s="58">
        <v>79.787184367871632</v>
      </c>
      <c r="IQ344" s="58">
        <v>20.076560974130999</v>
      </c>
      <c r="IR344" s="58">
        <v>21.388242940532994</v>
      </c>
      <c r="IS344" s="58">
        <f t="shared" si="25"/>
        <v>2336.0428438386057</v>
      </c>
      <c r="IT344" s="60"/>
      <c r="IU344" s="18">
        <f t="shared" si="26"/>
        <v>13.276865922839999</v>
      </c>
      <c r="IV344" s="18">
        <f t="shared" si="27"/>
        <v>31.402684163265306</v>
      </c>
      <c r="IW344" s="57">
        <f t="shared" si="28"/>
        <v>0.32681210842800001</v>
      </c>
      <c r="IX344" s="57">
        <f t="shared" si="29"/>
        <v>0.48546938012334451</v>
      </c>
      <c r="JA344" s="18">
        <v>205.4</v>
      </c>
    </row>
    <row r="345" spans="18:261" x14ac:dyDescent="0.2">
      <c r="R345" t="s">
        <v>690</v>
      </c>
      <c r="S345">
        <v>6138</v>
      </c>
      <c r="T345" t="s">
        <v>41</v>
      </c>
      <c r="U345">
        <v>1</v>
      </c>
      <c r="V345">
        <v>2800</v>
      </c>
      <c r="W345" t="s">
        <v>42</v>
      </c>
      <c r="X345" t="s">
        <v>594</v>
      </c>
      <c r="Y345">
        <v>5007</v>
      </c>
      <c r="Z345">
        <v>528</v>
      </c>
      <c r="AA345">
        <v>528</v>
      </c>
      <c r="AB345" t="b">
        <v>1</v>
      </c>
      <c r="AC345">
        <v>10629</v>
      </c>
      <c r="AD345">
        <v>1978</v>
      </c>
      <c r="AE345" s="10">
        <v>2038</v>
      </c>
      <c r="AF345" s="11">
        <v>82</v>
      </c>
      <c r="AG345" s="11">
        <v>11.911236315622961</v>
      </c>
      <c r="AH345" s="11">
        <v>34</v>
      </c>
      <c r="AI345" s="11">
        <v>11.911236315622961</v>
      </c>
      <c r="AJ345" s="11" t="s">
        <v>200</v>
      </c>
      <c r="AK345" s="11">
        <v>4.82</v>
      </c>
      <c r="AL345" s="11" t="s">
        <v>200</v>
      </c>
      <c r="AM345" s="11">
        <v>-28.91</v>
      </c>
      <c r="AQ345" t="s">
        <v>859</v>
      </c>
      <c r="AR345" t="s">
        <v>864</v>
      </c>
      <c r="AS345">
        <v>983</v>
      </c>
      <c r="AT345" t="s">
        <v>41</v>
      </c>
      <c r="AU345">
        <v>5</v>
      </c>
      <c r="AV345">
        <v>662</v>
      </c>
      <c r="AW345" t="s">
        <v>42</v>
      </c>
      <c r="AX345">
        <v>0</v>
      </c>
      <c r="AY345" t="s">
        <v>167</v>
      </c>
      <c r="AZ345" t="s">
        <v>43</v>
      </c>
      <c r="BA345">
        <v>18</v>
      </c>
      <c r="BB345" t="s">
        <v>279</v>
      </c>
      <c r="BC345">
        <v>77</v>
      </c>
      <c r="BD345">
        <v>18077</v>
      </c>
      <c r="BE345">
        <v>196</v>
      </c>
      <c r="BF345">
        <v>10727</v>
      </c>
      <c r="BG345">
        <v>1955</v>
      </c>
      <c r="BH345">
        <v>0</v>
      </c>
      <c r="BI345" t="s">
        <v>1807</v>
      </c>
      <c r="BJ345" t="s">
        <v>1948</v>
      </c>
      <c r="BK345" t="s">
        <v>1808</v>
      </c>
      <c r="BL345" t="s">
        <v>1886</v>
      </c>
      <c r="BM345" t="s">
        <v>1810</v>
      </c>
      <c r="BN345">
        <v>2013</v>
      </c>
      <c r="BO345">
        <v>0.98</v>
      </c>
      <c r="BP345" t="s">
        <v>1792</v>
      </c>
      <c r="BQ345" t="s">
        <v>1701</v>
      </c>
      <c r="BR345">
        <v>2002</v>
      </c>
      <c r="BS345">
        <v>0</v>
      </c>
      <c r="BT345" t="s">
        <v>1909</v>
      </c>
      <c r="BU345" t="s">
        <v>1793</v>
      </c>
      <c r="BV345">
        <v>0</v>
      </c>
      <c r="BW345">
        <v>0</v>
      </c>
      <c r="BX345">
        <v>0</v>
      </c>
      <c r="BY345">
        <v>7.52</v>
      </c>
      <c r="BZ345">
        <v>7.4999999999999997E-2</v>
      </c>
      <c r="CA345">
        <v>7.4999999999999997E-2</v>
      </c>
      <c r="CB345">
        <v>7.4999999999999997E-2</v>
      </c>
      <c r="CC345">
        <v>7.4999999999999997E-2</v>
      </c>
      <c r="CD345">
        <v>0.05</v>
      </c>
      <c r="CE345">
        <v>0.1</v>
      </c>
      <c r="CF345">
        <v>0.56000000000000005</v>
      </c>
      <c r="CG345">
        <v>0.99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 t="s">
        <v>2571</v>
      </c>
      <c r="CP345">
        <v>100</v>
      </c>
      <c r="CQ345" t="s">
        <v>2141</v>
      </c>
      <c r="CR345">
        <v>100</v>
      </c>
      <c r="CS345" t="s">
        <v>1795</v>
      </c>
      <c r="CT345" t="s">
        <v>2576</v>
      </c>
      <c r="CU345">
        <v>1</v>
      </c>
      <c r="CV345">
        <v>0</v>
      </c>
      <c r="CW345" t="s">
        <v>1816</v>
      </c>
      <c r="CX345">
        <v>38.7378</v>
      </c>
      <c r="CY345">
        <v>-85.420599999999993</v>
      </c>
      <c r="CZ345" t="s">
        <v>1817</v>
      </c>
      <c r="DA345" t="s">
        <v>1818</v>
      </c>
      <c r="DB345">
        <v>0</v>
      </c>
      <c r="DC345">
        <v>0</v>
      </c>
      <c r="DD345" s="18">
        <v>10762766</v>
      </c>
      <c r="DE345" s="18">
        <v>1092194.3999999999</v>
      </c>
      <c r="DF345" s="57">
        <v>0.438</v>
      </c>
      <c r="DG345" t="s">
        <v>1820</v>
      </c>
      <c r="DH345">
        <v>4484983.4000000004</v>
      </c>
      <c r="DI345">
        <v>722.8</v>
      </c>
      <c r="DJ345">
        <v>1130.2</v>
      </c>
      <c r="DK345">
        <v>1105441.3999999999</v>
      </c>
      <c r="DL345">
        <v>6.8</v>
      </c>
      <c r="DM345">
        <v>258.2</v>
      </c>
      <c r="DN345">
        <v>5</v>
      </c>
      <c r="DO345">
        <v>0</v>
      </c>
      <c r="DP345">
        <v>0.11641299768328001</v>
      </c>
      <c r="DQ345">
        <v>0.18707062584234899</v>
      </c>
      <c r="DR345">
        <v>205.19987504330001</v>
      </c>
      <c r="DS345">
        <v>6.0737216182580897E-7</v>
      </c>
      <c r="DT345">
        <v>9.9405680467851906E-2</v>
      </c>
      <c r="DU345">
        <v>0.13431491495773401</v>
      </c>
      <c r="DV345">
        <v>0.210020360936956</v>
      </c>
      <c r="DW345" s="58">
        <v>205.41957336989299</v>
      </c>
      <c r="DX345">
        <v>6.3180784567833205E-7</v>
      </c>
      <c r="DY345">
        <v>0.11513977955860399</v>
      </c>
      <c r="DZ345">
        <v>7.77416546860298E-4</v>
      </c>
      <c r="EA345">
        <v>0</v>
      </c>
      <c r="EB345">
        <v>984046</v>
      </c>
      <c r="EC345">
        <v>463489</v>
      </c>
      <c r="ED345">
        <v>0</v>
      </c>
      <c r="EE345">
        <v>2331</v>
      </c>
      <c r="EF345">
        <v>1</v>
      </c>
      <c r="EG345">
        <v>0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1</v>
      </c>
      <c r="EO345">
        <v>0</v>
      </c>
      <c r="EP345">
        <v>0</v>
      </c>
      <c r="EQ345">
        <v>1</v>
      </c>
      <c r="ER345">
        <v>1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0</v>
      </c>
      <c r="EZ345" t="s">
        <v>1801</v>
      </c>
      <c r="FA345">
        <v>67</v>
      </c>
      <c r="FB345" t="s">
        <v>1860</v>
      </c>
      <c r="FC345">
        <v>6</v>
      </c>
      <c r="FD345" t="s">
        <v>1849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82</v>
      </c>
      <c r="FM345">
        <v>50</v>
      </c>
      <c r="FN345">
        <v>75</v>
      </c>
      <c r="FO345">
        <v>44</v>
      </c>
      <c r="FP345">
        <v>1</v>
      </c>
      <c r="FQ345">
        <v>0</v>
      </c>
      <c r="FR345">
        <v>0</v>
      </c>
      <c r="FS345" t="s">
        <v>2144</v>
      </c>
      <c r="FT345">
        <v>1</v>
      </c>
      <c r="FU345">
        <v>1</v>
      </c>
      <c r="FV345">
        <v>1</v>
      </c>
      <c r="FW345">
        <v>1</v>
      </c>
      <c r="FX345" t="s">
        <v>1827</v>
      </c>
      <c r="FY345">
        <v>0</v>
      </c>
      <c r="FZ345">
        <v>0</v>
      </c>
      <c r="GA345">
        <v>1</v>
      </c>
      <c r="GB345" t="s">
        <v>1828</v>
      </c>
      <c r="GC345">
        <v>0</v>
      </c>
      <c r="GD345">
        <v>1</v>
      </c>
      <c r="GE345">
        <v>1</v>
      </c>
      <c r="GF345">
        <v>1</v>
      </c>
      <c r="GG345">
        <v>0</v>
      </c>
      <c r="GH345">
        <v>1</v>
      </c>
      <c r="GI345">
        <v>0</v>
      </c>
      <c r="GJ345" t="s">
        <v>1804</v>
      </c>
      <c r="GK345">
        <v>0</v>
      </c>
      <c r="GL345">
        <v>1</v>
      </c>
      <c r="GM345" t="s">
        <v>1804</v>
      </c>
      <c r="GN345">
        <v>0</v>
      </c>
      <c r="GO345" t="s">
        <v>1893</v>
      </c>
      <c r="GP345">
        <v>0</v>
      </c>
      <c r="GQ345" t="s">
        <v>1830</v>
      </c>
      <c r="GR345">
        <v>171.64473469999999</v>
      </c>
      <c r="GS345">
        <v>4.2110234331586502</v>
      </c>
      <c r="GT345">
        <v>6.5845305536191301</v>
      </c>
      <c r="GU345">
        <v>0</v>
      </c>
      <c r="GV345">
        <v>10347432</v>
      </c>
      <c r="GW345">
        <v>1083387</v>
      </c>
      <c r="GX345">
        <v>0.42</v>
      </c>
      <c r="GY345">
        <v>1061643</v>
      </c>
      <c r="GZ345">
        <v>205.19931901944366</v>
      </c>
      <c r="HA345" t="s">
        <v>1806</v>
      </c>
      <c r="HB345" s="57">
        <v>0.438</v>
      </c>
      <c r="HC345" t="s">
        <v>1806</v>
      </c>
      <c r="HD345" s="58">
        <v>205.41957336989299</v>
      </c>
      <c r="HE345" s="18">
        <v>752028.48</v>
      </c>
      <c r="HF345" s="18">
        <v>8067009.5049599996</v>
      </c>
      <c r="HG345" s="18">
        <v>828560.82543987734</v>
      </c>
      <c r="HH345" s="57">
        <v>0.16666666666666666</v>
      </c>
      <c r="HI345">
        <v>106</v>
      </c>
      <c r="HJ345" s="11">
        <v>23.618962141607074</v>
      </c>
      <c r="HK345">
        <v>0</v>
      </c>
      <c r="HL345" s="11">
        <v>22.28203975623309</v>
      </c>
      <c r="HM345" s="59" t="s">
        <v>44</v>
      </c>
      <c r="HN345" s="59" t="s">
        <v>44</v>
      </c>
      <c r="HO345" s="59" t="s">
        <v>44</v>
      </c>
      <c r="HP345" s="59" t="s">
        <v>44</v>
      </c>
      <c r="HQ345" s="59" t="s">
        <v>44</v>
      </c>
      <c r="HR345" s="59" t="s">
        <v>44</v>
      </c>
      <c r="HS345" s="59" t="s">
        <v>44</v>
      </c>
      <c r="HT345" s="59" t="s">
        <v>44</v>
      </c>
      <c r="HU345" t="s">
        <v>44</v>
      </c>
      <c r="HV345" s="19" t="s">
        <v>44</v>
      </c>
      <c r="HW345" s="18">
        <v>194.33333555999999</v>
      </c>
      <c r="HX345" s="58">
        <v>64.013400733463996</v>
      </c>
      <c r="HY345" s="58">
        <v>131.98659926653602</v>
      </c>
      <c r="HZ345" s="57">
        <v>0.65042966844412031</v>
      </c>
      <c r="IA345" s="18">
        <v>752028.48</v>
      </c>
      <c r="IB345" s="18">
        <v>1116761.7235318169</v>
      </c>
      <c r="IC345" s="18">
        <v>11979503.0083258</v>
      </c>
      <c r="ID345" s="58">
        <v>20.541957336989299</v>
      </c>
      <c r="IE345" s="18">
        <v>123041.21985768178</v>
      </c>
      <c r="IF345" s="18">
        <v>705519.60558219557</v>
      </c>
      <c r="IG345" s="18">
        <v>308027762.02937472</v>
      </c>
      <c r="IH345" s="18">
        <v>0</v>
      </c>
      <c r="II345" s="18">
        <v>0</v>
      </c>
      <c r="IJ345" s="18">
        <v>2333.780578794504</v>
      </c>
      <c r="IK345" s="58">
        <v>31.402684163265306</v>
      </c>
      <c r="IL345" s="58">
        <v>7.8038803198632873</v>
      </c>
      <c r="IM345" s="58">
        <v>13.268207635019998</v>
      </c>
      <c r="IN345" s="58">
        <v>32.037504882154614</v>
      </c>
      <c r="IO345" s="58">
        <v>0</v>
      </c>
      <c r="IP345" s="58">
        <v>79.743211951875324</v>
      </c>
      <c r="IQ345" s="58">
        <v>20.060310443985557</v>
      </c>
      <c r="IR345" s="58">
        <v>21.382715167879226</v>
      </c>
      <c r="IS345" s="58">
        <f t="shared" si="25"/>
        <v>2333.780578794504</v>
      </c>
      <c r="IT345" s="60"/>
      <c r="IU345" s="18">
        <f t="shared" si="26"/>
        <v>13.268207635019998</v>
      </c>
      <c r="IV345" s="18">
        <f t="shared" si="27"/>
        <v>31.402684163265306</v>
      </c>
      <c r="IW345" s="57">
        <f t="shared" si="28"/>
        <v>0.32659898333399995</v>
      </c>
      <c r="IX345" s="57">
        <f t="shared" si="29"/>
        <v>0.48499924302310582</v>
      </c>
      <c r="JA345" s="18">
        <v>205.4</v>
      </c>
    </row>
    <row r="346" spans="18:261" x14ac:dyDescent="0.2">
      <c r="R346" t="s">
        <v>693</v>
      </c>
      <c r="S346">
        <v>6139</v>
      </c>
      <c r="T346" t="s">
        <v>41</v>
      </c>
      <c r="U346">
        <v>1</v>
      </c>
      <c r="V346">
        <v>2801</v>
      </c>
      <c r="W346" t="s">
        <v>42</v>
      </c>
      <c r="X346" t="s">
        <v>77</v>
      </c>
      <c r="Y346">
        <v>48449</v>
      </c>
      <c r="Z346">
        <v>528</v>
      </c>
      <c r="AA346">
        <v>1056</v>
      </c>
      <c r="AB346" t="b">
        <v>1</v>
      </c>
      <c r="AC346">
        <v>10922</v>
      </c>
      <c r="AD346">
        <v>1977</v>
      </c>
      <c r="AE346" s="10">
        <v>2038</v>
      </c>
      <c r="AF346" s="11">
        <v>32</v>
      </c>
      <c r="AG346" s="11">
        <v>11.717542700000351</v>
      </c>
      <c r="AH346" s="11">
        <v>0</v>
      </c>
      <c r="AI346" s="11">
        <v>11.717542700000351</v>
      </c>
      <c r="AJ346" s="11" t="s">
        <v>138</v>
      </c>
      <c r="AK346" s="11">
        <v>4.82</v>
      </c>
      <c r="AL346" s="11" t="s">
        <v>138</v>
      </c>
      <c r="AM346" s="11">
        <v>-28.91</v>
      </c>
      <c r="AQ346" t="s">
        <v>859</v>
      </c>
      <c r="AR346" t="s">
        <v>865</v>
      </c>
      <c r="AS346">
        <v>983</v>
      </c>
      <c r="AT346" t="s">
        <v>41</v>
      </c>
      <c r="AU346">
        <v>6</v>
      </c>
      <c r="AV346">
        <v>663</v>
      </c>
      <c r="AW346" t="s">
        <v>42</v>
      </c>
      <c r="AX346">
        <v>0</v>
      </c>
      <c r="AY346" t="s">
        <v>167</v>
      </c>
      <c r="AZ346" t="s">
        <v>43</v>
      </c>
      <c r="BA346">
        <v>18</v>
      </c>
      <c r="BB346" t="s">
        <v>279</v>
      </c>
      <c r="BC346">
        <v>77</v>
      </c>
      <c r="BD346">
        <v>18077</v>
      </c>
      <c r="BE346">
        <v>196</v>
      </c>
      <c r="BF346">
        <v>10694</v>
      </c>
      <c r="BG346">
        <v>1956</v>
      </c>
      <c r="BH346">
        <v>0</v>
      </c>
      <c r="BI346" t="s">
        <v>1807</v>
      </c>
      <c r="BJ346" t="s">
        <v>1948</v>
      </c>
      <c r="BK346" t="s">
        <v>1808</v>
      </c>
      <c r="BL346" t="s">
        <v>1886</v>
      </c>
      <c r="BM346" t="s">
        <v>1810</v>
      </c>
      <c r="BN346">
        <v>2013</v>
      </c>
      <c r="BO346">
        <v>0.98</v>
      </c>
      <c r="BP346" t="s">
        <v>1792</v>
      </c>
      <c r="BQ346">
        <v>0</v>
      </c>
      <c r="BR346">
        <v>0</v>
      </c>
      <c r="BS346">
        <v>0</v>
      </c>
      <c r="BT346" t="s">
        <v>2021</v>
      </c>
      <c r="BU346" t="s">
        <v>1863</v>
      </c>
      <c r="BV346">
        <v>0</v>
      </c>
      <c r="BW346">
        <v>0</v>
      </c>
      <c r="BX346">
        <v>0</v>
      </c>
      <c r="BY346">
        <v>7.52</v>
      </c>
      <c r="BZ346">
        <v>0.66651000000000005</v>
      </c>
      <c r="CA346">
        <v>0.29975999999999903</v>
      </c>
      <c r="CB346">
        <v>0.66651000000000005</v>
      </c>
      <c r="CC346">
        <v>0.29975999999999903</v>
      </c>
      <c r="CD346">
        <v>0.05</v>
      </c>
      <c r="CE346">
        <v>0.1</v>
      </c>
      <c r="CF346">
        <v>1</v>
      </c>
      <c r="CG346">
        <v>0.99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 t="s">
        <v>2571</v>
      </c>
      <c r="CP346">
        <v>100</v>
      </c>
      <c r="CQ346" t="s">
        <v>2141</v>
      </c>
      <c r="CR346">
        <v>100</v>
      </c>
      <c r="CS346" t="s">
        <v>1795</v>
      </c>
      <c r="CT346" t="s">
        <v>2577</v>
      </c>
      <c r="CU346">
        <v>1</v>
      </c>
      <c r="CV346">
        <v>0</v>
      </c>
      <c r="CW346" t="s">
        <v>1816</v>
      </c>
      <c r="CX346">
        <v>38.7378</v>
      </c>
      <c r="CY346">
        <v>-85.420599999999993</v>
      </c>
      <c r="CZ346" t="s">
        <v>1817</v>
      </c>
      <c r="DA346" t="s">
        <v>1818</v>
      </c>
      <c r="DB346">
        <v>0</v>
      </c>
      <c r="DC346">
        <v>0</v>
      </c>
      <c r="DD346" s="18">
        <v>6663639.7999999998</v>
      </c>
      <c r="DE346" s="18">
        <v>681383.8</v>
      </c>
      <c r="DF346" s="57">
        <v>0.27200000000000002</v>
      </c>
      <c r="DG346" t="s">
        <v>1891</v>
      </c>
      <c r="DH346">
        <v>1114734</v>
      </c>
      <c r="DI346">
        <v>476</v>
      </c>
      <c r="DJ346">
        <v>1008.2</v>
      </c>
      <c r="DK346">
        <v>684921.2</v>
      </c>
      <c r="DL346">
        <v>5.4</v>
      </c>
      <c r="DM346">
        <v>129.6</v>
      </c>
      <c r="DN346">
        <v>3</v>
      </c>
      <c r="DO346">
        <v>0</v>
      </c>
      <c r="DP346">
        <v>0.12667788279488301</v>
      </c>
      <c r="DQ346">
        <v>0.28143032339836299</v>
      </c>
      <c r="DR346">
        <v>205.19968200427601</v>
      </c>
      <c r="DS346">
        <v>8.5593164050597199E-7</v>
      </c>
      <c r="DT346">
        <v>0.20018585155601201</v>
      </c>
      <c r="DU346">
        <v>0.142864864934626</v>
      </c>
      <c r="DV346">
        <v>0.302597388292206</v>
      </c>
      <c r="DW346" s="58">
        <v>205.569694808533</v>
      </c>
      <c r="DX346">
        <v>8.1036793135187097E-7</v>
      </c>
      <c r="DY346">
        <v>0.232521839290808</v>
      </c>
      <c r="DZ346">
        <v>8.9752869960208002E-4</v>
      </c>
      <c r="EA346">
        <v>0</v>
      </c>
      <c r="EB346">
        <v>634210</v>
      </c>
      <c r="EC346">
        <v>338297</v>
      </c>
      <c r="ED346">
        <v>0</v>
      </c>
      <c r="EE346">
        <v>5993</v>
      </c>
      <c r="EF346">
        <v>1</v>
      </c>
      <c r="EG346">
        <v>0</v>
      </c>
      <c r="EH346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>
        <v>1</v>
      </c>
      <c r="EO346">
        <v>0</v>
      </c>
      <c r="EP346">
        <v>0</v>
      </c>
      <c r="EQ346">
        <v>0</v>
      </c>
      <c r="ER346">
        <v>1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0</v>
      </c>
      <c r="EZ346" t="s">
        <v>1801</v>
      </c>
      <c r="FA346">
        <v>66</v>
      </c>
      <c r="FB346" t="s">
        <v>1860</v>
      </c>
      <c r="FC346">
        <v>6</v>
      </c>
      <c r="FD346" t="s">
        <v>1849</v>
      </c>
      <c r="FE346">
        <v>0</v>
      </c>
      <c r="FF346">
        <v>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82</v>
      </c>
      <c r="FM346">
        <v>50</v>
      </c>
      <c r="FN346">
        <v>75</v>
      </c>
      <c r="FO346">
        <v>44</v>
      </c>
      <c r="FP346">
        <v>1</v>
      </c>
      <c r="FQ346">
        <v>0</v>
      </c>
      <c r="FR346">
        <v>0</v>
      </c>
      <c r="FS346" t="s">
        <v>2144</v>
      </c>
      <c r="FT346">
        <v>1</v>
      </c>
      <c r="FU346">
        <v>1</v>
      </c>
      <c r="FV346">
        <v>1</v>
      </c>
      <c r="FW346">
        <v>1</v>
      </c>
      <c r="FX346" t="s">
        <v>1827</v>
      </c>
      <c r="FY346">
        <v>0</v>
      </c>
      <c r="FZ346">
        <v>0</v>
      </c>
      <c r="GA346">
        <v>1</v>
      </c>
      <c r="GB346" t="s">
        <v>1828</v>
      </c>
      <c r="GC346">
        <v>0</v>
      </c>
      <c r="GD346">
        <v>1</v>
      </c>
      <c r="GE346">
        <v>1</v>
      </c>
      <c r="GF346">
        <v>1</v>
      </c>
      <c r="GG346">
        <v>1</v>
      </c>
      <c r="GH346">
        <v>1</v>
      </c>
      <c r="GI346">
        <v>0</v>
      </c>
      <c r="GJ346" t="s">
        <v>1836</v>
      </c>
      <c r="GK346">
        <v>0</v>
      </c>
      <c r="GL346">
        <v>1</v>
      </c>
      <c r="GM346" t="s">
        <v>1836</v>
      </c>
      <c r="GN346">
        <v>0</v>
      </c>
      <c r="GO346" t="s">
        <v>1893</v>
      </c>
      <c r="GP346">
        <v>0</v>
      </c>
      <c r="GQ346" t="s">
        <v>1830</v>
      </c>
      <c r="GR346">
        <v>171.64473469999999</v>
      </c>
      <c r="GS346">
        <v>2.7731698314658502</v>
      </c>
      <c r="GT346">
        <v>5.8737601346299799</v>
      </c>
      <c r="GU346">
        <v>0</v>
      </c>
      <c r="GV346">
        <v>6680613</v>
      </c>
      <c r="GW346">
        <v>697588</v>
      </c>
      <c r="GX346">
        <v>0.27</v>
      </c>
      <c r="GY346">
        <v>685430</v>
      </c>
      <c r="GZ346">
        <v>205.19973241976447</v>
      </c>
      <c r="HA346" t="s">
        <v>1806</v>
      </c>
      <c r="HB346" s="57">
        <v>0.27200000000000002</v>
      </c>
      <c r="HC346" t="s">
        <v>1806</v>
      </c>
      <c r="HD346" s="58">
        <v>205.569694808533</v>
      </c>
      <c r="HE346" s="18">
        <v>467013.12000000005</v>
      </c>
      <c r="HF346" s="18">
        <v>4994238.3052800009</v>
      </c>
      <c r="HG346" s="18">
        <v>513332.02210874745</v>
      </c>
      <c r="HH346" s="57">
        <v>0.16666666666666666</v>
      </c>
      <c r="HI346">
        <v>106</v>
      </c>
      <c r="HJ346" s="11">
        <v>23.668117217458615</v>
      </c>
      <c r="HK346">
        <v>0</v>
      </c>
      <c r="HL346" s="11">
        <v>22.328412469300581</v>
      </c>
      <c r="HM346" s="59" t="s">
        <v>44</v>
      </c>
      <c r="HN346" s="59" t="s">
        <v>44</v>
      </c>
      <c r="HO346" s="59" t="s">
        <v>44</v>
      </c>
      <c r="HP346" s="59" t="s">
        <v>44</v>
      </c>
      <c r="HQ346" s="59" t="s">
        <v>44</v>
      </c>
      <c r="HR346" s="59" t="s">
        <v>44</v>
      </c>
      <c r="HS346" s="59" t="s">
        <v>44</v>
      </c>
      <c r="HT346" s="59" t="s">
        <v>44</v>
      </c>
      <c r="HU346" t="s">
        <v>44</v>
      </c>
      <c r="HV346" s="19" t="s">
        <v>44</v>
      </c>
      <c r="HW346" s="18">
        <v>193.73549832</v>
      </c>
      <c r="HX346" s="58">
        <v>63.81647314660799</v>
      </c>
      <c r="HY346" s="58">
        <v>132.18352685339201</v>
      </c>
      <c r="HZ346" s="57">
        <v>0.40331803265568522</v>
      </c>
      <c r="IA346" s="18">
        <v>467013.12000000005</v>
      </c>
      <c r="IB346" s="18">
        <v>692480.92934850533</v>
      </c>
      <c r="IC346" s="18">
        <v>7405391.0584529163</v>
      </c>
      <c r="ID346" s="58">
        <v>20.556969480853301</v>
      </c>
      <c r="IE346" s="18">
        <v>76116.198991200275</v>
      </c>
      <c r="IF346" s="18">
        <v>437215.8231175472</v>
      </c>
      <c r="IG346" s="18">
        <v>307080161.00886858</v>
      </c>
      <c r="IH346" s="18">
        <v>0</v>
      </c>
      <c r="II346" s="18">
        <v>0</v>
      </c>
      <c r="IJ346" s="18">
        <v>2323.1348740562712</v>
      </c>
      <c r="IK346" s="58">
        <v>31.402684163265306</v>
      </c>
      <c r="IL346" s="58">
        <v>7.744384418492082</v>
      </c>
      <c r="IM346" s="58">
        <v>13.227389992439997</v>
      </c>
      <c r="IN346" s="58">
        <v>32.009562725256636</v>
      </c>
      <c r="IO346" s="58">
        <v>0</v>
      </c>
      <c r="IP346" s="58">
        <v>79.576661497200561</v>
      </c>
      <c r="IQ346" s="58">
        <v>48.364322072499519</v>
      </c>
      <c r="IR346" s="58">
        <v>51.660465503533082</v>
      </c>
      <c r="IS346" s="58">
        <f t="shared" si="25"/>
        <v>2323.1348740562712</v>
      </c>
      <c r="IT346" s="60"/>
      <c r="IU346" s="18">
        <f t="shared" si="26"/>
        <v>13.227389992439997</v>
      </c>
      <c r="IV346" s="18">
        <f t="shared" si="27"/>
        <v>31.402684163265306</v>
      </c>
      <c r="IW346" s="57">
        <f t="shared" si="28"/>
        <v>0.32559425074799997</v>
      </c>
      <c r="IX346" s="57">
        <f t="shared" si="29"/>
        <v>0.48278688476354858</v>
      </c>
      <c r="JA346" s="18">
        <v>205.4</v>
      </c>
    </row>
    <row r="347" spans="18:261" x14ac:dyDescent="0.2">
      <c r="R347" t="s">
        <v>695</v>
      </c>
      <c r="S347">
        <v>6139</v>
      </c>
      <c r="T347" t="s">
        <v>41</v>
      </c>
      <c r="U347">
        <v>3</v>
      </c>
      <c r="V347">
        <v>2803</v>
      </c>
      <c r="W347" t="s">
        <v>42</v>
      </c>
      <c r="X347" t="s">
        <v>77</v>
      </c>
      <c r="Y347">
        <v>48449</v>
      </c>
      <c r="Z347">
        <v>528</v>
      </c>
      <c r="AA347">
        <v>1056</v>
      </c>
      <c r="AB347" t="b">
        <v>1</v>
      </c>
      <c r="AC347">
        <v>10833</v>
      </c>
      <c r="AD347">
        <v>1982</v>
      </c>
      <c r="AE347" s="10">
        <v>2038</v>
      </c>
      <c r="AF347" s="11">
        <v>32</v>
      </c>
      <c r="AG347" s="11">
        <v>11.717542700000351</v>
      </c>
      <c r="AH347" s="11">
        <v>0</v>
      </c>
      <c r="AI347" s="11">
        <v>11.717542700000351</v>
      </c>
      <c r="AJ347" s="11" t="s">
        <v>138</v>
      </c>
      <c r="AK347" s="11">
        <v>4.82</v>
      </c>
      <c r="AL347" s="11" t="s">
        <v>138</v>
      </c>
      <c r="AM347" s="11">
        <v>-28.91</v>
      </c>
      <c r="AQ347" t="s">
        <v>866</v>
      </c>
      <c r="AR347" t="s">
        <v>867</v>
      </c>
      <c r="AS347">
        <v>994</v>
      </c>
      <c r="AT347" t="s">
        <v>41</v>
      </c>
      <c r="AU347">
        <v>3</v>
      </c>
      <c r="AV347">
        <v>694</v>
      </c>
      <c r="AW347" t="s">
        <v>42</v>
      </c>
      <c r="AX347">
        <v>0</v>
      </c>
      <c r="AY347" t="s">
        <v>167</v>
      </c>
      <c r="AZ347" t="s">
        <v>43</v>
      </c>
      <c r="BA347">
        <v>18</v>
      </c>
      <c r="BB347" t="s">
        <v>868</v>
      </c>
      <c r="BC347">
        <v>125</v>
      </c>
      <c r="BD347">
        <v>18125</v>
      </c>
      <c r="BE347">
        <v>528</v>
      </c>
      <c r="BF347">
        <v>10632</v>
      </c>
      <c r="BG347">
        <v>1977</v>
      </c>
      <c r="BH347">
        <v>0</v>
      </c>
      <c r="BI347" t="s">
        <v>1881</v>
      </c>
      <c r="BJ347" t="s">
        <v>1948</v>
      </c>
      <c r="BK347" t="s">
        <v>1808</v>
      </c>
      <c r="BL347" t="s">
        <v>1809</v>
      </c>
      <c r="BM347" t="s">
        <v>1810</v>
      </c>
      <c r="BN347">
        <v>1977</v>
      </c>
      <c r="BO347">
        <v>0.88</v>
      </c>
      <c r="BP347" t="s">
        <v>1966</v>
      </c>
      <c r="BQ347" t="s">
        <v>1701</v>
      </c>
      <c r="BR347">
        <v>2004</v>
      </c>
      <c r="BS347">
        <v>0</v>
      </c>
      <c r="BT347" t="s">
        <v>1873</v>
      </c>
      <c r="BU347" t="s">
        <v>1863</v>
      </c>
      <c r="BV347" t="s">
        <v>1812</v>
      </c>
      <c r="BW347">
        <v>2016</v>
      </c>
      <c r="BX347">
        <v>0</v>
      </c>
      <c r="BY347">
        <v>0.33299999999999902</v>
      </c>
      <c r="BZ347">
        <v>0.23049</v>
      </c>
      <c r="CA347">
        <v>9.1600000000000001E-2</v>
      </c>
      <c r="CB347">
        <v>0.23049</v>
      </c>
      <c r="CC347">
        <v>9.1600000000000001E-2</v>
      </c>
      <c r="CD347">
        <v>0.05</v>
      </c>
      <c r="CE347">
        <v>0.1</v>
      </c>
      <c r="CF347">
        <v>0.1</v>
      </c>
      <c r="CG347">
        <v>0.98</v>
      </c>
      <c r="CH347" t="s">
        <v>1793</v>
      </c>
      <c r="CI347">
        <v>2016</v>
      </c>
      <c r="CJ347">
        <v>0</v>
      </c>
      <c r="CK347">
        <v>0</v>
      </c>
      <c r="CL347">
        <v>0</v>
      </c>
      <c r="CM347">
        <v>0</v>
      </c>
      <c r="CN347">
        <v>0</v>
      </c>
      <c r="CO347" t="s">
        <v>2578</v>
      </c>
      <c r="CP347">
        <v>100</v>
      </c>
      <c r="CQ347" t="s">
        <v>1898</v>
      </c>
      <c r="CR347">
        <v>100</v>
      </c>
      <c r="CS347" t="s">
        <v>1795</v>
      </c>
      <c r="CT347" t="s">
        <v>2579</v>
      </c>
      <c r="CU347">
        <v>1</v>
      </c>
      <c r="CV347">
        <v>0</v>
      </c>
      <c r="CW347" t="s">
        <v>1816</v>
      </c>
      <c r="CX347">
        <v>38.528100000000002</v>
      </c>
      <c r="CY347">
        <v>-87.252499999999998</v>
      </c>
      <c r="CZ347" t="s">
        <v>1817</v>
      </c>
      <c r="DA347" t="s">
        <v>1818</v>
      </c>
      <c r="DB347">
        <v>0</v>
      </c>
      <c r="DC347">
        <v>0</v>
      </c>
      <c r="DD347" s="18">
        <v>24662410.800000001</v>
      </c>
      <c r="DE347" s="18">
        <v>2580198.3999999999</v>
      </c>
      <c r="DF347" s="57">
        <v>0.50800000000000001</v>
      </c>
      <c r="DG347" t="s">
        <v>1820</v>
      </c>
      <c r="DH347">
        <v>11950740.4</v>
      </c>
      <c r="DI347">
        <v>2304.1999999999998</v>
      </c>
      <c r="DJ347">
        <v>1142.2</v>
      </c>
      <c r="DK347">
        <v>2530362</v>
      </c>
      <c r="DL347">
        <v>9.8000000000000007</v>
      </c>
      <c r="DM347">
        <v>495.8</v>
      </c>
      <c r="DN347">
        <v>19</v>
      </c>
      <c r="DO347">
        <v>0</v>
      </c>
      <c r="DP347">
        <v>0.167560474999641</v>
      </c>
      <c r="DQ347">
        <v>8.6219698464328795E-2</v>
      </c>
      <c r="DR347">
        <v>205.19998548520701</v>
      </c>
      <c r="DS347">
        <v>7.24214973838305E-7</v>
      </c>
      <c r="DT347">
        <v>8.6875525142464605E-2</v>
      </c>
      <c r="DU347">
        <v>0.186859266815878</v>
      </c>
      <c r="DV347">
        <v>9.2626792186917897E-2</v>
      </c>
      <c r="DW347" s="58">
        <v>205.19989067735401</v>
      </c>
      <c r="DX347">
        <v>3.9736585686910998E-7</v>
      </c>
      <c r="DY347">
        <v>8.2973938585428494E-2</v>
      </c>
      <c r="DZ347">
        <v>1.14886666570927E-3</v>
      </c>
      <c r="EA347">
        <v>0</v>
      </c>
      <c r="EB347">
        <v>2406077</v>
      </c>
      <c r="EC347">
        <v>1127407</v>
      </c>
      <c r="ED347">
        <v>0</v>
      </c>
      <c r="EE347">
        <v>12738</v>
      </c>
      <c r="EF347">
        <v>1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0</v>
      </c>
      <c r="EM347">
        <v>0</v>
      </c>
      <c r="EN347">
        <v>1</v>
      </c>
      <c r="EO347">
        <v>0</v>
      </c>
      <c r="EP347">
        <v>1</v>
      </c>
      <c r="EQ347">
        <v>1</v>
      </c>
      <c r="ER347">
        <v>1</v>
      </c>
      <c r="ES347">
        <v>0</v>
      </c>
      <c r="ET347">
        <v>1</v>
      </c>
      <c r="EU347">
        <v>0</v>
      </c>
      <c r="EV347">
        <v>0</v>
      </c>
      <c r="EW347">
        <v>0</v>
      </c>
      <c r="EX347">
        <v>0</v>
      </c>
      <c r="EY347">
        <v>0</v>
      </c>
      <c r="EZ347" t="s">
        <v>1950</v>
      </c>
      <c r="FA347">
        <v>45</v>
      </c>
      <c r="FB347" t="s">
        <v>1824</v>
      </c>
      <c r="FC347">
        <v>3</v>
      </c>
      <c r="FD347" t="s">
        <v>1825</v>
      </c>
      <c r="FE347">
        <v>0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59</v>
      </c>
      <c r="FM347">
        <v>17</v>
      </c>
      <c r="FN347">
        <v>60</v>
      </c>
      <c r="FO347">
        <v>6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1</v>
      </c>
      <c r="FX347" t="s">
        <v>1827</v>
      </c>
      <c r="FY347">
        <v>0</v>
      </c>
      <c r="FZ347">
        <v>0</v>
      </c>
      <c r="GA347">
        <v>1</v>
      </c>
      <c r="GB347">
        <v>0</v>
      </c>
      <c r="GC347">
        <v>0</v>
      </c>
      <c r="GD347">
        <v>0</v>
      </c>
      <c r="GE347">
        <v>1</v>
      </c>
      <c r="GF347">
        <v>1</v>
      </c>
      <c r="GG347">
        <v>0</v>
      </c>
      <c r="GH347">
        <v>1</v>
      </c>
      <c r="GI347">
        <v>0</v>
      </c>
      <c r="GJ347" t="s">
        <v>1804</v>
      </c>
      <c r="GK347">
        <v>0</v>
      </c>
      <c r="GL347">
        <v>1</v>
      </c>
      <c r="GM347" t="s">
        <v>1804</v>
      </c>
      <c r="GN347">
        <v>0</v>
      </c>
      <c r="GO347" t="s">
        <v>1893</v>
      </c>
      <c r="GP347">
        <v>0</v>
      </c>
      <c r="GQ347" t="s">
        <v>1830</v>
      </c>
      <c r="GR347">
        <v>165.33500359999999</v>
      </c>
      <c r="GS347">
        <v>13.936552755486799</v>
      </c>
      <c r="GT347">
        <v>6.9083979504023096</v>
      </c>
      <c r="GU347">
        <v>1</v>
      </c>
      <c r="GV347">
        <v>24200208</v>
      </c>
      <c r="GW347">
        <v>2684909</v>
      </c>
      <c r="GX347">
        <v>0.5</v>
      </c>
      <c r="GY347">
        <v>2482939</v>
      </c>
      <c r="GZ347">
        <v>205.19980654711728</v>
      </c>
      <c r="HA347" t="s">
        <v>1806</v>
      </c>
      <c r="HB347" s="57">
        <v>0.50800000000000001</v>
      </c>
      <c r="HC347" t="s">
        <v>1806</v>
      </c>
      <c r="HD347" s="58">
        <v>205.19989067735401</v>
      </c>
      <c r="HE347" s="18">
        <v>2349642.2399999998</v>
      </c>
      <c r="HF347" s="18">
        <v>24981396.295679998</v>
      </c>
      <c r="HG347" s="18">
        <v>2563089.8944205963</v>
      </c>
      <c r="HH347" s="57">
        <v>0.35675675675675678</v>
      </c>
      <c r="HI347">
        <v>8</v>
      </c>
      <c r="HJ347" s="11">
        <v>11.909206911784761</v>
      </c>
      <c r="HK347">
        <v>0</v>
      </c>
      <c r="HL347" s="11">
        <v>11.909206911784761</v>
      </c>
      <c r="HM347" s="59">
        <v>2430.2453007672598</v>
      </c>
      <c r="HN347" s="59">
        <v>10.58</v>
      </c>
      <c r="HO347" s="59">
        <v>4.59</v>
      </c>
      <c r="HP347" s="59">
        <v>31.196396969643299</v>
      </c>
      <c r="HQ347" s="59">
        <v>0.32621621613939406</v>
      </c>
      <c r="HR347" s="59">
        <v>0.48415563561096686</v>
      </c>
      <c r="HS347" s="59">
        <v>4.82</v>
      </c>
      <c r="HT347" s="59">
        <v>10.69</v>
      </c>
      <c r="HU347" t="s">
        <v>44</v>
      </c>
      <c r="HV347" s="19" t="s">
        <v>44</v>
      </c>
      <c r="HW347" s="18">
        <v>518.87392127999988</v>
      </c>
      <c r="HX347" s="58">
        <v>170.91706966963193</v>
      </c>
      <c r="HY347" s="58">
        <v>357.08293033036807</v>
      </c>
      <c r="HZ347" s="57">
        <v>0.75115323981418802</v>
      </c>
      <c r="IA347" s="18">
        <v>2349642.2399999998</v>
      </c>
      <c r="IB347" s="18">
        <v>3474294.0570477676</v>
      </c>
      <c r="IC347" s="18">
        <v>36938694.414531872</v>
      </c>
      <c r="ID347" s="58">
        <v>20.519989067735402</v>
      </c>
      <c r="IE347" s="18">
        <v>378990.80278130638</v>
      </c>
      <c r="IF347" s="18">
        <v>2184099.0916392901</v>
      </c>
      <c r="IG347" s="18">
        <v>822440330.61398196</v>
      </c>
      <c r="IH347" s="18">
        <v>0</v>
      </c>
      <c r="II347" s="18">
        <v>0</v>
      </c>
      <c r="IJ347" s="18">
        <v>2303.2193945901358</v>
      </c>
      <c r="IK347" s="58">
        <v>22.330276000000001</v>
      </c>
      <c r="IL347" s="58">
        <v>7.6334800562139256</v>
      </c>
      <c r="IM347" s="58">
        <v>13.150702300319995</v>
      </c>
      <c r="IN347" s="58">
        <v>21.117874040257139</v>
      </c>
      <c r="IO347" s="58">
        <v>0</v>
      </c>
      <c r="IP347" s="58">
        <v>79.011357401090848</v>
      </c>
      <c r="IQ347" s="58">
        <v>2.7938791879297895</v>
      </c>
      <c r="IR347" s="58">
        <v>3.0056404393674345</v>
      </c>
      <c r="IS347" s="58">
        <f t="shared" si="25"/>
        <v>2303.2193945901358</v>
      </c>
      <c r="IT347" s="60"/>
      <c r="IU347" s="18">
        <f t="shared" si="26"/>
        <v>13.150702300319995</v>
      </c>
      <c r="IV347" s="18">
        <f t="shared" si="27"/>
        <v>22.330276000000001</v>
      </c>
      <c r="IW347" s="57">
        <f t="shared" si="28"/>
        <v>0.32370657134399983</v>
      </c>
      <c r="IX347" s="57">
        <f t="shared" si="29"/>
        <v>0.47864810987044892</v>
      </c>
      <c r="JA347" s="18">
        <v>205.4</v>
      </c>
    </row>
    <row r="348" spans="18:261" x14ac:dyDescent="0.2">
      <c r="R348" t="s">
        <v>111</v>
      </c>
      <c r="S348">
        <v>6146</v>
      </c>
      <c r="T348" t="s">
        <v>41</v>
      </c>
      <c r="U348">
        <v>1</v>
      </c>
      <c r="V348">
        <v>2804</v>
      </c>
      <c r="W348" t="s">
        <v>42</v>
      </c>
      <c r="X348" t="s">
        <v>77</v>
      </c>
      <c r="Y348">
        <v>48401</v>
      </c>
      <c r="Z348">
        <v>800</v>
      </c>
      <c r="AA348">
        <v>2410</v>
      </c>
      <c r="AB348" t="b">
        <v>1</v>
      </c>
      <c r="AC348">
        <v>11495</v>
      </c>
      <c r="AD348">
        <v>1977</v>
      </c>
      <c r="AE348" s="10">
        <v>9999</v>
      </c>
      <c r="AF348" s="11">
        <v>14</v>
      </c>
      <c r="AG348" s="11">
        <v>8.9076707643642248</v>
      </c>
      <c r="AH348" s="11">
        <v>0</v>
      </c>
      <c r="AI348" s="11">
        <v>8.9076707643642248</v>
      </c>
      <c r="AJ348" s="11" t="s">
        <v>138</v>
      </c>
      <c r="AK348" s="11">
        <v>4.82</v>
      </c>
      <c r="AL348" s="11" t="s">
        <v>138</v>
      </c>
      <c r="AM348" s="11">
        <v>-28.91</v>
      </c>
      <c r="AQ348" t="s">
        <v>866</v>
      </c>
      <c r="AR348" t="s">
        <v>869</v>
      </c>
      <c r="AS348">
        <v>994</v>
      </c>
      <c r="AT348" t="s">
        <v>41</v>
      </c>
      <c r="AU348">
        <v>4</v>
      </c>
      <c r="AV348">
        <v>695</v>
      </c>
      <c r="AW348" t="s">
        <v>42</v>
      </c>
      <c r="AX348">
        <v>0</v>
      </c>
      <c r="AY348" t="s">
        <v>167</v>
      </c>
      <c r="AZ348" t="s">
        <v>43</v>
      </c>
      <c r="BA348">
        <v>18</v>
      </c>
      <c r="BB348" t="s">
        <v>868</v>
      </c>
      <c r="BC348">
        <v>125</v>
      </c>
      <c r="BD348">
        <v>18125</v>
      </c>
      <c r="BE348">
        <v>530</v>
      </c>
      <c r="BF348">
        <v>10617</v>
      </c>
      <c r="BG348">
        <v>1986</v>
      </c>
      <c r="BH348">
        <v>0</v>
      </c>
      <c r="BI348" t="s">
        <v>1881</v>
      </c>
      <c r="BJ348" t="s">
        <v>1948</v>
      </c>
      <c r="BK348" t="s">
        <v>1808</v>
      </c>
      <c r="BL348" t="s">
        <v>1809</v>
      </c>
      <c r="BM348" t="s">
        <v>1810</v>
      </c>
      <c r="BN348">
        <v>1986</v>
      </c>
      <c r="BO348">
        <v>0.95</v>
      </c>
      <c r="BP348" t="s">
        <v>2580</v>
      </c>
      <c r="BQ348">
        <v>0</v>
      </c>
      <c r="BR348">
        <v>0</v>
      </c>
      <c r="BS348">
        <v>0</v>
      </c>
      <c r="BT348" t="s">
        <v>1909</v>
      </c>
      <c r="BU348" t="s">
        <v>1863</v>
      </c>
      <c r="BV348" t="s">
        <v>1812</v>
      </c>
      <c r="BW348">
        <v>2016</v>
      </c>
      <c r="BX348">
        <v>0</v>
      </c>
      <c r="BY348">
        <v>0.20100000000000001</v>
      </c>
      <c r="BZ348">
        <v>0.20942</v>
      </c>
      <c r="CA348">
        <v>0.20942</v>
      </c>
      <c r="CB348">
        <v>0.20942</v>
      </c>
      <c r="CC348">
        <v>0.20942</v>
      </c>
      <c r="CD348">
        <v>0.05</v>
      </c>
      <c r="CE348">
        <v>0.1</v>
      </c>
      <c r="CF348">
        <v>0.1</v>
      </c>
      <c r="CG348">
        <v>0.99</v>
      </c>
      <c r="CH348" t="s">
        <v>1793</v>
      </c>
      <c r="CI348">
        <v>2016</v>
      </c>
      <c r="CJ348">
        <v>0</v>
      </c>
      <c r="CK348">
        <v>0</v>
      </c>
      <c r="CL348">
        <v>0</v>
      </c>
      <c r="CM348">
        <v>0</v>
      </c>
      <c r="CN348">
        <v>0</v>
      </c>
      <c r="CO348" t="s">
        <v>2578</v>
      </c>
      <c r="CP348">
        <v>100</v>
      </c>
      <c r="CQ348" t="s">
        <v>1898</v>
      </c>
      <c r="CR348">
        <v>100</v>
      </c>
      <c r="CS348" t="s">
        <v>1795</v>
      </c>
      <c r="CT348" t="s">
        <v>2581</v>
      </c>
      <c r="CU348">
        <v>1</v>
      </c>
      <c r="CV348">
        <v>0</v>
      </c>
      <c r="CW348" t="s">
        <v>1816</v>
      </c>
      <c r="CX348">
        <v>38.528100000000002</v>
      </c>
      <c r="CY348">
        <v>-87.252499999999998</v>
      </c>
      <c r="CZ348" t="s">
        <v>1817</v>
      </c>
      <c r="DA348" t="s">
        <v>1818</v>
      </c>
      <c r="DB348">
        <v>0</v>
      </c>
      <c r="DC348">
        <v>0</v>
      </c>
      <c r="DD348" s="18">
        <v>30561676.199999999</v>
      </c>
      <c r="DE348" s="18">
        <v>3060832.8</v>
      </c>
      <c r="DF348" s="57">
        <v>0.626</v>
      </c>
      <c r="DG348" t="s">
        <v>1835</v>
      </c>
      <c r="DH348">
        <v>12500765.6</v>
      </c>
      <c r="DI348">
        <v>2609.8000000000002</v>
      </c>
      <c r="DJ348">
        <v>3233.4</v>
      </c>
      <c r="DK348">
        <v>3135627</v>
      </c>
      <c r="DL348">
        <v>25.8</v>
      </c>
      <c r="DM348">
        <v>1320.2</v>
      </c>
      <c r="DN348">
        <v>21</v>
      </c>
      <c r="DO348">
        <v>0</v>
      </c>
      <c r="DP348">
        <v>0.178179243811668</v>
      </c>
      <c r="DQ348">
        <v>0.18841794990709801</v>
      </c>
      <c r="DR348">
        <v>205.200026324421</v>
      </c>
      <c r="DS348">
        <v>6.7614096856614098E-7</v>
      </c>
      <c r="DT348">
        <v>0.18069202759327299</v>
      </c>
      <c r="DU348">
        <v>0.17078906162875901</v>
      </c>
      <c r="DV348">
        <v>0.21159834158572699</v>
      </c>
      <c r="DW348" s="58">
        <v>205.19993599042101</v>
      </c>
      <c r="DX348">
        <v>8.44194534068128E-7</v>
      </c>
      <c r="DY348">
        <v>0.21121906325481299</v>
      </c>
      <c r="DZ348">
        <v>1.3437489232011901E-3</v>
      </c>
      <c r="EA348">
        <v>0</v>
      </c>
      <c r="EB348">
        <v>2448029</v>
      </c>
      <c r="EC348">
        <v>1162525</v>
      </c>
      <c r="ED348">
        <v>0</v>
      </c>
      <c r="EE348">
        <v>16556</v>
      </c>
      <c r="EF348">
        <v>1</v>
      </c>
      <c r="EG348">
        <v>0</v>
      </c>
      <c r="EH348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>
        <v>1</v>
      </c>
      <c r="EO348">
        <v>0</v>
      </c>
      <c r="EP348">
        <v>0</v>
      </c>
      <c r="EQ348">
        <v>0</v>
      </c>
      <c r="ER348">
        <v>1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 t="s">
        <v>1950</v>
      </c>
      <c r="FA348">
        <v>36</v>
      </c>
      <c r="FB348" t="s">
        <v>1802</v>
      </c>
      <c r="FC348">
        <v>1</v>
      </c>
      <c r="FD348" t="s">
        <v>1803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59</v>
      </c>
      <c r="FM348">
        <v>17</v>
      </c>
      <c r="FN348">
        <v>60</v>
      </c>
      <c r="FO348">
        <v>6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1</v>
      </c>
      <c r="FX348" t="s">
        <v>1827</v>
      </c>
      <c r="FY348">
        <v>0</v>
      </c>
      <c r="FZ348">
        <v>0</v>
      </c>
      <c r="GA348">
        <v>1</v>
      </c>
      <c r="GB348">
        <v>0</v>
      </c>
      <c r="GC348">
        <v>0</v>
      </c>
      <c r="GD348">
        <v>0</v>
      </c>
      <c r="GE348">
        <v>1</v>
      </c>
      <c r="GF348">
        <v>1</v>
      </c>
      <c r="GG348">
        <v>0</v>
      </c>
      <c r="GH348">
        <v>1</v>
      </c>
      <c r="GI348">
        <v>0</v>
      </c>
      <c r="GJ348" t="s">
        <v>1836</v>
      </c>
      <c r="GK348">
        <v>0</v>
      </c>
      <c r="GL348">
        <v>1</v>
      </c>
      <c r="GM348" t="s">
        <v>1836</v>
      </c>
      <c r="GN348">
        <v>0</v>
      </c>
      <c r="GO348" t="s">
        <v>1893</v>
      </c>
      <c r="GP348">
        <v>0</v>
      </c>
      <c r="GQ348" t="s">
        <v>1830</v>
      </c>
      <c r="GR348">
        <v>165.33500359999999</v>
      </c>
      <c r="GS348">
        <v>15.784921179268</v>
      </c>
      <c r="GT348">
        <v>19.556657269156702</v>
      </c>
      <c r="GU348">
        <v>1</v>
      </c>
      <c r="GV348">
        <v>26811166</v>
      </c>
      <c r="GW348">
        <v>2715186</v>
      </c>
      <c r="GX348">
        <v>0.55000000000000004</v>
      </c>
      <c r="GY348">
        <v>2750821</v>
      </c>
      <c r="GZ348">
        <v>205.19965450215778</v>
      </c>
      <c r="HA348" t="s">
        <v>1806</v>
      </c>
      <c r="HB348" s="57">
        <v>0.626</v>
      </c>
      <c r="HC348" t="s">
        <v>1806</v>
      </c>
      <c r="HD348" s="58">
        <v>205.19993599042101</v>
      </c>
      <c r="HE348" s="18">
        <v>2906392.8</v>
      </c>
      <c r="HF348" s="18">
        <v>30857172.3576</v>
      </c>
      <c r="HG348" s="18">
        <v>3165944.8963124542</v>
      </c>
      <c r="HH348" s="57">
        <v>0.35810810810810811</v>
      </c>
      <c r="HI348">
        <v>8</v>
      </c>
      <c r="HJ348" s="11">
        <v>11.892187795642755</v>
      </c>
      <c r="HK348">
        <v>0</v>
      </c>
      <c r="HL348" s="11">
        <v>11.892187795642755</v>
      </c>
      <c r="HM348" s="59">
        <v>2425.1998125903001</v>
      </c>
      <c r="HN348" s="59">
        <v>10.58</v>
      </c>
      <c r="HO348" s="59">
        <v>4.59</v>
      </c>
      <c r="HP348" s="59">
        <v>31.113713883584701</v>
      </c>
      <c r="HQ348" s="59">
        <v>0.32576670054669798</v>
      </c>
      <c r="HR348" s="59">
        <v>0.48316613968910249</v>
      </c>
      <c r="HS348" s="59">
        <v>4.82</v>
      </c>
      <c r="HT348" s="59">
        <v>10.69</v>
      </c>
      <c r="HU348" t="s">
        <v>44</v>
      </c>
      <c r="HV348" s="19" t="s">
        <v>44</v>
      </c>
      <c r="HW348" s="18">
        <v>520.10453429999995</v>
      </c>
      <c r="HX348" s="58">
        <v>171.32243359841999</v>
      </c>
      <c r="HY348" s="58">
        <v>358.67756640158001</v>
      </c>
      <c r="HZ348" s="57">
        <v>0.92500906406991401</v>
      </c>
      <c r="IA348" s="18">
        <v>2906392.8</v>
      </c>
      <c r="IB348" s="18">
        <v>4294632.0826637968</v>
      </c>
      <c r="IC348" s="18">
        <v>45596108.821641535</v>
      </c>
      <c r="ID348" s="58">
        <v>20.519993599042103</v>
      </c>
      <c r="IE348" s="18">
        <v>467815.93058065569</v>
      </c>
      <c r="IF348" s="18">
        <v>2698128.9657317987</v>
      </c>
      <c r="IG348" s="18">
        <v>824390911.9354136</v>
      </c>
      <c r="IH348" s="18">
        <v>0</v>
      </c>
      <c r="II348" s="18">
        <v>0</v>
      </c>
      <c r="IJ348" s="18">
        <v>2298.4178246944361</v>
      </c>
      <c r="IK348" s="58">
        <v>22.310064679245283</v>
      </c>
      <c r="IL348" s="58">
        <v>7.6068192489543414</v>
      </c>
      <c r="IM348" s="58">
        <v>13.13214882642</v>
      </c>
      <c r="IN348" s="58">
        <v>21.072093782529539</v>
      </c>
      <c r="IO348" s="58">
        <v>0</v>
      </c>
      <c r="IP348" s="58">
        <v>78.909141973928257</v>
      </c>
      <c r="IQ348" s="58">
        <v>-4.7622705996241308</v>
      </c>
      <c r="IR348" s="58">
        <v>-5.1298618999278371</v>
      </c>
      <c r="IS348" s="58">
        <f t="shared" si="25"/>
        <v>2298.4178246944361</v>
      </c>
      <c r="IT348" s="60"/>
      <c r="IU348" s="18">
        <f t="shared" si="26"/>
        <v>13.13214882642</v>
      </c>
      <c r="IV348" s="18">
        <f t="shared" si="27"/>
        <v>22.310064679245283</v>
      </c>
      <c r="IW348" s="57">
        <f t="shared" si="28"/>
        <v>0.32324987471400002</v>
      </c>
      <c r="IX348" s="57">
        <f t="shared" si="29"/>
        <v>0.47765026209251471</v>
      </c>
      <c r="JA348" s="18">
        <v>205.4</v>
      </c>
    </row>
    <row r="349" spans="18:261" x14ac:dyDescent="0.2">
      <c r="R349" t="s">
        <v>112</v>
      </c>
      <c r="S349">
        <v>6146</v>
      </c>
      <c r="T349" t="s">
        <v>41</v>
      </c>
      <c r="U349">
        <v>2</v>
      </c>
      <c r="V349">
        <v>2805</v>
      </c>
      <c r="W349" t="s">
        <v>42</v>
      </c>
      <c r="X349" t="s">
        <v>77</v>
      </c>
      <c r="Y349">
        <v>48401</v>
      </c>
      <c r="Z349">
        <v>805</v>
      </c>
      <c r="AA349">
        <v>2410</v>
      </c>
      <c r="AB349" t="b">
        <v>1</v>
      </c>
      <c r="AC349">
        <v>11314</v>
      </c>
      <c r="AD349">
        <v>1978</v>
      </c>
      <c r="AE349" s="10">
        <v>9999</v>
      </c>
      <c r="AF349" s="11">
        <v>14</v>
      </c>
      <c r="AG349" s="11">
        <v>8.9076707643642248</v>
      </c>
      <c r="AH349" s="11">
        <v>0</v>
      </c>
      <c r="AI349" s="11">
        <v>8.9076707643642248</v>
      </c>
      <c r="AJ349" s="11" t="s">
        <v>138</v>
      </c>
      <c r="AK349" s="11">
        <v>4.82</v>
      </c>
      <c r="AL349" s="11" t="s">
        <v>138</v>
      </c>
      <c r="AM349" s="11">
        <v>-28.91</v>
      </c>
      <c r="AQ349" t="s">
        <v>870</v>
      </c>
      <c r="AR349" t="s">
        <v>871</v>
      </c>
      <c r="AS349">
        <v>10167</v>
      </c>
      <c r="AT349" t="s">
        <v>872</v>
      </c>
      <c r="AU349" t="s">
        <v>873</v>
      </c>
      <c r="AV349">
        <v>0</v>
      </c>
      <c r="AW349" t="s">
        <v>42</v>
      </c>
      <c r="AX349">
        <v>0</v>
      </c>
      <c r="AY349" t="s">
        <v>442</v>
      </c>
      <c r="AZ349" t="s">
        <v>77</v>
      </c>
      <c r="BA349">
        <v>48</v>
      </c>
      <c r="BB349" t="s">
        <v>874</v>
      </c>
      <c r="BC349">
        <v>57</v>
      </c>
      <c r="BD349">
        <v>48057</v>
      </c>
      <c r="BE349">
        <v>7.6</v>
      </c>
      <c r="BF349">
        <v>10986</v>
      </c>
      <c r="BG349">
        <v>1983</v>
      </c>
      <c r="BH349">
        <v>0</v>
      </c>
      <c r="BI349">
        <v>0</v>
      </c>
      <c r="BJ349">
        <v>0</v>
      </c>
      <c r="BK349" t="s">
        <v>1789</v>
      </c>
      <c r="BL349" t="s">
        <v>2009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0.79</v>
      </c>
      <c r="BZ349">
        <v>0.47486</v>
      </c>
      <c r="CA349">
        <v>0.47486</v>
      </c>
      <c r="CB349">
        <v>0.47486</v>
      </c>
      <c r="CC349">
        <v>0.47486</v>
      </c>
      <c r="CD349">
        <v>0.05</v>
      </c>
      <c r="CE349">
        <v>0.05</v>
      </c>
      <c r="CF349">
        <v>0.05</v>
      </c>
      <c r="CG349">
        <v>0.98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 t="s">
        <v>2582</v>
      </c>
      <c r="CP349">
        <v>100</v>
      </c>
      <c r="CQ349" t="s">
        <v>2583</v>
      </c>
      <c r="CR349">
        <v>100</v>
      </c>
      <c r="CS349" t="s">
        <v>1795</v>
      </c>
      <c r="CT349">
        <v>0</v>
      </c>
      <c r="CU349">
        <v>0</v>
      </c>
      <c r="CV349">
        <v>0</v>
      </c>
      <c r="CW349" t="s">
        <v>2168</v>
      </c>
      <c r="CX349">
        <v>28.513929000000001</v>
      </c>
      <c r="CY349">
        <v>-96.794154000000006</v>
      </c>
      <c r="CZ349" t="s">
        <v>1904</v>
      </c>
      <c r="DA349" t="s">
        <v>1799</v>
      </c>
      <c r="DB349">
        <v>0</v>
      </c>
      <c r="DC349">
        <v>0</v>
      </c>
      <c r="DD349" s="18">
        <v>0</v>
      </c>
      <c r="DE349" s="18">
        <v>0</v>
      </c>
      <c r="DF349" s="57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 s="58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1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0</v>
      </c>
      <c r="EP349">
        <v>0</v>
      </c>
      <c r="EQ349">
        <v>0</v>
      </c>
      <c r="ER349">
        <v>0</v>
      </c>
      <c r="ES349">
        <v>1</v>
      </c>
      <c r="ET349">
        <v>0</v>
      </c>
      <c r="EU349">
        <v>0</v>
      </c>
      <c r="EV349">
        <v>1</v>
      </c>
      <c r="EW349">
        <v>0</v>
      </c>
      <c r="EX349">
        <v>0</v>
      </c>
      <c r="EY349">
        <v>1</v>
      </c>
      <c r="EZ349" t="s">
        <v>1801</v>
      </c>
      <c r="FA349">
        <v>39</v>
      </c>
      <c r="FB349" t="s">
        <v>1802</v>
      </c>
      <c r="FC349">
        <v>6</v>
      </c>
      <c r="FD349" t="s">
        <v>1849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20</v>
      </c>
      <c r="FM349">
        <v>92</v>
      </c>
      <c r="FN349">
        <v>0</v>
      </c>
      <c r="FO349">
        <v>0</v>
      </c>
      <c r="FP349">
        <v>1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1</v>
      </c>
      <c r="GF349">
        <v>1</v>
      </c>
      <c r="GG349">
        <v>0</v>
      </c>
      <c r="GH349">
        <v>0</v>
      </c>
      <c r="GI349">
        <v>0</v>
      </c>
      <c r="GJ349">
        <v>0</v>
      </c>
      <c r="GK349">
        <v>0</v>
      </c>
      <c r="GL349">
        <v>0</v>
      </c>
      <c r="GM349">
        <v>0</v>
      </c>
      <c r="GN349">
        <v>0</v>
      </c>
      <c r="GO349">
        <v>0</v>
      </c>
      <c r="GP349">
        <v>0</v>
      </c>
      <c r="GQ349" t="s">
        <v>2447</v>
      </c>
      <c r="GR349">
        <v>596.75879569999995</v>
      </c>
      <c r="GS349">
        <v>0</v>
      </c>
      <c r="GT349">
        <v>0</v>
      </c>
      <c r="GU349">
        <v>0</v>
      </c>
      <c r="GV349" t="s">
        <v>44</v>
      </c>
      <c r="GW349" t="s">
        <v>44</v>
      </c>
      <c r="GX349" t="s">
        <v>44</v>
      </c>
      <c r="GY349" t="s">
        <v>44</v>
      </c>
      <c r="GZ349" t="s">
        <v>44</v>
      </c>
      <c r="HA349" t="s">
        <v>1861</v>
      </c>
      <c r="HB349" s="57">
        <v>0.4343726315789469</v>
      </c>
      <c r="HC349" t="s">
        <v>1861</v>
      </c>
      <c r="HD349" s="58">
        <v>206.26768040250087</v>
      </c>
      <c r="HE349" s="18">
        <v>28918.792319999968</v>
      </c>
      <c r="HF349" s="18">
        <v>317701.85242751963</v>
      </c>
      <c r="HG349" s="18">
        <v>32765.812079901058</v>
      </c>
      <c r="HH349" s="57">
        <v>1</v>
      </c>
      <c r="HI349">
        <v>16</v>
      </c>
      <c r="HJ349" s="11">
        <v>65.755506982352259</v>
      </c>
      <c r="HK349">
        <v>0</v>
      </c>
      <c r="HL349" s="11">
        <v>65.755506982352259</v>
      </c>
      <c r="HM349" s="59" t="s">
        <v>44</v>
      </c>
      <c r="HN349" s="59" t="s">
        <v>44</v>
      </c>
      <c r="HO349" s="59" t="s">
        <v>44</v>
      </c>
      <c r="HP349" s="59" t="s">
        <v>44</v>
      </c>
      <c r="HQ349" s="59" t="s">
        <v>44</v>
      </c>
      <c r="HR349" s="59" t="s">
        <v>44</v>
      </c>
      <c r="HS349" s="59" t="s">
        <v>44</v>
      </c>
      <c r="HT349" s="59" t="s">
        <v>44</v>
      </c>
      <c r="HU349" t="s">
        <v>44</v>
      </c>
      <c r="HV349" s="19">
        <v>1</v>
      </c>
      <c r="HW349" s="18">
        <v>9.4151975508000003</v>
      </c>
      <c r="HX349" s="58">
        <v>3.1013660732335198</v>
      </c>
      <c r="HY349" s="58">
        <v>4.4986339267664803</v>
      </c>
      <c r="HZ349" s="57">
        <v>0.73382988119081061</v>
      </c>
      <c r="IA349" s="18">
        <v>28918.792319999968</v>
      </c>
      <c r="IB349" s="18">
        <v>48855.458170159407</v>
      </c>
      <c r="IC349" s="18">
        <v>536726.0634573712</v>
      </c>
      <c r="ID349" s="58">
        <v>20.626768040250088</v>
      </c>
      <c r="IE349" s="18">
        <v>5535.4620060458719</v>
      </c>
      <c r="IF349" s="18">
        <v>27230.350073855185</v>
      </c>
      <c r="IG349" s="18">
        <v>14923544.755099215</v>
      </c>
      <c r="IH349" s="18">
        <v>1</v>
      </c>
      <c r="II349" s="18">
        <v>0</v>
      </c>
      <c r="IJ349" s="18">
        <v>3317.350333021192</v>
      </c>
      <c r="IK349" s="58">
        <v>389.07532863157888</v>
      </c>
      <c r="IL349" s="58">
        <v>11.360651333892831</v>
      </c>
      <c r="IM349" s="58">
        <v>16.578180740105999</v>
      </c>
      <c r="IN349" s="58">
        <v>79.4896881153729</v>
      </c>
      <c r="IO349" s="58">
        <v>0</v>
      </c>
      <c r="IP349" s="58">
        <v>80.037220457403009</v>
      </c>
      <c r="IQ349" s="58">
        <v>86.22100753082168</v>
      </c>
      <c r="IR349" s="58">
        <v>91.567218329631146</v>
      </c>
      <c r="IS349" s="58">
        <f t="shared" si="25"/>
        <v>3317.350333021192</v>
      </c>
      <c r="IT349" s="60"/>
      <c r="IU349" s="18">
        <f t="shared" si="26"/>
        <v>16.578180740105999</v>
      </c>
      <c r="IV349" s="18">
        <f t="shared" si="27"/>
        <v>389.07532863157888</v>
      </c>
      <c r="IW349" s="57">
        <f t="shared" si="28"/>
        <v>0.40807448332019991</v>
      </c>
      <c r="IX349" s="57">
        <f t="shared" si="29"/>
        <v>0.68940174366726326</v>
      </c>
      <c r="JA349" s="18">
        <v>250.59</v>
      </c>
    </row>
    <row r="350" spans="18:261" x14ac:dyDescent="0.2">
      <c r="R350" t="s">
        <v>113</v>
      </c>
      <c r="S350">
        <v>6146</v>
      </c>
      <c r="T350" t="s">
        <v>41</v>
      </c>
      <c r="U350">
        <v>3</v>
      </c>
      <c r="V350">
        <v>2806</v>
      </c>
      <c r="W350" t="s">
        <v>42</v>
      </c>
      <c r="X350" t="s">
        <v>77</v>
      </c>
      <c r="Y350">
        <v>48401</v>
      </c>
      <c r="Z350">
        <v>805</v>
      </c>
      <c r="AA350">
        <v>2410</v>
      </c>
      <c r="AB350" t="b">
        <v>1</v>
      </c>
      <c r="AC350">
        <v>11423</v>
      </c>
      <c r="AD350">
        <v>1979</v>
      </c>
      <c r="AE350" s="10">
        <v>9999</v>
      </c>
      <c r="AF350" s="11">
        <v>14</v>
      </c>
      <c r="AG350" s="11">
        <v>8.9076707643642248</v>
      </c>
      <c r="AH350" s="11">
        <v>0</v>
      </c>
      <c r="AI350" s="11">
        <v>8.9076707643642248</v>
      </c>
      <c r="AJ350" s="11" t="s">
        <v>138</v>
      </c>
      <c r="AK350" s="11">
        <v>4.82</v>
      </c>
      <c r="AL350" s="11" t="s">
        <v>138</v>
      </c>
      <c r="AM350" s="11">
        <v>-28.91</v>
      </c>
      <c r="AQ350" t="s">
        <v>875</v>
      </c>
      <c r="AR350" t="s">
        <v>876</v>
      </c>
      <c r="AS350">
        <v>50628</v>
      </c>
      <c r="AT350" t="s">
        <v>872</v>
      </c>
      <c r="AU350" t="s">
        <v>877</v>
      </c>
      <c r="AV350">
        <v>0</v>
      </c>
      <c r="AW350" t="s">
        <v>42</v>
      </c>
      <c r="AX350">
        <v>0</v>
      </c>
      <c r="AY350" t="s">
        <v>878</v>
      </c>
      <c r="AZ350" t="s">
        <v>879</v>
      </c>
      <c r="BA350">
        <v>34</v>
      </c>
      <c r="BB350" t="s">
        <v>880</v>
      </c>
      <c r="BC350">
        <v>15</v>
      </c>
      <c r="BD350">
        <v>34015</v>
      </c>
      <c r="BE350">
        <v>11.6</v>
      </c>
      <c r="BF350">
        <v>10438</v>
      </c>
      <c r="BG350">
        <v>2006</v>
      </c>
      <c r="BH350">
        <v>0</v>
      </c>
      <c r="BI350">
        <v>0</v>
      </c>
      <c r="BJ350">
        <v>0</v>
      </c>
      <c r="BK350" t="s">
        <v>1808</v>
      </c>
      <c r="BL350" t="s">
        <v>2009</v>
      </c>
      <c r="BM350">
        <v>0</v>
      </c>
      <c r="BN350">
        <v>0</v>
      </c>
      <c r="BO350">
        <v>0.89800000000000002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0.79</v>
      </c>
      <c r="BZ350">
        <v>0.61141999999999996</v>
      </c>
      <c r="CA350">
        <v>0.61141999999999996</v>
      </c>
      <c r="CB350">
        <v>0.61141999999999996</v>
      </c>
      <c r="CC350">
        <v>0.61141999999999996</v>
      </c>
      <c r="CD350">
        <v>0.05</v>
      </c>
      <c r="CE350">
        <v>0.05</v>
      </c>
      <c r="CF350">
        <v>0.05</v>
      </c>
      <c r="CG350">
        <v>0.98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 t="s">
        <v>2584</v>
      </c>
      <c r="CP350">
        <v>100</v>
      </c>
      <c r="CQ350" t="s">
        <v>2585</v>
      </c>
      <c r="CR350">
        <v>100</v>
      </c>
      <c r="CS350" t="s">
        <v>1795</v>
      </c>
      <c r="CT350">
        <v>0</v>
      </c>
      <c r="CU350">
        <v>0</v>
      </c>
      <c r="CV350">
        <v>0</v>
      </c>
      <c r="CW350" t="s">
        <v>2586</v>
      </c>
      <c r="CX350">
        <v>39.840000000000003</v>
      </c>
      <c r="CY350">
        <v>-75.258300000000006</v>
      </c>
      <c r="CZ350" t="s">
        <v>1904</v>
      </c>
      <c r="DA350" t="s">
        <v>1799</v>
      </c>
      <c r="DB350" t="s">
        <v>2587</v>
      </c>
      <c r="DC350" t="s">
        <v>2588</v>
      </c>
      <c r="DD350" s="18">
        <v>0</v>
      </c>
      <c r="DE350" s="18">
        <v>0</v>
      </c>
      <c r="DF350" s="57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 s="58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1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0</v>
      </c>
      <c r="EP350">
        <v>0</v>
      </c>
      <c r="EQ350">
        <v>0</v>
      </c>
      <c r="ER350">
        <v>0</v>
      </c>
      <c r="ES350">
        <v>1</v>
      </c>
      <c r="ET350">
        <v>0</v>
      </c>
      <c r="EU350">
        <v>0</v>
      </c>
      <c r="EV350">
        <v>1</v>
      </c>
      <c r="EW350">
        <v>0</v>
      </c>
      <c r="EX350">
        <v>0</v>
      </c>
      <c r="EY350">
        <v>1</v>
      </c>
      <c r="EZ350" t="s">
        <v>1801</v>
      </c>
      <c r="FA350">
        <v>16</v>
      </c>
      <c r="FB350" t="s">
        <v>1940</v>
      </c>
      <c r="FC350">
        <v>2</v>
      </c>
      <c r="FD350" t="s">
        <v>1803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90</v>
      </c>
      <c r="FM350">
        <v>41</v>
      </c>
      <c r="FN350">
        <v>0</v>
      </c>
      <c r="FO350">
        <v>0</v>
      </c>
      <c r="FP350">
        <v>1</v>
      </c>
      <c r="FQ350">
        <v>0</v>
      </c>
      <c r="FR350">
        <v>1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0</v>
      </c>
      <c r="GC350">
        <v>0</v>
      </c>
      <c r="GD350">
        <v>0</v>
      </c>
      <c r="GE350">
        <v>1</v>
      </c>
      <c r="GF350">
        <v>1</v>
      </c>
      <c r="GG350">
        <v>0</v>
      </c>
      <c r="GH350">
        <v>0</v>
      </c>
      <c r="GI350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>
        <v>0</v>
      </c>
      <c r="GP350">
        <v>0</v>
      </c>
      <c r="GQ350" t="s">
        <v>1805</v>
      </c>
      <c r="GR350">
        <v>77.097907190000001</v>
      </c>
      <c r="GS350">
        <v>0</v>
      </c>
      <c r="GT350">
        <v>0</v>
      </c>
      <c r="GU350">
        <v>0</v>
      </c>
      <c r="GV350" t="s">
        <v>44</v>
      </c>
      <c r="GW350" t="s">
        <v>44</v>
      </c>
      <c r="GX350" t="s">
        <v>44</v>
      </c>
      <c r="GY350" t="s">
        <v>44</v>
      </c>
      <c r="GZ350" t="s">
        <v>44</v>
      </c>
      <c r="HA350" t="s">
        <v>1861</v>
      </c>
      <c r="HB350" s="57">
        <v>0.4343726315789469</v>
      </c>
      <c r="HC350" t="s">
        <v>1861</v>
      </c>
      <c r="HD350" s="58">
        <v>206.26768040250087</v>
      </c>
      <c r="HE350" s="18">
        <v>44139.209330526268</v>
      </c>
      <c r="HF350" s="18">
        <v>460725.06699203316</v>
      </c>
      <c r="HG350" s="18">
        <v>47516.345435866751</v>
      </c>
      <c r="HH350" s="57">
        <v>1</v>
      </c>
      <c r="HI350">
        <v>204</v>
      </c>
      <c r="HJ350" s="11">
        <v>134.14123424399861</v>
      </c>
      <c r="HK350">
        <v>69</v>
      </c>
      <c r="HL350" s="11">
        <v>65.755506982352259</v>
      </c>
      <c r="HM350" s="59" t="s">
        <v>44</v>
      </c>
      <c r="HN350" s="59" t="s">
        <v>44</v>
      </c>
      <c r="HO350" s="59" t="s">
        <v>44</v>
      </c>
      <c r="HP350" s="59" t="s">
        <v>44</v>
      </c>
      <c r="HQ350" s="59" t="s">
        <v>44</v>
      </c>
      <c r="HR350" s="59" t="s">
        <v>44</v>
      </c>
      <c r="HS350" s="59" t="s">
        <v>44</v>
      </c>
      <c r="HT350" s="59" t="s">
        <v>44</v>
      </c>
      <c r="HU350" t="s">
        <v>44</v>
      </c>
      <c r="HV350" s="19">
        <v>1</v>
      </c>
      <c r="HW350" s="18">
        <v>13.653736952400001</v>
      </c>
      <c r="HX350" s="58">
        <v>4.49754095212056</v>
      </c>
      <c r="HY350" s="58">
        <v>7.1024590478794396</v>
      </c>
      <c r="HZ350" s="57">
        <v>0.70943352046784147</v>
      </c>
      <c r="IA350" s="18">
        <v>44139.209330526275</v>
      </c>
      <c r="IB350" s="18">
        <v>72089.796615860178</v>
      </c>
      <c r="IC350" s="18">
        <v>752473.29707634856</v>
      </c>
      <c r="ID350" s="58">
        <v>20.626768040250088</v>
      </c>
      <c r="IE350" s="18">
        <v>7760.5460776380178</v>
      </c>
      <c r="IF350" s="18">
        <v>39755.799358228731</v>
      </c>
      <c r="IG350" s="18">
        <v>21641835.275796194</v>
      </c>
      <c r="IH350" s="18">
        <v>1</v>
      </c>
      <c r="II350" s="18">
        <v>0</v>
      </c>
      <c r="IJ350" s="18">
        <v>3047.0904696392067</v>
      </c>
      <c r="IK350" s="58">
        <v>260.76462082758621</v>
      </c>
      <c r="IL350" s="58">
        <v>9.914594116297808</v>
      </c>
      <c r="IM350" s="58">
        <v>15.751233439398002</v>
      </c>
      <c r="IN350" s="58">
        <v>75.962854898657227</v>
      </c>
      <c r="IO350" s="58">
        <v>-3.4357829664862801E-15</v>
      </c>
      <c r="IP350" s="58">
        <v>76.558755734493602</v>
      </c>
      <c r="IQ350" s="58">
        <v>80.96511059064288</v>
      </c>
      <c r="IR350" s="58">
        <v>89.892192397582804</v>
      </c>
      <c r="IS350" s="58">
        <f t="shared" si="25"/>
        <v>3047.0904696392067</v>
      </c>
      <c r="IT350" s="60"/>
      <c r="IU350" s="18">
        <f t="shared" si="26"/>
        <v>15.751233439398002</v>
      </c>
      <c r="IV350" s="18">
        <f t="shared" si="27"/>
        <v>260.76462082758621</v>
      </c>
      <c r="IW350" s="57">
        <f t="shared" si="28"/>
        <v>0.38771904759660003</v>
      </c>
      <c r="IX350" s="57">
        <f t="shared" si="29"/>
        <v>0.63323715375217526</v>
      </c>
      <c r="JA350" s="18">
        <v>250.59</v>
      </c>
    </row>
    <row r="351" spans="18:261" x14ac:dyDescent="0.2">
      <c r="R351" t="s">
        <v>1063</v>
      </c>
      <c r="S351">
        <v>6155</v>
      </c>
      <c r="T351" t="s">
        <v>41</v>
      </c>
      <c r="U351">
        <v>1</v>
      </c>
      <c r="V351">
        <v>2813</v>
      </c>
      <c r="W351" t="s">
        <v>42</v>
      </c>
      <c r="X351" t="s">
        <v>327</v>
      </c>
      <c r="Y351">
        <v>29099</v>
      </c>
      <c r="Z351">
        <v>589</v>
      </c>
      <c r="AA351">
        <v>1178</v>
      </c>
      <c r="AB351" t="b">
        <v>1</v>
      </c>
      <c r="AC351">
        <v>10226</v>
      </c>
      <c r="AD351">
        <v>1976</v>
      </c>
      <c r="AE351" s="10">
        <v>2021</v>
      </c>
      <c r="AF351" s="11">
        <v>120</v>
      </c>
      <c r="AG351" s="11">
        <v>13.698547833844094</v>
      </c>
      <c r="AH351" s="11">
        <v>0</v>
      </c>
      <c r="AI351" s="11">
        <v>11.415456528203412</v>
      </c>
      <c r="AJ351" s="11" t="s">
        <v>327</v>
      </c>
      <c r="AK351" s="11">
        <v>4.82</v>
      </c>
      <c r="AL351" s="11" t="s">
        <v>95</v>
      </c>
      <c r="AM351" s="11">
        <v>-28.91</v>
      </c>
      <c r="AQ351" t="s">
        <v>757</v>
      </c>
      <c r="AR351" t="s">
        <v>881</v>
      </c>
      <c r="AS351">
        <v>6257</v>
      </c>
      <c r="AT351" t="s">
        <v>872</v>
      </c>
      <c r="AU351">
        <v>1</v>
      </c>
      <c r="AV351">
        <v>2875</v>
      </c>
      <c r="AW351" t="s">
        <v>42</v>
      </c>
      <c r="AX351">
        <v>0</v>
      </c>
      <c r="AY351" t="s">
        <v>380</v>
      </c>
      <c r="AZ351" t="s">
        <v>759</v>
      </c>
      <c r="BA351">
        <v>13</v>
      </c>
      <c r="BB351" t="s">
        <v>313</v>
      </c>
      <c r="BC351">
        <v>207</v>
      </c>
      <c r="BD351">
        <v>13207</v>
      </c>
      <c r="BE351">
        <v>860</v>
      </c>
      <c r="BF351">
        <v>10832</v>
      </c>
      <c r="BG351">
        <v>1982</v>
      </c>
      <c r="BH351">
        <v>0</v>
      </c>
      <c r="BI351" t="s">
        <v>1881</v>
      </c>
      <c r="BJ351" t="s">
        <v>1788</v>
      </c>
      <c r="BK351" t="s">
        <v>1808</v>
      </c>
      <c r="BL351" t="s">
        <v>1910</v>
      </c>
      <c r="BM351" t="s">
        <v>1810</v>
      </c>
      <c r="BN351">
        <v>2014</v>
      </c>
      <c r="BO351">
        <v>0.98</v>
      </c>
      <c r="BP351" t="s">
        <v>2281</v>
      </c>
      <c r="BQ351" t="s">
        <v>1701</v>
      </c>
      <c r="BR351">
        <v>2013</v>
      </c>
      <c r="BS351">
        <v>0</v>
      </c>
      <c r="BT351" t="s">
        <v>2107</v>
      </c>
      <c r="BU351" t="s">
        <v>1863</v>
      </c>
      <c r="BV351" t="s">
        <v>1812</v>
      </c>
      <c r="BW351">
        <v>2010</v>
      </c>
      <c r="BX351">
        <v>0</v>
      </c>
      <c r="BY351">
        <v>1.2</v>
      </c>
      <c r="BZ351">
        <v>0.26730999999999999</v>
      </c>
      <c r="CA351">
        <v>6.0429999999999998E-2</v>
      </c>
      <c r="CB351">
        <v>0.26730999999999999</v>
      </c>
      <c r="CC351">
        <v>6.0429999999999998E-2</v>
      </c>
      <c r="CD351">
        <v>0.1</v>
      </c>
      <c r="CE351">
        <v>0.1</v>
      </c>
      <c r="CF351">
        <v>0.1</v>
      </c>
      <c r="CG351">
        <v>0.99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 t="s">
        <v>2473</v>
      </c>
      <c r="CP351">
        <v>60</v>
      </c>
      <c r="CQ351" t="s">
        <v>2473</v>
      </c>
      <c r="CR351">
        <v>60</v>
      </c>
      <c r="CS351" t="s">
        <v>1795</v>
      </c>
      <c r="CT351">
        <v>0</v>
      </c>
      <c r="CU351">
        <v>0</v>
      </c>
      <c r="CV351">
        <v>0</v>
      </c>
      <c r="CW351" t="s">
        <v>2475</v>
      </c>
      <c r="CX351">
        <v>33.060600000000001</v>
      </c>
      <c r="CY351">
        <v>-83.807500000000005</v>
      </c>
      <c r="CZ351" t="s">
        <v>1817</v>
      </c>
      <c r="DA351" t="s">
        <v>1818</v>
      </c>
      <c r="DB351">
        <v>0</v>
      </c>
      <c r="DC351">
        <v>0</v>
      </c>
      <c r="DD351" s="18">
        <v>29439250.399999999</v>
      </c>
      <c r="DE351" s="18">
        <v>2839673</v>
      </c>
      <c r="DF351" s="57">
        <v>0.32800000000000001</v>
      </c>
      <c r="DG351" t="s">
        <v>1891</v>
      </c>
      <c r="DH351">
        <v>16011850.800000001</v>
      </c>
      <c r="DI351">
        <v>183.6</v>
      </c>
      <c r="DJ351">
        <v>2206</v>
      </c>
      <c r="DK351">
        <v>3087587.6</v>
      </c>
      <c r="DL351">
        <v>13.8</v>
      </c>
      <c r="DM351">
        <v>498</v>
      </c>
      <c r="DN351">
        <v>16</v>
      </c>
      <c r="DO351">
        <v>1</v>
      </c>
      <c r="DP351">
        <v>1.5456218614161099E-2</v>
      </c>
      <c r="DQ351">
        <v>9.9675046176550805E-2</v>
      </c>
      <c r="DR351">
        <v>209.75976777031499</v>
      </c>
      <c r="DS351">
        <v>4.3909711972048801E-7</v>
      </c>
      <c r="DT351">
        <v>6.2035699780905798E-2</v>
      </c>
      <c r="DU351">
        <v>1.2473143677598501E-2</v>
      </c>
      <c r="DV351">
        <v>0.14986794636591699</v>
      </c>
      <c r="DW351" s="58">
        <v>209.75993328960499</v>
      </c>
      <c r="DX351">
        <v>4.6876193559602299E-7</v>
      </c>
      <c r="DY351">
        <v>6.2203927106290503E-2</v>
      </c>
      <c r="DZ351">
        <v>1.2056415282621501E-3</v>
      </c>
      <c r="EA351">
        <v>7.5352595516384895E-5</v>
      </c>
      <c r="EB351">
        <v>0</v>
      </c>
      <c r="EC351">
        <v>0</v>
      </c>
      <c r="ED351">
        <v>0</v>
      </c>
      <c r="EE351">
        <v>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1</v>
      </c>
      <c r="EO351">
        <v>0</v>
      </c>
      <c r="EP351">
        <v>1</v>
      </c>
      <c r="EQ351">
        <v>1</v>
      </c>
      <c r="ER351">
        <v>1</v>
      </c>
      <c r="ES351">
        <v>0</v>
      </c>
      <c r="ET351">
        <v>1</v>
      </c>
      <c r="EU351">
        <v>0</v>
      </c>
      <c r="EV351">
        <v>0</v>
      </c>
      <c r="EW351">
        <v>0</v>
      </c>
      <c r="EX351">
        <v>0</v>
      </c>
      <c r="EY351">
        <v>0</v>
      </c>
      <c r="EZ351" t="s">
        <v>1939</v>
      </c>
      <c r="FA351">
        <v>40</v>
      </c>
      <c r="FB351" t="s">
        <v>1824</v>
      </c>
      <c r="FC351">
        <v>1</v>
      </c>
      <c r="FD351" t="s">
        <v>1803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54</v>
      </c>
      <c r="FM351">
        <v>83</v>
      </c>
      <c r="FN351">
        <v>80</v>
      </c>
      <c r="FO351">
        <v>82</v>
      </c>
      <c r="FP351">
        <v>1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 t="s">
        <v>1963</v>
      </c>
      <c r="FY351">
        <v>0</v>
      </c>
      <c r="FZ351">
        <v>0</v>
      </c>
      <c r="GA351">
        <v>1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1</v>
      </c>
      <c r="GM351" t="s">
        <v>1804</v>
      </c>
      <c r="GN351">
        <v>0</v>
      </c>
      <c r="GO351" t="s">
        <v>1893</v>
      </c>
      <c r="GP351">
        <v>0</v>
      </c>
      <c r="GQ351" t="s">
        <v>2476</v>
      </c>
      <c r="GR351">
        <v>210.27931390000001</v>
      </c>
      <c r="GS351">
        <v>0.87312440103981104</v>
      </c>
      <c r="GT351">
        <v>10.4908084351515</v>
      </c>
      <c r="GU351">
        <v>1</v>
      </c>
      <c r="GV351">
        <v>32375227</v>
      </c>
      <c r="GW351">
        <v>3022945</v>
      </c>
      <c r="GX351">
        <v>0.36</v>
      </c>
      <c r="GY351">
        <v>3395514</v>
      </c>
      <c r="GZ351">
        <v>209.76001187574684</v>
      </c>
      <c r="HA351" t="s">
        <v>1806</v>
      </c>
      <c r="HB351" s="57">
        <v>0.32800000000000001</v>
      </c>
      <c r="HC351" t="s">
        <v>1806</v>
      </c>
      <c r="HD351" s="58">
        <v>209.75993328960499</v>
      </c>
      <c r="HE351" s="18">
        <v>2471020.7999999998</v>
      </c>
      <c r="HF351" s="18">
        <v>26766097.305599999</v>
      </c>
      <c r="HG351" s="18">
        <v>2807227.3926228657</v>
      </c>
      <c r="HH351" s="57">
        <v>0.25</v>
      </c>
      <c r="HI351">
        <v>274</v>
      </c>
      <c r="HJ351" s="11">
        <v>24.227051548430289</v>
      </c>
      <c r="HK351">
        <v>27</v>
      </c>
      <c r="HL351" s="11">
        <v>8.8419896162154341</v>
      </c>
      <c r="HM351" s="59" t="s">
        <v>44</v>
      </c>
      <c r="HN351" s="59" t="s">
        <v>44</v>
      </c>
      <c r="HO351" s="59" t="s">
        <v>44</v>
      </c>
      <c r="HP351" s="59" t="s">
        <v>44</v>
      </c>
      <c r="HQ351" s="59" t="s">
        <v>44</v>
      </c>
      <c r="HR351" s="59" t="s">
        <v>44</v>
      </c>
      <c r="HS351" s="59" t="s">
        <v>44</v>
      </c>
      <c r="HT351" s="59" t="s">
        <v>44</v>
      </c>
      <c r="HU351" t="s">
        <v>44</v>
      </c>
      <c r="HV351" s="19" t="s">
        <v>44</v>
      </c>
      <c r="HW351" s="18">
        <v>897.62953391999997</v>
      </c>
      <c r="HX351" s="58">
        <v>295.67916847324796</v>
      </c>
      <c r="HY351" s="58">
        <v>564.32083152675204</v>
      </c>
      <c r="HZ351" s="57">
        <v>0.49985749992046463</v>
      </c>
      <c r="IA351" s="18">
        <v>2471020.7999999998</v>
      </c>
      <c r="IB351" s="18">
        <v>3765726.4614008125</v>
      </c>
      <c r="IC351" s="18">
        <v>40790349.029893599</v>
      </c>
      <c r="ID351" s="58">
        <v>20.975993328960499</v>
      </c>
      <c r="IE351" s="18">
        <v>427809.04456850921</v>
      </c>
      <c r="IF351" s="18">
        <v>2379418.3480543564</v>
      </c>
      <c r="IG351" s="18">
        <v>1422786346.2955952</v>
      </c>
      <c r="IH351" s="18">
        <v>0</v>
      </c>
      <c r="II351" s="18">
        <v>0</v>
      </c>
      <c r="IJ351" s="18">
        <v>2521.2366207469108</v>
      </c>
      <c r="IK351" s="58">
        <v>20.262610883720932</v>
      </c>
      <c r="IL351" s="58">
        <v>8.5132337155722855</v>
      </c>
      <c r="IM351" s="58">
        <v>13.967533049903999</v>
      </c>
      <c r="IN351" s="58">
        <v>18.854185571984413</v>
      </c>
      <c r="IO351" s="58">
        <v>0</v>
      </c>
      <c r="IP351" s="58">
        <v>81.848991147553392</v>
      </c>
      <c r="IQ351" s="58">
        <v>25.125895697013789</v>
      </c>
      <c r="IR351" s="58">
        <v>26.093188251960655</v>
      </c>
      <c r="IS351" s="58">
        <f t="shared" si="25"/>
        <v>2521.2366207469108</v>
      </c>
      <c r="IT351" s="60"/>
      <c r="IU351" s="18">
        <f t="shared" si="26"/>
        <v>13.967533049903999</v>
      </c>
      <c r="IV351" s="18">
        <f t="shared" si="27"/>
        <v>20.262610883720932</v>
      </c>
      <c r="IW351" s="57">
        <f t="shared" si="28"/>
        <v>0.34381298659679993</v>
      </c>
      <c r="IX351" s="57">
        <f t="shared" si="29"/>
        <v>0.52395579244044099</v>
      </c>
      <c r="JA351" s="18">
        <v>214.13</v>
      </c>
    </row>
    <row r="352" spans="18:261" x14ac:dyDescent="0.2">
      <c r="R352" t="s">
        <v>1064</v>
      </c>
      <c r="S352">
        <v>6155</v>
      </c>
      <c r="T352" t="s">
        <v>41</v>
      </c>
      <c r="U352">
        <v>2</v>
      </c>
      <c r="V352">
        <v>2814</v>
      </c>
      <c r="W352" t="s">
        <v>42</v>
      </c>
      <c r="X352" t="s">
        <v>327</v>
      </c>
      <c r="Y352">
        <v>29099</v>
      </c>
      <c r="Z352">
        <v>589</v>
      </c>
      <c r="AA352">
        <v>1178</v>
      </c>
      <c r="AB352" t="b">
        <v>1</v>
      </c>
      <c r="AC352">
        <v>10149</v>
      </c>
      <c r="AD352">
        <v>1977</v>
      </c>
      <c r="AE352" s="10">
        <v>2021</v>
      </c>
      <c r="AF352" s="11">
        <v>120</v>
      </c>
      <c r="AG352" s="11">
        <v>13.698547833844094</v>
      </c>
      <c r="AH352" s="11">
        <v>0</v>
      </c>
      <c r="AI352" s="11">
        <v>11.415456528203412</v>
      </c>
      <c r="AJ352" s="11" t="s">
        <v>327</v>
      </c>
      <c r="AK352" s="11">
        <v>4.82</v>
      </c>
      <c r="AL352" s="11" t="s">
        <v>95</v>
      </c>
      <c r="AM352" s="11">
        <v>-28.91</v>
      </c>
      <c r="AQ352" t="s">
        <v>882</v>
      </c>
      <c r="AR352" t="s">
        <v>883</v>
      </c>
      <c r="AS352">
        <v>10743</v>
      </c>
      <c r="AT352" t="s">
        <v>41</v>
      </c>
      <c r="AU352" t="s">
        <v>160</v>
      </c>
      <c r="AV352">
        <v>10078</v>
      </c>
      <c r="AW352" t="s">
        <v>42</v>
      </c>
      <c r="AX352">
        <v>0</v>
      </c>
      <c r="AY352" t="s">
        <v>177</v>
      </c>
      <c r="AZ352" t="s">
        <v>86</v>
      </c>
      <c r="BA352">
        <v>54</v>
      </c>
      <c r="BB352" t="s">
        <v>471</v>
      </c>
      <c r="BC352">
        <v>61</v>
      </c>
      <c r="BD352">
        <v>54061</v>
      </c>
      <c r="BE352">
        <v>25</v>
      </c>
      <c r="BF352">
        <v>10092</v>
      </c>
      <c r="BG352">
        <v>1991</v>
      </c>
      <c r="BH352">
        <v>0</v>
      </c>
      <c r="BI352" t="s">
        <v>1787</v>
      </c>
      <c r="BJ352" t="s">
        <v>1788</v>
      </c>
      <c r="BK352" t="s">
        <v>1789</v>
      </c>
      <c r="BL352" t="s">
        <v>1896</v>
      </c>
      <c r="BM352" t="s">
        <v>1791</v>
      </c>
      <c r="BN352">
        <v>1992</v>
      </c>
      <c r="BO352">
        <v>0.94599999999999995</v>
      </c>
      <c r="BP352" t="s">
        <v>1866</v>
      </c>
      <c r="BQ352" t="s">
        <v>1699</v>
      </c>
      <c r="BR352">
        <v>0</v>
      </c>
      <c r="BS352">
        <v>2016</v>
      </c>
      <c r="BT352" t="s">
        <v>41</v>
      </c>
      <c r="BU352">
        <v>0</v>
      </c>
      <c r="BV352">
        <v>0</v>
      </c>
      <c r="BW352">
        <v>0</v>
      </c>
      <c r="BX352">
        <v>0</v>
      </c>
      <c r="BY352">
        <v>0.4</v>
      </c>
      <c r="BZ352">
        <v>0.34854000000000002</v>
      </c>
      <c r="CA352">
        <v>0.17427000000000001</v>
      </c>
      <c r="CB352">
        <v>0.34854000000000002</v>
      </c>
      <c r="CC352">
        <v>0.17427000000000001</v>
      </c>
      <c r="CD352">
        <v>0.01</v>
      </c>
      <c r="CE352">
        <v>0.01</v>
      </c>
      <c r="CF352">
        <v>0.01</v>
      </c>
      <c r="CG352">
        <v>0.98</v>
      </c>
      <c r="CH352" t="s">
        <v>1793</v>
      </c>
      <c r="CI352">
        <v>1992</v>
      </c>
      <c r="CJ352">
        <v>0</v>
      </c>
      <c r="CK352">
        <v>0</v>
      </c>
      <c r="CL352">
        <v>0</v>
      </c>
      <c r="CM352">
        <v>0</v>
      </c>
      <c r="CN352">
        <v>0</v>
      </c>
      <c r="CO352" t="s">
        <v>2589</v>
      </c>
      <c r="CP352">
        <v>100</v>
      </c>
      <c r="CQ352" t="s">
        <v>2218</v>
      </c>
      <c r="CR352">
        <v>100</v>
      </c>
      <c r="CS352" t="s">
        <v>1795</v>
      </c>
      <c r="CT352">
        <v>0</v>
      </c>
      <c r="CU352">
        <v>0</v>
      </c>
      <c r="CV352">
        <v>0</v>
      </c>
      <c r="CW352" t="s">
        <v>1845</v>
      </c>
      <c r="CX352">
        <v>39.639699999999998</v>
      </c>
      <c r="CY352">
        <v>-79.960555999999997</v>
      </c>
      <c r="CZ352" t="s">
        <v>1798</v>
      </c>
      <c r="DA352" t="s">
        <v>1799</v>
      </c>
      <c r="DB352" t="s">
        <v>1846</v>
      </c>
      <c r="DC352">
        <v>0</v>
      </c>
      <c r="DD352" s="18">
        <v>2023398.2</v>
      </c>
      <c r="DE352" s="18">
        <v>0</v>
      </c>
      <c r="DF352" s="57">
        <v>0.37</v>
      </c>
      <c r="DG352" t="s">
        <v>1891</v>
      </c>
      <c r="DH352">
        <v>983936.75</v>
      </c>
      <c r="DI352">
        <v>185</v>
      </c>
      <c r="DJ352">
        <v>336.2</v>
      </c>
      <c r="DK352">
        <v>0</v>
      </c>
      <c r="DL352">
        <v>0</v>
      </c>
      <c r="DM352">
        <v>164.25</v>
      </c>
      <c r="DN352">
        <v>0</v>
      </c>
      <c r="DO352">
        <v>0</v>
      </c>
      <c r="DP352">
        <v>0</v>
      </c>
      <c r="DQ352">
        <v>0.13480268257338299</v>
      </c>
      <c r="DR352">
        <v>0</v>
      </c>
      <c r="DS352">
        <v>0</v>
      </c>
      <c r="DT352">
        <v>0</v>
      </c>
      <c r="DU352">
        <v>0.18286069444956499</v>
      </c>
      <c r="DV352">
        <v>0.33231224580510099</v>
      </c>
      <c r="DW352" s="58">
        <v>0</v>
      </c>
      <c r="DX352">
        <v>0</v>
      </c>
      <c r="DY352">
        <v>0.33386292360764003</v>
      </c>
      <c r="DZ352">
        <v>0</v>
      </c>
      <c r="EA352">
        <v>0</v>
      </c>
      <c r="EB352">
        <v>0</v>
      </c>
      <c r="EC352">
        <v>184657</v>
      </c>
      <c r="ED352">
        <v>20431</v>
      </c>
      <c r="EE352">
        <v>0</v>
      </c>
      <c r="EF352">
        <v>1</v>
      </c>
      <c r="EG352">
        <v>1</v>
      </c>
      <c r="EH352">
        <v>0</v>
      </c>
      <c r="EI352">
        <v>0.08</v>
      </c>
      <c r="EJ352">
        <v>0.13</v>
      </c>
      <c r="EK352" t="s">
        <v>1822</v>
      </c>
      <c r="EL352" t="s">
        <v>1822</v>
      </c>
      <c r="EM352">
        <v>0</v>
      </c>
      <c r="EN352">
        <v>0</v>
      </c>
      <c r="EO352">
        <v>1</v>
      </c>
      <c r="EP352">
        <v>1</v>
      </c>
      <c r="EQ352">
        <v>0</v>
      </c>
      <c r="ER352">
        <v>1</v>
      </c>
      <c r="ES352">
        <v>0</v>
      </c>
      <c r="ET352">
        <v>0</v>
      </c>
      <c r="EU352">
        <v>0</v>
      </c>
      <c r="EV352">
        <v>1</v>
      </c>
      <c r="EW352">
        <v>0</v>
      </c>
      <c r="EX352">
        <v>0</v>
      </c>
      <c r="EY352">
        <v>1</v>
      </c>
      <c r="EZ352" t="s">
        <v>1801</v>
      </c>
      <c r="FA352">
        <v>31</v>
      </c>
      <c r="FB352" t="s">
        <v>1802</v>
      </c>
      <c r="FC352">
        <v>0</v>
      </c>
      <c r="FD352" t="s">
        <v>2590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 t="s">
        <v>2220</v>
      </c>
      <c r="FT352">
        <v>0</v>
      </c>
      <c r="FU352">
        <v>0</v>
      </c>
      <c r="FV352">
        <v>1</v>
      </c>
      <c r="FW352">
        <v>1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1</v>
      </c>
      <c r="GF352">
        <v>1</v>
      </c>
      <c r="GG352">
        <v>0</v>
      </c>
      <c r="GH352">
        <v>1</v>
      </c>
      <c r="GI352">
        <v>0</v>
      </c>
      <c r="GJ352" t="s">
        <v>1836</v>
      </c>
      <c r="GK352">
        <v>0</v>
      </c>
      <c r="GL352">
        <v>1</v>
      </c>
      <c r="GM352" t="s">
        <v>1836</v>
      </c>
      <c r="GN352">
        <v>0</v>
      </c>
      <c r="GO352" t="s">
        <v>1893</v>
      </c>
      <c r="GP352">
        <v>0</v>
      </c>
      <c r="GQ352" t="s">
        <v>1852</v>
      </c>
      <c r="GR352">
        <v>69.915158629999993</v>
      </c>
      <c r="GS352">
        <v>2.6460642244844701</v>
      </c>
      <c r="GT352">
        <v>4.8086853636307003</v>
      </c>
      <c r="GU352">
        <v>0</v>
      </c>
      <c r="GV352">
        <v>3120616</v>
      </c>
      <c r="GW352" t="s">
        <v>44</v>
      </c>
      <c r="GX352">
        <v>0.56999999999999995</v>
      </c>
      <c r="GY352" t="s">
        <v>44</v>
      </c>
      <c r="GZ352" t="s">
        <v>44</v>
      </c>
      <c r="HA352" t="s">
        <v>1806</v>
      </c>
      <c r="HB352" s="57">
        <v>0.37</v>
      </c>
      <c r="HC352" t="s">
        <v>1861</v>
      </c>
      <c r="HD352" s="58">
        <v>206.26768040250087</v>
      </c>
      <c r="HE352" s="18">
        <v>81030</v>
      </c>
      <c r="HF352" s="18">
        <v>817754.76</v>
      </c>
      <c r="HG352" s="18">
        <v>84338.188741651902</v>
      </c>
      <c r="HH352" s="57">
        <v>0.5</v>
      </c>
      <c r="HI352" t="s">
        <v>44</v>
      </c>
      <c r="HJ352" s="11" t="s">
        <v>44</v>
      </c>
      <c r="HK352" t="s">
        <v>44</v>
      </c>
      <c r="HL352" s="11" t="s">
        <v>44</v>
      </c>
      <c r="HM352" s="59" t="s">
        <v>44</v>
      </c>
      <c r="HN352" s="59" t="s">
        <v>44</v>
      </c>
      <c r="HO352" s="59" t="s">
        <v>44</v>
      </c>
      <c r="HP352" s="59" t="s">
        <v>44</v>
      </c>
      <c r="HQ352" s="59" t="s">
        <v>44</v>
      </c>
      <c r="HR352" s="59" t="s">
        <v>44</v>
      </c>
      <c r="HS352" s="59" t="s">
        <v>44</v>
      </c>
      <c r="HT352" s="59" t="s">
        <v>44</v>
      </c>
      <c r="HU352">
        <v>1</v>
      </c>
      <c r="HV352" s="19">
        <v>1</v>
      </c>
      <c r="HW352" s="18">
        <v>23.320088999999999</v>
      </c>
      <c r="HX352" s="58">
        <v>7.6816373165999989</v>
      </c>
      <c r="HY352" s="58">
        <v>17.3183626834</v>
      </c>
      <c r="HZ352" s="57">
        <v>0.53411515679056143</v>
      </c>
      <c r="IA352" s="18">
        <v>81030</v>
      </c>
      <c r="IB352" s="18">
        <v>116971.21933713296</v>
      </c>
      <c r="IC352" s="18">
        <v>1180473.5455503459</v>
      </c>
      <c r="ID352" s="58">
        <v>20.626768040250088</v>
      </c>
      <c r="IE352" s="18">
        <v>12174.67700085929</v>
      </c>
      <c r="IF352" s="18">
        <v>72163.511740792615</v>
      </c>
      <c r="IG352" s="18">
        <v>36963472.089316502</v>
      </c>
      <c r="IH352" s="18">
        <v>1</v>
      </c>
      <c r="II352" s="18">
        <v>0</v>
      </c>
      <c r="IJ352" s="18">
        <v>2134.3514260009542</v>
      </c>
      <c r="IK352" s="58">
        <v>130.092996</v>
      </c>
      <c r="IL352" s="58">
        <v>6.7145276851230262</v>
      </c>
      <c r="IM352" s="58">
        <v>12.482777239919999</v>
      </c>
      <c r="IN352" s="58" t="e">
        <v>#VALUE!</v>
      </c>
      <c r="IO352" s="58">
        <v>0</v>
      </c>
      <c r="IP352" s="58">
        <v>75.699105244568344</v>
      </c>
      <c r="IQ352" s="58" t="e">
        <v>#VALUE!</v>
      </c>
      <c r="IR352" s="58" t="e">
        <v>#VALUE!</v>
      </c>
      <c r="IS352" s="58">
        <f t="shared" si="25"/>
        <v>2134.3514260009542</v>
      </c>
      <c r="IT352" s="60"/>
      <c r="IU352" s="18">
        <f t="shared" si="26"/>
        <v>12.482777239919999</v>
      </c>
      <c r="IV352" s="18">
        <f t="shared" si="27"/>
        <v>130.092996</v>
      </c>
      <c r="IW352" s="57">
        <f t="shared" si="28"/>
        <v>0.30726549266399994</v>
      </c>
      <c r="IX352" s="57">
        <f t="shared" si="29"/>
        <v>0.44355447781232815</v>
      </c>
      <c r="JA352" s="18">
        <v>205.4</v>
      </c>
    </row>
    <row r="353" spans="18:261" x14ac:dyDescent="0.2">
      <c r="R353" t="s">
        <v>698</v>
      </c>
      <c r="S353">
        <v>6165</v>
      </c>
      <c r="T353" t="s">
        <v>41</v>
      </c>
      <c r="U353">
        <v>1</v>
      </c>
      <c r="V353">
        <v>2816</v>
      </c>
      <c r="W353" t="s">
        <v>42</v>
      </c>
      <c r="X353" t="s">
        <v>540</v>
      </c>
      <c r="Y353">
        <v>49015</v>
      </c>
      <c r="Z353">
        <v>471</v>
      </c>
      <c r="AA353">
        <v>1361</v>
      </c>
      <c r="AB353" t="b">
        <v>1</v>
      </c>
      <c r="AC353">
        <v>10279</v>
      </c>
      <c r="AD353">
        <v>1978</v>
      </c>
      <c r="AE353" s="10">
        <v>2042</v>
      </c>
      <c r="AF353" s="11">
        <v>61</v>
      </c>
      <c r="AG353" s="11">
        <v>13.031732501743321</v>
      </c>
      <c r="AH353" s="11">
        <v>0</v>
      </c>
      <c r="AI353" s="11">
        <v>13.031732501743321</v>
      </c>
      <c r="AJ353" s="11" t="s">
        <v>540</v>
      </c>
      <c r="AK353" s="11">
        <v>4.82</v>
      </c>
      <c r="AL353" s="11" t="s">
        <v>540</v>
      </c>
      <c r="AM353" s="11">
        <v>-28.91</v>
      </c>
      <c r="AQ353" t="s">
        <v>882</v>
      </c>
      <c r="AR353" t="s">
        <v>884</v>
      </c>
      <c r="AS353">
        <v>10743</v>
      </c>
      <c r="AT353" t="s">
        <v>41</v>
      </c>
      <c r="AU353" t="s">
        <v>164</v>
      </c>
      <c r="AV353">
        <v>10079</v>
      </c>
      <c r="AW353" t="s">
        <v>42</v>
      </c>
      <c r="AX353">
        <v>0</v>
      </c>
      <c r="AY353" t="s">
        <v>177</v>
      </c>
      <c r="AZ353" t="s">
        <v>86</v>
      </c>
      <c r="BA353">
        <v>54</v>
      </c>
      <c r="BB353" t="s">
        <v>471</v>
      </c>
      <c r="BC353">
        <v>61</v>
      </c>
      <c r="BD353">
        <v>54061</v>
      </c>
      <c r="BE353">
        <v>25</v>
      </c>
      <c r="BF353">
        <v>10092</v>
      </c>
      <c r="BG353">
        <v>1991</v>
      </c>
      <c r="BH353">
        <v>0</v>
      </c>
      <c r="BI353" t="s">
        <v>1787</v>
      </c>
      <c r="BJ353" t="s">
        <v>1788</v>
      </c>
      <c r="BK353" t="s">
        <v>1789</v>
      </c>
      <c r="BL353" t="s">
        <v>1896</v>
      </c>
      <c r="BM353" t="s">
        <v>1791</v>
      </c>
      <c r="BN353">
        <v>1992</v>
      </c>
      <c r="BO353">
        <v>0.94599999999999995</v>
      </c>
      <c r="BP353" t="s">
        <v>1866</v>
      </c>
      <c r="BQ353" t="s">
        <v>1699</v>
      </c>
      <c r="BR353">
        <v>0</v>
      </c>
      <c r="BS353">
        <v>2016</v>
      </c>
      <c r="BT353" t="s">
        <v>41</v>
      </c>
      <c r="BU353">
        <v>0</v>
      </c>
      <c r="BV353">
        <v>0</v>
      </c>
      <c r="BW353">
        <v>0</v>
      </c>
      <c r="BX353">
        <v>0</v>
      </c>
      <c r="BY353">
        <v>0.4</v>
      </c>
      <c r="BZ353">
        <v>0.35034999999999999</v>
      </c>
      <c r="CA353">
        <v>0.17518</v>
      </c>
      <c r="CB353">
        <v>0.35034999999999999</v>
      </c>
      <c r="CC353">
        <v>0.17518</v>
      </c>
      <c r="CD353">
        <v>0.01</v>
      </c>
      <c r="CE353">
        <v>0.01</v>
      </c>
      <c r="CF353">
        <v>0.01</v>
      </c>
      <c r="CG353">
        <v>0.98</v>
      </c>
      <c r="CH353" t="s">
        <v>1793</v>
      </c>
      <c r="CI353">
        <v>1992</v>
      </c>
      <c r="CJ353">
        <v>0</v>
      </c>
      <c r="CK353">
        <v>0</v>
      </c>
      <c r="CL353">
        <v>0</v>
      </c>
      <c r="CM353">
        <v>0</v>
      </c>
      <c r="CN353">
        <v>0</v>
      </c>
      <c r="CO353" t="s">
        <v>2589</v>
      </c>
      <c r="CP353">
        <v>100</v>
      </c>
      <c r="CQ353" t="s">
        <v>2218</v>
      </c>
      <c r="CR353">
        <v>100</v>
      </c>
      <c r="CS353" t="s">
        <v>1795</v>
      </c>
      <c r="CT353">
        <v>0</v>
      </c>
      <c r="CU353">
        <v>0</v>
      </c>
      <c r="CV353">
        <v>0</v>
      </c>
      <c r="CW353" t="s">
        <v>1845</v>
      </c>
      <c r="CX353">
        <v>39.639699999999998</v>
      </c>
      <c r="CY353">
        <v>-79.960555999999997</v>
      </c>
      <c r="CZ353" t="s">
        <v>1798</v>
      </c>
      <c r="DA353" t="s">
        <v>1799</v>
      </c>
      <c r="DB353" t="s">
        <v>1846</v>
      </c>
      <c r="DC353">
        <v>0</v>
      </c>
      <c r="DD353" s="18">
        <v>2575549.25</v>
      </c>
      <c r="DE353" s="18">
        <v>0</v>
      </c>
      <c r="DF353" s="57">
        <v>0.47</v>
      </c>
      <c r="DG353" t="s">
        <v>1820</v>
      </c>
      <c r="DH353">
        <v>988873.5</v>
      </c>
      <c r="DI353">
        <v>236.25</v>
      </c>
      <c r="DJ353">
        <v>430.25</v>
      </c>
      <c r="DK353">
        <v>0</v>
      </c>
      <c r="DL353">
        <v>0</v>
      </c>
      <c r="DM353">
        <v>167.5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0.18345601428510799</v>
      </c>
      <c r="DV353">
        <v>0.33410349268219097</v>
      </c>
      <c r="DW353" s="58">
        <v>0</v>
      </c>
      <c r="DX353">
        <v>0</v>
      </c>
      <c r="DY353">
        <v>0.33876931680341299</v>
      </c>
      <c r="DZ353">
        <v>0</v>
      </c>
      <c r="EA353">
        <v>0</v>
      </c>
      <c r="EB353">
        <v>0</v>
      </c>
      <c r="EC353">
        <v>179353</v>
      </c>
      <c r="ED353">
        <v>18740</v>
      </c>
      <c r="EE353">
        <v>0</v>
      </c>
      <c r="EF353">
        <v>1</v>
      </c>
      <c r="EG353">
        <v>1</v>
      </c>
      <c r="EH353">
        <v>0</v>
      </c>
      <c r="EI353">
        <v>7.0000000000000007E-2</v>
      </c>
      <c r="EJ353">
        <v>0.13</v>
      </c>
      <c r="EK353" t="s">
        <v>1822</v>
      </c>
      <c r="EL353" t="s">
        <v>1822</v>
      </c>
      <c r="EM353">
        <v>0</v>
      </c>
      <c r="EN353">
        <v>0</v>
      </c>
      <c r="EO353">
        <v>1</v>
      </c>
      <c r="EP353">
        <v>1</v>
      </c>
      <c r="EQ353">
        <v>0</v>
      </c>
      <c r="ER353">
        <v>1</v>
      </c>
      <c r="ES353">
        <v>0</v>
      </c>
      <c r="ET353">
        <v>0</v>
      </c>
      <c r="EU353">
        <v>0</v>
      </c>
      <c r="EV353">
        <v>1</v>
      </c>
      <c r="EW353">
        <v>0</v>
      </c>
      <c r="EX353">
        <v>0</v>
      </c>
      <c r="EY353">
        <v>1</v>
      </c>
      <c r="EZ353" t="s">
        <v>1801</v>
      </c>
      <c r="FA353">
        <v>31</v>
      </c>
      <c r="FB353" t="s">
        <v>1802</v>
      </c>
      <c r="FC353">
        <v>0</v>
      </c>
      <c r="FD353" t="s">
        <v>2590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 t="s">
        <v>2220</v>
      </c>
      <c r="FT353">
        <v>0</v>
      </c>
      <c r="FU353">
        <v>0</v>
      </c>
      <c r="FV353">
        <v>1</v>
      </c>
      <c r="FW353">
        <v>1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1</v>
      </c>
      <c r="GF353">
        <v>1</v>
      </c>
      <c r="GG353">
        <v>0</v>
      </c>
      <c r="GH353">
        <v>1</v>
      </c>
      <c r="GI353">
        <v>0</v>
      </c>
      <c r="GJ353" t="s">
        <v>1836</v>
      </c>
      <c r="GK353">
        <v>0</v>
      </c>
      <c r="GL353">
        <v>1</v>
      </c>
      <c r="GM353" t="s">
        <v>1836</v>
      </c>
      <c r="GN353">
        <v>0</v>
      </c>
      <c r="GO353" t="s">
        <v>1893</v>
      </c>
      <c r="GP353">
        <v>0</v>
      </c>
      <c r="GQ353" t="s">
        <v>1852</v>
      </c>
      <c r="GR353">
        <v>69.915158629999993</v>
      </c>
      <c r="GS353">
        <v>3.3790955299159799</v>
      </c>
      <c r="GT353">
        <v>6.1538872031591598</v>
      </c>
      <c r="GU353">
        <v>0</v>
      </c>
      <c r="GV353">
        <v>3073348</v>
      </c>
      <c r="GW353" t="s">
        <v>44</v>
      </c>
      <c r="GX353">
        <v>0.56000000000000005</v>
      </c>
      <c r="GY353" t="s">
        <v>44</v>
      </c>
      <c r="GZ353" t="s">
        <v>44</v>
      </c>
      <c r="HA353" t="s">
        <v>1806</v>
      </c>
      <c r="HB353" s="57">
        <v>0.47</v>
      </c>
      <c r="HC353" t="s">
        <v>1861</v>
      </c>
      <c r="HD353" s="58">
        <v>206.26768040250087</v>
      </c>
      <c r="HE353" s="18">
        <v>102930</v>
      </c>
      <c r="HF353" s="18">
        <v>1038769.56</v>
      </c>
      <c r="HG353" s="18">
        <v>107132.29380696324</v>
      </c>
      <c r="HH353" s="57">
        <v>0.5</v>
      </c>
      <c r="HI353" t="s">
        <v>44</v>
      </c>
      <c r="HJ353" s="11" t="s">
        <v>44</v>
      </c>
      <c r="HK353" t="s">
        <v>44</v>
      </c>
      <c r="HL353" s="11" t="s">
        <v>44</v>
      </c>
      <c r="HM353" s="59" t="s">
        <v>44</v>
      </c>
      <c r="HN353" s="59" t="s">
        <v>44</v>
      </c>
      <c r="HO353" s="59" t="s">
        <v>44</v>
      </c>
      <c r="HP353" s="59" t="s">
        <v>44</v>
      </c>
      <c r="HQ353" s="59" t="s">
        <v>44</v>
      </c>
      <c r="HR353" s="59" t="s">
        <v>44</v>
      </c>
      <c r="HS353" s="59" t="s">
        <v>44</v>
      </c>
      <c r="HT353" s="59" t="s">
        <v>44</v>
      </c>
      <c r="HU353">
        <v>1</v>
      </c>
      <c r="HV353" s="19">
        <v>1</v>
      </c>
      <c r="HW353" s="18">
        <v>23.320088999999999</v>
      </c>
      <c r="HX353" s="58">
        <v>7.6816373165999989</v>
      </c>
      <c r="HY353" s="58">
        <v>17.3183626834</v>
      </c>
      <c r="HZ353" s="57">
        <v>0.67847060457179431</v>
      </c>
      <c r="IA353" s="18">
        <v>102930</v>
      </c>
      <c r="IB353" s="18">
        <v>148585.06240122294</v>
      </c>
      <c r="IC353" s="18">
        <v>1499520.449753142</v>
      </c>
      <c r="ID353" s="58">
        <v>20.626768040250088</v>
      </c>
      <c r="IE353" s="18">
        <v>15465.130244334774</v>
      </c>
      <c r="IF353" s="18">
        <v>91667.16356262847</v>
      </c>
      <c r="IG353" s="18">
        <v>36963472.089316502</v>
      </c>
      <c r="IH353" s="18">
        <v>1</v>
      </c>
      <c r="II353" s="18">
        <v>0</v>
      </c>
      <c r="IJ353" s="18">
        <v>2134.3514260009542</v>
      </c>
      <c r="IK353" s="58">
        <v>130.092996</v>
      </c>
      <c r="IL353" s="58">
        <v>6.7145276851230236</v>
      </c>
      <c r="IM353" s="58">
        <v>12.482777239919999</v>
      </c>
      <c r="IN353" s="58" t="e">
        <v>#VALUE!</v>
      </c>
      <c r="IO353" s="58">
        <v>0</v>
      </c>
      <c r="IP353" s="58">
        <v>75.699105244568344</v>
      </c>
      <c r="IQ353" s="58" t="e">
        <v>#VALUE!</v>
      </c>
      <c r="IR353" s="58" t="e">
        <v>#VALUE!</v>
      </c>
      <c r="IS353" s="58">
        <f t="shared" si="25"/>
        <v>2134.3514260009542</v>
      </c>
      <c r="IT353" s="60"/>
      <c r="IU353" s="18">
        <f t="shared" si="26"/>
        <v>12.482777239919999</v>
      </c>
      <c r="IV353" s="18">
        <f t="shared" si="27"/>
        <v>130.092996</v>
      </c>
      <c r="IW353" s="57">
        <f t="shared" si="28"/>
        <v>0.30726549266399994</v>
      </c>
      <c r="IX353" s="57">
        <f t="shared" si="29"/>
        <v>0.44355447781232815</v>
      </c>
      <c r="JA353" s="18">
        <v>205.4</v>
      </c>
    </row>
    <row r="354" spans="18:261" x14ac:dyDescent="0.2">
      <c r="R354" t="s">
        <v>700</v>
      </c>
      <c r="S354">
        <v>6165</v>
      </c>
      <c r="T354" t="s">
        <v>41</v>
      </c>
      <c r="U354">
        <v>2</v>
      </c>
      <c r="V354">
        <v>2817</v>
      </c>
      <c r="W354" t="s">
        <v>42</v>
      </c>
      <c r="X354" t="s">
        <v>540</v>
      </c>
      <c r="Y354">
        <v>49015</v>
      </c>
      <c r="Z354">
        <v>430</v>
      </c>
      <c r="AA354">
        <v>1361</v>
      </c>
      <c r="AB354" t="b">
        <v>1</v>
      </c>
      <c r="AC354">
        <v>10244</v>
      </c>
      <c r="AD354">
        <v>1980</v>
      </c>
      <c r="AE354" s="10">
        <v>2042</v>
      </c>
      <c r="AF354" s="11">
        <v>61</v>
      </c>
      <c r="AG354" s="11">
        <v>13.031732501743321</v>
      </c>
      <c r="AH354" s="11">
        <v>0</v>
      </c>
      <c r="AI354" s="11">
        <v>13.031732501743321</v>
      </c>
      <c r="AJ354" s="11" t="s">
        <v>540</v>
      </c>
      <c r="AK354" s="11">
        <v>4.82</v>
      </c>
      <c r="AL354" s="11" t="s">
        <v>540</v>
      </c>
      <c r="AM354" s="11">
        <v>-28.91</v>
      </c>
      <c r="AQ354" t="s">
        <v>885</v>
      </c>
      <c r="AR354" t="s">
        <v>886</v>
      </c>
      <c r="AS354">
        <v>6639</v>
      </c>
      <c r="AT354" t="s">
        <v>41</v>
      </c>
      <c r="AU354" t="s">
        <v>887</v>
      </c>
      <c r="AV354">
        <v>2896</v>
      </c>
      <c r="AW354" t="s">
        <v>42</v>
      </c>
      <c r="AX354">
        <v>0</v>
      </c>
      <c r="AY354" t="s">
        <v>167</v>
      </c>
      <c r="AZ354" t="s">
        <v>100</v>
      </c>
      <c r="BA354">
        <v>21</v>
      </c>
      <c r="BB354" t="s">
        <v>888</v>
      </c>
      <c r="BC354">
        <v>233</v>
      </c>
      <c r="BD354">
        <v>21233</v>
      </c>
      <c r="BE354">
        <v>231</v>
      </c>
      <c r="BF354">
        <v>11190</v>
      </c>
      <c r="BG354">
        <v>1979</v>
      </c>
      <c r="BH354">
        <v>0</v>
      </c>
      <c r="BI354" t="s">
        <v>1807</v>
      </c>
      <c r="BJ354" t="s">
        <v>1788</v>
      </c>
      <c r="BK354" t="s">
        <v>1808</v>
      </c>
      <c r="BL354" t="s">
        <v>1809</v>
      </c>
      <c r="BM354" t="s">
        <v>1810</v>
      </c>
      <c r="BN354">
        <v>1979</v>
      </c>
      <c r="BO354">
        <v>0.9</v>
      </c>
      <c r="BP354" t="s">
        <v>1811</v>
      </c>
      <c r="BQ354">
        <v>0</v>
      </c>
      <c r="BR354">
        <v>0</v>
      </c>
      <c r="BS354">
        <v>0</v>
      </c>
      <c r="BT354" t="s">
        <v>1909</v>
      </c>
      <c r="BU354" t="s">
        <v>1863</v>
      </c>
      <c r="BV354" t="s">
        <v>1812</v>
      </c>
      <c r="BW354">
        <v>2016</v>
      </c>
      <c r="BX354">
        <v>0</v>
      </c>
      <c r="BY354">
        <v>0.8</v>
      </c>
      <c r="BZ354">
        <v>0.17474999999999999</v>
      </c>
      <c r="CA354">
        <v>0.17474999999999999</v>
      </c>
      <c r="CB354">
        <v>0.17474999999999999</v>
      </c>
      <c r="CC354">
        <v>0.17474999999999999</v>
      </c>
      <c r="CD354">
        <v>0.05</v>
      </c>
      <c r="CE354">
        <v>0.1</v>
      </c>
      <c r="CF354">
        <v>0.1</v>
      </c>
      <c r="CG354">
        <v>0.98</v>
      </c>
      <c r="CH354" t="s">
        <v>1793</v>
      </c>
      <c r="CI354">
        <v>2016</v>
      </c>
      <c r="CJ354">
        <v>0</v>
      </c>
      <c r="CK354">
        <v>0</v>
      </c>
      <c r="CL354" t="s">
        <v>1188</v>
      </c>
      <c r="CM354">
        <v>2022</v>
      </c>
      <c r="CN354">
        <v>0</v>
      </c>
      <c r="CO354" t="s">
        <v>2514</v>
      </c>
      <c r="CP354">
        <v>100</v>
      </c>
      <c r="CQ354" t="s">
        <v>2514</v>
      </c>
      <c r="CR354">
        <v>100</v>
      </c>
      <c r="CS354" t="s">
        <v>1795</v>
      </c>
      <c r="CT354" t="s">
        <v>2591</v>
      </c>
      <c r="CU354">
        <v>1</v>
      </c>
      <c r="CV354">
        <v>0</v>
      </c>
      <c r="CW354" t="s">
        <v>1975</v>
      </c>
      <c r="CX354">
        <v>37.646099999999997</v>
      </c>
      <c r="CY354">
        <v>-87.5</v>
      </c>
      <c r="CZ354" t="s">
        <v>1928</v>
      </c>
      <c r="DA354" t="s">
        <v>1818</v>
      </c>
      <c r="DB354">
        <v>0</v>
      </c>
      <c r="DC354">
        <v>0</v>
      </c>
      <c r="DD354" s="18">
        <v>13762724.6</v>
      </c>
      <c r="DE354" s="18">
        <v>1352124.4</v>
      </c>
      <c r="DF354" s="57">
        <v>0.52400000000000002</v>
      </c>
      <c r="DG354" t="s">
        <v>1820</v>
      </c>
      <c r="DH354">
        <v>6225944</v>
      </c>
      <c r="DI354">
        <v>1988.6</v>
      </c>
      <c r="DJ354">
        <v>1247.4000000000001</v>
      </c>
      <c r="DK354">
        <v>1412051.6</v>
      </c>
      <c r="DL354">
        <v>10.199999999999999</v>
      </c>
      <c r="DM354">
        <v>555.20000000000005</v>
      </c>
      <c r="DN354">
        <v>37</v>
      </c>
      <c r="DO354">
        <v>4</v>
      </c>
      <c r="DP354">
        <v>0.18886266239695099</v>
      </c>
      <c r="DQ354">
        <v>0.16465632116015899</v>
      </c>
      <c r="DR354">
        <v>205.199282694288</v>
      </c>
      <c r="DS354">
        <v>7.3151031210086896E-7</v>
      </c>
      <c r="DT354">
        <v>0.15904973021376401</v>
      </c>
      <c r="DU354">
        <v>0.28898347642588101</v>
      </c>
      <c r="DV354">
        <v>0.181272246049303</v>
      </c>
      <c r="DW354" s="58">
        <v>205.199426863486</v>
      </c>
      <c r="DX354">
        <v>7.4113231910489499E-7</v>
      </c>
      <c r="DY354">
        <v>0.17835046380115199</v>
      </c>
      <c r="DZ354">
        <v>5.2669665183920598E-3</v>
      </c>
      <c r="EA354">
        <v>5.69401785772115E-4</v>
      </c>
      <c r="EB354">
        <v>1257655</v>
      </c>
      <c r="EC354">
        <v>613047</v>
      </c>
      <c r="ED354">
        <v>0</v>
      </c>
      <c r="EE354">
        <v>23366</v>
      </c>
      <c r="EF354">
        <v>1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1</v>
      </c>
      <c r="EO354">
        <v>0</v>
      </c>
      <c r="EP354">
        <v>0</v>
      </c>
      <c r="EQ354">
        <v>0</v>
      </c>
      <c r="ER354">
        <v>1</v>
      </c>
      <c r="ES354">
        <v>0</v>
      </c>
      <c r="ET354">
        <v>0</v>
      </c>
      <c r="EU354">
        <v>0</v>
      </c>
      <c r="EV354">
        <v>0</v>
      </c>
      <c r="EW354">
        <v>1</v>
      </c>
      <c r="EX354">
        <v>0</v>
      </c>
      <c r="EY354">
        <v>1</v>
      </c>
      <c r="EZ354" t="s">
        <v>1823</v>
      </c>
      <c r="FA354">
        <v>43</v>
      </c>
      <c r="FB354" t="s">
        <v>1824</v>
      </c>
      <c r="FC354">
        <v>4</v>
      </c>
      <c r="FD354" t="s">
        <v>1825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37</v>
      </c>
      <c r="FM354">
        <v>54</v>
      </c>
      <c r="FN354">
        <v>58</v>
      </c>
      <c r="FO354">
        <v>16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 t="s">
        <v>1827</v>
      </c>
      <c r="FY354">
        <v>0</v>
      </c>
      <c r="FZ354">
        <v>0</v>
      </c>
      <c r="GA354">
        <v>1</v>
      </c>
      <c r="GB354" t="s">
        <v>2416</v>
      </c>
      <c r="GC354">
        <v>0</v>
      </c>
      <c r="GD354">
        <v>1</v>
      </c>
      <c r="GE354">
        <v>1</v>
      </c>
      <c r="GF354">
        <v>1</v>
      </c>
      <c r="GG354">
        <v>0</v>
      </c>
      <c r="GH354">
        <v>1</v>
      </c>
      <c r="GI354">
        <v>0</v>
      </c>
      <c r="GJ354" t="s">
        <v>1836</v>
      </c>
      <c r="GK354">
        <v>0</v>
      </c>
      <c r="GL354">
        <v>1</v>
      </c>
      <c r="GM354" t="s">
        <v>1836</v>
      </c>
      <c r="GN354">
        <v>0</v>
      </c>
      <c r="GO354" t="s">
        <v>1893</v>
      </c>
      <c r="GP354">
        <v>0</v>
      </c>
      <c r="GQ354" t="s">
        <v>1830</v>
      </c>
      <c r="GR354">
        <v>118.2784111</v>
      </c>
      <c r="GS354">
        <v>16.8128738077036</v>
      </c>
      <c r="GT354">
        <v>10.5463033228047</v>
      </c>
      <c r="GU354">
        <v>1</v>
      </c>
      <c r="GV354">
        <v>14391540</v>
      </c>
      <c r="GW354">
        <v>1397718</v>
      </c>
      <c r="GX354">
        <v>0.55000000000000004</v>
      </c>
      <c r="GY354">
        <v>1476569</v>
      </c>
      <c r="GZ354">
        <v>205.19958253251562</v>
      </c>
      <c r="HA354" t="s">
        <v>1806</v>
      </c>
      <c r="HB354" s="57">
        <v>0.52400000000000002</v>
      </c>
      <c r="HC354" t="s">
        <v>1806</v>
      </c>
      <c r="HD354" s="58">
        <v>205.199426863486</v>
      </c>
      <c r="HE354" s="18">
        <v>1060345.4400000002</v>
      </c>
      <c r="HF354" s="18">
        <v>11865265.473600002</v>
      </c>
      <c r="HG354" s="18">
        <v>1217372.8373829145</v>
      </c>
      <c r="HH354" s="57">
        <v>0.50881057268722463</v>
      </c>
      <c r="HI354">
        <v>17</v>
      </c>
      <c r="HJ354" s="11">
        <v>19.416437399025956</v>
      </c>
      <c r="HK354">
        <v>0</v>
      </c>
      <c r="HL354" s="11">
        <v>19.416437399025956</v>
      </c>
      <c r="HM354" s="59" t="s">
        <v>44</v>
      </c>
      <c r="HN354" s="59" t="s">
        <v>44</v>
      </c>
      <c r="HO354" s="59" t="s">
        <v>44</v>
      </c>
      <c r="HP354" s="59" t="s">
        <v>44</v>
      </c>
      <c r="HQ354" s="59" t="s">
        <v>44</v>
      </c>
      <c r="HR354" s="59" t="s">
        <v>44</v>
      </c>
      <c r="HS354" s="59" t="s">
        <v>44</v>
      </c>
      <c r="HT354" s="59" t="s">
        <v>44</v>
      </c>
      <c r="HU354" t="s">
        <v>44</v>
      </c>
      <c r="HV354" s="19">
        <v>1</v>
      </c>
      <c r="HW354" s="18">
        <v>238.92138270000001</v>
      </c>
      <c r="HX354" s="58">
        <v>78.700703461380002</v>
      </c>
      <c r="HY354" s="58">
        <v>152.29929653862001</v>
      </c>
      <c r="HZ354" s="57">
        <v>0.79477714441908609</v>
      </c>
      <c r="IA354" s="18">
        <v>1060345.4400000002</v>
      </c>
      <c r="IB354" s="18">
        <v>1608279.238360686</v>
      </c>
      <c r="IC354" s="18">
        <v>17996644.677256078</v>
      </c>
      <c r="ID354" s="58">
        <v>20.5199426863486</v>
      </c>
      <c r="IE354" s="18">
        <v>184645.05866193766</v>
      </c>
      <c r="IF354" s="18">
        <v>1032727.7787209768</v>
      </c>
      <c r="IG354" s="18">
        <v>378701979.26656097</v>
      </c>
      <c r="IH354" s="18">
        <v>0</v>
      </c>
      <c r="II354" s="18">
        <v>0</v>
      </c>
      <c r="IJ354" s="18">
        <v>2486.564205308262</v>
      </c>
      <c r="IK354" s="58">
        <v>29.216561714285717</v>
      </c>
      <c r="IL354" s="58">
        <v>8.6736533760961052</v>
      </c>
      <c r="IM354" s="58">
        <v>13.8408915294</v>
      </c>
      <c r="IN354" s="58">
        <v>30.228507002041265</v>
      </c>
      <c r="IO354" s="58">
        <v>0</v>
      </c>
      <c r="IP354" s="58">
        <v>82.786097699710965</v>
      </c>
      <c r="IQ354" s="58">
        <v>10.672011780373651</v>
      </c>
      <c r="IR354" s="58">
        <v>10.957407421499074</v>
      </c>
      <c r="IS354" s="58">
        <f t="shared" si="25"/>
        <v>2486.564205308262</v>
      </c>
      <c r="IT354" s="60"/>
      <c r="IU354" s="18">
        <f t="shared" si="26"/>
        <v>13.8408915294</v>
      </c>
      <c r="IV354" s="18">
        <f t="shared" si="27"/>
        <v>29.216561714285717</v>
      </c>
      <c r="IW354" s="57">
        <f t="shared" si="28"/>
        <v>0.34069568598</v>
      </c>
      <c r="IX354" s="57">
        <f t="shared" si="29"/>
        <v>0.51675027560894282</v>
      </c>
      <c r="JA354" s="18">
        <v>205.4</v>
      </c>
    </row>
    <row r="355" spans="18:261" x14ac:dyDescent="0.2">
      <c r="R355" t="s">
        <v>701</v>
      </c>
      <c r="S355">
        <v>6165</v>
      </c>
      <c r="T355" t="s">
        <v>41</v>
      </c>
      <c r="U355">
        <v>3</v>
      </c>
      <c r="V355">
        <v>2818</v>
      </c>
      <c r="W355" t="s">
        <v>42</v>
      </c>
      <c r="X355" t="s">
        <v>540</v>
      </c>
      <c r="Y355">
        <v>49015</v>
      </c>
      <c r="Z355">
        <v>460</v>
      </c>
      <c r="AA355">
        <v>1361</v>
      </c>
      <c r="AB355" t="b">
        <v>1</v>
      </c>
      <c r="AC355">
        <v>10156</v>
      </c>
      <c r="AD355">
        <v>1978</v>
      </c>
      <c r="AE355" s="10">
        <v>2042</v>
      </c>
      <c r="AF355" s="11">
        <v>61</v>
      </c>
      <c r="AG355" s="11">
        <v>13.031732501743321</v>
      </c>
      <c r="AH355" s="11">
        <v>0</v>
      </c>
      <c r="AI355" s="11">
        <v>13.031732501743321</v>
      </c>
      <c r="AJ355" s="11" t="s">
        <v>540</v>
      </c>
      <c r="AK355" s="11">
        <v>4.82</v>
      </c>
      <c r="AL355" s="11" t="s">
        <v>540</v>
      </c>
      <c r="AM355" s="11">
        <v>-28.91</v>
      </c>
      <c r="AQ355" t="s">
        <v>885</v>
      </c>
      <c r="AR355" t="s">
        <v>889</v>
      </c>
      <c r="AS355">
        <v>6639</v>
      </c>
      <c r="AT355" t="s">
        <v>41</v>
      </c>
      <c r="AU355" t="s">
        <v>890</v>
      </c>
      <c r="AV355">
        <v>2897</v>
      </c>
      <c r="AW355" t="s">
        <v>42</v>
      </c>
      <c r="AX355">
        <v>0</v>
      </c>
      <c r="AY355" t="s">
        <v>167</v>
      </c>
      <c r="AZ355" t="s">
        <v>100</v>
      </c>
      <c r="BA355">
        <v>21</v>
      </c>
      <c r="BB355" t="s">
        <v>888</v>
      </c>
      <c r="BC355">
        <v>233</v>
      </c>
      <c r="BD355">
        <v>21233</v>
      </c>
      <c r="BE355">
        <v>223</v>
      </c>
      <c r="BF355">
        <v>11119</v>
      </c>
      <c r="BG355">
        <v>1981</v>
      </c>
      <c r="BH355">
        <v>0</v>
      </c>
      <c r="BI355" t="s">
        <v>1807</v>
      </c>
      <c r="BJ355" t="s">
        <v>1788</v>
      </c>
      <c r="BK355" t="s">
        <v>1808</v>
      </c>
      <c r="BL355" t="s">
        <v>1809</v>
      </c>
      <c r="BM355" t="s">
        <v>1810</v>
      </c>
      <c r="BN355">
        <v>1981</v>
      </c>
      <c r="BO355">
        <v>0.9</v>
      </c>
      <c r="BP355" t="s">
        <v>1811</v>
      </c>
      <c r="BQ355">
        <v>0</v>
      </c>
      <c r="BR355">
        <v>0</v>
      </c>
      <c r="BS355">
        <v>0</v>
      </c>
      <c r="BT355" t="s">
        <v>1909</v>
      </c>
      <c r="BU355" t="s">
        <v>1863</v>
      </c>
      <c r="BV355" t="s">
        <v>1812</v>
      </c>
      <c r="BW355">
        <v>2016</v>
      </c>
      <c r="BX355">
        <v>0</v>
      </c>
      <c r="BY355">
        <v>0.8</v>
      </c>
      <c r="BZ355">
        <v>0.24499000000000001</v>
      </c>
      <c r="CA355">
        <v>0.24499000000000001</v>
      </c>
      <c r="CB355">
        <v>0.19869999999999999</v>
      </c>
      <c r="CC355">
        <v>0.19869999999999999</v>
      </c>
      <c r="CD355">
        <v>0.05</v>
      </c>
      <c r="CE355">
        <v>0.1</v>
      </c>
      <c r="CF355">
        <v>0.1</v>
      </c>
      <c r="CG355">
        <v>0.98</v>
      </c>
      <c r="CH355" t="s">
        <v>1793</v>
      </c>
      <c r="CI355">
        <v>2016</v>
      </c>
      <c r="CJ355">
        <v>0</v>
      </c>
      <c r="CK355">
        <v>0</v>
      </c>
      <c r="CL355" t="s">
        <v>1188</v>
      </c>
      <c r="CM355">
        <v>2022</v>
      </c>
      <c r="CN355">
        <v>0</v>
      </c>
      <c r="CO355" t="s">
        <v>2514</v>
      </c>
      <c r="CP355">
        <v>100</v>
      </c>
      <c r="CQ355" t="s">
        <v>2514</v>
      </c>
      <c r="CR355">
        <v>100</v>
      </c>
      <c r="CS355" t="s">
        <v>1795</v>
      </c>
      <c r="CT355" t="s">
        <v>2592</v>
      </c>
      <c r="CU355">
        <v>1</v>
      </c>
      <c r="CV355">
        <v>0</v>
      </c>
      <c r="CW355" t="s">
        <v>1975</v>
      </c>
      <c r="CX355">
        <v>37.646099999999997</v>
      </c>
      <c r="CY355">
        <v>-87.5</v>
      </c>
      <c r="CZ355" t="s">
        <v>1928</v>
      </c>
      <c r="DA355" t="s">
        <v>1818</v>
      </c>
      <c r="DB355">
        <v>0</v>
      </c>
      <c r="DC355">
        <v>0</v>
      </c>
      <c r="DD355" s="18">
        <v>12593319.800000001</v>
      </c>
      <c r="DE355" s="18">
        <v>1189273.3999999999</v>
      </c>
      <c r="DF355" s="57">
        <v>0.47799999999999898</v>
      </c>
      <c r="DG355" t="s">
        <v>1820</v>
      </c>
      <c r="DH355">
        <v>5978968.2000000002</v>
      </c>
      <c r="DI355">
        <v>1019.8</v>
      </c>
      <c r="DJ355">
        <v>1424</v>
      </c>
      <c r="DK355">
        <v>1292074.3999999999</v>
      </c>
      <c r="DL355">
        <v>11.2</v>
      </c>
      <c r="DM355">
        <v>687</v>
      </c>
      <c r="DN355">
        <v>25</v>
      </c>
      <c r="DO355">
        <v>1</v>
      </c>
      <c r="DP355">
        <v>0.210757228876567</v>
      </c>
      <c r="DQ355">
        <v>0.212202972062458</v>
      </c>
      <c r="DR355">
        <v>205.19995270813399</v>
      </c>
      <c r="DS355">
        <v>8.8350972471122001E-7</v>
      </c>
      <c r="DT355">
        <v>0.20333932198882501</v>
      </c>
      <c r="DU355">
        <v>0.161958882359201</v>
      </c>
      <c r="DV355">
        <v>0.22615164589086301</v>
      </c>
      <c r="DW355" s="58">
        <v>205.19996641393899</v>
      </c>
      <c r="DX355">
        <v>8.8936040518878898E-7</v>
      </c>
      <c r="DY355">
        <v>0.229805537350073</v>
      </c>
      <c r="DZ355">
        <v>3.6201223195890301E-3</v>
      </c>
      <c r="EA355">
        <v>1.4480489278356101E-4</v>
      </c>
      <c r="EB355">
        <v>1086871</v>
      </c>
      <c r="EC355">
        <v>553662</v>
      </c>
      <c r="ED355">
        <v>0</v>
      </c>
      <c r="EE355">
        <v>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1</v>
      </c>
      <c r="EO355">
        <v>0</v>
      </c>
      <c r="EP355">
        <v>0</v>
      </c>
      <c r="EQ355">
        <v>0</v>
      </c>
      <c r="ER355">
        <v>1</v>
      </c>
      <c r="ES355">
        <v>0</v>
      </c>
      <c r="ET355">
        <v>0</v>
      </c>
      <c r="EU355">
        <v>0</v>
      </c>
      <c r="EV355">
        <v>0</v>
      </c>
      <c r="EW355">
        <v>1</v>
      </c>
      <c r="EX355">
        <v>0</v>
      </c>
      <c r="EY355">
        <v>1</v>
      </c>
      <c r="EZ355" t="s">
        <v>1823</v>
      </c>
      <c r="FA355">
        <v>41</v>
      </c>
      <c r="FB355" t="s">
        <v>1824</v>
      </c>
      <c r="FC355">
        <v>4</v>
      </c>
      <c r="FD355" t="s">
        <v>1825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37</v>
      </c>
      <c r="FM355">
        <v>54</v>
      </c>
      <c r="FN355">
        <v>58</v>
      </c>
      <c r="FO355">
        <v>16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 t="s">
        <v>1827</v>
      </c>
      <c r="FY355">
        <v>0</v>
      </c>
      <c r="FZ355">
        <v>0</v>
      </c>
      <c r="GA355">
        <v>1</v>
      </c>
      <c r="GB355" t="s">
        <v>2416</v>
      </c>
      <c r="GC355">
        <v>0</v>
      </c>
      <c r="GD355">
        <v>1</v>
      </c>
      <c r="GE355">
        <v>1</v>
      </c>
      <c r="GF355">
        <v>1</v>
      </c>
      <c r="GG355">
        <v>0</v>
      </c>
      <c r="GH355">
        <v>1</v>
      </c>
      <c r="GI355">
        <v>0</v>
      </c>
      <c r="GJ355" t="s">
        <v>1836</v>
      </c>
      <c r="GK355">
        <v>0</v>
      </c>
      <c r="GL355">
        <v>1</v>
      </c>
      <c r="GM355" t="s">
        <v>1836</v>
      </c>
      <c r="GN355">
        <v>0</v>
      </c>
      <c r="GO355" t="s">
        <v>1893</v>
      </c>
      <c r="GP355">
        <v>0</v>
      </c>
      <c r="GQ355" t="s">
        <v>1830</v>
      </c>
      <c r="GR355">
        <v>118.2784111</v>
      </c>
      <c r="GS355">
        <v>8.6220299251213</v>
      </c>
      <c r="GT355">
        <v>12.039390677949299</v>
      </c>
      <c r="GU355">
        <v>1</v>
      </c>
      <c r="GV355">
        <v>13177090</v>
      </c>
      <c r="GW355">
        <v>1221557</v>
      </c>
      <c r="GX355">
        <v>0.5</v>
      </c>
      <c r="GY355">
        <v>1351969</v>
      </c>
      <c r="GZ355">
        <v>205.19993412809657</v>
      </c>
      <c r="HA355" t="s">
        <v>1806</v>
      </c>
      <c r="HB355" s="57">
        <v>0.47799999999999898</v>
      </c>
      <c r="HC355" t="s">
        <v>1806</v>
      </c>
      <c r="HD355" s="58">
        <v>205.19996641393899</v>
      </c>
      <c r="HE355" s="18">
        <v>933763.43999999797</v>
      </c>
      <c r="HF355" s="18">
        <v>10382515.689359978</v>
      </c>
      <c r="HG355" s="18">
        <v>1065245.9353744311</v>
      </c>
      <c r="HH355" s="57">
        <v>0.49118942731277532</v>
      </c>
      <c r="HI355">
        <v>17</v>
      </c>
      <c r="HJ355" s="11">
        <v>19.957057987413236</v>
      </c>
      <c r="HK355">
        <v>0</v>
      </c>
      <c r="HL355" s="11">
        <v>19.957057987413236</v>
      </c>
      <c r="HM355" s="59" t="s">
        <v>44</v>
      </c>
      <c r="HN355" s="59" t="s">
        <v>44</v>
      </c>
      <c r="HO355" s="59" t="s">
        <v>44</v>
      </c>
      <c r="HP355" s="59" t="s">
        <v>44</v>
      </c>
      <c r="HQ355" s="59" t="s">
        <v>44</v>
      </c>
      <c r="HR355" s="59" t="s">
        <v>44</v>
      </c>
      <c r="HS355" s="59" t="s">
        <v>44</v>
      </c>
      <c r="HT355" s="59" t="s">
        <v>44</v>
      </c>
      <c r="HU355" t="s">
        <v>44</v>
      </c>
      <c r="HV355" s="19">
        <v>1</v>
      </c>
      <c r="HW355" s="18">
        <v>229.18360491000004</v>
      </c>
      <c r="HX355" s="58">
        <v>75.493079457354014</v>
      </c>
      <c r="HY355" s="58">
        <v>147.50692054264599</v>
      </c>
      <c r="HZ355" s="57">
        <v>0.72263728107036307</v>
      </c>
      <c r="IA355" s="18">
        <v>933763.43999999808</v>
      </c>
      <c r="IB355" s="18">
        <v>1411657.475825333</v>
      </c>
      <c r="IC355" s="18">
        <v>15696219.473701878</v>
      </c>
      <c r="ID355" s="58">
        <v>20.519996641393902</v>
      </c>
      <c r="IE355" s="18">
        <v>161043.18544147204</v>
      </c>
      <c r="IF355" s="18">
        <v>904202.74993295898</v>
      </c>
      <c r="IG355" s="18">
        <v>363267129.18718821</v>
      </c>
      <c r="IH355" s="18">
        <v>0</v>
      </c>
      <c r="II355" s="18">
        <v>0</v>
      </c>
      <c r="IJ355" s="18">
        <v>2462.7124466486534</v>
      </c>
      <c r="IK355" s="58">
        <v>29.655746852017938</v>
      </c>
      <c r="IL355" s="58">
        <v>8.5359474734980694</v>
      </c>
      <c r="IM355" s="58">
        <v>13.753071752940002</v>
      </c>
      <c r="IN355" s="58">
        <v>30.625931659864861</v>
      </c>
      <c r="IO355" s="58">
        <v>-2.8073087078058778E-15</v>
      </c>
      <c r="IP355" s="58">
        <v>82.309105766982768</v>
      </c>
      <c r="IQ355" s="58">
        <v>14.95589241538859</v>
      </c>
      <c r="IR355" s="58">
        <v>15.444838617332858</v>
      </c>
      <c r="IS355" s="58">
        <f t="shared" si="25"/>
        <v>2462.7124466486534</v>
      </c>
      <c r="IT355" s="60"/>
      <c r="IU355" s="18">
        <f t="shared" si="26"/>
        <v>13.753071752940002</v>
      </c>
      <c r="IV355" s="18">
        <f t="shared" si="27"/>
        <v>29.655746852017938</v>
      </c>
      <c r="IW355" s="57">
        <f t="shared" si="28"/>
        <v>0.3385339885980001</v>
      </c>
      <c r="IX355" s="57">
        <f t="shared" si="29"/>
        <v>0.51179347504260386</v>
      </c>
      <c r="JA355" s="18">
        <v>205.4</v>
      </c>
    </row>
    <row r="356" spans="18:261" x14ac:dyDescent="0.2">
      <c r="R356" t="s">
        <v>703</v>
      </c>
      <c r="S356">
        <v>6166</v>
      </c>
      <c r="T356" t="s">
        <v>41</v>
      </c>
      <c r="U356" t="s">
        <v>346</v>
      </c>
      <c r="V356">
        <v>2819</v>
      </c>
      <c r="W356" t="s">
        <v>42</v>
      </c>
      <c r="X356" t="s">
        <v>43</v>
      </c>
      <c r="Y356">
        <v>18147</v>
      </c>
      <c r="Z356">
        <v>1300</v>
      </c>
      <c r="AA356">
        <v>2600</v>
      </c>
      <c r="AB356" t="b">
        <v>1</v>
      </c>
      <c r="AC356">
        <v>10007</v>
      </c>
      <c r="AD356">
        <v>1984</v>
      </c>
      <c r="AE356" s="10">
        <v>2021</v>
      </c>
      <c r="AF356" s="11">
        <v>32</v>
      </c>
      <c r="AG356" s="11">
        <v>7.3257987499835737</v>
      </c>
      <c r="AH356" s="11">
        <v>0</v>
      </c>
      <c r="AI356" s="11">
        <v>7.3257987499835737</v>
      </c>
      <c r="AJ356" s="11" t="s">
        <v>43</v>
      </c>
      <c r="AK356" s="11">
        <v>4.82</v>
      </c>
      <c r="AL356" s="11" t="s">
        <v>43</v>
      </c>
      <c r="AM356" s="11">
        <v>-28.91</v>
      </c>
      <c r="AQ356" t="s">
        <v>891</v>
      </c>
      <c r="AR356" t="s">
        <v>892</v>
      </c>
      <c r="AS356">
        <v>6030</v>
      </c>
      <c r="AT356" t="s">
        <v>41</v>
      </c>
      <c r="AU356">
        <v>1</v>
      </c>
      <c r="AV356">
        <v>2692</v>
      </c>
      <c r="AW356" t="s">
        <v>42</v>
      </c>
      <c r="AX356">
        <v>0</v>
      </c>
      <c r="AY356" t="s">
        <v>245</v>
      </c>
      <c r="AZ356" t="s">
        <v>398</v>
      </c>
      <c r="BA356">
        <v>38</v>
      </c>
      <c r="BB356" t="s">
        <v>893</v>
      </c>
      <c r="BC356">
        <v>55</v>
      </c>
      <c r="BD356">
        <v>38055</v>
      </c>
      <c r="BE356">
        <v>574</v>
      </c>
      <c r="BF356">
        <v>9950</v>
      </c>
      <c r="BG356">
        <v>1979</v>
      </c>
      <c r="BH356">
        <v>0</v>
      </c>
      <c r="BI356" t="s">
        <v>1881</v>
      </c>
      <c r="BJ356" t="s">
        <v>1788</v>
      </c>
      <c r="BK356" t="s">
        <v>1789</v>
      </c>
      <c r="BL356" t="s">
        <v>1697</v>
      </c>
      <c r="BM356" t="s">
        <v>1810</v>
      </c>
      <c r="BN356">
        <v>1979</v>
      </c>
      <c r="BO356">
        <v>0.94</v>
      </c>
      <c r="BP356" t="s">
        <v>1968</v>
      </c>
      <c r="BQ356">
        <v>0</v>
      </c>
      <c r="BR356">
        <v>0</v>
      </c>
      <c r="BS356">
        <v>0</v>
      </c>
      <c r="BT356" t="s">
        <v>1909</v>
      </c>
      <c r="BU356" t="s">
        <v>1863</v>
      </c>
      <c r="BV356" t="s">
        <v>1812</v>
      </c>
      <c r="BW356">
        <v>2015</v>
      </c>
      <c r="BX356">
        <v>0</v>
      </c>
      <c r="BY356">
        <v>1.2</v>
      </c>
      <c r="BZ356">
        <v>0.16492999999999999</v>
      </c>
      <c r="CA356">
        <v>0.16492999999999999</v>
      </c>
      <c r="CB356">
        <v>0.16492999999999999</v>
      </c>
      <c r="CC356">
        <v>0.16492999999999999</v>
      </c>
      <c r="CD356">
        <v>0.1</v>
      </c>
      <c r="CE356">
        <v>0.1</v>
      </c>
      <c r="CF356">
        <v>0.1</v>
      </c>
      <c r="CG356">
        <v>0.99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1793</v>
      </c>
      <c r="CO356" t="s">
        <v>2339</v>
      </c>
      <c r="CP356">
        <v>100</v>
      </c>
      <c r="CQ356" t="s">
        <v>2339</v>
      </c>
      <c r="CR356">
        <v>100</v>
      </c>
      <c r="CS356" t="s">
        <v>1795</v>
      </c>
      <c r="CT356" t="s">
        <v>2593</v>
      </c>
      <c r="CU356">
        <v>1</v>
      </c>
      <c r="CV356">
        <v>0</v>
      </c>
      <c r="CW356" t="s">
        <v>2131</v>
      </c>
      <c r="CX356">
        <v>47.377743000000002</v>
      </c>
      <c r="CY356">
        <v>-101.15705800000001</v>
      </c>
      <c r="CZ356" t="s">
        <v>1928</v>
      </c>
      <c r="DA356" t="s">
        <v>1818</v>
      </c>
      <c r="DB356">
        <v>0</v>
      </c>
      <c r="DC356">
        <v>0</v>
      </c>
      <c r="DD356" s="18">
        <v>44666267.600000001</v>
      </c>
      <c r="DE356" s="18">
        <v>4557345</v>
      </c>
      <c r="DF356" s="57">
        <v>0.81599999999999995</v>
      </c>
      <c r="DG356" t="s">
        <v>1800</v>
      </c>
      <c r="DH356">
        <v>18945569.399999999</v>
      </c>
      <c r="DI356">
        <v>3217</v>
      </c>
      <c r="DJ356">
        <v>3605.4</v>
      </c>
      <c r="DK356">
        <v>4862814.8</v>
      </c>
      <c r="DL356">
        <v>169.2</v>
      </c>
      <c r="DM356">
        <v>1540.4</v>
      </c>
      <c r="DN356">
        <v>97</v>
      </c>
      <c r="DO356">
        <v>4</v>
      </c>
      <c r="DP356">
        <v>0.14394183706545699</v>
      </c>
      <c r="DQ356">
        <v>0.14075416911779001</v>
      </c>
      <c r="DR356">
        <v>217.73999310304501</v>
      </c>
      <c r="DS356">
        <v>3.6430490830486802E-6</v>
      </c>
      <c r="DT356">
        <v>0.139415474452383</v>
      </c>
      <c r="DU356">
        <v>0.14404606307422901</v>
      </c>
      <c r="DV356">
        <v>0.16143726322904101</v>
      </c>
      <c r="DW356" s="58">
        <v>217.739921479358</v>
      </c>
      <c r="DX356">
        <v>3.7880935455641201E-6</v>
      </c>
      <c r="DY356">
        <v>0.162613217631769</v>
      </c>
      <c r="DZ356">
        <v>5.1973056631637402E-3</v>
      </c>
      <c r="EA356">
        <v>2.1432188301706101E-4</v>
      </c>
      <c r="EB356">
        <v>4591071</v>
      </c>
      <c r="EC356">
        <v>3722219</v>
      </c>
      <c r="ED356">
        <v>0</v>
      </c>
      <c r="EE356">
        <v>3929</v>
      </c>
      <c r="EF356">
        <v>1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1</v>
      </c>
      <c r="EN356">
        <v>1</v>
      </c>
      <c r="EO356">
        <v>0</v>
      </c>
      <c r="EP356">
        <v>0</v>
      </c>
      <c r="EQ356">
        <v>0</v>
      </c>
      <c r="ER356">
        <v>1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 t="s">
        <v>1950</v>
      </c>
      <c r="FA356">
        <v>43</v>
      </c>
      <c r="FB356" t="s">
        <v>1824</v>
      </c>
      <c r="FC356">
        <v>0</v>
      </c>
      <c r="FD356" t="s">
        <v>1803</v>
      </c>
      <c r="FE356">
        <v>1</v>
      </c>
      <c r="FF356">
        <v>0</v>
      </c>
      <c r="FG356">
        <v>0</v>
      </c>
      <c r="FH356">
        <v>0</v>
      </c>
      <c r="FI356">
        <v>0</v>
      </c>
      <c r="FJ356" t="s">
        <v>2132</v>
      </c>
      <c r="FK356">
        <v>1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1</v>
      </c>
      <c r="FX356">
        <v>0</v>
      </c>
      <c r="FY356">
        <v>0</v>
      </c>
      <c r="FZ356">
        <v>0</v>
      </c>
      <c r="GA356">
        <v>0</v>
      </c>
      <c r="GB356" t="s">
        <v>2026</v>
      </c>
      <c r="GC356">
        <v>0</v>
      </c>
      <c r="GD356">
        <v>1</v>
      </c>
      <c r="GE356">
        <v>0</v>
      </c>
      <c r="GF356">
        <v>0</v>
      </c>
      <c r="GG356">
        <v>0</v>
      </c>
      <c r="GH356">
        <v>0</v>
      </c>
      <c r="GI356">
        <v>1</v>
      </c>
      <c r="GJ356">
        <v>0</v>
      </c>
      <c r="GK356" t="s">
        <v>1804</v>
      </c>
      <c r="GL356">
        <v>1</v>
      </c>
      <c r="GM356" t="s">
        <v>1804</v>
      </c>
      <c r="GN356">
        <v>0</v>
      </c>
      <c r="GO356" t="s">
        <v>1893</v>
      </c>
      <c r="GP356">
        <v>0</v>
      </c>
      <c r="GQ356" t="s">
        <v>2133</v>
      </c>
      <c r="GR356">
        <v>168.88824109999999</v>
      </c>
      <c r="GS356">
        <v>19.048099376528999</v>
      </c>
      <c r="GT356">
        <v>21.3478450395206</v>
      </c>
      <c r="GU356">
        <v>1</v>
      </c>
      <c r="GV356">
        <v>48556602</v>
      </c>
      <c r="GW356">
        <v>4971271</v>
      </c>
      <c r="GX356">
        <v>0.89</v>
      </c>
      <c r="GY356">
        <v>5286356</v>
      </c>
      <c r="GZ356">
        <v>217.73994811251413</v>
      </c>
      <c r="HA356" t="s">
        <v>1806</v>
      </c>
      <c r="HB356" s="57">
        <v>0.81599999999999995</v>
      </c>
      <c r="HC356" t="s">
        <v>1806</v>
      </c>
      <c r="HD356" s="58">
        <v>217.739921479358</v>
      </c>
      <c r="HE356" s="18">
        <v>4103043.84</v>
      </c>
      <c r="HF356" s="18">
        <v>40825286.207999997</v>
      </c>
      <c r="HG356" s="18">
        <v>4444647.3066511182</v>
      </c>
      <c r="HH356" s="57">
        <v>0.50043591979075852</v>
      </c>
      <c r="HI356" t="s">
        <v>44</v>
      </c>
      <c r="HJ356" s="11" t="s">
        <v>44</v>
      </c>
      <c r="HK356" t="s">
        <v>44</v>
      </c>
      <c r="HL356" s="11" t="s">
        <v>44</v>
      </c>
      <c r="HM356" s="59" t="s">
        <v>44</v>
      </c>
      <c r="HN356" s="59" t="s">
        <v>44</v>
      </c>
      <c r="HO356" s="59" t="s">
        <v>44</v>
      </c>
      <c r="HP356" s="59" t="s">
        <v>44</v>
      </c>
      <c r="HQ356" s="59" t="s">
        <v>44</v>
      </c>
      <c r="HR356" s="59" t="s">
        <v>44</v>
      </c>
      <c r="HS356" s="59" t="s">
        <v>44</v>
      </c>
      <c r="HT356" s="59" t="s">
        <v>44</v>
      </c>
      <c r="HU356">
        <v>1</v>
      </c>
      <c r="HV356" s="19">
        <v>1</v>
      </c>
      <c r="HW356" s="18">
        <v>555.75518039999997</v>
      </c>
      <c r="HX356" s="58">
        <v>183.06575642375998</v>
      </c>
      <c r="HY356" s="58">
        <v>390.93424357624002</v>
      </c>
      <c r="HZ356" s="57">
        <v>1</v>
      </c>
      <c r="IA356" s="18">
        <v>3424583.9737278628</v>
      </c>
      <c r="IB356" s="18">
        <v>5028240</v>
      </c>
      <c r="IC356" s="18">
        <v>50030988</v>
      </c>
      <c r="ID356" s="58">
        <v>21.7739921479358</v>
      </c>
      <c r="IE356" s="18">
        <v>544687.16993273504</v>
      </c>
      <c r="IF356" s="18">
        <v>3899960.1367183831</v>
      </c>
      <c r="IG356" s="18">
        <v>880898915.06024945</v>
      </c>
      <c r="IH356" s="18">
        <v>0</v>
      </c>
      <c r="II356" s="18">
        <v>0</v>
      </c>
      <c r="IJ356" s="18">
        <v>2253.3173533273671</v>
      </c>
      <c r="IK356" s="58">
        <v>21.901049519163763</v>
      </c>
      <c r="IL356" s="58">
        <v>4.0321839948834945</v>
      </c>
      <c r="IM356" s="58">
        <v>12.956647777199997</v>
      </c>
      <c r="IN356" s="58" t="e">
        <v>#VALUE!</v>
      </c>
      <c r="IO356" s="58">
        <v>4.5932229484247999</v>
      </c>
      <c r="IP356" s="58">
        <v>96.799089805997326</v>
      </c>
      <c r="IQ356" s="58" t="e">
        <v>#VALUE!</v>
      </c>
      <c r="IR356" s="58" t="e">
        <v>#VALUE!</v>
      </c>
      <c r="IS356" s="58">
        <f t="shared" si="25"/>
        <v>2253.3173533273671</v>
      </c>
      <c r="IT356" s="60"/>
      <c r="IU356" s="18">
        <f t="shared" si="26"/>
        <v>12.956647777199997</v>
      </c>
      <c r="IV356" s="18">
        <f t="shared" si="27"/>
        <v>21.901049519163763</v>
      </c>
      <c r="IW356" s="57">
        <f t="shared" si="28"/>
        <v>0.31892988923999999</v>
      </c>
      <c r="IX356" s="57">
        <f t="shared" si="29"/>
        <v>0.46827761812085544</v>
      </c>
      <c r="JA356" s="18">
        <v>216.24</v>
      </c>
    </row>
    <row r="357" spans="18:261" x14ac:dyDescent="0.2">
      <c r="R357" t="s">
        <v>705</v>
      </c>
      <c r="S357">
        <v>6166</v>
      </c>
      <c r="T357" t="s">
        <v>41</v>
      </c>
      <c r="U357" t="s">
        <v>349</v>
      </c>
      <c r="V357">
        <v>2820</v>
      </c>
      <c r="W357" t="s">
        <v>42</v>
      </c>
      <c r="X357" t="s">
        <v>43</v>
      </c>
      <c r="Y357">
        <v>18147</v>
      </c>
      <c r="Z357">
        <v>1300</v>
      </c>
      <c r="AA357">
        <v>2600</v>
      </c>
      <c r="AB357" t="b">
        <v>1</v>
      </c>
      <c r="AC357">
        <v>10032</v>
      </c>
      <c r="AD357">
        <v>1989</v>
      </c>
      <c r="AE357" s="10">
        <v>2021</v>
      </c>
      <c r="AF357" s="11">
        <v>32</v>
      </c>
      <c r="AG357" s="11">
        <v>7.3257987499835737</v>
      </c>
      <c r="AH357" s="11">
        <v>0</v>
      </c>
      <c r="AI357" s="11">
        <v>7.3257987499835737</v>
      </c>
      <c r="AJ357" s="11" t="s">
        <v>43</v>
      </c>
      <c r="AK357" s="11">
        <v>4.82</v>
      </c>
      <c r="AL357" s="11" t="s">
        <v>43</v>
      </c>
      <c r="AM357" s="11">
        <v>-28.91</v>
      </c>
      <c r="AQ357" t="s">
        <v>891</v>
      </c>
      <c r="AR357" t="s">
        <v>894</v>
      </c>
      <c r="AS357">
        <v>6030</v>
      </c>
      <c r="AT357" t="s">
        <v>41</v>
      </c>
      <c r="AU357">
        <v>2</v>
      </c>
      <c r="AV357">
        <v>2693</v>
      </c>
      <c r="AW357" t="s">
        <v>42</v>
      </c>
      <c r="AX357">
        <v>0</v>
      </c>
      <c r="AY357" t="s">
        <v>245</v>
      </c>
      <c r="AZ357" t="s">
        <v>398</v>
      </c>
      <c r="BA357">
        <v>38</v>
      </c>
      <c r="BB357" t="s">
        <v>893</v>
      </c>
      <c r="BC357">
        <v>55</v>
      </c>
      <c r="BD357">
        <v>38055</v>
      </c>
      <c r="BE357">
        <v>573</v>
      </c>
      <c r="BF357">
        <v>9950</v>
      </c>
      <c r="BG357">
        <v>1981</v>
      </c>
      <c r="BH357">
        <v>0</v>
      </c>
      <c r="BI357" t="s">
        <v>1881</v>
      </c>
      <c r="BJ357" t="s">
        <v>1788</v>
      </c>
      <c r="BK357" t="s">
        <v>1789</v>
      </c>
      <c r="BL357" t="s">
        <v>1697</v>
      </c>
      <c r="BM357" t="s">
        <v>1810</v>
      </c>
      <c r="BN357">
        <v>1981</v>
      </c>
      <c r="BO357">
        <v>0.94</v>
      </c>
      <c r="BP357" t="s">
        <v>2163</v>
      </c>
      <c r="BQ357">
        <v>0</v>
      </c>
      <c r="BR357">
        <v>0</v>
      </c>
      <c r="BS357">
        <v>0</v>
      </c>
      <c r="BT357" t="s">
        <v>1909</v>
      </c>
      <c r="BU357" t="s">
        <v>1863</v>
      </c>
      <c r="BV357" t="s">
        <v>1812</v>
      </c>
      <c r="BW357">
        <v>2015</v>
      </c>
      <c r="BX357">
        <v>0</v>
      </c>
      <c r="BY357">
        <v>1.2</v>
      </c>
      <c r="BZ357">
        <v>0.13067000000000001</v>
      </c>
      <c r="CA357">
        <v>0.13067000000000001</v>
      </c>
      <c r="CB357">
        <v>0.13067000000000001</v>
      </c>
      <c r="CC357">
        <v>0.13067000000000001</v>
      </c>
      <c r="CD357">
        <v>0.1</v>
      </c>
      <c r="CE357">
        <v>0.1</v>
      </c>
      <c r="CF357">
        <v>0.1</v>
      </c>
      <c r="CG357">
        <v>0.99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 t="s">
        <v>1793</v>
      </c>
      <c r="CO357" t="s">
        <v>2339</v>
      </c>
      <c r="CP357">
        <v>100</v>
      </c>
      <c r="CQ357" t="s">
        <v>2339</v>
      </c>
      <c r="CR357">
        <v>100</v>
      </c>
      <c r="CS357" t="s">
        <v>1795</v>
      </c>
      <c r="CT357" t="s">
        <v>2594</v>
      </c>
      <c r="CU357">
        <v>1</v>
      </c>
      <c r="CV357">
        <v>0</v>
      </c>
      <c r="CW357" t="s">
        <v>2131</v>
      </c>
      <c r="CX357">
        <v>47.377743000000002</v>
      </c>
      <c r="CY357">
        <v>-101.15705800000001</v>
      </c>
      <c r="CZ357" t="s">
        <v>1928</v>
      </c>
      <c r="DA357" t="s">
        <v>1818</v>
      </c>
      <c r="DB357">
        <v>0</v>
      </c>
      <c r="DC357">
        <v>0</v>
      </c>
      <c r="DD357" s="18">
        <v>44883238.200000003</v>
      </c>
      <c r="DE357" s="18">
        <v>4602900.5999999996</v>
      </c>
      <c r="DF357" s="57">
        <v>0.80600000000000005</v>
      </c>
      <c r="DG357" t="s">
        <v>1800</v>
      </c>
      <c r="DH357">
        <v>18189874.600000001</v>
      </c>
      <c r="DI357">
        <v>3115.6</v>
      </c>
      <c r="DJ357">
        <v>2889</v>
      </c>
      <c r="DK357">
        <v>4886438.5999999996</v>
      </c>
      <c r="DL357">
        <v>171.6</v>
      </c>
      <c r="DM357">
        <v>1169.8</v>
      </c>
      <c r="DN357">
        <v>38</v>
      </c>
      <c r="DO357">
        <v>2</v>
      </c>
      <c r="DP357">
        <v>0.14384322375222999</v>
      </c>
      <c r="DQ357">
        <v>0.13080555529048901</v>
      </c>
      <c r="DR357">
        <v>217.74004240029899</v>
      </c>
      <c r="DS357">
        <v>3.9027231250605102E-6</v>
      </c>
      <c r="DT357">
        <v>0.13053002876021999</v>
      </c>
      <c r="DU357">
        <v>0.13883133770860501</v>
      </c>
      <c r="DV357">
        <v>0.12873402703818199</v>
      </c>
      <c r="DW357" s="58">
        <v>217.74002037134599</v>
      </c>
      <c r="DX357">
        <v>3.8232535548203804E-6</v>
      </c>
      <c r="DY357">
        <v>0.12862100764564899</v>
      </c>
      <c r="DZ357">
        <v>1.69542055308366E-3</v>
      </c>
      <c r="EA357">
        <v>8.9232660688613697E-5</v>
      </c>
      <c r="EB357">
        <v>3601522</v>
      </c>
      <c r="EC357">
        <v>2836170</v>
      </c>
      <c r="ED357">
        <v>0</v>
      </c>
      <c r="EE357">
        <v>8667</v>
      </c>
      <c r="EF357">
        <v>1</v>
      </c>
      <c r="EG357">
        <v>0</v>
      </c>
      <c r="EH357">
        <v>0</v>
      </c>
      <c r="EI357">
        <v>0</v>
      </c>
      <c r="EJ357">
        <v>0</v>
      </c>
      <c r="EK357">
        <v>0</v>
      </c>
      <c r="EL357">
        <v>0</v>
      </c>
      <c r="EM357">
        <v>1</v>
      </c>
      <c r="EN357">
        <v>1</v>
      </c>
      <c r="EO357">
        <v>0</v>
      </c>
      <c r="EP357">
        <v>0</v>
      </c>
      <c r="EQ357">
        <v>0</v>
      </c>
      <c r="ER357">
        <v>1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0</v>
      </c>
      <c r="EZ357" t="s">
        <v>1950</v>
      </c>
      <c r="FA357">
        <v>41</v>
      </c>
      <c r="FB357" t="s">
        <v>1824</v>
      </c>
      <c r="FC357">
        <v>0</v>
      </c>
      <c r="FD357" t="s">
        <v>1803</v>
      </c>
      <c r="FE357">
        <v>1</v>
      </c>
      <c r="FF357">
        <v>0</v>
      </c>
      <c r="FG357">
        <v>0</v>
      </c>
      <c r="FH357">
        <v>0</v>
      </c>
      <c r="FI357">
        <v>0</v>
      </c>
      <c r="FJ357" t="s">
        <v>2132</v>
      </c>
      <c r="FK357">
        <v>1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0</v>
      </c>
      <c r="FT357">
        <v>0</v>
      </c>
      <c r="FU357">
        <v>0</v>
      </c>
      <c r="FV357">
        <v>0</v>
      </c>
      <c r="FW357">
        <v>1</v>
      </c>
      <c r="FX357">
        <v>0</v>
      </c>
      <c r="FY357">
        <v>0</v>
      </c>
      <c r="FZ357">
        <v>0</v>
      </c>
      <c r="GA357">
        <v>0</v>
      </c>
      <c r="GB357" t="s">
        <v>2026</v>
      </c>
      <c r="GC357">
        <v>0</v>
      </c>
      <c r="GD357">
        <v>1</v>
      </c>
      <c r="GE357">
        <v>0</v>
      </c>
      <c r="GF357">
        <v>0</v>
      </c>
      <c r="GG357">
        <v>0</v>
      </c>
      <c r="GH357">
        <v>0</v>
      </c>
      <c r="GI357">
        <v>1</v>
      </c>
      <c r="GJ357">
        <v>0</v>
      </c>
      <c r="GK357" t="s">
        <v>1804</v>
      </c>
      <c r="GL357">
        <v>1</v>
      </c>
      <c r="GM357" t="s">
        <v>1804</v>
      </c>
      <c r="GN357">
        <v>0</v>
      </c>
      <c r="GO357" t="s">
        <v>1893</v>
      </c>
      <c r="GP357">
        <v>0</v>
      </c>
      <c r="GQ357" t="s">
        <v>2133</v>
      </c>
      <c r="GR357">
        <v>168.88824109999999</v>
      </c>
      <c r="GS357">
        <v>18.447702336808799</v>
      </c>
      <c r="GT357">
        <v>17.1059866642189</v>
      </c>
      <c r="GU357">
        <v>1</v>
      </c>
      <c r="GV357">
        <v>38422476</v>
      </c>
      <c r="GW357">
        <v>3868010</v>
      </c>
      <c r="GX357">
        <v>0.69</v>
      </c>
      <c r="GY357">
        <v>4183054</v>
      </c>
      <c r="GZ357">
        <v>217.73994991889643</v>
      </c>
      <c r="HA357" t="s">
        <v>1806</v>
      </c>
      <c r="HB357" s="57">
        <v>0.80600000000000005</v>
      </c>
      <c r="HC357" t="s">
        <v>1806</v>
      </c>
      <c r="HD357" s="58">
        <v>217.74002037134599</v>
      </c>
      <c r="HE357" s="18">
        <v>4045700.8800000004</v>
      </c>
      <c r="HF357" s="18">
        <v>40254723.755999997</v>
      </c>
      <c r="HG357" s="18">
        <v>4382532.1853371728</v>
      </c>
      <c r="HH357" s="57">
        <v>0.49956408020924148</v>
      </c>
      <c r="HI357" t="s">
        <v>44</v>
      </c>
      <c r="HJ357" s="11" t="s">
        <v>44</v>
      </c>
      <c r="HK357" t="s">
        <v>44</v>
      </c>
      <c r="HL357" s="11" t="s">
        <v>44</v>
      </c>
      <c r="HM357" s="59" t="s">
        <v>44</v>
      </c>
      <c r="HN357" s="59" t="s">
        <v>44</v>
      </c>
      <c r="HO357" s="59" t="s">
        <v>44</v>
      </c>
      <c r="HP357" s="59" t="s">
        <v>44</v>
      </c>
      <c r="HQ357" s="59" t="s">
        <v>44</v>
      </c>
      <c r="HR357" s="59" t="s">
        <v>44</v>
      </c>
      <c r="HS357" s="59" t="s">
        <v>44</v>
      </c>
      <c r="HT357" s="59" t="s">
        <v>44</v>
      </c>
      <c r="HU357">
        <v>1</v>
      </c>
      <c r="HV357" s="19">
        <v>1</v>
      </c>
      <c r="HW357" s="18">
        <v>554.78696579999996</v>
      </c>
      <c r="HX357" s="58">
        <v>182.74682653451998</v>
      </c>
      <c r="HY357" s="58">
        <v>390.25317346548002</v>
      </c>
      <c r="HZ357" s="57">
        <v>1</v>
      </c>
      <c r="IA357" s="18">
        <v>3418617.7995576048</v>
      </c>
      <c r="IB357" s="18">
        <v>5019480</v>
      </c>
      <c r="IC357" s="18">
        <v>49943826</v>
      </c>
      <c r="ID357" s="58">
        <v>21.774002037134601</v>
      </c>
      <c r="IE357" s="18">
        <v>543738.484533148</v>
      </c>
      <c r="IF357" s="18">
        <v>3838793.7008040249</v>
      </c>
      <c r="IG357" s="18">
        <v>879364247.96084142</v>
      </c>
      <c r="IH357" s="18">
        <v>0</v>
      </c>
      <c r="II357" s="18">
        <v>0</v>
      </c>
      <c r="IJ357" s="18">
        <v>2253.3173533273675</v>
      </c>
      <c r="IK357" s="58">
        <v>21.909647727748691</v>
      </c>
      <c r="IL357" s="58">
        <v>4.2513244293880321</v>
      </c>
      <c r="IM357" s="58">
        <v>12.956647777199999</v>
      </c>
      <c r="IN357" s="58" t="e">
        <v>#VALUE!</v>
      </c>
      <c r="IO357" s="58">
        <v>4.2528074204571791</v>
      </c>
      <c r="IP357" s="58">
        <v>95.447190560631682</v>
      </c>
      <c r="IQ357" s="58" t="e">
        <v>#VALUE!</v>
      </c>
      <c r="IR357" s="58" t="e">
        <v>#VALUE!</v>
      </c>
      <c r="IS357" s="58">
        <f t="shared" si="25"/>
        <v>2253.3173533273675</v>
      </c>
      <c r="IT357" s="60"/>
      <c r="IU357" s="18">
        <f t="shared" si="26"/>
        <v>12.956647777199999</v>
      </c>
      <c r="IV357" s="18">
        <f t="shared" si="27"/>
        <v>21.909647727748691</v>
      </c>
      <c r="IW357" s="57">
        <f t="shared" si="28"/>
        <v>0.31892988923999999</v>
      </c>
      <c r="IX357" s="57">
        <f t="shared" si="29"/>
        <v>0.46827761812085544</v>
      </c>
      <c r="JA357" s="18">
        <v>216.24</v>
      </c>
    </row>
    <row r="358" spans="18:261" x14ac:dyDescent="0.2">
      <c r="R358" t="s">
        <v>707</v>
      </c>
      <c r="S358">
        <v>6177</v>
      </c>
      <c r="T358" t="s">
        <v>41</v>
      </c>
      <c r="U358" t="s">
        <v>708</v>
      </c>
      <c r="V358">
        <v>2823</v>
      </c>
      <c r="W358" t="s">
        <v>42</v>
      </c>
      <c r="X358" t="s">
        <v>307</v>
      </c>
      <c r="Y358">
        <v>4001</v>
      </c>
      <c r="Z358">
        <v>380</v>
      </c>
      <c r="AA358">
        <v>762</v>
      </c>
      <c r="AB358" t="b">
        <v>1</v>
      </c>
      <c r="AC358">
        <v>10617</v>
      </c>
      <c r="AD358">
        <v>1979</v>
      </c>
      <c r="AE358" s="10">
        <v>2030</v>
      </c>
      <c r="AF358" s="11">
        <v>305</v>
      </c>
      <c r="AG358" s="11">
        <v>44.500968626775972</v>
      </c>
      <c r="AH358" s="11">
        <v>32</v>
      </c>
      <c r="AI358" s="11">
        <v>14.590481516975728</v>
      </c>
      <c r="AJ358" s="11" t="s">
        <v>307</v>
      </c>
      <c r="AK358" s="11">
        <v>4.82</v>
      </c>
      <c r="AL358" s="11" t="s">
        <v>68</v>
      </c>
      <c r="AM358" s="11">
        <v>-28.91</v>
      </c>
      <c r="AQ358" t="s">
        <v>768</v>
      </c>
      <c r="AR358" t="s">
        <v>895</v>
      </c>
      <c r="AS358">
        <v>645</v>
      </c>
      <c r="AT358" t="s">
        <v>41</v>
      </c>
      <c r="AU358" t="s">
        <v>896</v>
      </c>
      <c r="AV358">
        <v>467</v>
      </c>
      <c r="AW358" t="s">
        <v>42</v>
      </c>
      <c r="AX358">
        <v>0</v>
      </c>
      <c r="AY358" t="s">
        <v>274</v>
      </c>
      <c r="AZ358" t="s">
        <v>275</v>
      </c>
      <c r="BA358">
        <v>12</v>
      </c>
      <c r="BB358" t="s">
        <v>771</v>
      </c>
      <c r="BC358">
        <v>57</v>
      </c>
      <c r="BD358">
        <v>12057</v>
      </c>
      <c r="BE358">
        <v>385</v>
      </c>
      <c r="BF358">
        <v>10642</v>
      </c>
      <c r="BG358">
        <v>1970</v>
      </c>
      <c r="BH358">
        <v>0</v>
      </c>
      <c r="BI358" t="s">
        <v>1807</v>
      </c>
      <c r="BJ358" t="s">
        <v>1948</v>
      </c>
      <c r="BK358" t="s">
        <v>1808</v>
      </c>
      <c r="BL358" t="s">
        <v>2122</v>
      </c>
      <c r="BM358">
        <v>0</v>
      </c>
      <c r="BN358">
        <v>0</v>
      </c>
      <c r="BO358">
        <v>0</v>
      </c>
      <c r="BP358" t="s">
        <v>2595</v>
      </c>
      <c r="BQ358" t="s">
        <v>1701</v>
      </c>
      <c r="BR358">
        <v>2010</v>
      </c>
      <c r="BS358">
        <v>0</v>
      </c>
      <c r="BT358" t="s">
        <v>1909</v>
      </c>
      <c r="BU358" t="s">
        <v>1793</v>
      </c>
      <c r="BV358">
        <v>0</v>
      </c>
      <c r="BW358">
        <v>0</v>
      </c>
      <c r="BX358">
        <v>0</v>
      </c>
      <c r="BY358">
        <v>6.5</v>
      </c>
      <c r="BZ358">
        <v>0.52429999999999999</v>
      </c>
      <c r="CA358">
        <v>0.10151</v>
      </c>
      <c r="CB358">
        <v>0.52429999999999999</v>
      </c>
      <c r="CC358">
        <v>0.10151</v>
      </c>
      <c r="CD358">
        <v>1</v>
      </c>
      <c r="CE358">
        <v>0.1</v>
      </c>
      <c r="CF358">
        <v>1</v>
      </c>
      <c r="CG358">
        <v>0</v>
      </c>
      <c r="CH358">
        <v>0</v>
      </c>
      <c r="CI358">
        <v>0</v>
      </c>
      <c r="CJ358">
        <v>0</v>
      </c>
      <c r="CK358">
        <v>0</v>
      </c>
      <c r="CL358" t="s">
        <v>1188</v>
      </c>
      <c r="CM358">
        <v>2021</v>
      </c>
      <c r="CN358">
        <v>0</v>
      </c>
      <c r="CO358" t="s">
        <v>2484</v>
      </c>
      <c r="CP358">
        <v>100</v>
      </c>
      <c r="CQ358" t="s">
        <v>2485</v>
      </c>
      <c r="CR358">
        <v>100</v>
      </c>
      <c r="CS358" t="s">
        <v>1795</v>
      </c>
      <c r="CT358">
        <v>0</v>
      </c>
      <c r="CU358">
        <v>0</v>
      </c>
      <c r="CV358">
        <v>0</v>
      </c>
      <c r="CW358" t="s">
        <v>1984</v>
      </c>
      <c r="CX358">
        <v>27.7944</v>
      </c>
      <c r="CY358">
        <v>-82.403599999999997</v>
      </c>
      <c r="CZ358" t="s">
        <v>1817</v>
      </c>
      <c r="DA358" t="s">
        <v>1818</v>
      </c>
      <c r="DB358" t="s">
        <v>1985</v>
      </c>
      <c r="DC358">
        <v>0</v>
      </c>
      <c r="DD358" s="18">
        <v>7033639</v>
      </c>
      <c r="DE358" s="18">
        <v>600880</v>
      </c>
      <c r="DF358" s="57">
        <v>0.13250000000000001</v>
      </c>
      <c r="DG358" t="s">
        <v>1877</v>
      </c>
      <c r="DH358">
        <v>4712095.3333333302</v>
      </c>
      <c r="DI358">
        <v>147</v>
      </c>
      <c r="DJ358">
        <v>264.5</v>
      </c>
      <c r="DK358">
        <v>498655.25</v>
      </c>
      <c r="DL358">
        <v>0</v>
      </c>
      <c r="DM358">
        <v>160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4.1799131288938703E-2</v>
      </c>
      <c r="DV358">
        <v>7.5210001536899995E-2</v>
      </c>
      <c r="DW358" s="58">
        <v>141.79153920182699</v>
      </c>
      <c r="DX358">
        <v>0</v>
      </c>
      <c r="DY358">
        <v>6.7910340806630498E-2</v>
      </c>
      <c r="DZ358">
        <v>0</v>
      </c>
      <c r="EA358">
        <v>0</v>
      </c>
      <c r="EB358">
        <v>0</v>
      </c>
      <c r="EC358">
        <v>0</v>
      </c>
      <c r="ED358">
        <v>8312715</v>
      </c>
      <c r="EE358">
        <v>0</v>
      </c>
      <c r="EF358">
        <v>1</v>
      </c>
      <c r="EG358">
        <v>1</v>
      </c>
      <c r="EH358">
        <v>0</v>
      </c>
      <c r="EI358">
        <v>0.543951501</v>
      </c>
      <c r="EJ358">
        <v>0.87</v>
      </c>
      <c r="EK358" t="s">
        <v>1848</v>
      </c>
      <c r="EL358" t="s">
        <v>1822</v>
      </c>
      <c r="EM358">
        <v>0</v>
      </c>
      <c r="EN358">
        <v>1</v>
      </c>
      <c r="EO358">
        <v>0</v>
      </c>
      <c r="EP358">
        <v>0</v>
      </c>
      <c r="EQ358">
        <v>1</v>
      </c>
      <c r="ER358">
        <v>0</v>
      </c>
      <c r="ES358">
        <v>0</v>
      </c>
      <c r="ET358">
        <v>0</v>
      </c>
      <c r="EU358">
        <v>0</v>
      </c>
      <c r="EV358">
        <v>0</v>
      </c>
      <c r="EW358">
        <v>1</v>
      </c>
      <c r="EX358">
        <v>0</v>
      </c>
      <c r="EY358">
        <v>1</v>
      </c>
      <c r="EZ358" t="s">
        <v>1823</v>
      </c>
      <c r="FA358">
        <v>52</v>
      </c>
      <c r="FB358" t="s">
        <v>1824</v>
      </c>
      <c r="FC358">
        <v>0</v>
      </c>
      <c r="FD358" t="s">
        <v>2590</v>
      </c>
      <c r="FE358">
        <v>0</v>
      </c>
      <c r="FF358">
        <v>0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87</v>
      </c>
      <c r="FM358">
        <v>71</v>
      </c>
      <c r="FN358">
        <v>89</v>
      </c>
      <c r="FO358">
        <v>96</v>
      </c>
      <c r="FP358">
        <v>1</v>
      </c>
      <c r="FQ358">
        <v>0</v>
      </c>
      <c r="FR358">
        <v>0</v>
      </c>
      <c r="FS358">
        <v>0</v>
      </c>
      <c r="FT358">
        <v>0</v>
      </c>
      <c r="FU358">
        <v>0</v>
      </c>
      <c r="FV358">
        <v>0</v>
      </c>
      <c r="FW358">
        <v>0</v>
      </c>
      <c r="FX358" t="s">
        <v>1963</v>
      </c>
      <c r="FY358">
        <v>0</v>
      </c>
      <c r="FZ358">
        <v>0</v>
      </c>
      <c r="GA358">
        <v>1</v>
      </c>
      <c r="GB358">
        <v>0</v>
      </c>
      <c r="GC358">
        <v>0</v>
      </c>
      <c r="GD358">
        <v>0</v>
      </c>
      <c r="GE358">
        <v>0</v>
      </c>
      <c r="GF358">
        <v>0</v>
      </c>
      <c r="GG358">
        <v>0</v>
      </c>
      <c r="GH358">
        <v>0</v>
      </c>
      <c r="GI358">
        <v>0</v>
      </c>
      <c r="GJ358">
        <v>0</v>
      </c>
      <c r="GK358">
        <v>0</v>
      </c>
      <c r="GL358">
        <v>1</v>
      </c>
      <c r="GM358" t="s">
        <v>1804</v>
      </c>
      <c r="GN358">
        <v>0</v>
      </c>
      <c r="GO358">
        <v>0</v>
      </c>
      <c r="GP358">
        <v>0</v>
      </c>
      <c r="GQ358" t="s">
        <v>2322</v>
      </c>
      <c r="GR358">
        <v>92.779028060000002</v>
      </c>
      <c r="GS358">
        <v>1.5844097860664701</v>
      </c>
      <c r="GT358">
        <v>2.8508597851332098</v>
      </c>
      <c r="GU358">
        <v>0</v>
      </c>
      <c r="GV358">
        <v>8497270</v>
      </c>
      <c r="GW358">
        <v>711262</v>
      </c>
      <c r="GX358">
        <v>0.16</v>
      </c>
      <c r="GY358">
        <v>504979</v>
      </c>
      <c r="GZ358">
        <v>118.85676223069292</v>
      </c>
      <c r="HA358" t="s">
        <v>1840</v>
      </c>
      <c r="HB358" s="57">
        <v>0.2</v>
      </c>
      <c r="HC358" t="s">
        <v>1840</v>
      </c>
      <c r="HD358" s="58">
        <v>190</v>
      </c>
      <c r="HE358" s="18">
        <v>674520</v>
      </c>
      <c r="HF358" s="18">
        <v>7178241.8399999999</v>
      </c>
      <c r="HG358" s="18">
        <v>681932.97479999997</v>
      </c>
      <c r="HH358" s="57">
        <v>0.31635168447000822</v>
      </c>
      <c r="HI358" t="s">
        <v>44</v>
      </c>
      <c r="HJ358" s="11" t="s">
        <v>44</v>
      </c>
      <c r="HK358" t="s">
        <v>44</v>
      </c>
      <c r="HL358" s="11" t="s">
        <v>44</v>
      </c>
      <c r="HM358" s="59" t="s">
        <v>44</v>
      </c>
      <c r="HN358" s="59" t="s">
        <v>44</v>
      </c>
      <c r="HO358" s="59" t="s">
        <v>44</v>
      </c>
      <c r="HP358" s="59" t="s">
        <v>44</v>
      </c>
      <c r="HQ358" s="59" t="s">
        <v>44</v>
      </c>
      <c r="HR358" s="59" t="s">
        <v>44</v>
      </c>
      <c r="HS358" s="59" t="s">
        <v>44</v>
      </c>
      <c r="HT358" s="59" t="s">
        <v>44</v>
      </c>
      <c r="HU358">
        <v>1</v>
      </c>
      <c r="HV358" s="19">
        <v>1</v>
      </c>
      <c r="HW358" s="18">
        <v>378.7014231</v>
      </c>
      <c r="HX358" s="58">
        <v>124.74424876913999</v>
      </c>
      <c r="HY358" s="58">
        <v>260.25575123086003</v>
      </c>
      <c r="HZ358" s="57">
        <v>0.29586281815419752</v>
      </c>
      <c r="IA358" s="18">
        <v>674520</v>
      </c>
      <c r="IB358" s="18">
        <v>997826.94050684653</v>
      </c>
      <c r="IC358" s="18">
        <v>10618874.300873861</v>
      </c>
      <c r="ID358" s="58">
        <v>19</v>
      </c>
      <c r="IE358" s="18">
        <v>100879.30585830167</v>
      </c>
      <c r="IF358" s="18">
        <v>581053.66894169827</v>
      </c>
      <c r="IG358" s="18">
        <v>600260122.63252044</v>
      </c>
      <c r="IH358" s="18">
        <v>1</v>
      </c>
      <c r="II358" s="18">
        <v>0</v>
      </c>
      <c r="IJ358" s="18">
        <v>2306.4240455537879</v>
      </c>
      <c r="IK358" s="58">
        <v>24.319647428571429</v>
      </c>
      <c r="IL358" s="58">
        <v>7.6512908309772749</v>
      </c>
      <c r="IM358" s="58">
        <v>13.163071282919999</v>
      </c>
      <c r="IN358" s="58" t="e">
        <v>#VALUE!</v>
      </c>
      <c r="IO358" s="58">
        <v>0</v>
      </c>
      <c r="IP358" s="58">
        <v>73.221790102657224</v>
      </c>
      <c r="IQ358" s="58" t="e">
        <v>#VALUE!</v>
      </c>
      <c r="IR358" s="58" t="e">
        <v>#VALUE!</v>
      </c>
      <c r="IS358" s="58">
        <f t="shared" si="25"/>
        <v>2306.4240455537879</v>
      </c>
      <c r="IT358" s="60"/>
      <c r="IU358" s="18">
        <f t="shared" si="26"/>
        <v>13.163071282919999</v>
      </c>
      <c r="IV358" s="18">
        <f t="shared" si="27"/>
        <v>24.319647428571429</v>
      </c>
      <c r="IW358" s="57">
        <f t="shared" si="28"/>
        <v>0.32401103576399992</v>
      </c>
      <c r="IX358" s="57">
        <f t="shared" si="29"/>
        <v>0.47931409077098741</v>
      </c>
      <c r="JA358" s="18">
        <v>205.4</v>
      </c>
    </row>
    <row r="359" spans="18:261" x14ac:dyDescent="0.2">
      <c r="R359" t="s">
        <v>710</v>
      </c>
      <c r="S359">
        <v>6177</v>
      </c>
      <c r="T359" t="s">
        <v>41</v>
      </c>
      <c r="U359" t="s">
        <v>711</v>
      </c>
      <c r="V359">
        <v>2824</v>
      </c>
      <c r="W359" t="s">
        <v>42</v>
      </c>
      <c r="X359" t="s">
        <v>307</v>
      </c>
      <c r="Y359">
        <v>4001</v>
      </c>
      <c r="Z359">
        <v>382</v>
      </c>
      <c r="AA359">
        <v>762</v>
      </c>
      <c r="AB359" t="b">
        <v>1</v>
      </c>
      <c r="AC359">
        <v>10691</v>
      </c>
      <c r="AD359">
        <v>1980</v>
      </c>
      <c r="AE359" s="10">
        <v>2030</v>
      </c>
      <c r="AF359" s="11">
        <v>305</v>
      </c>
      <c r="AG359" s="11">
        <v>44.500968626775972</v>
      </c>
      <c r="AH359" s="11">
        <v>32</v>
      </c>
      <c r="AI359" s="11">
        <v>14.590481516975728</v>
      </c>
      <c r="AJ359" s="11" t="s">
        <v>307</v>
      </c>
      <c r="AK359" s="11">
        <v>4.82</v>
      </c>
      <c r="AL359" s="11" t="s">
        <v>68</v>
      </c>
      <c r="AM359" s="11">
        <v>-28.91</v>
      </c>
      <c r="AQ359" t="s">
        <v>223</v>
      </c>
      <c r="AR359" t="s">
        <v>897</v>
      </c>
      <c r="AS359">
        <v>1073</v>
      </c>
      <c r="AT359" t="s">
        <v>41</v>
      </c>
      <c r="AU359">
        <v>1</v>
      </c>
      <c r="AV359">
        <v>0</v>
      </c>
      <c r="AW359" t="s">
        <v>42</v>
      </c>
      <c r="AX359">
        <v>0</v>
      </c>
      <c r="AY359" t="s">
        <v>225</v>
      </c>
      <c r="AZ359" t="s">
        <v>226</v>
      </c>
      <c r="BA359">
        <v>19</v>
      </c>
      <c r="BB359" t="s">
        <v>227</v>
      </c>
      <c r="BC359">
        <v>113</v>
      </c>
      <c r="BD359">
        <v>19113</v>
      </c>
      <c r="BE359">
        <v>1.7</v>
      </c>
      <c r="BF359">
        <v>10908</v>
      </c>
      <c r="BG359">
        <v>1950</v>
      </c>
      <c r="BH359">
        <v>0</v>
      </c>
      <c r="BI359" t="s">
        <v>1853</v>
      </c>
      <c r="BJ359" t="s">
        <v>1788</v>
      </c>
      <c r="BK359" t="s">
        <v>1789</v>
      </c>
      <c r="BL359" t="s">
        <v>1910</v>
      </c>
      <c r="BM359">
        <v>0</v>
      </c>
      <c r="BN359">
        <v>0</v>
      </c>
      <c r="BO359">
        <v>0</v>
      </c>
      <c r="BP359" t="s">
        <v>1792</v>
      </c>
      <c r="BQ359">
        <v>0</v>
      </c>
      <c r="BR359">
        <v>0</v>
      </c>
      <c r="BS359">
        <v>0</v>
      </c>
      <c r="BT359" t="s">
        <v>1909</v>
      </c>
      <c r="BU359" t="s">
        <v>1863</v>
      </c>
      <c r="BV359">
        <v>0</v>
      </c>
      <c r="BW359">
        <v>0</v>
      </c>
      <c r="BX359">
        <v>0</v>
      </c>
      <c r="BY359">
        <v>1</v>
      </c>
      <c r="BZ359">
        <v>0.74182999999999999</v>
      </c>
      <c r="CA359">
        <v>0.74182999999999999</v>
      </c>
      <c r="CB359">
        <v>0.74182999999999999</v>
      </c>
      <c r="CC359">
        <v>0.74182999999999999</v>
      </c>
      <c r="CD359">
        <v>0.64</v>
      </c>
      <c r="CE359">
        <v>0.1</v>
      </c>
      <c r="CF359">
        <v>1</v>
      </c>
      <c r="CG359">
        <v>0</v>
      </c>
      <c r="CH359">
        <v>0</v>
      </c>
      <c r="CI359">
        <v>0</v>
      </c>
      <c r="CJ359">
        <v>0</v>
      </c>
      <c r="CK359">
        <v>0</v>
      </c>
      <c r="CL359" t="s">
        <v>1188</v>
      </c>
      <c r="CM359">
        <v>2025</v>
      </c>
      <c r="CN359">
        <v>0</v>
      </c>
      <c r="CO359" t="s">
        <v>1911</v>
      </c>
      <c r="CP359">
        <v>100</v>
      </c>
      <c r="CQ359" t="s">
        <v>1912</v>
      </c>
      <c r="CR359">
        <v>100</v>
      </c>
      <c r="CS359" t="s">
        <v>1795</v>
      </c>
      <c r="CT359">
        <v>0</v>
      </c>
      <c r="CU359">
        <v>0</v>
      </c>
      <c r="CV359">
        <v>0</v>
      </c>
      <c r="CW359" t="s">
        <v>1914</v>
      </c>
      <c r="CX359">
        <v>41.944038999999997</v>
      </c>
      <c r="CY359">
        <v>-91.639167</v>
      </c>
      <c r="CZ359" t="s">
        <v>1817</v>
      </c>
      <c r="DA359" t="s">
        <v>1818</v>
      </c>
      <c r="DB359" t="s">
        <v>1915</v>
      </c>
      <c r="DC359" t="s">
        <v>1916</v>
      </c>
      <c r="DD359" s="18">
        <v>0</v>
      </c>
      <c r="DE359" s="18">
        <v>0</v>
      </c>
      <c r="DF359" s="57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 s="58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11170</v>
      </c>
      <c r="ED359">
        <v>13</v>
      </c>
      <c r="EE359">
        <v>0</v>
      </c>
      <c r="EF359">
        <v>1</v>
      </c>
      <c r="EG359">
        <v>1</v>
      </c>
      <c r="EH359">
        <v>0</v>
      </c>
      <c r="EI359">
        <v>0.15162652400000001</v>
      </c>
      <c r="EJ359">
        <v>0.42</v>
      </c>
      <c r="EK359" t="s">
        <v>1848</v>
      </c>
      <c r="EL359" t="s">
        <v>1822</v>
      </c>
      <c r="EM359">
        <v>0</v>
      </c>
      <c r="EN359">
        <v>1</v>
      </c>
      <c r="EO359">
        <v>0</v>
      </c>
      <c r="EP359">
        <v>0</v>
      </c>
      <c r="EQ359">
        <v>0</v>
      </c>
      <c r="ER359">
        <v>0</v>
      </c>
      <c r="ES359">
        <v>1</v>
      </c>
      <c r="ET359">
        <v>0</v>
      </c>
      <c r="EU359">
        <v>0</v>
      </c>
      <c r="EV359">
        <v>1</v>
      </c>
      <c r="EW359">
        <v>1</v>
      </c>
      <c r="EX359">
        <v>0</v>
      </c>
      <c r="EY359">
        <v>1</v>
      </c>
      <c r="EZ359" t="s">
        <v>1801</v>
      </c>
      <c r="FA359">
        <v>72</v>
      </c>
      <c r="FB359" t="s">
        <v>1860</v>
      </c>
      <c r="FC359">
        <v>0</v>
      </c>
      <c r="FD359" t="s">
        <v>1803</v>
      </c>
      <c r="FE359">
        <v>0</v>
      </c>
      <c r="FF359">
        <v>0</v>
      </c>
      <c r="FG359">
        <v>1</v>
      </c>
      <c r="FH359">
        <v>0</v>
      </c>
      <c r="FI359">
        <v>0</v>
      </c>
      <c r="FJ359" t="s">
        <v>1850</v>
      </c>
      <c r="FK359">
        <v>1</v>
      </c>
      <c r="FL359">
        <v>94</v>
      </c>
      <c r="FM359">
        <v>60</v>
      </c>
      <c r="FN359">
        <v>48</v>
      </c>
      <c r="FO359">
        <v>44</v>
      </c>
      <c r="FP359">
        <v>1</v>
      </c>
      <c r="FQ359">
        <v>1</v>
      </c>
      <c r="FR359">
        <v>0</v>
      </c>
      <c r="FS359" t="s">
        <v>1917</v>
      </c>
      <c r="FT359">
        <v>1</v>
      </c>
      <c r="FU359">
        <v>1</v>
      </c>
      <c r="FV359">
        <v>1</v>
      </c>
      <c r="FW359">
        <v>1</v>
      </c>
      <c r="FX359">
        <v>0</v>
      </c>
      <c r="FY359">
        <v>0</v>
      </c>
      <c r="FZ359">
        <v>0</v>
      </c>
      <c r="GA359">
        <v>0</v>
      </c>
      <c r="GB359">
        <v>0</v>
      </c>
      <c r="GC359">
        <v>0</v>
      </c>
      <c r="GD359">
        <v>0</v>
      </c>
      <c r="GE359">
        <v>0</v>
      </c>
      <c r="GF359">
        <v>0</v>
      </c>
      <c r="GG359">
        <v>0</v>
      </c>
      <c r="GH359">
        <v>0</v>
      </c>
      <c r="GI359">
        <v>0</v>
      </c>
      <c r="GJ359">
        <v>0</v>
      </c>
      <c r="GK359">
        <v>0</v>
      </c>
      <c r="GL359">
        <v>0</v>
      </c>
      <c r="GM359">
        <v>0</v>
      </c>
      <c r="GN359">
        <v>0</v>
      </c>
      <c r="GO359">
        <v>0</v>
      </c>
      <c r="GP359">
        <v>0</v>
      </c>
      <c r="GQ359" t="s">
        <v>1918</v>
      </c>
      <c r="GR359">
        <v>559.36390589999996</v>
      </c>
      <c r="GS359">
        <v>0</v>
      </c>
      <c r="GT359">
        <v>0</v>
      </c>
      <c r="GU359">
        <v>0</v>
      </c>
      <c r="GV359" t="s">
        <v>44</v>
      </c>
      <c r="GW359" t="s">
        <v>44</v>
      </c>
      <c r="GX359" t="s">
        <v>44</v>
      </c>
      <c r="GY359" t="s">
        <v>44</v>
      </c>
      <c r="GZ359" t="s">
        <v>44</v>
      </c>
      <c r="HA359" t="s">
        <v>1861</v>
      </c>
      <c r="HB359" s="57">
        <v>0.4343726315789469</v>
      </c>
      <c r="HC359" t="s">
        <v>1861</v>
      </c>
      <c r="HD359" s="58">
        <v>206.26768040250087</v>
      </c>
      <c r="HE359" s="18">
        <v>6468.6772294736775</v>
      </c>
      <c r="HF359" s="18">
        <v>70560.33121909888</v>
      </c>
      <c r="HG359" s="18">
        <v>7277.1579244978466</v>
      </c>
      <c r="HH359" s="57">
        <v>5.5921052631578948E-2</v>
      </c>
      <c r="HI359">
        <v>262</v>
      </c>
      <c r="HJ359" s="11">
        <v>172.27942829376292</v>
      </c>
      <c r="HK359">
        <v>46</v>
      </c>
      <c r="HL359" s="11">
        <v>65.755506982352259</v>
      </c>
      <c r="HM359" s="59" t="s">
        <v>44</v>
      </c>
      <c r="HN359" s="59" t="s">
        <v>44</v>
      </c>
      <c r="HO359" s="59" t="s">
        <v>44</v>
      </c>
      <c r="HP359" s="59" t="s">
        <v>44</v>
      </c>
      <c r="HQ359" s="59" t="s">
        <v>44</v>
      </c>
      <c r="HR359" s="59" t="s">
        <v>44</v>
      </c>
      <c r="HS359" s="59" t="s">
        <v>44</v>
      </c>
      <c r="HT359" s="59" t="s">
        <v>44</v>
      </c>
      <c r="HU359" t="s">
        <v>44</v>
      </c>
      <c r="HV359" s="19">
        <v>1</v>
      </c>
      <c r="HW359" s="18">
        <v>1.7868334805999999</v>
      </c>
      <c r="HX359" s="58">
        <v>0.58858294850963988</v>
      </c>
      <c r="HY359" s="58">
        <v>1.1114170514903601</v>
      </c>
      <c r="HZ359" s="57">
        <v>0.66440718422846201</v>
      </c>
      <c r="IA359" s="18">
        <v>6468.6772294736775</v>
      </c>
      <c r="IB359" s="18">
        <v>9894.351787530255</v>
      </c>
      <c r="IC359" s="18">
        <v>107927.58929838001</v>
      </c>
      <c r="ID359" s="58">
        <v>20.626768040250088</v>
      </c>
      <c r="IE359" s="18">
        <v>1113.0986748005312</v>
      </c>
      <c r="IF359" s="18">
        <v>6164.059249697315</v>
      </c>
      <c r="IG359" s="18">
        <v>2832217.7281748089</v>
      </c>
      <c r="IH359" s="18">
        <v>1</v>
      </c>
      <c r="II359" s="18">
        <v>0</v>
      </c>
      <c r="IJ359" s="18">
        <v>2548.2942918474505</v>
      </c>
      <c r="IK359" s="58">
        <v>1680.484864235294</v>
      </c>
      <c r="IL359" s="58">
        <v>8.6649689156746295</v>
      </c>
      <c r="IM359" s="58">
        <v>14.065532727875997</v>
      </c>
      <c r="IN359" s="58">
        <v>78.604963118306941</v>
      </c>
      <c r="IO359" s="58">
        <v>0</v>
      </c>
      <c r="IP359" s="58">
        <v>80.997245284860568</v>
      </c>
      <c r="IQ359" s="58">
        <v>70.251487608663965</v>
      </c>
      <c r="IR359" s="58">
        <v>73.723204113122648</v>
      </c>
      <c r="IS359" s="58">
        <f t="shared" si="25"/>
        <v>2548.2942918474505</v>
      </c>
      <c r="IT359" s="60"/>
      <c r="IU359" s="18">
        <f t="shared" si="26"/>
        <v>14.065532727875997</v>
      </c>
      <c r="IV359" s="18">
        <f t="shared" si="27"/>
        <v>1680.484864235294</v>
      </c>
      <c r="IW359" s="57">
        <f t="shared" si="28"/>
        <v>0.34622526382919994</v>
      </c>
      <c r="IX359" s="57">
        <f t="shared" si="29"/>
        <v>0.52957883606372302</v>
      </c>
      <c r="JA359" s="18">
        <v>214.13</v>
      </c>
    </row>
    <row r="360" spans="18:261" x14ac:dyDescent="0.2">
      <c r="R360" t="s">
        <v>1066</v>
      </c>
      <c r="S360">
        <v>6178</v>
      </c>
      <c r="T360" t="s">
        <v>41</v>
      </c>
      <c r="U360">
        <v>1</v>
      </c>
      <c r="V360">
        <v>2826</v>
      </c>
      <c r="W360" t="s">
        <v>42</v>
      </c>
      <c r="X360" t="s">
        <v>77</v>
      </c>
      <c r="Y360">
        <v>48175</v>
      </c>
      <c r="Z360">
        <v>648</v>
      </c>
      <c r="AA360">
        <v>648</v>
      </c>
      <c r="AB360" t="b">
        <v>1</v>
      </c>
      <c r="AC360">
        <v>10047</v>
      </c>
      <c r="AD360">
        <v>1980</v>
      </c>
      <c r="AE360" s="10">
        <v>2021</v>
      </c>
      <c r="AF360" s="11">
        <v>16</v>
      </c>
      <c r="AG360" s="11">
        <v>10.897507838247963</v>
      </c>
      <c r="AH360" s="11">
        <v>0</v>
      </c>
      <c r="AI360" s="11">
        <v>10.897507838247963</v>
      </c>
      <c r="AJ360" s="11" t="s">
        <v>138</v>
      </c>
      <c r="AK360" s="11">
        <v>4.82</v>
      </c>
      <c r="AL360" s="11" t="s">
        <v>138</v>
      </c>
      <c r="AM360" s="11">
        <v>-28.91</v>
      </c>
      <c r="AQ360" t="s">
        <v>223</v>
      </c>
      <c r="AR360" t="s">
        <v>898</v>
      </c>
      <c r="AS360">
        <v>1073</v>
      </c>
      <c r="AT360" t="s">
        <v>41</v>
      </c>
      <c r="AU360">
        <v>2</v>
      </c>
      <c r="AV360">
        <v>0</v>
      </c>
      <c r="AW360" t="s">
        <v>42</v>
      </c>
      <c r="AX360">
        <v>0</v>
      </c>
      <c r="AY360" t="s">
        <v>225</v>
      </c>
      <c r="AZ360" t="s">
        <v>226</v>
      </c>
      <c r="BA360">
        <v>19</v>
      </c>
      <c r="BB360" t="s">
        <v>227</v>
      </c>
      <c r="BC360">
        <v>113</v>
      </c>
      <c r="BD360">
        <v>19113</v>
      </c>
      <c r="BE360">
        <v>1.9</v>
      </c>
      <c r="BF360">
        <v>10908</v>
      </c>
      <c r="BG360">
        <v>1950</v>
      </c>
      <c r="BH360">
        <v>0</v>
      </c>
      <c r="BI360" t="s">
        <v>1853</v>
      </c>
      <c r="BJ360" t="s">
        <v>1788</v>
      </c>
      <c r="BK360" t="s">
        <v>1789</v>
      </c>
      <c r="BL360" t="s">
        <v>1910</v>
      </c>
      <c r="BM360">
        <v>0</v>
      </c>
      <c r="BN360">
        <v>0</v>
      </c>
      <c r="BO360">
        <v>0</v>
      </c>
      <c r="BP360" t="s">
        <v>1792</v>
      </c>
      <c r="BQ360">
        <v>0</v>
      </c>
      <c r="BR360">
        <v>0</v>
      </c>
      <c r="BS360">
        <v>0</v>
      </c>
      <c r="BT360" t="s">
        <v>1909</v>
      </c>
      <c r="BU360" t="s">
        <v>1863</v>
      </c>
      <c r="BV360">
        <v>0</v>
      </c>
      <c r="BW360">
        <v>0</v>
      </c>
      <c r="BX360">
        <v>0</v>
      </c>
      <c r="BY360">
        <v>5</v>
      </c>
      <c r="BZ360">
        <v>0.90846000000000005</v>
      </c>
      <c r="CA360">
        <v>0.90846000000000005</v>
      </c>
      <c r="CB360">
        <v>0.90846000000000005</v>
      </c>
      <c r="CC360">
        <v>0.90846000000000005</v>
      </c>
      <c r="CD360">
        <v>0.64</v>
      </c>
      <c r="CE360">
        <v>0.1</v>
      </c>
      <c r="CF360">
        <v>1</v>
      </c>
      <c r="CG360">
        <v>0</v>
      </c>
      <c r="CH360">
        <v>0</v>
      </c>
      <c r="CI360">
        <v>0</v>
      </c>
      <c r="CJ360">
        <v>0</v>
      </c>
      <c r="CK360">
        <v>0</v>
      </c>
      <c r="CL360" t="s">
        <v>1188</v>
      </c>
      <c r="CM360">
        <v>2025</v>
      </c>
      <c r="CN360">
        <v>0</v>
      </c>
      <c r="CO360" t="s">
        <v>1911</v>
      </c>
      <c r="CP360">
        <v>100</v>
      </c>
      <c r="CQ360" t="s">
        <v>1912</v>
      </c>
      <c r="CR360">
        <v>100</v>
      </c>
      <c r="CS360" t="s">
        <v>1795</v>
      </c>
      <c r="CT360">
        <v>0</v>
      </c>
      <c r="CU360">
        <v>0</v>
      </c>
      <c r="CV360">
        <v>0</v>
      </c>
      <c r="CW360" t="s">
        <v>1914</v>
      </c>
      <c r="CX360">
        <v>41.944038999999997</v>
      </c>
      <c r="CY360">
        <v>-91.639167</v>
      </c>
      <c r="CZ360" t="s">
        <v>1817</v>
      </c>
      <c r="DA360" t="s">
        <v>1818</v>
      </c>
      <c r="DB360" t="s">
        <v>1915</v>
      </c>
      <c r="DC360" t="s">
        <v>1916</v>
      </c>
      <c r="DD360" s="18">
        <v>0</v>
      </c>
      <c r="DE360" s="18">
        <v>0</v>
      </c>
      <c r="DF360" s="57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 s="58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13019</v>
      </c>
      <c r="ED360">
        <v>405</v>
      </c>
      <c r="EE360">
        <v>0</v>
      </c>
      <c r="EF360">
        <v>1</v>
      </c>
      <c r="EG360">
        <v>1</v>
      </c>
      <c r="EH360">
        <v>0</v>
      </c>
      <c r="EI360">
        <v>1.0138892E-2</v>
      </c>
      <c r="EJ360">
        <v>0.42</v>
      </c>
      <c r="EK360" t="s">
        <v>1848</v>
      </c>
      <c r="EL360" t="s">
        <v>1822</v>
      </c>
      <c r="EM360">
        <v>0</v>
      </c>
      <c r="EN360">
        <v>1</v>
      </c>
      <c r="EO360">
        <v>0</v>
      </c>
      <c r="EP360">
        <v>0</v>
      </c>
      <c r="EQ360">
        <v>0</v>
      </c>
      <c r="ER360">
        <v>0</v>
      </c>
      <c r="ES360">
        <v>1</v>
      </c>
      <c r="ET360">
        <v>0</v>
      </c>
      <c r="EU360">
        <v>0</v>
      </c>
      <c r="EV360">
        <v>1</v>
      </c>
      <c r="EW360">
        <v>1</v>
      </c>
      <c r="EX360">
        <v>0</v>
      </c>
      <c r="EY360">
        <v>1</v>
      </c>
      <c r="EZ360" t="s">
        <v>1801</v>
      </c>
      <c r="FA360">
        <v>72</v>
      </c>
      <c r="FB360" t="s">
        <v>1860</v>
      </c>
      <c r="FC360">
        <v>6</v>
      </c>
      <c r="FD360" t="s">
        <v>1849</v>
      </c>
      <c r="FE360">
        <v>0</v>
      </c>
      <c r="FF360">
        <v>0</v>
      </c>
      <c r="FG360">
        <v>1</v>
      </c>
      <c r="FH360">
        <v>0</v>
      </c>
      <c r="FI360">
        <v>0</v>
      </c>
      <c r="FJ360" t="s">
        <v>1850</v>
      </c>
      <c r="FK360">
        <v>1</v>
      </c>
      <c r="FL360">
        <v>94</v>
      </c>
      <c r="FM360">
        <v>60</v>
      </c>
      <c r="FN360">
        <v>48</v>
      </c>
      <c r="FO360">
        <v>44</v>
      </c>
      <c r="FP360">
        <v>1</v>
      </c>
      <c r="FQ360">
        <v>1</v>
      </c>
      <c r="FR360">
        <v>0</v>
      </c>
      <c r="FS360" t="s">
        <v>1917</v>
      </c>
      <c r="FT360">
        <v>1</v>
      </c>
      <c r="FU360">
        <v>1</v>
      </c>
      <c r="FV360">
        <v>1</v>
      </c>
      <c r="FW360">
        <v>1</v>
      </c>
      <c r="FX360">
        <v>0</v>
      </c>
      <c r="FY360">
        <v>0</v>
      </c>
      <c r="FZ360">
        <v>0</v>
      </c>
      <c r="GA360">
        <v>0</v>
      </c>
      <c r="GB360">
        <v>0</v>
      </c>
      <c r="GC360">
        <v>0</v>
      </c>
      <c r="GD360">
        <v>0</v>
      </c>
      <c r="GE360">
        <v>0</v>
      </c>
      <c r="GF360">
        <v>0</v>
      </c>
      <c r="GG360">
        <v>0</v>
      </c>
      <c r="GH360">
        <v>0</v>
      </c>
      <c r="GI360">
        <v>0</v>
      </c>
      <c r="GJ360">
        <v>0</v>
      </c>
      <c r="GK360">
        <v>0</v>
      </c>
      <c r="GL360">
        <v>0</v>
      </c>
      <c r="GM360">
        <v>0</v>
      </c>
      <c r="GN360">
        <v>0</v>
      </c>
      <c r="GO360">
        <v>0</v>
      </c>
      <c r="GP360">
        <v>0</v>
      </c>
      <c r="GQ360" t="s">
        <v>1918</v>
      </c>
      <c r="GR360">
        <v>559.36390589999996</v>
      </c>
      <c r="GS360">
        <v>0</v>
      </c>
      <c r="GT360">
        <v>0</v>
      </c>
      <c r="GU360">
        <v>0</v>
      </c>
      <c r="GV360" t="s">
        <v>44</v>
      </c>
      <c r="GW360" t="s">
        <v>44</v>
      </c>
      <c r="GX360" t="s">
        <v>44</v>
      </c>
      <c r="GY360" t="s">
        <v>44</v>
      </c>
      <c r="GZ360" t="s">
        <v>44</v>
      </c>
      <c r="HA360" t="s">
        <v>1861</v>
      </c>
      <c r="HB360" s="57">
        <v>0.4343726315789469</v>
      </c>
      <c r="HC360" t="s">
        <v>1861</v>
      </c>
      <c r="HD360" s="58">
        <v>206.26768040250087</v>
      </c>
      <c r="HE360" s="18">
        <v>7229.6980799999919</v>
      </c>
      <c r="HF360" s="18">
        <v>78861.546656639912</v>
      </c>
      <c r="HG360" s="18">
        <v>8133.2941509093562</v>
      </c>
      <c r="HH360" s="57">
        <v>6.25E-2</v>
      </c>
      <c r="HI360">
        <v>262</v>
      </c>
      <c r="HJ360" s="11">
        <v>172.27942829376292</v>
      </c>
      <c r="HK360">
        <v>46</v>
      </c>
      <c r="HL360" s="11">
        <v>65.755506982352259</v>
      </c>
      <c r="HM360" s="59" t="s">
        <v>44</v>
      </c>
      <c r="HN360" s="59" t="s">
        <v>44</v>
      </c>
      <c r="HO360" s="59" t="s">
        <v>44</v>
      </c>
      <c r="HP360" s="59" t="s">
        <v>44</v>
      </c>
      <c r="HQ360" s="59" t="s">
        <v>44</v>
      </c>
      <c r="HR360" s="59" t="s">
        <v>44</v>
      </c>
      <c r="HS360" s="59" t="s">
        <v>44</v>
      </c>
      <c r="HT360" s="59" t="s">
        <v>44</v>
      </c>
      <c r="HU360" t="s">
        <v>44</v>
      </c>
      <c r="HV360" s="19">
        <v>1</v>
      </c>
      <c r="HW360" s="18">
        <v>1.9970491841999995</v>
      </c>
      <c r="HX360" s="58">
        <v>0.6578280012754798</v>
      </c>
      <c r="HY360" s="58">
        <v>1.2421719987245201</v>
      </c>
      <c r="HZ360" s="57">
        <v>0.6644071842284619</v>
      </c>
      <c r="IA360" s="18">
        <v>7229.698079999991</v>
      </c>
      <c r="IB360" s="18">
        <v>11058.393174298521</v>
      </c>
      <c r="IC360" s="18">
        <v>120624.95274524826</v>
      </c>
      <c r="ID360" s="58">
        <v>20.626768040250088</v>
      </c>
      <c r="IE360" s="18">
        <v>1244.051460071182</v>
      </c>
      <c r="IF360" s="18">
        <v>6889.242690838174</v>
      </c>
      <c r="IG360" s="18">
        <v>3165419.813842433</v>
      </c>
      <c r="IH360" s="18">
        <v>1</v>
      </c>
      <c r="II360" s="18">
        <v>0</v>
      </c>
      <c r="IJ360" s="18">
        <v>2548.29429184745</v>
      </c>
      <c r="IK360" s="58">
        <v>1505.3784865263156</v>
      </c>
      <c r="IL360" s="58">
        <v>8.6649689156746366</v>
      </c>
      <c r="IM360" s="58">
        <v>14.065532727875995</v>
      </c>
      <c r="IN360" s="58">
        <v>78.604963118306941</v>
      </c>
      <c r="IO360" s="58">
        <v>2.7997387523475395E-15</v>
      </c>
      <c r="IP360" s="58">
        <v>80.997245284860568</v>
      </c>
      <c r="IQ360" s="58">
        <v>70.251487608663965</v>
      </c>
      <c r="IR360" s="58">
        <v>73.723204113122648</v>
      </c>
      <c r="IS360" s="58">
        <f t="shared" si="25"/>
        <v>2548.29429184745</v>
      </c>
      <c r="IT360" s="60"/>
      <c r="IU360" s="18">
        <f t="shared" si="26"/>
        <v>14.065532727875995</v>
      </c>
      <c r="IV360" s="18">
        <f t="shared" si="27"/>
        <v>1505.3784865263156</v>
      </c>
      <c r="IW360" s="57">
        <f t="shared" si="28"/>
        <v>0.34622526382919994</v>
      </c>
      <c r="IX360" s="57">
        <f t="shared" si="29"/>
        <v>0.52957883606372302</v>
      </c>
      <c r="JA360" s="18">
        <v>214.13</v>
      </c>
    </row>
    <row r="361" spans="18:261" x14ac:dyDescent="0.2">
      <c r="R361" t="s">
        <v>713</v>
      </c>
      <c r="S361">
        <v>6179</v>
      </c>
      <c r="T361" t="s">
        <v>41</v>
      </c>
      <c r="U361">
        <v>1</v>
      </c>
      <c r="V361">
        <v>2827</v>
      </c>
      <c r="W361" t="s">
        <v>42</v>
      </c>
      <c r="X361" t="s">
        <v>77</v>
      </c>
      <c r="Y361">
        <v>48149</v>
      </c>
      <c r="Z361">
        <v>590</v>
      </c>
      <c r="AA361">
        <v>1615</v>
      </c>
      <c r="AB361" t="b">
        <v>1</v>
      </c>
      <c r="AC361">
        <v>10589</v>
      </c>
      <c r="AD361">
        <v>1979</v>
      </c>
      <c r="AE361" s="10">
        <v>9999</v>
      </c>
      <c r="AF361" s="11">
        <v>20</v>
      </c>
      <c r="AG361" s="11">
        <v>11.168424571954189</v>
      </c>
      <c r="AH361" s="11">
        <v>0</v>
      </c>
      <c r="AI361" s="11">
        <v>11.168424571954189</v>
      </c>
      <c r="AJ361" s="11" t="s">
        <v>138</v>
      </c>
      <c r="AK361" s="11">
        <v>4.82</v>
      </c>
      <c r="AL361" s="11" t="s">
        <v>138</v>
      </c>
      <c r="AM361" s="11">
        <v>-28.91</v>
      </c>
      <c r="AQ361" t="s">
        <v>899</v>
      </c>
      <c r="AR361" t="s">
        <v>900</v>
      </c>
      <c r="AS361">
        <v>6213</v>
      </c>
      <c r="AT361" t="s">
        <v>41</v>
      </c>
      <c r="AU361" t="s">
        <v>901</v>
      </c>
      <c r="AV361">
        <v>2853</v>
      </c>
      <c r="AW361" t="s">
        <v>42</v>
      </c>
      <c r="AX361">
        <v>0</v>
      </c>
      <c r="AY361" t="s">
        <v>167</v>
      </c>
      <c r="AZ361" t="s">
        <v>43</v>
      </c>
      <c r="BA361">
        <v>18</v>
      </c>
      <c r="BB361" t="s">
        <v>902</v>
      </c>
      <c r="BC361">
        <v>153</v>
      </c>
      <c r="BD361">
        <v>18153</v>
      </c>
      <c r="BE361">
        <v>496</v>
      </c>
      <c r="BF361">
        <v>10352</v>
      </c>
      <c r="BG361">
        <v>1983</v>
      </c>
      <c r="BH361">
        <v>0</v>
      </c>
      <c r="BI361" t="s">
        <v>1807</v>
      </c>
      <c r="BJ361" t="s">
        <v>1788</v>
      </c>
      <c r="BK361" t="s">
        <v>1808</v>
      </c>
      <c r="BL361" t="s">
        <v>1809</v>
      </c>
      <c r="BM361" t="s">
        <v>1810</v>
      </c>
      <c r="BN361">
        <v>1983</v>
      </c>
      <c r="BO361">
        <v>0.98</v>
      </c>
      <c r="BP361" t="s">
        <v>1931</v>
      </c>
      <c r="BQ361" t="s">
        <v>1701</v>
      </c>
      <c r="BR361">
        <v>2003</v>
      </c>
      <c r="BS361">
        <v>0</v>
      </c>
      <c r="BT361" t="s">
        <v>1909</v>
      </c>
      <c r="BU361" t="s">
        <v>1863</v>
      </c>
      <c r="BV361" t="s">
        <v>1812</v>
      </c>
      <c r="BW361">
        <v>2016</v>
      </c>
      <c r="BX361">
        <v>0</v>
      </c>
      <c r="BY361">
        <v>0.35</v>
      </c>
      <c r="BZ361">
        <v>0.27639999999999998</v>
      </c>
      <c r="CA361">
        <v>6.0049999999999999E-2</v>
      </c>
      <c r="CB361">
        <v>0.27639999999999998</v>
      </c>
      <c r="CC361">
        <v>6.0049999999999999E-2</v>
      </c>
      <c r="CD361">
        <v>0.05</v>
      </c>
      <c r="CE361">
        <v>0.1</v>
      </c>
      <c r="CF361">
        <v>0.1</v>
      </c>
      <c r="CG361">
        <v>0.99</v>
      </c>
      <c r="CH361" t="s">
        <v>1793</v>
      </c>
      <c r="CI361">
        <v>2016</v>
      </c>
      <c r="CJ361">
        <v>0</v>
      </c>
      <c r="CK361">
        <v>0</v>
      </c>
      <c r="CL361">
        <v>0</v>
      </c>
      <c r="CM361">
        <v>0</v>
      </c>
      <c r="CN361">
        <v>0</v>
      </c>
      <c r="CO361" t="s">
        <v>2596</v>
      </c>
      <c r="CP361">
        <v>100</v>
      </c>
      <c r="CQ361" t="s">
        <v>2596</v>
      </c>
      <c r="CR361">
        <v>100</v>
      </c>
      <c r="CS361" t="s">
        <v>1795</v>
      </c>
      <c r="CT361" t="s">
        <v>2597</v>
      </c>
      <c r="CU361">
        <v>1</v>
      </c>
      <c r="CV361">
        <v>0</v>
      </c>
      <c r="CW361" t="s">
        <v>1816</v>
      </c>
      <c r="CX361">
        <v>39.069400000000002</v>
      </c>
      <c r="CY361">
        <v>-87.510800000000003</v>
      </c>
      <c r="CZ361" t="s">
        <v>1928</v>
      </c>
      <c r="DA361" t="s">
        <v>1818</v>
      </c>
      <c r="DB361">
        <v>0</v>
      </c>
      <c r="DC361">
        <v>0</v>
      </c>
      <c r="DD361" s="18">
        <v>25605605.399999999</v>
      </c>
      <c r="DE361" s="18">
        <v>2526189</v>
      </c>
      <c r="DF361" s="57">
        <v>0.502</v>
      </c>
      <c r="DG361" t="s">
        <v>1820</v>
      </c>
      <c r="DH361">
        <v>12089409.199999999</v>
      </c>
      <c r="DI361">
        <v>1511</v>
      </c>
      <c r="DJ361">
        <v>772.4</v>
      </c>
      <c r="DK361">
        <v>2627134</v>
      </c>
      <c r="DL361">
        <v>7.8</v>
      </c>
      <c r="DM361">
        <v>364.6</v>
      </c>
      <c r="DN361">
        <v>69</v>
      </c>
      <c r="DO361">
        <v>0</v>
      </c>
      <c r="DP361">
        <v>0.139410201712591</v>
      </c>
      <c r="DQ361">
        <v>6.0100640195511798E-2</v>
      </c>
      <c r="DR361">
        <v>205.19995686723999</v>
      </c>
      <c r="DS361">
        <v>4.3656639367199898E-7</v>
      </c>
      <c r="DT361">
        <v>5.9956437737780997E-2</v>
      </c>
      <c r="DU361">
        <v>0.118021033003968</v>
      </c>
      <c r="DV361">
        <v>6.0330539968408599E-2</v>
      </c>
      <c r="DW361" s="58">
        <v>205.19991298467701</v>
      </c>
      <c r="DX361">
        <v>3.0462079994406202E-7</v>
      </c>
      <c r="DY361">
        <v>6.0317256859830602E-2</v>
      </c>
      <c r="DZ361">
        <v>5.74498056260761E-3</v>
      </c>
      <c r="EA361">
        <v>0</v>
      </c>
      <c r="EB361">
        <v>2546290</v>
      </c>
      <c r="EC361">
        <v>1164031</v>
      </c>
      <c r="ED361">
        <v>0</v>
      </c>
      <c r="EE361">
        <v>4006</v>
      </c>
      <c r="EF361">
        <v>1</v>
      </c>
      <c r="EG361">
        <v>0</v>
      </c>
      <c r="EH361">
        <v>0</v>
      </c>
      <c r="EI361">
        <v>0</v>
      </c>
      <c r="EJ361">
        <v>0</v>
      </c>
      <c r="EK361">
        <v>0</v>
      </c>
      <c r="EL361">
        <v>0</v>
      </c>
      <c r="EM361">
        <v>0</v>
      </c>
      <c r="EN361">
        <v>1</v>
      </c>
      <c r="EO361">
        <v>0</v>
      </c>
      <c r="EP361">
        <v>0</v>
      </c>
      <c r="EQ361">
        <v>1</v>
      </c>
      <c r="ER361">
        <v>1</v>
      </c>
      <c r="ES361">
        <v>0</v>
      </c>
      <c r="ET361">
        <v>0</v>
      </c>
      <c r="EU361">
        <v>0</v>
      </c>
      <c r="EV361">
        <v>0</v>
      </c>
      <c r="EW361">
        <v>0</v>
      </c>
      <c r="EX361">
        <v>0</v>
      </c>
      <c r="EY361">
        <v>0</v>
      </c>
      <c r="EZ361" t="s">
        <v>1950</v>
      </c>
      <c r="FA361">
        <v>39</v>
      </c>
      <c r="FB361" t="s">
        <v>1802</v>
      </c>
      <c r="FC361">
        <v>0</v>
      </c>
      <c r="FD361" t="s">
        <v>1803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0</v>
      </c>
      <c r="FT361">
        <v>0</v>
      </c>
      <c r="FU361">
        <v>0</v>
      </c>
      <c r="FV361">
        <v>0</v>
      </c>
      <c r="FW361">
        <v>0</v>
      </c>
      <c r="FX361" t="s">
        <v>1827</v>
      </c>
      <c r="FY361">
        <v>0</v>
      </c>
      <c r="FZ361">
        <v>0</v>
      </c>
      <c r="GA361">
        <v>1</v>
      </c>
      <c r="GB361">
        <v>0</v>
      </c>
      <c r="GC361">
        <v>0</v>
      </c>
      <c r="GD361">
        <v>0</v>
      </c>
      <c r="GE361">
        <v>1</v>
      </c>
      <c r="GF361">
        <v>1</v>
      </c>
      <c r="GG361">
        <v>0</v>
      </c>
      <c r="GH361">
        <v>0</v>
      </c>
      <c r="GI361">
        <v>0</v>
      </c>
      <c r="GJ361">
        <v>0</v>
      </c>
      <c r="GK361">
        <v>0</v>
      </c>
      <c r="GL361">
        <v>1</v>
      </c>
      <c r="GM361" t="s">
        <v>1804</v>
      </c>
      <c r="GN361">
        <v>0</v>
      </c>
      <c r="GO361" t="s">
        <v>1893</v>
      </c>
      <c r="GP361">
        <v>0</v>
      </c>
      <c r="GQ361" t="s">
        <v>1830</v>
      </c>
      <c r="GR361">
        <v>228.43324659999999</v>
      </c>
      <c r="GS361">
        <v>6.6146238452139503</v>
      </c>
      <c r="GT361">
        <v>3.38129414827482</v>
      </c>
      <c r="GU361">
        <v>0</v>
      </c>
      <c r="GV361">
        <v>27492424</v>
      </c>
      <c r="GW361">
        <v>2758559</v>
      </c>
      <c r="GX361">
        <v>0.54</v>
      </c>
      <c r="GY361">
        <v>2820721</v>
      </c>
      <c r="GZ361">
        <v>205.19987615497274</v>
      </c>
      <c r="HA361" t="s">
        <v>1806</v>
      </c>
      <c r="HB361" s="57">
        <v>0.502</v>
      </c>
      <c r="HC361" t="s">
        <v>1806</v>
      </c>
      <c r="HD361" s="58">
        <v>205.19991298467701</v>
      </c>
      <c r="HE361" s="18">
        <v>2181169.92</v>
      </c>
      <c r="HF361" s="18">
        <v>22579471.011840001</v>
      </c>
      <c r="HG361" s="18">
        <v>2316652.7434348026</v>
      </c>
      <c r="HH361" s="57">
        <v>0.50202429149797567</v>
      </c>
      <c r="HI361" t="s">
        <v>44</v>
      </c>
      <c r="HJ361" s="11" t="s">
        <v>44</v>
      </c>
      <c r="HK361" t="s">
        <v>44</v>
      </c>
      <c r="HL361" s="11" t="s">
        <v>44</v>
      </c>
      <c r="HM361" s="59" t="s">
        <v>44</v>
      </c>
      <c r="HN361" s="59" t="s">
        <v>44</v>
      </c>
      <c r="HO361" s="59" t="s">
        <v>44</v>
      </c>
      <c r="HP361" s="59" t="s">
        <v>44</v>
      </c>
      <c r="HQ361" s="59" t="s">
        <v>44</v>
      </c>
      <c r="HR361" s="59" t="s">
        <v>44</v>
      </c>
      <c r="HS361" s="59" t="s">
        <v>44</v>
      </c>
      <c r="HT361" s="59" t="s">
        <v>44</v>
      </c>
      <c r="HU361">
        <v>1</v>
      </c>
      <c r="HV361" s="19">
        <v>1</v>
      </c>
      <c r="HW361" s="18">
        <v>474.59033856000008</v>
      </c>
      <c r="HX361" s="58">
        <v>156.330057521664</v>
      </c>
      <c r="HY361" s="58">
        <v>339.669942478336</v>
      </c>
      <c r="HZ361" s="57">
        <v>0.73304101676844891</v>
      </c>
      <c r="IA361" s="18">
        <v>2181169.9199999995</v>
      </c>
      <c r="IB361" s="18">
        <v>3185033.8962182398</v>
      </c>
      <c r="IC361" s="18">
        <v>32971470.893651217</v>
      </c>
      <c r="ID361" s="58">
        <v>20.519991298467701</v>
      </c>
      <c r="IE361" s="18">
        <v>338287.14791770204</v>
      </c>
      <c r="IF361" s="18">
        <v>1978365.5955171005</v>
      </c>
      <c r="IG361" s="18">
        <v>752248704.24902046</v>
      </c>
      <c r="IH361" s="18">
        <v>0</v>
      </c>
      <c r="II361" s="18">
        <v>0</v>
      </c>
      <c r="IJ361" s="18">
        <v>2214.646073068413</v>
      </c>
      <c r="IK361" s="58">
        <v>22.675824387096775</v>
      </c>
      <c r="IL361" s="58">
        <v>7.1466233234670815</v>
      </c>
      <c r="IM361" s="58">
        <v>12.80437078752</v>
      </c>
      <c r="IN361" s="58" t="e">
        <v>#VALUE!</v>
      </c>
      <c r="IO361" s="58">
        <v>4.9769747556271271E-15</v>
      </c>
      <c r="IP361" s="58">
        <v>77.096733306753833</v>
      </c>
      <c r="IQ361" s="58" t="e">
        <v>#VALUE!</v>
      </c>
      <c r="IR361" s="58" t="e">
        <v>#VALUE!</v>
      </c>
      <c r="IS361" s="58">
        <f t="shared" si="25"/>
        <v>2214.646073068413</v>
      </c>
      <c r="IT361" s="60"/>
      <c r="IU361" s="18">
        <f t="shared" si="26"/>
        <v>12.80437078752</v>
      </c>
      <c r="IV361" s="18">
        <f t="shared" si="27"/>
        <v>22.675824387096775</v>
      </c>
      <c r="IW361" s="57">
        <f t="shared" si="28"/>
        <v>0.31518156758399996</v>
      </c>
      <c r="IX361" s="57">
        <f t="shared" si="29"/>
        <v>0.46024106925985842</v>
      </c>
      <c r="JA361" s="18">
        <v>205.4</v>
      </c>
    </row>
    <row r="362" spans="18:261" x14ac:dyDescent="0.2">
      <c r="R362" t="s">
        <v>715</v>
      </c>
      <c r="S362">
        <v>6179</v>
      </c>
      <c r="T362" t="s">
        <v>41</v>
      </c>
      <c r="U362">
        <v>2</v>
      </c>
      <c r="V362">
        <v>2828</v>
      </c>
      <c r="W362" t="s">
        <v>42</v>
      </c>
      <c r="X362" t="s">
        <v>77</v>
      </c>
      <c r="Y362">
        <v>48149</v>
      </c>
      <c r="Z362">
        <v>590</v>
      </c>
      <c r="AA362">
        <v>1615</v>
      </c>
      <c r="AB362" t="b">
        <v>1</v>
      </c>
      <c r="AC362">
        <v>10606</v>
      </c>
      <c r="AD362">
        <v>1980</v>
      </c>
      <c r="AE362" s="10">
        <v>9999</v>
      </c>
      <c r="AF362" s="11">
        <v>20</v>
      </c>
      <c r="AG362" s="11">
        <v>11.168424571954189</v>
      </c>
      <c r="AH362" s="11">
        <v>0</v>
      </c>
      <c r="AI362" s="11">
        <v>11.168424571954189</v>
      </c>
      <c r="AJ362" s="11" t="s">
        <v>138</v>
      </c>
      <c r="AK362" s="11">
        <v>4.82</v>
      </c>
      <c r="AL362" s="11" t="s">
        <v>138</v>
      </c>
      <c r="AM362" s="11">
        <v>-28.91</v>
      </c>
      <c r="AQ362" t="s">
        <v>899</v>
      </c>
      <c r="AR362" t="s">
        <v>903</v>
      </c>
      <c r="AS362">
        <v>6213</v>
      </c>
      <c r="AT362" t="s">
        <v>41</v>
      </c>
      <c r="AU362" t="s">
        <v>904</v>
      </c>
      <c r="AV362">
        <v>2854</v>
      </c>
      <c r="AW362" t="s">
        <v>42</v>
      </c>
      <c r="AX362">
        <v>0</v>
      </c>
      <c r="AY362" t="s">
        <v>167</v>
      </c>
      <c r="AZ362" t="s">
        <v>43</v>
      </c>
      <c r="BA362">
        <v>18</v>
      </c>
      <c r="BB362" t="s">
        <v>902</v>
      </c>
      <c r="BC362">
        <v>153</v>
      </c>
      <c r="BD362">
        <v>18153</v>
      </c>
      <c r="BE362">
        <v>492</v>
      </c>
      <c r="BF362">
        <v>10408</v>
      </c>
      <c r="BG362">
        <v>1982</v>
      </c>
      <c r="BH362">
        <v>0</v>
      </c>
      <c r="BI362" t="s">
        <v>1807</v>
      </c>
      <c r="BJ362" t="s">
        <v>1788</v>
      </c>
      <c r="BK362" t="s">
        <v>1808</v>
      </c>
      <c r="BL362" t="s">
        <v>1809</v>
      </c>
      <c r="BM362" t="s">
        <v>1810</v>
      </c>
      <c r="BN362">
        <v>1982</v>
      </c>
      <c r="BO362">
        <v>0.98</v>
      </c>
      <c r="BP362" t="s">
        <v>1931</v>
      </c>
      <c r="BQ362" t="s">
        <v>1701</v>
      </c>
      <c r="BR362">
        <v>2003</v>
      </c>
      <c r="BS362">
        <v>0</v>
      </c>
      <c r="BT362" t="s">
        <v>1909</v>
      </c>
      <c r="BU362" t="s">
        <v>1863</v>
      </c>
      <c r="BV362" t="s">
        <v>1812</v>
      </c>
      <c r="BW362">
        <v>2016</v>
      </c>
      <c r="BX362">
        <v>0</v>
      </c>
      <c r="BY362">
        <v>0.35</v>
      </c>
      <c r="BZ362">
        <v>0.312</v>
      </c>
      <c r="CA362">
        <v>5.9679999999999997E-2</v>
      </c>
      <c r="CB362">
        <v>0.312</v>
      </c>
      <c r="CC362">
        <v>5.9679999999999997E-2</v>
      </c>
      <c r="CD362">
        <v>0.05</v>
      </c>
      <c r="CE362">
        <v>0.1</v>
      </c>
      <c r="CF362">
        <v>0.1</v>
      </c>
      <c r="CG362">
        <v>0.99</v>
      </c>
      <c r="CH362" t="s">
        <v>1793</v>
      </c>
      <c r="CI362">
        <v>2016</v>
      </c>
      <c r="CJ362">
        <v>0</v>
      </c>
      <c r="CK362">
        <v>0</v>
      </c>
      <c r="CL362">
        <v>0</v>
      </c>
      <c r="CM362">
        <v>0</v>
      </c>
      <c r="CN362">
        <v>0</v>
      </c>
      <c r="CO362" t="s">
        <v>2596</v>
      </c>
      <c r="CP362">
        <v>100</v>
      </c>
      <c r="CQ362" t="s">
        <v>2596</v>
      </c>
      <c r="CR362">
        <v>100</v>
      </c>
      <c r="CS362" t="s">
        <v>1795</v>
      </c>
      <c r="CT362" t="s">
        <v>2598</v>
      </c>
      <c r="CU362">
        <v>1</v>
      </c>
      <c r="CV362">
        <v>0</v>
      </c>
      <c r="CW362" t="s">
        <v>1816</v>
      </c>
      <c r="CX362">
        <v>39.069400000000002</v>
      </c>
      <c r="CY362">
        <v>-87.510800000000003</v>
      </c>
      <c r="CZ362" t="s">
        <v>1928</v>
      </c>
      <c r="DA362" t="s">
        <v>1818</v>
      </c>
      <c r="DB362">
        <v>0</v>
      </c>
      <c r="DC362">
        <v>0</v>
      </c>
      <c r="DD362" s="18">
        <v>24249177.800000001</v>
      </c>
      <c r="DE362" s="18">
        <v>2479130.2000000002</v>
      </c>
      <c r="DF362" s="57">
        <v>0.39800000000000002</v>
      </c>
      <c r="DG362" t="s">
        <v>1891</v>
      </c>
      <c r="DH362">
        <v>11634472.800000001</v>
      </c>
      <c r="DI362">
        <v>1447.8</v>
      </c>
      <c r="DJ362">
        <v>726.8</v>
      </c>
      <c r="DK362">
        <v>2487964.6</v>
      </c>
      <c r="DL362">
        <v>11.6</v>
      </c>
      <c r="DM362">
        <v>349.4</v>
      </c>
      <c r="DN362">
        <v>44</v>
      </c>
      <c r="DO362">
        <v>0</v>
      </c>
      <c r="DP362">
        <v>0.12797357775259</v>
      </c>
      <c r="DQ362">
        <v>5.9755986331424801E-2</v>
      </c>
      <c r="DR362">
        <v>205.1999580593</v>
      </c>
      <c r="DS362">
        <v>6.2314146009718502E-7</v>
      </c>
      <c r="DT362">
        <v>5.9719523598712597E-2</v>
      </c>
      <c r="DU362">
        <v>0.119410234189466</v>
      </c>
      <c r="DV362">
        <v>5.9944300462014002E-2</v>
      </c>
      <c r="DW362" s="58">
        <v>205.199914035848</v>
      </c>
      <c r="DX362">
        <v>4.7836673456202698E-7</v>
      </c>
      <c r="DY362">
        <v>6.0062884843393997E-2</v>
      </c>
      <c r="DZ362">
        <v>3.1525459298178001E-3</v>
      </c>
      <c r="EA362">
        <v>0</v>
      </c>
      <c r="EB362">
        <v>2044560</v>
      </c>
      <c r="EC362">
        <v>991055</v>
      </c>
      <c r="ED362">
        <v>0</v>
      </c>
      <c r="EE362">
        <v>6841</v>
      </c>
      <c r="EF362">
        <v>1</v>
      </c>
      <c r="EG362">
        <v>0</v>
      </c>
      <c r="EH362">
        <v>0</v>
      </c>
      <c r="EI362">
        <v>0</v>
      </c>
      <c r="EJ362">
        <v>0</v>
      </c>
      <c r="EK362">
        <v>0</v>
      </c>
      <c r="EL362">
        <v>0</v>
      </c>
      <c r="EM362">
        <v>0</v>
      </c>
      <c r="EN362">
        <v>1</v>
      </c>
      <c r="EO362">
        <v>0</v>
      </c>
      <c r="EP362">
        <v>0</v>
      </c>
      <c r="EQ362">
        <v>1</v>
      </c>
      <c r="ER362">
        <v>1</v>
      </c>
      <c r="ES362">
        <v>0</v>
      </c>
      <c r="ET362">
        <v>0</v>
      </c>
      <c r="EU362">
        <v>0</v>
      </c>
      <c r="EV362">
        <v>0</v>
      </c>
      <c r="EW362">
        <v>0</v>
      </c>
      <c r="EX362">
        <v>0</v>
      </c>
      <c r="EY362">
        <v>0</v>
      </c>
      <c r="EZ362" t="s">
        <v>1950</v>
      </c>
      <c r="FA362">
        <v>40</v>
      </c>
      <c r="FB362" t="s">
        <v>1824</v>
      </c>
      <c r="FC362">
        <v>0</v>
      </c>
      <c r="FD362" t="s">
        <v>1803</v>
      </c>
      <c r="FE362">
        <v>0</v>
      </c>
      <c r="FF362">
        <v>0</v>
      </c>
      <c r="FG362">
        <v>0</v>
      </c>
      <c r="FH362">
        <v>0</v>
      </c>
      <c r="FI362">
        <v>0</v>
      </c>
      <c r="FJ362">
        <v>0</v>
      </c>
      <c r="FK362">
        <v>0</v>
      </c>
      <c r="FL362">
        <v>0</v>
      </c>
      <c r="FM362">
        <v>0</v>
      </c>
      <c r="FN362">
        <v>0</v>
      </c>
      <c r="FO362">
        <v>0</v>
      </c>
      <c r="FP362">
        <v>0</v>
      </c>
      <c r="FQ362">
        <v>0</v>
      </c>
      <c r="FR362">
        <v>0</v>
      </c>
      <c r="FS362">
        <v>0</v>
      </c>
      <c r="FT362">
        <v>0</v>
      </c>
      <c r="FU362">
        <v>0</v>
      </c>
      <c r="FV362">
        <v>0</v>
      </c>
      <c r="FW362">
        <v>0</v>
      </c>
      <c r="FX362" t="s">
        <v>1827</v>
      </c>
      <c r="FY362">
        <v>0</v>
      </c>
      <c r="FZ362">
        <v>0</v>
      </c>
      <c r="GA362">
        <v>1</v>
      </c>
      <c r="GB362">
        <v>0</v>
      </c>
      <c r="GC362">
        <v>0</v>
      </c>
      <c r="GD362">
        <v>0</v>
      </c>
      <c r="GE362">
        <v>1</v>
      </c>
      <c r="GF362">
        <v>1</v>
      </c>
      <c r="GG362">
        <v>0</v>
      </c>
      <c r="GH362">
        <v>0</v>
      </c>
      <c r="GI362">
        <v>0</v>
      </c>
      <c r="GJ362">
        <v>0</v>
      </c>
      <c r="GK362">
        <v>0</v>
      </c>
      <c r="GL362">
        <v>1</v>
      </c>
      <c r="GM362" t="s">
        <v>1804</v>
      </c>
      <c r="GN362">
        <v>0</v>
      </c>
      <c r="GO362" t="s">
        <v>1893</v>
      </c>
      <c r="GP362">
        <v>0</v>
      </c>
      <c r="GQ362" t="s">
        <v>1830</v>
      </c>
      <c r="GR362">
        <v>228.43324659999999</v>
      </c>
      <c r="GS362">
        <v>6.3379565870951398</v>
      </c>
      <c r="GT362">
        <v>3.1816734683663102</v>
      </c>
      <c r="GU362">
        <v>0</v>
      </c>
      <c r="GV362">
        <v>21788170</v>
      </c>
      <c r="GW362">
        <v>2204409</v>
      </c>
      <c r="GX362">
        <v>0.36</v>
      </c>
      <c r="GY362">
        <v>2235462</v>
      </c>
      <c r="GZ362">
        <v>205.19961061438386</v>
      </c>
      <c r="HA362" t="s">
        <v>1806</v>
      </c>
      <c r="HB362" s="57">
        <v>0.39800000000000002</v>
      </c>
      <c r="HC362" t="s">
        <v>1806</v>
      </c>
      <c r="HD362" s="58">
        <v>205.199914035848</v>
      </c>
      <c r="HE362" s="18">
        <v>1715348.16</v>
      </c>
      <c r="HF362" s="18">
        <v>17853343.64928</v>
      </c>
      <c r="HG362" s="18">
        <v>1831752.2910423544</v>
      </c>
      <c r="HH362" s="57">
        <v>0.49797570850202427</v>
      </c>
      <c r="HI362" t="s">
        <v>44</v>
      </c>
      <c r="HJ362" s="11" t="s">
        <v>44</v>
      </c>
      <c r="HK362" t="s">
        <v>44</v>
      </c>
      <c r="HL362" s="11" t="s">
        <v>44</v>
      </c>
      <c r="HM362" s="59" t="s">
        <v>44</v>
      </c>
      <c r="HN362" s="59" t="s">
        <v>44</v>
      </c>
      <c r="HO362" s="59" t="s">
        <v>44</v>
      </c>
      <c r="HP362" s="59" t="s">
        <v>44</v>
      </c>
      <c r="HQ362" s="59" t="s">
        <v>44</v>
      </c>
      <c r="HR362" s="59" t="s">
        <v>44</v>
      </c>
      <c r="HS362" s="59" t="s">
        <v>44</v>
      </c>
      <c r="HT362" s="59" t="s">
        <v>44</v>
      </c>
      <c r="HU362">
        <v>1</v>
      </c>
      <c r="HV362" s="19">
        <v>1</v>
      </c>
      <c r="HW362" s="18">
        <v>473.30962848000001</v>
      </c>
      <c r="HX362" s="58">
        <v>155.90819162131197</v>
      </c>
      <c r="HY362" s="58">
        <v>336.09180837868803</v>
      </c>
      <c r="HZ362" s="57">
        <v>0.58262651786908859</v>
      </c>
      <c r="IA362" s="18">
        <v>1715348.1599999997</v>
      </c>
      <c r="IB362" s="18">
        <v>2511073.6818943424</v>
      </c>
      <c r="IC362" s="18">
        <v>26135254.881156314</v>
      </c>
      <c r="ID362" s="58">
        <v>20.5199914035848</v>
      </c>
      <c r="IE362" s="18">
        <v>268147.60274591262</v>
      </c>
      <c r="IF362" s="18">
        <v>1563604.6882964419</v>
      </c>
      <c r="IG362" s="18">
        <v>750218716.65778136</v>
      </c>
      <c r="IH362" s="18">
        <v>0</v>
      </c>
      <c r="II362" s="18">
        <v>0</v>
      </c>
      <c r="IJ362" s="18">
        <v>2232.1838793895267</v>
      </c>
      <c r="IK362" s="58">
        <v>22.72217843902439</v>
      </c>
      <c r="IL362" s="58">
        <v>7.2421839119904803</v>
      </c>
      <c r="IM362" s="58">
        <v>12.873637090079999</v>
      </c>
      <c r="IN362" s="58" t="e">
        <v>#VALUE!</v>
      </c>
      <c r="IO362" s="58">
        <v>3.1563855357156108E-15</v>
      </c>
      <c r="IP362" s="58">
        <v>77.480713014667288</v>
      </c>
      <c r="IQ362" s="58" t="e">
        <v>#VALUE!</v>
      </c>
      <c r="IR362" s="58" t="e">
        <v>#VALUE!</v>
      </c>
      <c r="IS362" s="58">
        <f t="shared" si="25"/>
        <v>2232.1838793895267</v>
      </c>
      <c r="IT362" s="60"/>
      <c r="IU362" s="18">
        <f t="shared" si="26"/>
        <v>12.873637090079999</v>
      </c>
      <c r="IV362" s="18">
        <f t="shared" si="27"/>
        <v>22.72217843902439</v>
      </c>
      <c r="IW362" s="57">
        <f t="shared" si="28"/>
        <v>0.31688656833599993</v>
      </c>
      <c r="IX362" s="57">
        <f t="shared" si="29"/>
        <v>0.46388572328916755</v>
      </c>
      <c r="JA362" s="18">
        <v>205.4</v>
      </c>
    </row>
    <row r="363" spans="18:261" x14ac:dyDescent="0.2">
      <c r="R363" t="s">
        <v>716</v>
      </c>
      <c r="S363">
        <v>6179</v>
      </c>
      <c r="T363" t="s">
        <v>41</v>
      </c>
      <c r="U363">
        <v>3</v>
      </c>
      <c r="V363">
        <v>2829</v>
      </c>
      <c r="W363" t="s">
        <v>42</v>
      </c>
      <c r="X363" t="s">
        <v>77</v>
      </c>
      <c r="Y363">
        <v>48149</v>
      </c>
      <c r="Z363">
        <v>435</v>
      </c>
      <c r="AA363">
        <v>1615</v>
      </c>
      <c r="AB363" t="b">
        <v>1</v>
      </c>
      <c r="AC363">
        <v>10608</v>
      </c>
      <c r="AD363">
        <v>1988</v>
      </c>
      <c r="AE363" s="10">
        <v>9999</v>
      </c>
      <c r="AF363" s="11">
        <v>20</v>
      </c>
      <c r="AG363" s="11">
        <v>11.168424571954189</v>
      </c>
      <c r="AH363" s="11">
        <v>0</v>
      </c>
      <c r="AI363" s="11">
        <v>11.168424571954189</v>
      </c>
      <c r="AJ363" s="11" t="s">
        <v>138</v>
      </c>
      <c r="AK363" s="11">
        <v>4.82</v>
      </c>
      <c r="AL363" s="11" t="s">
        <v>138</v>
      </c>
      <c r="AM363" s="11">
        <v>-28.91</v>
      </c>
      <c r="AQ363" t="s">
        <v>905</v>
      </c>
      <c r="AR363" t="s">
        <v>906</v>
      </c>
      <c r="AS363">
        <v>594</v>
      </c>
      <c r="AT363" t="s">
        <v>41</v>
      </c>
      <c r="AU363">
        <v>4</v>
      </c>
      <c r="AV363">
        <v>389</v>
      </c>
      <c r="AW363" t="s">
        <v>42</v>
      </c>
      <c r="AX363">
        <v>0</v>
      </c>
      <c r="AY363" t="s">
        <v>878</v>
      </c>
      <c r="AZ363" t="s">
        <v>907</v>
      </c>
      <c r="BA363">
        <v>10</v>
      </c>
      <c r="BB363" t="s">
        <v>908</v>
      </c>
      <c r="BC363">
        <v>5</v>
      </c>
      <c r="BD363">
        <v>10005</v>
      </c>
      <c r="BE363">
        <v>410</v>
      </c>
      <c r="BF363">
        <v>12507</v>
      </c>
      <c r="BG363">
        <v>1980</v>
      </c>
      <c r="BH363">
        <v>0</v>
      </c>
      <c r="BI363" t="s">
        <v>1807</v>
      </c>
      <c r="BJ363" t="s">
        <v>1788</v>
      </c>
      <c r="BK363" t="s">
        <v>1808</v>
      </c>
      <c r="BL363" t="s">
        <v>1809</v>
      </c>
      <c r="BM363" t="s">
        <v>1865</v>
      </c>
      <c r="BN363">
        <v>2012</v>
      </c>
      <c r="BO363">
        <v>0.96</v>
      </c>
      <c r="BP363" t="s">
        <v>1931</v>
      </c>
      <c r="BQ363" t="s">
        <v>1701</v>
      </c>
      <c r="BR363">
        <v>2012</v>
      </c>
      <c r="BS363">
        <v>0</v>
      </c>
      <c r="BT363" t="s">
        <v>1873</v>
      </c>
      <c r="BU363" t="s">
        <v>1863</v>
      </c>
      <c r="BV363" t="s">
        <v>1812</v>
      </c>
      <c r="BW363">
        <v>2008</v>
      </c>
      <c r="BX363">
        <v>0</v>
      </c>
      <c r="BY363">
        <v>0.2</v>
      </c>
      <c r="BZ363">
        <v>0.30580000000000002</v>
      </c>
      <c r="CA363">
        <v>8.3949999999999997E-2</v>
      </c>
      <c r="CB363">
        <v>0.30580000000000002</v>
      </c>
      <c r="CC363">
        <v>8.3949999999999997E-2</v>
      </c>
      <c r="CD363">
        <v>0.1</v>
      </c>
      <c r="CE363">
        <v>0.1</v>
      </c>
      <c r="CF363">
        <v>0.1</v>
      </c>
      <c r="CG363">
        <v>0.99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2027</v>
      </c>
      <c r="CN363">
        <v>0</v>
      </c>
      <c r="CO363" t="s">
        <v>2599</v>
      </c>
      <c r="CP363">
        <v>100</v>
      </c>
      <c r="CQ363" t="s">
        <v>1843</v>
      </c>
      <c r="CR363">
        <v>100</v>
      </c>
      <c r="CS363" t="s">
        <v>1795</v>
      </c>
      <c r="CT363" t="s">
        <v>2600</v>
      </c>
      <c r="CU363">
        <v>1</v>
      </c>
      <c r="CV363">
        <v>0</v>
      </c>
      <c r="CW363" t="s">
        <v>2601</v>
      </c>
      <c r="CX363">
        <v>38.585700000000003</v>
      </c>
      <c r="CY363">
        <v>-75.234099999999998</v>
      </c>
      <c r="CZ363" t="s">
        <v>1798</v>
      </c>
      <c r="DA363" t="s">
        <v>1799</v>
      </c>
      <c r="DB363">
        <v>0</v>
      </c>
      <c r="DC363">
        <v>0</v>
      </c>
      <c r="DD363" s="18">
        <v>2809982.4</v>
      </c>
      <c r="DE363" s="18">
        <v>296383.59999999998</v>
      </c>
      <c r="DF363" s="57">
        <v>6.4000000000000001E-2</v>
      </c>
      <c r="DG363" t="s">
        <v>1877</v>
      </c>
      <c r="DH363">
        <v>1684134.8</v>
      </c>
      <c r="DI363">
        <v>415</v>
      </c>
      <c r="DJ363">
        <v>124.4</v>
      </c>
      <c r="DK363">
        <v>288304</v>
      </c>
      <c r="DL363">
        <v>1.4</v>
      </c>
      <c r="DM363">
        <v>73.2</v>
      </c>
      <c r="DN363">
        <v>3</v>
      </c>
      <c r="DO363">
        <v>0</v>
      </c>
      <c r="DP363">
        <v>0.33893308971298097</v>
      </c>
      <c r="DQ363">
        <v>9.4709717376625896E-2</v>
      </c>
      <c r="DR363">
        <v>205.19977631480199</v>
      </c>
      <c r="DS363">
        <v>2.6603853195681401E-7</v>
      </c>
      <c r="DT363">
        <v>8.8512966359277204E-2</v>
      </c>
      <c r="DU363">
        <v>0.29537551551924301</v>
      </c>
      <c r="DV363">
        <v>8.8541479832756204E-2</v>
      </c>
      <c r="DW363" s="58">
        <v>205.19986175002299</v>
      </c>
      <c r="DX363">
        <v>4.98223761116795E-7</v>
      </c>
      <c r="DY363">
        <v>8.6928908541050204E-2</v>
      </c>
      <c r="DZ363">
        <v>1.54377370335873E-3</v>
      </c>
      <c r="EA363">
        <v>0</v>
      </c>
      <c r="EB363">
        <v>121015</v>
      </c>
      <c r="EC363">
        <v>85162</v>
      </c>
      <c r="ED363">
        <v>0</v>
      </c>
      <c r="EE363">
        <v>8733</v>
      </c>
      <c r="EF363">
        <v>1</v>
      </c>
      <c r="EG363">
        <v>0</v>
      </c>
      <c r="EH363">
        <v>0</v>
      </c>
      <c r="EI363">
        <v>0</v>
      </c>
      <c r="EJ363">
        <v>0</v>
      </c>
      <c r="EK363">
        <v>0</v>
      </c>
      <c r="EL363">
        <v>0</v>
      </c>
      <c r="EM363">
        <v>0</v>
      </c>
      <c r="EN363">
        <v>1</v>
      </c>
      <c r="EO363">
        <v>0</v>
      </c>
      <c r="EP363">
        <v>1</v>
      </c>
      <c r="EQ363">
        <v>1</v>
      </c>
      <c r="ER363">
        <v>1</v>
      </c>
      <c r="ES363">
        <v>0</v>
      </c>
      <c r="ET363">
        <v>1</v>
      </c>
      <c r="EU363">
        <v>0</v>
      </c>
      <c r="EV363">
        <v>0</v>
      </c>
      <c r="EW363">
        <v>0</v>
      </c>
      <c r="EX363">
        <v>1</v>
      </c>
      <c r="EY363">
        <v>1</v>
      </c>
      <c r="EZ363" t="s">
        <v>1950</v>
      </c>
      <c r="FA363">
        <v>42</v>
      </c>
      <c r="FB363" t="s">
        <v>1824</v>
      </c>
      <c r="FC363">
        <v>0</v>
      </c>
      <c r="FD363" t="s">
        <v>1803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74</v>
      </c>
      <c r="FM363">
        <v>79</v>
      </c>
      <c r="FN363">
        <v>49</v>
      </c>
      <c r="FO363">
        <v>61</v>
      </c>
      <c r="FP363">
        <v>0</v>
      </c>
      <c r="FQ363">
        <v>0</v>
      </c>
      <c r="FR363">
        <v>1</v>
      </c>
      <c r="FS363" t="s">
        <v>1851</v>
      </c>
      <c r="FT363">
        <v>1</v>
      </c>
      <c r="FU363">
        <v>1</v>
      </c>
      <c r="FV363">
        <v>1</v>
      </c>
      <c r="FW363">
        <v>1</v>
      </c>
      <c r="FX363">
        <v>0</v>
      </c>
      <c r="FY363">
        <v>0</v>
      </c>
      <c r="FZ363">
        <v>0</v>
      </c>
      <c r="GA363">
        <v>0</v>
      </c>
      <c r="GB363">
        <v>0</v>
      </c>
      <c r="GC363">
        <v>0</v>
      </c>
      <c r="GD363">
        <v>0</v>
      </c>
      <c r="GE363">
        <v>1</v>
      </c>
      <c r="GF363">
        <v>0</v>
      </c>
      <c r="GG363">
        <v>0</v>
      </c>
      <c r="GH363">
        <v>0</v>
      </c>
      <c r="GI363">
        <v>0</v>
      </c>
      <c r="GJ363">
        <v>0</v>
      </c>
      <c r="GK363">
        <v>0</v>
      </c>
      <c r="GL363">
        <v>0</v>
      </c>
      <c r="GM363">
        <v>0</v>
      </c>
      <c r="GN363">
        <v>0</v>
      </c>
      <c r="GO363">
        <v>0</v>
      </c>
      <c r="GP363">
        <v>0</v>
      </c>
      <c r="GQ363" t="s">
        <v>1805</v>
      </c>
      <c r="GR363">
        <v>124.9203443</v>
      </c>
      <c r="GS363">
        <v>3.32211700444376</v>
      </c>
      <c r="GT363">
        <v>0.99583459121157702</v>
      </c>
      <c r="GU363">
        <v>0</v>
      </c>
      <c r="GV363">
        <v>1755560</v>
      </c>
      <c r="GW363">
        <v>173719</v>
      </c>
      <c r="GX363">
        <v>0.04</v>
      </c>
      <c r="GY363">
        <v>180121</v>
      </c>
      <c r="GZ363">
        <v>205.20061974526647</v>
      </c>
      <c r="HA363" t="s">
        <v>1840</v>
      </c>
      <c r="HB363" s="57">
        <v>0.2</v>
      </c>
      <c r="HC363" t="s">
        <v>1806</v>
      </c>
      <c r="HD363" s="58">
        <v>205.19986175002299</v>
      </c>
      <c r="HE363" s="18">
        <v>718320</v>
      </c>
      <c r="HF363" s="18">
        <v>8984028.2400000002</v>
      </c>
      <c r="HG363" s="18">
        <v>921760.67640315113</v>
      </c>
      <c r="HH363" s="57">
        <v>1</v>
      </c>
      <c r="HI363">
        <v>273</v>
      </c>
      <c r="HJ363" s="11">
        <v>34.347618757983653</v>
      </c>
      <c r="HK363">
        <v>5</v>
      </c>
      <c r="HL363" s="11">
        <v>12.581545332594747</v>
      </c>
      <c r="HM363" s="59">
        <v>3125.5155422276798</v>
      </c>
      <c r="HN363" s="59">
        <v>12.66</v>
      </c>
      <c r="HO363" s="59">
        <v>4.59</v>
      </c>
      <c r="HP363" s="59">
        <v>41.041408684261597</v>
      </c>
      <c r="HQ363" s="59">
        <v>0.38370695062987797</v>
      </c>
      <c r="HR363" s="59">
        <v>0.62260470245777544</v>
      </c>
      <c r="HS363" s="59">
        <v>4.82</v>
      </c>
      <c r="HT363" s="59">
        <v>64.83</v>
      </c>
      <c r="HU363" t="s">
        <v>44</v>
      </c>
      <c r="HV363" s="19">
        <v>1</v>
      </c>
      <c r="HW363" s="18">
        <v>473.96902410000001</v>
      </c>
      <c r="HX363" s="58">
        <v>156.12539653853997</v>
      </c>
      <c r="HY363" s="58">
        <v>253.87460346146003</v>
      </c>
      <c r="HZ363" s="57">
        <v>0.32299410371092191</v>
      </c>
      <c r="IA363" s="18">
        <v>718320</v>
      </c>
      <c r="IB363" s="18">
        <v>1160065.6228881471</v>
      </c>
      <c r="IC363" s="18">
        <v>14508940.745462056</v>
      </c>
      <c r="ID363" s="58">
        <v>20.519986175002302</v>
      </c>
      <c r="IE363" s="18">
        <v>148861.63175540449</v>
      </c>
      <c r="IF363" s="18">
        <v>772899.0446477466</v>
      </c>
      <c r="IG363" s="18">
        <v>751263890.69616902</v>
      </c>
      <c r="IH363" s="18">
        <v>0</v>
      </c>
      <c r="II363" s="18">
        <v>0</v>
      </c>
      <c r="IJ363" s="18">
        <v>2959.1927686071849</v>
      </c>
      <c r="IK363" s="58">
        <v>23.871758926829269</v>
      </c>
      <c r="IL363" s="58">
        <v>11.537154413343751</v>
      </c>
      <c r="IM363" s="58">
        <v>15.469886537819995</v>
      </c>
      <c r="IN363" s="58">
        <v>25.409895808931179</v>
      </c>
      <c r="IO363" s="58">
        <v>0</v>
      </c>
      <c r="IP363" s="58">
        <v>91.458429105494019</v>
      </c>
      <c r="IQ363" s="58">
        <v>80.186823084163308</v>
      </c>
      <c r="IR363" s="58">
        <v>74.524349792756752</v>
      </c>
      <c r="IS363" s="58">
        <f t="shared" si="25"/>
        <v>2959.1927686071849</v>
      </c>
      <c r="IT363" s="60"/>
      <c r="IU363" s="18">
        <f t="shared" si="26"/>
        <v>15.469886537819995</v>
      </c>
      <c r="IV363" s="18">
        <f t="shared" si="27"/>
        <v>23.871758926829269</v>
      </c>
      <c r="IW363" s="57">
        <f t="shared" si="28"/>
        <v>0.3807936500939999</v>
      </c>
      <c r="IX363" s="57">
        <f t="shared" si="29"/>
        <v>0.61497051855460949</v>
      </c>
      <c r="JA363" s="18">
        <v>205.4</v>
      </c>
    </row>
    <row r="364" spans="18:261" x14ac:dyDescent="0.2">
      <c r="R364" t="s">
        <v>115</v>
      </c>
      <c r="S364">
        <v>6180</v>
      </c>
      <c r="T364" t="s">
        <v>41</v>
      </c>
      <c r="U364">
        <v>1</v>
      </c>
      <c r="V364">
        <v>2830</v>
      </c>
      <c r="W364" t="s">
        <v>42</v>
      </c>
      <c r="X364" t="s">
        <v>77</v>
      </c>
      <c r="Y364">
        <v>48395</v>
      </c>
      <c r="Z364">
        <v>855</v>
      </c>
      <c r="AA364">
        <v>1710</v>
      </c>
      <c r="AB364" t="b">
        <v>1</v>
      </c>
      <c r="AC364">
        <v>10406</v>
      </c>
      <c r="AD364">
        <v>2010</v>
      </c>
      <c r="AE364" s="10">
        <v>9999</v>
      </c>
      <c r="AF364" s="11">
        <v>40</v>
      </c>
      <c r="AG364" s="11">
        <v>9.0783548614068668</v>
      </c>
      <c r="AH364" s="11">
        <v>0</v>
      </c>
      <c r="AI364" s="11">
        <v>9.0783548614068668</v>
      </c>
      <c r="AJ364" s="11" t="s">
        <v>138</v>
      </c>
      <c r="AK364" s="11">
        <v>4.82</v>
      </c>
      <c r="AL364" s="11" t="s">
        <v>138</v>
      </c>
      <c r="AM364" s="11">
        <v>-28.91</v>
      </c>
      <c r="AQ364" t="s">
        <v>909</v>
      </c>
      <c r="AR364" t="s">
        <v>910</v>
      </c>
      <c r="AS364">
        <v>1001</v>
      </c>
      <c r="AT364" t="s">
        <v>41</v>
      </c>
      <c r="AU364">
        <v>1</v>
      </c>
      <c r="AV364">
        <v>706</v>
      </c>
      <c r="AW364" t="s">
        <v>42</v>
      </c>
      <c r="AX364">
        <v>0</v>
      </c>
      <c r="AY364" t="s">
        <v>167</v>
      </c>
      <c r="AZ364" t="s">
        <v>43</v>
      </c>
      <c r="BA364">
        <v>18</v>
      </c>
      <c r="BB364" t="s">
        <v>911</v>
      </c>
      <c r="BC364">
        <v>165</v>
      </c>
      <c r="BD364">
        <v>18165</v>
      </c>
      <c r="BE364">
        <v>500</v>
      </c>
      <c r="BF364">
        <v>10203</v>
      </c>
      <c r="BG364">
        <v>1970</v>
      </c>
      <c r="BH364">
        <v>2028</v>
      </c>
      <c r="BI364" t="s">
        <v>1881</v>
      </c>
      <c r="BJ364" t="s">
        <v>1788</v>
      </c>
      <c r="BK364" t="s">
        <v>1808</v>
      </c>
      <c r="BL364" t="s">
        <v>1809</v>
      </c>
      <c r="BM364" t="s">
        <v>1810</v>
      </c>
      <c r="BN364">
        <v>2008</v>
      </c>
      <c r="BO364">
        <v>0.97</v>
      </c>
      <c r="BP364" t="s">
        <v>1971</v>
      </c>
      <c r="BQ364" t="s">
        <v>1701</v>
      </c>
      <c r="BR364">
        <v>2015</v>
      </c>
      <c r="BS364">
        <v>0</v>
      </c>
      <c r="BT364" t="s">
        <v>1909</v>
      </c>
      <c r="BU364" t="s">
        <v>1863</v>
      </c>
      <c r="BV364">
        <v>0</v>
      </c>
      <c r="BW364">
        <v>0</v>
      </c>
      <c r="BX364">
        <v>0</v>
      </c>
      <c r="BY364">
        <v>4.4000000000000004</v>
      </c>
      <c r="BZ364">
        <v>0.33573999999999998</v>
      </c>
      <c r="CA364">
        <v>8.2269999999999996E-2</v>
      </c>
      <c r="CB364">
        <v>0.33573999999999998</v>
      </c>
      <c r="CC364">
        <v>8.2269999999999996E-2</v>
      </c>
      <c r="CD364">
        <v>0.05</v>
      </c>
      <c r="CE364">
        <v>0.1</v>
      </c>
      <c r="CF364">
        <v>0.56000000000000005</v>
      </c>
      <c r="CG364">
        <v>0.99</v>
      </c>
      <c r="CH364" t="s">
        <v>1793</v>
      </c>
      <c r="CI364">
        <v>2016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 t="s">
        <v>2602</v>
      </c>
      <c r="CT364" t="s">
        <v>2603</v>
      </c>
      <c r="CU364">
        <v>1</v>
      </c>
      <c r="CV364">
        <v>0</v>
      </c>
      <c r="CW364" t="s">
        <v>1816</v>
      </c>
      <c r="CX364">
        <v>39.924199999999999</v>
      </c>
      <c r="CY364">
        <v>-87.424400000000006</v>
      </c>
      <c r="CZ364" t="s">
        <v>1817</v>
      </c>
      <c r="DA364" t="s">
        <v>1818</v>
      </c>
      <c r="DB364">
        <v>0</v>
      </c>
      <c r="DC364" t="s">
        <v>2604</v>
      </c>
      <c r="DD364" s="18">
        <v>26586210.800000001</v>
      </c>
      <c r="DE364" s="18">
        <v>2824880.4</v>
      </c>
      <c r="DF364" s="57">
        <v>0.50600000000000001</v>
      </c>
      <c r="DG364" t="s">
        <v>1820</v>
      </c>
      <c r="DH364">
        <v>12151486.800000001</v>
      </c>
      <c r="DI364">
        <v>1151.5999999999999</v>
      </c>
      <c r="DJ364">
        <v>3232.6</v>
      </c>
      <c r="DK364">
        <v>2727745.4</v>
      </c>
      <c r="DL364">
        <v>14.8</v>
      </c>
      <c r="DM364">
        <v>571.6</v>
      </c>
      <c r="DN364">
        <v>62</v>
      </c>
      <c r="DO364">
        <v>0</v>
      </c>
      <c r="DP364">
        <v>8.2123583383150803E-2</v>
      </c>
      <c r="DQ364">
        <v>0.19824585143221199</v>
      </c>
      <c r="DR364">
        <v>205.199939201413</v>
      </c>
      <c r="DS364">
        <v>7.5818662987359801E-7</v>
      </c>
      <c r="DT364">
        <v>6.6600679136639501E-2</v>
      </c>
      <c r="DU364">
        <v>8.6631375088622994E-2</v>
      </c>
      <c r="DV364">
        <v>0.24317869321941801</v>
      </c>
      <c r="DW364" s="58">
        <v>205.20001293301999</v>
      </c>
      <c r="DX364">
        <v>5.5667955510230099E-7</v>
      </c>
      <c r="DY364">
        <v>9.4079022494597098E-2</v>
      </c>
      <c r="DZ364">
        <v>3.67108879904918E-3</v>
      </c>
      <c r="EA364">
        <v>0</v>
      </c>
      <c r="EB364">
        <v>2251110</v>
      </c>
      <c r="EC364">
        <v>1026216</v>
      </c>
      <c r="ED364">
        <v>0</v>
      </c>
      <c r="EE364">
        <v>2831</v>
      </c>
      <c r="EF364">
        <v>1</v>
      </c>
      <c r="EG364">
        <v>1</v>
      </c>
      <c r="EH364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>
        <v>1</v>
      </c>
      <c r="EO364">
        <v>0</v>
      </c>
      <c r="EP364">
        <v>0</v>
      </c>
      <c r="EQ364">
        <v>1</v>
      </c>
      <c r="ER364">
        <v>1</v>
      </c>
      <c r="ES364">
        <v>0</v>
      </c>
      <c r="ET364">
        <v>0</v>
      </c>
      <c r="EU364">
        <v>0</v>
      </c>
      <c r="EV364">
        <v>0</v>
      </c>
      <c r="EW364">
        <v>0</v>
      </c>
      <c r="EX364">
        <v>1</v>
      </c>
      <c r="EY364">
        <v>1</v>
      </c>
      <c r="EZ364" t="s">
        <v>1950</v>
      </c>
      <c r="FA364">
        <v>52</v>
      </c>
      <c r="FB364" t="s">
        <v>1824</v>
      </c>
      <c r="FC364">
        <v>2</v>
      </c>
      <c r="FD364" t="s">
        <v>1803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28</v>
      </c>
      <c r="FM364">
        <v>19</v>
      </c>
      <c r="FN364">
        <v>55</v>
      </c>
      <c r="FO364">
        <v>8</v>
      </c>
      <c r="FP364">
        <v>0</v>
      </c>
      <c r="FQ364">
        <v>0</v>
      </c>
      <c r="FR364">
        <v>0</v>
      </c>
      <c r="FS364">
        <v>0</v>
      </c>
      <c r="FT364">
        <v>0</v>
      </c>
      <c r="FU364">
        <v>0</v>
      </c>
      <c r="FV364">
        <v>0</v>
      </c>
      <c r="FW364">
        <v>0</v>
      </c>
      <c r="FX364" t="s">
        <v>1827</v>
      </c>
      <c r="FY364" t="s">
        <v>2114</v>
      </c>
      <c r="FZ364">
        <v>2028</v>
      </c>
      <c r="GA364">
        <v>1</v>
      </c>
      <c r="GB364">
        <v>0</v>
      </c>
      <c r="GC364">
        <v>0</v>
      </c>
      <c r="GD364">
        <v>0</v>
      </c>
      <c r="GE364">
        <v>1</v>
      </c>
      <c r="GF364">
        <v>1</v>
      </c>
      <c r="GG364">
        <v>0</v>
      </c>
      <c r="GH364">
        <v>1</v>
      </c>
      <c r="GI364">
        <v>0</v>
      </c>
      <c r="GJ364" t="s">
        <v>1804</v>
      </c>
      <c r="GK364">
        <v>0</v>
      </c>
      <c r="GL364">
        <v>1</v>
      </c>
      <c r="GM364" t="s">
        <v>1804</v>
      </c>
      <c r="GN364">
        <v>0</v>
      </c>
      <c r="GO364" t="s">
        <v>1829</v>
      </c>
      <c r="GP364">
        <v>0</v>
      </c>
      <c r="GQ364" t="s">
        <v>1830</v>
      </c>
      <c r="GR364">
        <v>312.06118129999999</v>
      </c>
      <c r="GS364">
        <v>3.6903019952773599</v>
      </c>
      <c r="GT364">
        <v>10.358866125333</v>
      </c>
      <c r="GU364">
        <v>1</v>
      </c>
      <c r="GV364">
        <v>24710588</v>
      </c>
      <c r="GW364">
        <v>2679692</v>
      </c>
      <c r="GX364">
        <v>0.47</v>
      </c>
      <c r="GY364">
        <v>2535310</v>
      </c>
      <c r="GZ364">
        <v>205.20029713578649</v>
      </c>
      <c r="HA364" t="s">
        <v>1806</v>
      </c>
      <c r="HB364" s="57">
        <v>0.50600000000000001</v>
      </c>
      <c r="HC364" t="s">
        <v>1806</v>
      </c>
      <c r="HD364" s="58">
        <v>205.20001293301999</v>
      </c>
      <c r="HE364" s="18">
        <v>2216280</v>
      </c>
      <c r="HF364" s="18">
        <v>22612704.84</v>
      </c>
      <c r="HG364" s="18">
        <v>2320063.6628092816</v>
      </c>
      <c r="HH364" s="57">
        <v>0.50251256281407031</v>
      </c>
      <c r="HI364">
        <v>103</v>
      </c>
      <c r="HJ364" s="11">
        <v>12.999801729631489</v>
      </c>
      <c r="HK364">
        <v>0</v>
      </c>
      <c r="HL364" s="11">
        <v>12.621166727797561</v>
      </c>
      <c r="HM364" s="59">
        <v>2714</v>
      </c>
      <c r="HN364" s="59">
        <v>10.58</v>
      </c>
      <c r="HO364" s="59">
        <v>4.59</v>
      </c>
      <c r="HP364" s="59">
        <v>36.07</v>
      </c>
      <c r="HQ364" s="59">
        <v>0.3</v>
      </c>
      <c r="HR364" s="59">
        <v>0.44</v>
      </c>
      <c r="HS364" s="59">
        <v>4.82</v>
      </c>
      <c r="HT364" s="59">
        <v>10.69</v>
      </c>
      <c r="HU364" t="s">
        <v>44</v>
      </c>
      <c r="HV364" s="19">
        <v>1</v>
      </c>
      <c r="HW364" s="18">
        <v>471.53164500000003</v>
      </c>
      <c r="HX364" s="58">
        <v>155.32252386299999</v>
      </c>
      <c r="HY364" s="58">
        <v>344.67747613699999</v>
      </c>
      <c r="HZ364" s="57">
        <v>0.73401953279778376</v>
      </c>
      <c r="IA364" s="18">
        <v>2216280</v>
      </c>
      <c r="IB364" s="18">
        <v>3215005.5536542931</v>
      </c>
      <c r="IC364" s="18">
        <v>32802701.663934752</v>
      </c>
      <c r="ID364" s="58">
        <v>20.520001293302002</v>
      </c>
      <c r="IE364" s="18">
        <v>336555.74028387037</v>
      </c>
      <c r="IF364" s="18">
        <v>1983507.9225254112</v>
      </c>
      <c r="IG364" s="18">
        <v>747400526.60978258</v>
      </c>
      <c r="IH364" s="18">
        <v>0</v>
      </c>
      <c r="II364" s="18">
        <v>0</v>
      </c>
      <c r="IJ364" s="18">
        <v>2168.4054757111862</v>
      </c>
      <c r="IK364" s="58">
        <v>22.630212</v>
      </c>
      <c r="IL364" s="58">
        <v>6.8966896041574755</v>
      </c>
      <c r="IM364" s="58">
        <v>12.620072946779999</v>
      </c>
      <c r="IN364" s="58">
        <v>21.006652867521311</v>
      </c>
      <c r="IO364" s="58">
        <v>0</v>
      </c>
      <c r="IP364" s="58">
        <v>76.072596158725403</v>
      </c>
      <c r="IQ364" s="58">
        <v>2.8952667273436106</v>
      </c>
      <c r="IR364" s="58">
        <v>3.235037112585514</v>
      </c>
      <c r="IS364" s="58">
        <f t="shared" si="25"/>
        <v>2168.4054757111862</v>
      </c>
      <c r="IT364" s="60"/>
      <c r="IU364" s="18">
        <f t="shared" si="26"/>
        <v>12.620072946779999</v>
      </c>
      <c r="IV364" s="18">
        <f t="shared" si="27"/>
        <v>22.630212</v>
      </c>
      <c r="IW364" s="57">
        <f t="shared" si="28"/>
        <v>0.31064504772599999</v>
      </c>
      <c r="IX364" s="57">
        <f t="shared" si="29"/>
        <v>0.4506314877426556</v>
      </c>
      <c r="JA364" s="18">
        <v>205.4</v>
      </c>
    </row>
    <row r="365" spans="18:261" x14ac:dyDescent="0.2">
      <c r="R365" t="s">
        <v>116</v>
      </c>
      <c r="S365">
        <v>6180</v>
      </c>
      <c r="T365" t="s">
        <v>41</v>
      </c>
      <c r="U365">
        <v>2</v>
      </c>
      <c r="V365">
        <v>2831</v>
      </c>
      <c r="W365" t="s">
        <v>42</v>
      </c>
      <c r="X365" t="s">
        <v>77</v>
      </c>
      <c r="Y365">
        <v>48395</v>
      </c>
      <c r="Z365">
        <v>855</v>
      </c>
      <c r="AA365">
        <v>1710</v>
      </c>
      <c r="AB365" t="b">
        <v>1</v>
      </c>
      <c r="AC365">
        <v>10472</v>
      </c>
      <c r="AD365">
        <v>2011</v>
      </c>
      <c r="AE365" s="10">
        <v>9999</v>
      </c>
      <c r="AF365" s="11">
        <v>40</v>
      </c>
      <c r="AG365" s="11">
        <v>9.0783548614068668</v>
      </c>
      <c r="AH365" s="11">
        <v>0</v>
      </c>
      <c r="AI365" s="11">
        <v>9.0783548614068668</v>
      </c>
      <c r="AJ365" s="11" t="s">
        <v>138</v>
      </c>
      <c r="AK365" s="11">
        <v>4.82</v>
      </c>
      <c r="AL365" s="11" t="s">
        <v>138</v>
      </c>
      <c r="AM365" s="11">
        <v>-28.91</v>
      </c>
      <c r="AQ365" t="s">
        <v>909</v>
      </c>
      <c r="AR365" t="s">
        <v>912</v>
      </c>
      <c r="AS365">
        <v>1001</v>
      </c>
      <c r="AT365" t="s">
        <v>41</v>
      </c>
      <c r="AU365">
        <v>2</v>
      </c>
      <c r="AV365">
        <v>707</v>
      </c>
      <c r="AW365" t="s">
        <v>42</v>
      </c>
      <c r="AX365">
        <v>0</v>
      </c>
      <c r="AY365" t="s">
        <v>167</v>
      </c>
      <c r="AZ365" t="s">
        <v>43</v>
      </c>
      <c r="BA365">
        <v>18</v>
      </c>
      <c r="BB365" t="s">
        <v>911</v>
      </c>
      <c r="BC365">
        <v>165</v>
      </c>
      <c r="BD365">
        <v>18165</v>
      </c>
      <c r="BE365">
        <v>495</v>
      </c>
      <c r="BF365">
        <v>10254</v>
      </c>
      <c r="BG365">
        <v>1972</v>
      </c>
      <c r="BH365">
        <v>2028</v>
      </c>
      <c r="BI365" t="s">
        <v>1881</v>
      </c>
      <c r="BJ365" t="s">
        <v>1788</v>
      </c>
      <c r="BK365" t="s">
        <v>1808</v>
      </c>
      <c r="BL365" t="s">
        <v>1809</v>
      </c>
      <c r="BM365" t="s">
        <v>1810</v>
      </c>
      <c r="BN365">
        <v>2008</v>
      </c>
      <c r="BO365">
        <v>0.97</v>
      </c>
      <c r="BP365" t="s">
        <v>1971</v>
      </c>
      <c r="BQ365" t="s">
        <v>1701</v>
      </c>
      <c r="BR365">
        <v>2015</v>
      </c>
      <c r="BS365">
        <v>0</v>
      </c>
      <c r="BT365" t="s">
        <v>1909</v>
      </c>
      <c r="BU365" t="s">
        <v>1863</v>
      </c>
      <c r="BV365">
        <v>0</v>
      </c>
      <c r="BW365">
        <v>0</v>
      </c>
      <c r="BX365">
        <v>0</v>
      </c>
      <c r="BY365">
        <v>4.4000000000000004</v>
      </c>
      <c r="BZ365">
        <v>0.31928000000000001</v>
      </c>
      <c r="CA365">
        <v>9.9769999999999998E-2</v>
      </c>
      <c r="CB365">
        <v>0.31928000000000001</v>
      </c>
      <c r="CC365">
        <v>9.9769999999999998E-2</v>
      </c>
      <c r="CD365">
        <v>0.05</v>
      </c>
      <c r="CE365">
        <v>0.1</v>
      </c>
      <c r="CF365">
        <v>0.56000000000000005</v>
      </c>
      <c r="CG365">
        <v>0.99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 t="s">
        <v>2602</v>
      </c>
      <c r="CT365" t="s">
        <v>2605</v>
      </c>
      <c r="CU365">
        <v>1</v>
      </c>
      <c r="CV365">
        <v>0</v>
      </c>
      <c r="CW365" t="s">
        <v>1816</v>
      </c>
      <c r="CX365">
        <v>39.924199999999999</v>
      </c>
      <c r="CY365">
        <v>-87.424400000000006</v>
      </c>
      <c r="CZ365" t="s">
        <v>1817</v>
      </c>
      <c r="DA365" t="s">
        <v>1818</v>
      </c>
      <c r="DB365">
        <v>0</v>
      </c>
      <c r="DC365" t="s">
        <v>2604</v>
      </c>
      <c r="DD365" s="18">
        <v>23364633.399999999</v>
      </c>
      <c r="DE365" s="18">
        <v>2490371.7999999998</v>
      </c>
      <c r="DF365" s="57">
        <v>0.45800000000000002</v>
      </c>
      <c r="DG365" t="s">
        <v>1820</v>
      </c>
      <c r="DH365">
        <v>10353756.4</v>
      </c>
      <c r="DI365">
        <v>949.4</v>
      </c>
      <c r="DJ365">
        <v>2604.4</v>
      </c>
      <c r="DK365">
        <v>2397211.6</v>
      </c>
      <c r="DL365">
        <v>11.6</v>
      </c>
      <c r="DM365">
        <v>458.6</v>
      </c>
      <c r="DN365">
        <v>21</v>
      </c>
      <c r="DO365">
        <v>0</v>
      </c>
      <c r="DP365">
        <v>0.106796330254379</v>
      </c>
      <c r="DQ365">
        <v>0.14328285704951599</v>
      </c>
      <c r="DR365">
        <v>205.199782820829</v>
      </c>
      <c r="DS365">
        <v>6.2142503057411104E-7</v>
      </c>
      <c r="DT365">
        <v>7.0080454778653295E-2</v>
      </c>
      <c r="DU365">
        <v>8.1268127237125801E-2</v>
      </c>
      <c r="DV365">
        <v>0.22293523338568599</v>
      </c>
      <c r="DW365" s="58">
        <v>205.20001824638001</v>
      </c>
      <c r="DX365">
        <v>4.9647686746927497E-7</v>
      </c>
      <c r="DY365">
        <v>8.8586206258435801E-2</v>
      </c>
      <c r="DZ365">
        <v>1.70491674445011E-3</v>
      </c>
      <c r="EA365">
        <v>0</v>
      </c>
      <c r="EB365">
        <v>1254072</v>
      </c>
      <c r="EC365">
        <v>560603</v>
      </c>
      <c r="ED365">
        <v>0</v>
      </c>
      <c r="EE365">
        <v>6198</v>
      </c>
      <c r="EF365">
        <v>1</v>
      </c>
      <c r="EG365">
        <v>1</v>
      </c>
      <c r="EH365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>
        <v>1</v>
      </c>
      <c r="EO365">
        <v>0</v>
      </c>
      <c r="EP365">
        <v>0</v>
      </c>
      <c r="EQ365">
        <v>1</v>
      </c>
      <c r="ER365">
        <v>1</v>
      </c>
      <c r="ES365">
        <v>0</v>
      </c>
      <c r="ET365">
        <v>0</v>
      </c>
      <c r="EU365">
        <v>0</v>
      </c>
      <c r="EV365">
        <v>0</v>
      </c>
      <c r="EW365">
        <v>0</v>
      </c>
      <c r="EX365">
        <v>1</v>
      </c>
      <c r="EY365">
        <v>1</v>
      </c>
      <c r="EZ365" t="s">
        <v>1950</v>
      </c>
      <c r="FA365">
        <v>50</v>
      </c>
      <c r="FB365" t="s">
        <v>1824</v>
      </c>
      <c r="FC365">
        <v>5</v>
      </c>
      <c r="FD365" t="s">
        <v>1849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28</v>
      </c>
      <c r="FM365">
        <v>19</v>
      </c>
      <c r="FN365">
        <v>55</v>
      </c>
      <c r="FO365">
        <v>8</v>
      </c>
      <c r="FP365">
        <v>0</v>
      </c>
      <c r="FQ365">
        <v>0</v>
      </c>
      <c r="FR365">
        <v>0</v>
      </c>
      <c r="FS365">
        <v>0</v>
      </c>
      <c r="FT365">
        <v>0</v>
      </c>
      <c r="FU365">
        <v>0</v>
      </c>
      <c r="FV365">
        <v>0</v>
      </c>
      <c r="FW365">
        <v>0</v>
      </c>
      <c r="FX365" t="s">
        <v>1827</v>
      </c>
      <c r="FY365" t="s">
        <v>2114</v>
      </c>
      <c r="FZ365">
        <v>2028</v>
      </c>
      <c r="GA365">
        <v>1</v>
      </c>
      <c r="GB365">
        <v>0</v>
      </c>
      <c r="GC365">
        <v>0</v>
      </c>
      <c r="GD365">
        <v>0</v>
      </c>
      <c r="GE365">
        <v>1</v>
      </c>
      <c r="GF365">
        <v>1</v>
      </c>
      <c r="GG365">
        <v>0</v>
      </c>
      <c r="GH365">
        <v>1</v>
      </c>
      <c r="GI365">
        <v>0</v>
      </c>
      <c r="GJ365" t="s">
        <v>1804</v>
      </c>
      <c r="GK365">
        <v>0</v>
      </c>
      <c r="GL365">
        <v>1</v>
      </c>
      <c r="GM365" t="s">
        <v>1804</v>
      </c>
      <c r="GN365">
        <v>0</v>
      </c>
      <c r="GO365" t="s">
        <v>1829</v>
      </c>
      <c r="GP365">
        <v>0</v>
      </c>
      <c r="GQ365" t="s">
        <v>1830</v>
      </c>
      <c r="GR365">
        <v>312.06118129999999</v>
      </c>
      <c r="GS365">
        <v>3.0423521312229198</v>
      </c>
      <c r="GT365">
        <v>8.3457993370096801</v>
      </c>
      <c r="GU365">
        <v>0</v>
      </c>
      <c r="GV365">
        <v>14044693</v>
      </c>
      <c r="GW365">
        <v>1495472</v>
      </c>
      <c r="GX365">
        <v>0.28000000000000003</v>
      </c>
      <c r="GY365">
        <v>1440986</v>
      </c>
      <c r="GZ365">
        <v>205.20007094494696</v>
      </c>
      <c r="HA365" t="s">
        <v>1806</v>
      </c>
      <c r="HB365" s="57">
        <v>0.45800000000000002</v>
      </c>
      <c r="HC365" t="s">
        <v>1806</v>
      </c>
      <c r="HD365" s="58">
        <v>205.20001824638001</v>
      </c>
      <c r="HE365" s="18">
        <v>1985979.6</v>
      </c>
      <c r="HF365" s="18">
        <v>20364234.818400003</v>
      </c>
      <c r="HG365" s="18">
        <v>2089370.6781546241</v>
      </c>
      <c r="HH365" s="57">
        <v>0.49748743718592964</v>
      </c>
      <c r="HI365">
        <v>103</v>
      </c>
      <c r="HJ365" s="11">
        <v>13.040034887822411</v>
      </c>
      <c r="HK365">
        <v>0</v>
      </c>
      <c r="HL365" s="11">
        <v>12.660228046429525</v>
      </c>
      <c r="HM365" s="59">
        <v>2749</v>
      </c>
      <c r="HN365" s="59">
        <v>10.58</v>
      </c>
      <c r="HO365" s="59">
        <v>4.59</v>
      </c>
      <c r="HP365" s="59">
        <v>36.58</v>
      </c>
      <c r="HQ365" s="59">
        <v>0.31</v>
      </c>
      <c r="HR365" s="59">
        <v>0.45</v>
      </c>
      <c r="HS365" s="59">
        <v>4.82</v>
      </c>
      <c r="HT365" s="59">
        <v>10.69</v>
      </c>
      <c r="HU365" t="s">
        <v>44</v>
      </c>
      <c r="HV365" s="19">
        <v>1</v>
      </c>
      <c r="HW365" s="18">
        <v>469.14972390000003</v>
      </c>
      <c r="HX365" s="58">
        <v>154.53791905266002</v>
      </c>
      <c r="HY365" s="58">
        <v>340.46208094733998</v>
      </c>
      <c r="HZ365" s="57">
        <v>0.66588913328960631</v>
      </c>
      <c r="IA365" s="18">
        <v>1985979.6</v>
      </c>
      <c r="IB365" s="18">
        <v>2887428.4597703908</v>
      </c>
      <c r="IC365" s="18">
        <v>29607691.426485587</v>
      </c>
      <c r="ID365" s="58">
        <v>20.520001824638001</v>
      </c>
      <c r="IE365" s="18">
        <v>303774.94104740157</v>
      </c>
      <c r="IF365" s="18">
        <v>1785595.7371072224</v>
      </c>
      <c r="IG365" s="18">
        <v>743625066.1431092</v>
      </c>
      <c r="IH365" s="18">
        <v>0</v>
      </c>
      <c r="II365" s="18">
        <v>0</v>
      </c>
      <c r="IJ365" s="18">
        <v>2184.1641338558561</v>
      </c>
      <c r="IK365" s="58">
        <v>22.687342666666666</v>
      </c>
      <c r="IL365" s="58">
        <v>6.9815344085751816</v>
      </c>
      <c r="IM365" s="58">
        <v>12.683154758040001</v>
      </c>
      <c r="IN365" s="58">
        <v>21.145575360652124</v>
      </c>
      <c r="IO365" s="58">
        <v>0</v>
      </c>
      <c r="IP365" s="58">
        <v>76.423563290435567</v>
      </c>
      <c r="IQ365" s="58">
        <v>7.0725664593720126</v>
      </c>
      <c r="IR365" s="58">
        <v>7.8662669360492572</v>
      </c>
      <c r="IS365" s="58">
        <f t="shared" si="25"/>
        <v>2184.1641338558561</v>
      </c>
      <c r="IT365" s="60"/>
      <c r="IU365" s="18">
        <f t="shared" si="26"/>
        <v>12.683154758040001</v>
      </c>
      <c r="IV365" s="18">
        <f t="shared" si="27"/>
        <v>22.687342666666666</v>
      </c>
      <c r="IW365" s="57">
        <f t="shared" si="28"/>
        <v>0.31219781626800003</v>
      </c>
      <c r="IX365" s="57">
        <f t="shared" si="29"/>
        <v>0.45390640456245923</v>
      </c>
      <c r="JA365" s="18">
        <v>205.4</v>
      </c>
    </row>
    <row r="366" spans="18:261" x14ac:dyDescent="0.2">
      <c r="R366" t="s">
        <v>1069</v>
      </c>
      <c r="S366">
        <v>6181</v>
      </c>
      <c r="T366" t="s">
        <v>41</v>
      </c>
      <c r="U366">
        <v>1</v>
      </c>
      <c r="V366">
        <v>2832</v>
      </c>
      <c r="W366" t="s">
        <v>42</v>
      </c>
      <c r="X366" t="s">
        <v>77</v>
      </c>
      <c r="Y366">
        <v>48029</v>
      </c>
      <c r="Z366">
        <v>420</v>
      </c>
      <c r="AA366">
        <v>840</v>
      </c>
      <c r="AB366" t="b">
        <v>1</v>
      </c>
      <c r="AC366">
        <v>10697</v>
      </c>
      <c r="AD366">
        <v>1977</v>
      </c>
      <c r="AE366" s="10">
        <v>2021</v>
      </c>
      <c r="AF366" s="11">
        <v>12</v>
      </c>
      <c r="AG366" s="11">
        <v>13.6457534703846</v>
      </c>
      <c r="AH366" s="11">
        <v>0</v>
      </c>
      <c r="AI366" s="11">
        <v>13.6457534703846</v>
      </c>
      <c r="AJ366" s="11" t="s">
        <v>138</v>
      </c>
      <c r="AK366" s="11">
        <v>4.82</v>
      </c>
      <c r="AL366" s="11" t="s">
        <v>138</v>
      </c>
      <c r="AM366" s="11">
        <v>-28.91</v>
      </c>
      <c r="AQ366" t="s">
        <v>165</v>
      </c>
      <c r="AR366" t="s">
        <v>913</v>
      </c>
      <c r="AS366">
        <v>1012</v>
      </c>
      <c r="AT366" t="s">
        <v>41</v>
      </c>
      <c r="AU366">
        <v>2</v>
      </c>
      <c r="AV366">
        <v>727</v>
      </c>
      <c r="AW366" t="s">
        <v>42</v>
      </c>
      <c r="AX366">
        <v>0</v>
      </c>
      <c r="AY366" t="s">
        <v>167</v>
      </c>
      <c r="AZ366" t="s">
        <v>43</v>
      </c>
      <c r="BA366">
        <v>18</v>
      </c>
      <c r="BB366" t="s">
        <v>168</v>
      </c>
      <c r="BC366">
        <v>173</v>
      </c>
      <c r="BD366">
        <v>18173</v>
      </c>
      <c r="BE366">
        <v>90</v>
      </c>
      <c r="BF366">
        <v>11727</v>
      </c>
      <c r="BG366">
        <v>1955</v>
      </c>
      <c r="BH366">
        <v>2024</v>
      </c>
      <c r="BI366" t="s">
        <v>1807</v>
      </c>
      <c r="BJ366" t="s">
        <v>1788</v>
      </c>
      <c r="BK366" t="s">
        <v>1808</v>
      </c>
      <c r="BL366" t="s">
        <v>1809</v>
      </c>
      <c r="BM366" t="s">
        <v>1810</v>
      </c>
      <c r="BN366">
        <v>1995</v>
      </c>
      <c r="BO366">
        <v>0.95</v>
      </c>
      <c r="BP366" t="s">
        <v>1811</v>
      </c>
      <c r="BQ366" t="s">
        <v>1701</v>
      </c>
      <c r="BR366">
        <v>2003</v>
      </c>
      <c r="BS366">
        <v>0</v>
      </c>
      <c r="BT366" t="s">
        <v>1909</v>
      </c>
      <c r="BU366" t="s">
        <v>1863</v>
      </c>
      <c r="BV366">
        <v>0</v>
      </c>
      <c r="BW366">
        <v>0</v>
      </c>
      <c r="BX366">
        <v>0</v>
      </c>
      <c r="BY366">
        <v>0.25</v>
      </c>
      <c r="BZ366">
        <v>0.20563000000000001</v>
      </c>
      <c r="CA366">
        <v>0.16259000000000001</v>
      </c>
      <c r="CB366">
        <v>0.20563000000000001</v>
      </c>
      <c r="CC366">
        <v>0.16259000000000001</v>
      </c>
      <c r="CD366">
        <v>0.05</v>
      </c>
      <c r="CE366">
        <v>0.1</v>
      </c>
      <c r="CF366">
        <v>0.56000000000000005</v>
      </c>
      <c r="CG366">
        <v>0.99</v>
      </c>
      <c r="CH366" t="s">
        <v>1793</v>
      </c>
      <c r="CI366">
        <v>2016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 t="s">
        <v>2602</v>
      </c>
      <c r="CT366" t="s">
        <v>2606</v>
      </c>
      <c r="CU366">
        <v>1</v>
      </c>
      <c r="CV366">
        <v>0</v>
      </c>
      <c r="CW366" t="s">
        <v>1816</v>
      </c>
      <c r="CX366">
        <v>37.911099999999998</v>
      </c>
      <c r="CY366">
        <v>-87.327500000000001</v>
      </c>
      <c r="CZ366" t="s">
        <v>1817</v>
      </c>
      <c r="DA366" t="s">
        <v>1818</v>
      </c>
      <c r="DB366" t="s">
        <v>1819</v>
      </c>
      <c r="DC366">
        <v>0</v>
      </c>
      <c r="DD366" s="18">
        <v>2383385.7999999998</v>
      </c>
      <c r="DE366" s="18">
        <v>190650.6</v>
      </c>
      <c r="DF366" s="57">
        <v>0.1</v>
      </c>
      <c r="DG366" t="s">
        <v>1877</v>
      </c>
      <c r="DH366">
        <v>1353862.2</v>
      </c>
      <c r="DI366">
        <v>160</v>
      </c>
      <c r="DJ366">
        <v>207.8</v>
      </c>
      <c r="DK366">
        <v>244367.2</v>
      </c>
      <c r="DL366">
        <v>1.4</v>
      </c>
      <c r="DM366">
        <v>111</v>
      </c>
      <c r="DN366">
        <v>8</v>
      </c>
      <c r="DO366">
        <v>0</v>
      </c>
      <c r="DP366">
        <v>0.13067918464356201</v>
      </c>
      <c r="DQ366">
        <v>0.168793946831268</v>
      </c>
      <c r="DR366">
        <v>205.20035092806</v>
      </c>
      <c r="DS366">
        <v>3.4031037667594298E-7</v>
      </c>
      <c r="DT366">
        <v>0.176000074105294</v>
      </c>
      <c r="DU366">
        <v>0.134262778606803</v>
      </c>
      <c r="DV366">
        <v>0.17437378371558601</v>
      </c>
      <c r="DW366" s="58">
        <v>205.058870452278</v>
      </c>
      <c r="DX366">
        <v>5.8739965640476602E-7</v>
      </c>
      <c r="DY366">
        <v>0.16397532924694899</v>
      </c>
      <c r="DZ366">
        <v>6.6797534169026097E-3</v>
      </c>
      <c r="EA366">
        <v>0</v>
      </c>
      <c r="EB366">
        <v>120690</v>
      </c>
      <c r="EC366">
        <v>73981</v>
      </c>
      <c r="ED366">
        <v>14574</v>
      </c>
      <c r="EE366">
        <v>0</v>
      </c>
      <c r="EF366">
        <v>1</v>
      </c>
      <c r="EG366">
        <v>1</v>
      </c>
      <c r="EH366" t="s">
        <v>1821</v>
      </c>
      <c r="EI366">
        <v>0.11</v>
      </c>
      <c r="EJ366">
        <v>0.28999999999999998</v>
      </c>
      <c r="EK366" t="s">
        <v>1822</v>
      </c>
      <c r="EL366" t="s">
        <v>1822</v>
      </c>
      <c r="EM366">
        <v>0</v>
      </c>
      <c r="EN366">
        <v>1</v>
      </c>
      <c r="EO366">
        <v>0</v>
      </c>
      <c r="EP366">
        <v>0</v>
      </c>
      <c r="EQ366">
        <v>1</v>
      </c>
      <c r="ER366">
        <v>1</v>
      </c>
      <c r="ES366">
        <v>0</v>
      </c>
      <c r="ET366">
        <v>0</v>
      </c>
      <c r="EU366">
        <v>0</v>
      </c>
      <c r="EV366">
        <v>0</v>
      </c>
      <c r="EW366">
        <v>0</v>
      </c>
      <c r="EX366">
        <v>1</v>
      </c>
      <c r="EY366">
        <v>1</v>
      </c>
      <c r="EZ366" t="s">
        <v>1801</v>
      </c>
      <c r="FA366">
        <v>67</v>
      </c>
      <c r="FB366" t="s">
        <v>1860</v>
      </c>
      <c r="FC366">
        <v>4</v>
      </c>
      <c r="FD366" t="s">
        <v>1825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43</v>
      </c>
      <c r="FM366">
        <v>6</v>
      </c>
      <c r="FN366">
        <v>61</v>
      </c>
      <c r="FO366">
        <v>7</v>
      </c>
      <c r="FP366">
        <v>0</v>
      </c>
      <c r="FQ366">
        <v>0</v>
      </c>
      <c r="FR366">
        <v>0</v>
      </c>
      <c r="FS366">
        <v>0</v>
      </c>
      <c r="FT366">
        <v>0</v>
      </c>
      <c r="FU366">
        <v>0</v>
      </c>
      <c r="FV366">
        <v>0</v>
      </c>
      <c r="FW366">
        <v>0</v>
      </c>
      <c r="FX366" t="s">
        <v>1827</v>
      </c>
      <c r="FY366">
        <v>0</v>
      </c>
      <c r="FZ366">
        <v>0</v>
      </c>
      <c r="GA366">
        <v>1</v>
      </c>
      <c r="GB366" t="s">
        <v>1828</v>
      </c>
      <c r="GC366">
        <v>0</v>
      </c>
      <c r="GD366">
        <v>1</v>
      </c>
      <c r="GE366">
        <v>1</v>
      </c>
      <c r="GF366">
        <v>1</v>
      </c>
      <c r="GG366">
        <v>0</v>
      </c>
      <c r="GH366">
        <v>1</v>
      </c>
      <c r="GI366">
        <v>0</v>
      </c>
      <c r="GJ366" t="s">
        <v>1804</v>
      </c>
      <c r="GK366">
        <v>0</v>
      </c>
      <c r="GL366">
        <v>1</v>
      </c>
      <c r="GM366" t="s">
        <v>1804</v>
      </c>
      <c r="GN366">
        <v>0</v>
      </c>
      <c r="GO366" t="s">
        <v>1829</v>
      </c>
      <c r="GP366">
        <v>0</v>
      </c>
      <c r="GQ366" t="s">
        <v>1830</v>
      </c>
      <c r="GR366">
        <v>119.168006599999</v>
      </c>
      <c r="GS366">
        <v>1.34264224572503</v>
      </c>
      <c r="GT366">
        <v>1.7437566166353899</v>
      </c>
      <c r="GU366">
        <v>0</v>
      </c>
      <c r="GV366">
        <v>1809156</v>
      </c>
      <c r="GW366">
        <v>138724</v>
      </c>
      <c r="GX366">
        <v>0.08</v>
      </c>
      <c r="GY366">
        <v>185411</v>
      </c>
      <c r="GZ366">
        <v>204.9696101386503</v>
      </c>
      <c r="HA366" t="s">
        <v>1840</v>
      </c>
      <c r="HB366" s="57">
        <v>0.2</v>
      </c>
      <c r="HC366" t="s">
        <v>1806</v>
      </c>
      <c r="HD366" s="58">
        <v>205.058870452278</v>
      </c>
      <c r="HE366" s="18">
        <v>157680</v>
      </c>
      <c r="HF366" s="18">
        <v>1849113.36</v>
      </c>
      <c r="HG366" s="18">
        <v>189588.54846990827</v>
      </c>
      <c r="HH366" s="57">
        <v>0.25</v>
      </c>
      <c r="HI366">
        <v>16</v>
      </c>
      <c r="HJ366" s="11">
        <v>36.197629855210664</v>
      </c>
      <c r="HK366">
        <v>0</v>
      </c>
      <c r="HL366" s="11">
        <v>36.197629855210664</v>
      </c>
      <c r="HM366" s="59" t="s">
        <v>44</v>
      </c>
      <c r="HN366" s="59" t="s">
        <v>44</v>
      </c>
      <c r="HO366" s="59" t="s">
        <v>44</v>
      </c>
      <c r="HP366" s="59" t="s">
        <v>44</v>
      </c>
      <c r="HQ366" s="59" t="s">
        <v>44</v>
      </c>
      <c r="HR366" s="59" t="s">
        <v>44</v>
      </c>
      <c r="HS366" s="59" t="s">
        <v>44</v>
      </c>
      <c r="HT366" s="59" t="s">
        <v>44</v>
      </c>
      <c r="HU366" t="s">
        <v>44</v>
      </c>
      <c r="HV366" s="19">
        <v>1</v>
      </c>
      <c r="HW366" s="18">
        <v>97.553394900000001</v>
      </c>
      <c r="HX366" s="58">
        <v>32.134088280059999</v>
      </c>
      <c r="HY366" s="58">
        <v>57.865911719940001</v>
      </c>
      <c r="HZ366" s="57">
        <v>0.31106396607240155</v>
      </c>
      <c r="IA366" s="18">
        <v>157680</v>
      </c>
      <c r="IB366" s="18">
        <v>245242.83085148138</v>
      </c>
      <c r="IC366" s="18">
        <v>2875962.6773953224</v>
      </c>
      <c r="ID366" s="58">
        <v>20.505887045227801</v>
      </c>
      <c r="IE366" s="18">
        <v>29487.082904479703</v>
      </c>
      <c r="IF366" s="18">
        <v>160101.46556542857</v>
      </c>
      <c r="IG366" s="18">
        <v>154626862.25615266</v>
      </c>
      <c r="IH366" s="18">
        <v>0</v>
      </c>
      <c r="II366" s="18">
        <v>0</v>
      </c>
      <c r="IJ366" s="18">
        <v>2672.1580574849877</v>
      </c>
      <c r="IK366" s="58">
        <v>48.39614266666667</v>
      </c>
      <c r="IL366" s="58">
        <v>9.7683534759828987</v>
      </c>
      <c r="IM366" s="58">
        <v>14.50510589502</v>
      </c>
      <c r="IN366" s="58">
        <v>50.347080237331696</v>
      </c>
      <c r="IO366" s="58">
        <v>0</v>
      </c>
      <c r="IP366" s="58">
        <v>86.305330879385011</v>
      </c>
      <c r="IQ366" s="58">
        <v>100.10784125813147</v>
      </c>
      <c r="IR366" s="58">
        <v>98.593753366556911</v>
      </c>
      <c r="IS366" s="58">
        <f t="shared" si="25"/>
        <v>2672.1580574849877</v>
      </c>
      <c r="IT366" s="60"/>
      <c r="IU366" s="18">
        <f t="shared" si="26"/>
        <v>14.50510589502</v>
      </c>
      <c r="IV366" s="18">
        <f t="shared" si="27"/>
        <v>48.39614266666667</v>
      </c>
      <c r="IW366" s="57">
        <f t="shared" si="28"/>
        <v>0.35704542533399997</v>
      </c>
      <c r="IX366" s="57">
        <f t="shared" si="29"/>
        <v>0.55531983036200772</v>
      </c>
      <c r="JA366" s="18">
        <v>205.4</v>
      </c>
    </row>
    <row r="367" spans="18:261" x14ac:dyDescent="0.2">
      <c r="R367" t="s">
        <v>1070</v>
      </c>
      <c r="S367">
        <v>6181</v>
      </c>
      <c r="T367" t="s">
        <v>41</v>
      </c>
      <c r="U367">
        <v>2</v>
      </c>
      <c r="V367">
        <v>2833</v>
      </c>
      <c r="W367" t="s">
        <v>42</v>
      </c>
      <c r="X367" t="s">
        <v>77</v>
      </c>
      <c r="Y367">
        <v>48029</v>
      </c>
      <c r="Z367">
        <v>420</v>
      </c>
      <c r="AA367">
        <v>840</v>
      </c>
      <c r="AB367" t="b">
        <v>1</v>
      </c>
      <c r="AC367">
        <v>10742</v>
      </c>
      <c r="AD367">
        <v>1977</v>
      </c>
      <c r="AE367" s="10">
        <v>2021</v>
      </c>
      <c r="AF367" s="11">
        <v>12</v>
      </c>
      <c r="AG367" s="11">
        <v>13.6457534703846</v>
      </c>
      <c r="AH367" s="11">
        <v>0</v>
      </c>
      <c r="AI367" s="11">
        <v>13.6457534703846</v>
      </c>
      <c r="AJ367" s="11" t="s">
        <v>138</v>
      </c>
      <c r="AK367" s="11">
        <v>4.82</v>
      </c>
      <c r="AL367" s="11" t="s">
        <v>138</v>
      </c>
      <c r="AM367" s="11">
        <v>-28.91</v>
      </c>
      <c r="AQ367" t="s">
        <v>914</v>
      </c>
      <c r="AR367" t="s">
        <v>915</v>
      </c>
      <c r="AS367">
        <v>113</v>
      </c>
      <c r="AT367" t="s">
        <v>41</v>
      </c>
      <c r="AU367">
        <v>1</v>
      </c>
      <c r="AV367">
        <v>62</v>
      </c>
      <c r="AW367" t="s">
        <v>42</v>
      </c>
      <c r="AX367">
        <v>0</v>
      </c>
      <c r="AY367" t="s">
        <v>306</v>
      </c>
      <c r="AZ367" t="s">
        <v>307</v>
      </c>
      <c r="BA367">
        <v>4</v>
      </c>
      <c r="BB367" t="s">
        <v>916</v>
      </c>
      <c r="BC367">
        <v>17</v>
      </c>
      <c r="BD367">
        <v>4017</v>
      </c>
      <c r="BE367">
        <v>116</v>
      </c>
      <c r="BF367">
        <v>10762</v>
      </c>
      <c r="BG367">
        <v>1980</v>
      </c>
      <c r="BH367">
        <v>2025</v>
      </c>
      <c r="BI367" t="s">
        <v>1881</v>
      </c>
      <c r="BJ367" t="s">
        <v>1788</v>
      </c>
      <c r="BK367" t="s">
        <v>1808</v>
      </c>
      <c r="BL367" t="s">
        <v>1886</v>
      </c>
      <c r="BM367" t="s">
        <v>1810</v>
      </c>
      <c r="BN367">
        <v>1973</v>
      </c>
      <c r="BO367">
        <v>0.9</v>
      </c>
      <c r="BP367" t="s">
        <v>1971</v>
      </c>
      <c r="BQ367">
        <v>0</v>
      </c>
      <c r="BR367">
        <v>0</v>
      </c>
      <c r="BS367">
        <v>0</v>
      </c>
      <c r="BT367" t="s">
        <v>41</v>
      </c>
      <c r="BU367">
        <v>0</v>
      </c>
      <c r="BV367" t="s">
        <v>1812</v>
      </c>
      <c r="BW367">
        <v>2016</v>
      </c>
      <c r="BX367">
        <v>0</v>
      </c>
      <c r="BY367">
        <v>1</v>
      </c>
      <c r="BZ367">
        <v>0.17341999999999999</v>
      </c>
      <c r="CA367">
        <v>0.17341999999999999</v>
      </c>
      <c r="CB367">
        <v>0.1469</v>
      </c>
      <c r="CC367">
        <v>0.1469</v>
      </c>
      <c r="CD367">
        <v>0.05</v>
      </c>
      <c r="CE367">
        <v>0.1</v>
      </c>
      <c r="CF367">
        <v>0.1</v>
      </c>
      <c r="CG367">
        <v>0.95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 t="s">
        <v>1793</v>
      </c>
      <c r="CO367">
        <v>0</v>
      </c>
      <c r="CP367">
        <v>0</v>
      </c>
      <c r="CQ367">
        <v>0</v>
      </c>
      <c r="CR367">
        <v>0</v>
      </c>
      <c r="CS367" t="s">
        <v>2602</v>
      </c>
      <c r="CT367" t="s">
        <v>2607</v>
      </c>
      <c r="CU367">
        <v>1</v>
      </c>
      <c r="CV367">
        <v>0</v>
      </c>
      <c r="CW367" t="s">
        <v>2024</v>
      </c>
      <c r="CX367">
        <v>34.939399999999999</v>
      </c>
      <c r="CY367">
        <v>-110.30329999999999</v>
      </c>
      <c r="CZ367" t="s">
        <v>1817</v>
      </c>
      <c r="DA367" t="s">
        <v>1818</v>
      </c>
      <c r="DB367" t="s">
        <v>2025</v>
      </c>
      <c r="DC367">
        <v>0</v>
      </c>
      <c r="DD367" s="18">
        <v>6100495.4000000004</v>
      </c>
      <c r="DE367" s="18">
        <v>498674.6</v>
      </c>
      <c r="DF367" s="57">
        <v>0.45999999999999902</v>
      </c>
      <c r="DG367" t="s">
        <v>1820</v>
      </c>
      <c r="DH367">
        <v>3287021.2</v>
      </c>
      <c r="DI367">
        <v>276.39999999999998</v>
      </c>
      <c r="DJ367">
        <v>521.4</v>
      </c>
      <c r="DK367">
        <v>625909</v>
      </c>
      <c r="DL367">
        <v>4.8</v>
      </c>
      <c r="DM367">
        <v>276.8</v>
      </c>
      <c r="DN367">
        <v>8</v>
      </c>
      <c r="DO367">
        <v>0</v>
      </c>
      <c r="DP367">
        <v>8.9770543983294399E-2</v>
      </c>
      <c r="DQ367">
        <v>0.177262647763967</v>
      </c>
      <c r="DR367">
        <v>205.200197996453</v>
      </c>
      <c r="DS367">
        <v>7.9745407091758998E-7</v>
      </c>
      <c r="DT367">
        <v>0.17836623861826201</v>
      </c>
      <c r="DU367">
        <v>9.0615591645229296E-2</v>
      </c>
      <c r="DV367">
        <v>0.170936937351022</v>
      </c>
      <c r="DW367" s="58">
        <v>205.19940069129399</v>
      </c>
      <c r="DX367">
        <v>7.8682134568939997E-7</v>
      </c>
      <c r="DY367">
        <v>0.16841996638171899</v>
      </c>
      <c r="DZ367">
        <v>2.89041723714771E-3</v>
      </c>
      <c r="EA367">
        <v>0</v>
      </c>
      <c r="EB367">
        <v>291064</v>
      </c>
      <c r="EC367">
        <v>177838</v>
      </c>
      <c r="ED367">
        <v>2568</v>
      </c>
      <c r="EE367">
        <v>0</v>
      </c>
      <c r="EF367">
        <v>1</v>
      </c>
      <c r="EG367">
        <v>1</v>
      </c>
      <c r="EH367" t="s">
        <v>1821</v>
      </c>
      <c r="EI367">
        <v>7.2936599999999996E-4</v>
      </c>
      <c r="EJ367">
        <v>7.7200000000000006E-5</v>
      </c>
      <c r="EK367" t="s">
        <v>1848</v>
      </c>
      <c r="EL367" t="s">
        <v>1848</v>
      </c>
      <c r="EM367">
        <v>0</v>
      </c>
      <c r="EN367">
        <v>0</v>
      </c>
      <c r="EO367">
        <v>0</v>
      </c>
      <c r="EP367">
        <v>1</v>
      </c>
      <c r="EQ367">
        <v>0</v>
      </c>
      <c r="ER367">
        <v>1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1</v>
      </c>
      <c r="EY367">
        <v>1</v>
      </c>
      <c r="EZ367" t="s">
        <v>1801</v>
      </c>
      <c r="FA367">
        <v>42</v>
      </c>
      <c r="FB367" t="s">
        <v>1824</v>
      </c>
      <c r="FC367">
        <v>6</v>
      </c>
      <c r="FD367" t="s">
        <v>1849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9</v>
      </c>
      <c r="FM367">
        <v>92</v>
      </c>
      <c r="FN367">
        <v>15</v>
      </c>
      <c r="FO367">
        <v>98</v>
      </c>
      <c r="FP367">
        <v>1</v>
      </c>
      <c r="FQ367">
        <v>0</v>
      </c>
      <c r="FR367">
        <v>0</v>
      </c>
      <c r="FS367">
        <v>0</v>
      </c>
      <c r="FT367">
        <v>0</v>
      </c>
      <c r="FU367">
        <v>0</v>
      </c>
      <c r="FV367">
        <v>0</v>
      </c>
      <c r="FW367">
        <v>0</v>
      </c>
      <c r="FX367">
        <v>0</v>
      </c>
      <c r="FY367">
        <v>0</v>
      </c>
      <c r="FZ367">
        <v>0</v>
      </c>
      <c r="GA367">
        <v>0</v>
      </c>
      <c r="GB367" t="s">
        <v>2416</v>
      </c>
      <c r="GC367">
        <v>2025</v>
      </c>
      <c r="GD367">
        <v>1</v>
      </c>
      <c r="GE367">
        <v>0</v>
      </c>
      <c r="GF367">
        <v>0</v>
      </c>
      <c r="GG367">
        <v>0</v>
      </c>
      <c r="GH367">
        <v>0</v>
      </c>
      <c r="GI367">
        <v>0</v>
      </c>
      <c r="GJ367">
        <v>0</v>
      </c>
      <c r="GK367">
        <v>0</v>
      </c>
      <c r="GL367">
        <v>1</v>
      </c>
      <c r="GM367" t="s">
        <v>1804</v>
      </c>
      <c r="GN367">
        <v>0</v>
      </c>
      <c r="GO367" t="s">
        <v>1838</v>
      </c>
      <c r="GP367">
        <v>0</v>
      </c>
      <c r="GQ367" t="s">
        <v>2434</v>
      </c>
      <c r="GR367">
        <v>30.766661670000001</v>
      </c>
      <c r="GS367">
        <v>8.9837501047282107</v>
      </c>
      <c r="GT367">
        <v>16.946914994954</v>
      </c>
      <c r="GU367">
        <v>1</v>
      </c>
      <c r="GV367">
        <v>4024235</v>
      </c>
      <c r="GW367">
        <v>325633</v>
      </c>
      <c r="GX367">
        <v>0.3</v>
      </c>
      <c r="GY367">
        <v>412885</v>
      </c>
      <c r="GZ367">
        <v>205.1992490498194</v>
      </c>
      <c r="HA367" t="s">
        <v>1806</v>
      </c>
      <c r="HB367" s="57">
        <v>0.45999999999999902</v>
      </c>
      <c r="HC367" t="s">
        <v>1806</v>
      </c>
      <c r="HD367" s="58">
        <v>205.19940069129399</v>
      </c>
      <c r="HE367" s="18">
        <v>467433.59999999899</v>
      </c>
      <c r="HF367" s="18">
        <v>5030520.4031999893</v>
      </c>
      <c r="HG367" s="18">
        <v>516129.88595098222</v>
      </c>
      <c r="HH367" s="57">
        <v>0.29974160206718348</v>
      </c>
      <c r="HI367">
        <v>347</v>
      </c>
      <c r="HJ367" s="11">
        <v>111.16703402028665</v>
      </c>
      <c r="HK367">
        <v>0</v>
      </c>
      <c r="HL367" s="11">
        <v>32.036609227748315</v>
      </c>
      <c r="HM367" s="59" t="s">
        <v>44</v>
      </c>
      <c r="HN367" s="59" t="s">
        <v>44</v>
      </c>
      <c r="HO367" s="59" t="s">
        <v>44</v>
      </c>
      <c r="HP367" s="59" t="s">
        <v>44</v>
      </c>
      <c r="HQ367" s="59" t="s">
        <v>44</v>
      </c>
      <c r="HR367" s="59" t="s">
        <v>44</v>
      </c>
      <c r="HS367" s="59" t="s">
        <v>44</v>
      </c>
      <c r="HT367" s="59" t="s">
        <v>44</v>
      </c>
      <c r="HU367" t="s">
        <v>44</v>
      </c>
      <c r="HV367" s="19">
        <v>1</v>
      </c>
      <c r="HW367" s="18">
        <v>115.38887256</v>
      </c>
      <c r="HX367" s="58">
        <v>38.009094621263998</v>
      </c>
      <c r="HY367" s="58">
        <v>77.990905378736002</v>
      </c>
      <c r="HZ367" s="57">
        <v>0.6841823381954012</v>
      </c>
      <c r="IA367" s="18">
        <v>467433.59999999905</v>
      </c>
      <c r="IB367" s="18">
        <v>695238.72478063894</v>
      </c>
      <c r="IC367" s="18">
        <v>7482159.156089236</v>
      </c>
      <c r="ID367" s="58">
        <v>20.519940069129401</v>
      </c>
      <c r="IE367" s="18">
        <v>76766.72873531947</v>
      </c>
      <c r="IF367" s="18">
        <v>439363.15721566277</v>
      </c>
      <c r="IG367" s="18">
        <v>182896959.36791918</v>
      </c>
      <c r="IH367" s="18">
        <v>0</v>
      </c>
      <c r="II367" s="18">
        <v>0</v>
      </c>
      <c r="IJ367" s="18">
        <v>2345.1062464237721</v>
      </c>
      <c r="IK367" s="58">
        <v>41.353310482758616</v>
      </c>
      <c r="IL367" s="58">
        <v>7.8673380119312721</v>
      </c>
      <c r="IM367" s="58">
        <v>13.311499074119999</v>
      </c>
      <c r="IN367" s="58">
        <v>42.217719229773238</v>
      </c>
      <c r="IO367" s="58">
        <v>-2.850070186736298E-15</v>
      </c>
      <c r="IP367" s="58">
        <v>79.895558135597028</v>
      </c>
      <c r="IQ367" s="58">
        <v>28.106806080949283</v>
      </c>
      <c r="IR367" s="58">
        <v>29.90251989761428</v>
      </c>
      <c r="IS367" s="58">
        <f t="shared" si="25"/>
        <v>2345.1062464237721</v>
      </c>
      <c r="IT367" s="60"/>
      <c r="IU367" s="18">
        <f t="shared" si="26"/>
        <v>13.311499074119999</v>
      </c>
      <c r="IV367" s="18">
        <f t="shared" si="27"/>
        <v>41.353310482758616</v>
      </c>
      <c r="IW367" s="57">
        <f t="shared" si="28"/>
        <v>0.32766460880399995</v>
      </c>
      <c r="IX367" s="57">
        <f t="shared" si="29"/>
        <v>0.48735290912044049</v>
      </c>
      <c r="JA367" s="18">
        <v>205.4</v>
      </c>
    </row>
    <row r="368" spans="18:261" x14ac:dyDescent="0.2">
      <c r="R368" t="s">
        <v>719</v>
      </c>
      <c r="S368">
        <v>6183</v>
      </c>
      <c r="T368" t="s">
        <v>41</v>
      </c>
      <c r="U368" t="s">
        <v>720</v>
      </c>
      <c r="V368">
        <v>2835</v>
      </c>
      <c r="W368" t="s">
        <v>42</v>
      </c>
      <c r="X368" t="s">
        <v>77</v>
      </c>
      <c r="Y368">
        <v>48013</v>
      </c>
      <c r="Z368">
        <v>391</v>
      </c>
      <c r="AA368">
        <v>391</v>
      </c>
      <c r="AB368" t="b">
        <v>1</v>
      </c>
      <c r="AC368">
        <v>12358</v>
      </c>
      <c r="AD368">
        <v>1982</v>
      </c>
      <c r="AE368" s="10">
        <v>9999</v>
      </c>
      <c r="AF368" s="11">
        <v>9</v>
      </c>
      <c r="AG368" s="11">
        <v>13.047332398484016</v>
      </c>
      <c r="AH368" s="11">
        <v>0</v>
      </c>
      <c r="AI368" s="11">
        <v>13.047332398484016</v>
      </c>
      <c r="AJ368" s="11" t="s">
        <v>138</v>
      </c>
      <c r="AK368" s="11">
        <v>4.82</v>
      </c>
      <c r="AL368" s="11" t="s">
        <v>138</v>
      </c>
      <c r="AM368" s="11">
        <v>-28.91</v>
      </c>
      <c r="AQ368" t="s">
        <v>914</v>
      </c>
      <c r="AR368" t="s">
        <v>917</v>
      </c>
      <c r="AS368">
        <v>113</v>
      </c>
      <c r="AT368" t="s">
        <v>41</v>
      </c>
      <c r="AU368">
        <v>3</v>
      </c>
      <c r="AV368">
        <v>64</v>
      </c>
      <c r="AW368" t="s">
        <v>42</v>
      </c>
      <c r="AX368">
        <v>0</v>
      </c>
      <c r="AY368" t="s">
        <v>306</v>
      </c>
      <c r="AZ368" t="s">
        <v>307</v>
      </c>
      <c r="BA368">
        <v>4</v>
      </c>
      <c r="BB368" t="s">
        <v>916</v>
      </c>
      <c r="BC368">
        <v>17</v>
      </c>
      <c r="BD368">
        <v>4017</v>
      </c>
      <c r="BE368">
        <v>271</v>
      </c>
      <c r="BF368">
        <v>11027</v>
      </c>
      <c r="BG368">
        <v>1980</v>
      </c>
      <c r="BH368">
        <v>2025</v>
      </c>
      <c r="BI368" t="s">
        <v>1881</v>
      </c>
      <c r="BJ368" t="s">
        <v>1788</v>
      </c>
      <c r="BK368" t="s">
        <v>1808</v>
      </c>
      <c r="BL368" t="s">
        <v>1886</v>
      </c>
      <c r="BM368" t="s">
        <v>1810</v>
      </c>
      <c r="BN368">
        <v>2009</v>
      </c>
      <c r="BO368">
        <v>0.94</v>
      </c>
      <c r="BP368" t="s">
        <v>1968</v>
      </c>
      <c r="BQ368">
        <v>0</v>
      </c>
      <c r="BR368">
        <v>0</v>
      </c>
      <c r="BS368">
        <v>0</v>
      </c>
      <c r="BT368" t="s">
        <v>41</v>
      </c>
      <c r="BU368">
        <v>0</v>
      </c>
      <c r="BV368" t="s">
        <v>1812</v>
      </c>
      <c r="BW368">
        <v>2016</v>
      </c>
      <c r="BX368">
        <v>0</v>
      </c>
      <c r="BY368">
        <v>0.8</v>
      </c>
      <c r="BZ368">
        <v>0.19067999999999999</v>
      </c>
      <c r="CA368">
        <v>0.19067999999999999</v>
      </c>
      <c r="CB368">
        <v>0.19067999999999999</v>
      </c>
      <c r="CC368">
        <v>0.19067999999999999</v>
      </c>
      <c r="CD368">
        <v>0.05</v>
      </c>
      <c r="CE368">
        <v>0.1</v>
      </c>
      <c r="CF368">
        <v>0.1</v>
      </c>
      <c r="CG368">
        <v>0.99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 t="s">
        <v>1793</v>
      </c>
      <c r="CO368">
        <v>0</v>
      </c>
      <c r="CP368">
        <v>0</v>
      </c>
      <c r="CQ368">
        <v>0</v>
      </c>
      <c r="CR368">
        <v>0</v>
      </c>
      <c r="CS368" t="s">
        <v>2602</v>
      </c>
      <c r="CT368" t="s">
        <v>2608</v>
      </c>
      <c r="CU368">
        <v>1</v>
      </c>
      <c r="CV368">
        <v>0</v>
      </c>
      <c r="CW368" t="s">
        <v>2024</v>
      </c>
      <c r="CX368">
        <v>34.939399999999999</v>
      </c>
      <c r="CY368">
        <v>-110.30329999999999</v>
      </c>
      <c r="CZ368" t="s">
        <v>1817</v>
      </c>
      <c r="DA368" t="s">
        <v>1818</v>
      </c>
      <c r="DB368" t="s">
        <v>2025</v>
      </c>
      <c r="DC368">
        <v>0</v>
      </c>
      <c r="DD368" s="18">
        <v>14735166.800000001</v>
      </c>
      <c r="DE368" s="18">
        <v>1307673</v>
      </c>
      <c r="DF368" s="57">
        <v>0.28399999999999997</v>
      </c>
      <c r="DG368" t="s">
        <v>1891</v>
      </c>
      <c r="DH368">
        <v>7338443.2000000002</v>
      </c>
      <c r="DI368">
        <v>606.6</v>
      </c>
      <c r="DJ368">
        <v>1384.2</v>
      </c>
      <c r="DK368">
        <v>1511827.8</v>
      </c>
      <c r="DL368">
        <v>10</v>
      </c>
      <c r="DM368">
        <v>682.8</v>
      </c>
      <c r="DN368">
        <v>23</v>
      </c>
      <c r="DO368">
        <v>0</v>
      </c>
      <c r="DP368">
        <v>8.6292599540271298E-2</v>
      </c>
      <c r="DQ368">
        <v>0.18792610566547899</v>
      </c>
      <c r="DR368">
        <v>205.19983863922999</v>
      </c>
      <c r="DS368">
        <v>8.30965773350761E-7</v>
      </c>
      <c r="DT368">
        <v>0.19056284230084</v>
      </c>
      <c r="DU368">
        <v>8.2333645520727999E-2</v>
      </c>
      <c r="DV368">
        <v>0.187877072419702</v>
      </c>
      <c r="DW368" s="58">
        <v>205.199957424302</v>
      </c>
      <c r="DX368">
        <v>6.7864857831130799E-7</v>
      </c>
      <c r="DY368">
        <v>0.18608851534069201</v>
      </c>
      <c r="DZ368">
        <v>2.80969873799327E-3</v>
      </c>
      <c r="EA368">
        <v>0</v>
      </c>
      <c r="EB368">
        <v>1006969</v>
      </c>
      <c r="EC368">
        <v>626681</v>
      </c>
      <c r="ED368">
        <v>0</v>
      </c>
      <c r="EE368">
        <v>2185</v>
      </c>
      <c r="EF368">
        <v>1</v>
      </c>
      <c r="EG368">
        <v>1</v>
      </c>
      <c r="EH368">
        <v>0</v>
      </c>
      <c r="EI368">
        <v>0</v>
      </c>
      <c r="EJ368">
        <v>7.7200000000000006E-5</v>
      </c>
      <c r="EK368">
        <v>0</v>
      </c>
      <c r="EL368" t="s">
        <v>1848</v>
      </c>
      <c r="EM368">
        <v>0</v>
      </c>
      <c r="EN368">
        <v>0</v>
      </c>
      <c r="EO368">
        <v>0</v>
      </c>
      <c r="EP368">
        <v>1</v>
      </c>
      <c r="EQ368">
        <v>0</v>
      </c>
      <c r="ER368">
        <v>1</v>
      </c>
      <c r="ES368">
        <v>0</v>
      </c>
      <c r="ET368">
        <v>0</v>
      </c>
      <c r="EU368">
        <v>0</v>
      </c>
      <c r="EV368">
        <v>0</v>
      </c>
      <c r="EW368">
        <v>0</v>
      </c>
      <c r="EX368">
        <v>1</v>
      </c>
      <c r="EY368">
        <v>1</v>
      </c>
      <c r="EZ368" t="s">
        <v>1823</v>
      </c>
      <c r="FA368">
        <v>42</v>
      </c>
      <c r="FB368" t="s">
        <v>1824</v>
      </c>
      <c r="FC368">
        <v>6</v>
      </c>
      <c r="FD368" t="s">
        <v>1849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9</v>
      </c>
      <c r="FM368">
        <v>92</v>
      </c>
      <c r="FN368">
        <v>15</v>
      </c>
      <c r="FO368">
        <v>98</v>
      </c>
      <c r="FP368">
        <v>1</v>
      </c>
      <c r="FQ368">
        <v>0</v>
      </c>
      <c r="FR368">
        <v>0</v>
      </c>
      <c r="FS368">
        <v>0</v>
      </c>
      <c r="FT368">
        <v>0</v>
      </c>
      <c r="FU368">
        <v>0</v>
      </c>
      <c r="FV368">
        <v>0</v>
      </c>
      <c r="FW368">
        <v>0</v>
      </c>
      <c r="FX368">
        <v>0</v>
      </c>
      <c r="FY368">
        <v>0</v>
      </c>
      <c r="FZ368">
        <v>0</v>
      </c>
      <c r="GA368">
        <v>0</v>
      </c>
      <c r="GB368" t="s">
        <v>2416</v>
      </c>
      <c r="GC368">
        <v>2025</v>
      </c>
      <c r="GD368">
        <v>1</v>
      </c>
      <c r="GE368">
        <v>0</v>
      </c>
      <c r="GF368">
        <v>0</v>
      </c>
      <c r="GG368">
        <v>0</v>
      </c>
      <c r="GH368">
        <v>0</v>
      </c>
      <c r="GI368">
        <v>0</v>
      </c>
      <c r="GJ368">
        <v>0</v>
      </c>
      <c r="GK368">
        <v>0</v>
      </c>
      <c r="GL368">
        <v>1</v>
      </c>
      <c r="GM368" t="s">
        <v>1804</v>
      </c>
      <c r="GN368">
        <v>0</v>
      </c>
      <c r="GO368" t="s">
        <v>1838</v>
      </c>
      <c r="GP368">
        <v>0</v>
      </c>
      <c r="GQ368" t="s">
        <v>2434</v>
      </c>
      <c r="GR368">
        <v>30.766661670000001</v>
      </c>
      <c r="GS368">
        <v>19.7161462139223</v>
      </c>
      <c r="GT368">
        <v>44.990256494083901</v>
      </c>
      <c r="GU368">
        <v>1</v>
      </c>
      <c r="GV368">
        <v>12300548</v>
      </c>
      <c r="GW368">
        <v>1152324</v>
      </c>
      <c r="GX368">
        <v>0.24</v>
      </c>
      <c r="GY368">
        <v>1262034</v>
      </c>
      <c r="GZ368">
        <v>205.19963826001899</v>
      </c>
      <c r="HA368" t="s">
        <v>1806</v>
      </c>
      <c r="HB368" s="57">
        <v>0.28399999999999997</v>
      </c>
      <c r="HC368" t="s">
        <v>1806</v>
      </c>
      <c r="HD368" s="58">
        <v>205.199957424302</v>
      </c>
      <c r="HE368" s="18">
        <v>674204.64</v>
      </c>
      <c r="HF368" s="18">
        <v>7434454.5652799997</v>
      </c>
      <c r="HG368" s="18">
        <v>762774.8801341817</v>
      </c>
      <c r="HH368" s="57">
        <v>0.70025839793281652</v>
      </c>
      <c r="HI368">
        <v>347</v>
      </c>
      <c r="HJ368" s="11">
        <v>61.288309687155959</v>
      </c>
      <c r="HK368">
        <v>0</v>
      </c>
      <c r="HL368" s="11">
        <v>17.662337085635723</v>
      </c>
      <c r="HM368" s="59" t="s">
        <v>44</v>
      </c>
      <c r="HN368" s="59" t="s">
        <v>44</v>
      </c>
      <c r="HO368" s="59" t="s">
        <v>44</v>
      </c>
      <c r="HP368" s="59" t="s">
        <v>44</v>
      </c>
      <c r="HQ368" s="59" t="s">
        <v>44</v>
      </c>
      <c r="HR368" s="59" t="s">
        <v>44</v>
      </c>
      <c r="HS368" s="59" t="s">
        <v>44</v>
      </c>
      <c r="HT368" s="59" t="s">
        <v>44</v>
      </c>
      <c r="HU368" t="s">
        <v>44</v>
      </c>
      <c r="HV368" s="19">
        <v>1</v>
      </c>
      <c r="HW368" s="18">
        <v>276.21014031000004</v>
      </c>
      <c r="HX368" s="58">
        <v>90.983620218113998</v>
      </c>
      <c r="HY368" s="58">
        <v>180.016379781886</v>
      </c>
      <c r="HZ368" s="57">
        <v>0.42753887225847009</v>
      </c>
      <c r="IA368" s="18">
        <v>674204.64</v>
      </c>
      <c r="IB368" s="18">
        <v>1014960.1811867177</v>
      </c>
      <c r="IC368" s="18">
        <v>11191965.917945936</v>
      </c>
      <c r="ID368" s="58">
        <v>20.519995742430201</v>
      </c>
      <c r="IE368" s="18">
        <v>114829.54649283727</v>
      </c>
      <c r="IF368" s="18">
        <v>647945.33364134445</v>
      </c>
      <c r="IG368" s="18">
        <v>437806468.58315516</v>
      </c>
      <c r="IH368" s="18">
        <v>0</v>
      </c>
      <c r="II368" s="18">
        <v>0</v>
      </c>
      <c r="IJ368" s="18">
        <v>2432.0368463892924</v>
      </c>
      <c r="IK368" s="58">
        <v>27.409582273062732</v>
      </c>
      <c r="IL368" s="58">
        <v>8.3598757626451583</v>
      </c>
      <c r="IM368" s="58">
        <v>13.63927711302</v>
      </c>
      <c r="IN368" s="58">
        <v>27.957420726935553</v>
      </c>
      <c r="IO368" s="58">
        <v>0</v>
      </c>
      <c r="IP368" s="58">
        <v>81.689371582364487</v>
      </c>
      <c r="IQ368" s="58">
        <v>42.295077916313844</v>
      </c>
      <c r="IR368" s="58">
        <v>44.009172224588411</v>
      </c>
      <c r="IS368" s="58">
        <f t="shared" si="25"/>
        <v>2432.0368463892924</v>
      </c>
      <c r="IT368" s="60"/>
      <c r="IU368" s="18">
        <f t="shared" si="26"/>
        <v>13.63927711302</v>
      </c>
      <c r="IV368" s="18">
        <f t="shared" si="27"/>
        <v>27.409582273062732</v>
      </c>
      <c r="IW368" s="57">
        <f t="shared" si="28"/>
        <v>0.33573291593400001</v>
      </c>
      <c r="IX368" s="57">
        <f t="shared" si="29"/>
        <v>0.50541856429038767</v>
      </c>
      <c r="JA368" s="18">
        <v>205.4</v>
      </c>
    </row>
    <row r="369" spans="18:261" x14ac:dyDescent="0.2">
      <c r="R369" t="s">
        <v>1072</v>
      </c>
      <c r="S369">
        <v>6190</v>
      </c>
      <c r="T369" t="s">
        <v>41</v>
      </c>
      <c r="U369">
        <v>2</v>
      </c>
      <c r="V369">
        <v>2837</v>
      </c>
      <c r="W369" t="s">
        <v>42</v>
      </c>
      <c r="X369" t="s">
        <v>300</v>
      </c>
      <c r="Y369">
        <v>22079</v>
      </c>
      <c r="Z369">
        <v>493</v>
      </c>
      <c r="AA369">
        <v>1119</v>
      </c>
      <c r="AB369" t="b">
        <v>1</v>
      </c>
      <c r="AC369">
        <v>10691</v>
      </c>
      <c r="AD369">
        <v>1982</v>
      </c>
      <c r="AE369" s="10">
        <v>9999</v>
      </c>
      <c r="AF369" s="11">
        <v>28</v>
      </c>
      <c r="AG369" s="11">
        <v>12.372924953685366</v>
      </c>
      <c r="AH369" s="11">
        <v>0</v>
      </c>
      <c r="AI369" s="11">
        <v>12.372924953685366</v>
      </c>
      <c r="AJ369" s="11" t="s">
        <v>1615</v>
      </c>
      <c r="AK369" s="11">
        <v>4.82</v>
      </c>
      <c r="AL369" s="11" t="s">
        <v>1615</v>
      </c>
      <c r="AM369" s="11">
        <v>-28.91</v>
      </c>
      <c r="AQ369" t="s">
        <v>261</v>
      </c>
      <c r="AR369" t="s">
        <v>918</v>
      </c>
      <c r="AS369">
        <v>1241</v>
      </c>
      <c r="AT369" t="s">
        <v>41</v>
      </c>
      <c r="AU369">
        <v>1</v>
      </c>
      <c r="AV369">
        <v>819</v>
      </c>
      <c r="AW369" t="s">
        <v>42</v>
      </c>
      <c r="AX369">
        <v>0</v>
      </c>
      <c r="AY369" t="s">
        <v>235</v>
      </c>
      <c r="AZ369" t="s">
        <v>236</v>
      </c>
      <c r="BA369">
        <v>20</v>
      </c>
      <c r="BB369" t="s">
        <v>227</v>
      </c>
      <c r="BC369">
        <v>107</v>
      </c>
      <c r="BD369">
        <v>20107</v>
      </c>
      <c r="BE369">
        <v>736</v>
      </c>
      <c r="BF369">
        <v>10600</v>
      </c>
      <c r="BG369">
        <v>1973</v>
      </c>
      <c r="BH369">
        <v>2025</v>
      </c>
      <c r="BI369" t="s">
        <v>2063</v>
      </c>
      <c r="BJ369" t="s">
        <v>1948</v>
      </c>
      <c r="BK369" t="s">
        <v>1808</v>
      </c>
      <c r="BL369" t="s">
        <v>1886</v>
      </c>
      <c r="BM369" t="s">
        <v>1810</v>
      </c>
      <c r="BN369">
        <v>2015</v>
      </c>
      <c r="BO369">
        <v>0.98</v>
      </c>
      <c r="BP369" t="s">
        <v>1792</v>
      </c>
      <c r="BQ369" t="s">
        <v>1701</v>
      </c>
      <c r="BR369">
        <v>2007</v>
      </c>
      <c r="BS369">
        <v>0</v>
      </c>
      <c r="BT369" t="s">
        <v>41</v>
      </c>
      <c r="BU369">
        <v>0</v>
      </c>
      <c r="BV369" t="s">
        <v>1812</v>
      </c>
      <c r="BW369">
        <v>2015</v>
      </c>
      <c r="BX369">
        <v>0</v>
      </c>
      <c r="BY369">
        <v>0.1</v>
      </c>
      <c r="BZ369">
        <v>0.51029999999999998</v>
      </c>
      <c r="CA369">
        <v>8.7900000000000006E-2</v>
      </c>
      <c r="CB369">
        <v>0.51029999999999998</v>
      </c>
      <c r="CC369">
        <v>8.7900000000000006E-2</v>
      </c>
      <c r="CD369">
        <v>0.05</v>
      </c>
      <c r="CE369">
        <v>0.1</v>
      </c>
      <c r="CF369">
        <v>0.1</v>
      </c>
      <c r="CG369">
        <v>0.99</v>
      </c>
      <c r="CH369" t="s">
        <v>1793</v>
      </c>
      <c r="CI369">
        <v>2015</v>
      </c>
      <c r="CJ369">
        <v>0</v>
      </c>
      <c r="CK369">
        <v>0</v>
      </c>
      <c r="CL369">
        <v>0</v>
      </c>
      <c r="CM369">
        <v>0</v>
      </c>
      <c r="CN369" t="s">
        <v>1793</v>
      </c>
      <c r="CO369">
        <v>0</v>
      </c>
      <c r="CP369">
        <v>0</v>
      </c>
      <c r="CQ369">
        <v>0</v>
      </c>
      <c r="CR369">
        <v>0</v>
      </c>
      <c r="CS369" t="s">
        <v>2602</v>
      </c>
      <c r="CT369" t="s">
        <v>2609</v>
      </c>
      <c r="CU369">
        <v>1</v>
      </c>
      <c r="CV369">
        <v>0</v>
      </c>
      <c r="CW369" t="s">
        <v>1927</v>
      </c>
      <c r="CX369">
        <v>38.348100000000002</v>
      </c>
      <c r="CY369">
        <v>-94.645600000000002</v>
      </c>
      <c r="CZ369" t="s">
        <v>1817</v>
      </c>
      <c r="DA369" t="s">
        <v>1818</v>
      </c>
      <c r="DB369">
        <v>0</v>
      </c>
      <c r="DC369">
        <v>0</v>
      </c>
      <c r="DD369" s="18">
        <v>28205233</v>
      </c>
      <c r="DE369" s="18">
        <v>2878569.6</v>
      </c>
      <c r="DF369" s="57">
        <v>0.36399999999999999</v>
      </c>
      <c r="DG369" t="s">
        <v>1891</v>
      </c>
      <c r="DH369">
        <v>15899111.6</v>
      </c>
      <c r="DI369">
        <v>453.2</v>
      </c>
      <c r="DJ369">
        <v>1260.5999999999999</v>
      </c>
      <c r="DK369">
        <v>2958150.2</v>
      </c>
      <c r="DL369">
        <v>5</v>
      </c>
      <c r="DM369">
        <v>706.2</v>
      </c>
      <c r="DN369">
        <v>74</v>
      </c>
      <c r="DO369">
        <v>0</v>
      </c>
      <c r="DP369">
        <v>2.71564317129275E-2</v>
      </c>
      <c r="DQ369">
        <v>9.7959465721090599E-2</v>
      </c>
      <c r="DR369">
        <v>209.75752185716399</v>
      </c>
      <c r="DS369">
        <v>6.5437184850427906E-8</v>
      </c>
      <c r="DT369">
        <v>0.105186449234094</v>
      </c>
      <c r="DU369">
        <v>3.21358806005963E-2</v>
      </c>
      <c r="DV369">
        <v>8.9387667884182995E-2</v>
      </c>
      <c r="DW369" s="58">
        <v>209.75896210465601</v>
      </c>
      <c r="DX369">
        <v>1.7727206862641399E-7</v>
      </c>
      <c r="DY369">
        <v>8.8835152273539594E-2</v>
      </c>
      <c r="DZ369">
        <v>5.3020586389056603E-3</v>
      </c>
      <c r="EA369">
        <v>0</v>
      </c>
      <c r="EB369">
        <v>2626438</v>
      </c>
      <c r="EC369">
        <v>1610898</v>
      </c>
      <c r="ED369">
        <v>0</v>
      </c>
      <c r="EE369">
        <v>25088</v>
      </c>
      <c r="EF369">
        <v>1</v>
      </c>
      <c r="EG369">
        <v>0</v>
      </c>
      <c r="EH369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>
        <v>0</v>
      </c>
      <c r="EO369">
        <v>0</v>
      </c>
      <c r="EP369">
        <v>1</v>
      </c>
      <c r="EQ369">
        <v>1</v>
      </c>
      <c r="ER369">
        <v>1</v>
      </c>
      <c r="ES369">
        <v>0</v>
      </c>
      <c r="ET369">
        <v>1</v>
      </c>
      <c r="EU369">
        <v>0</v>
      </c>
      <c r="EV369">
        <v>0</v>
      </c>
      <c r="EW369">
        <v>0</v>
      </c>
      <c r="EX369">
        <v>1</v>
      </c>
      <c r="EY369">
        <v>1</v>
      </c>
      <c r="EZ369" t="s">
        <v>1936</v>
      </c>
      <c r="FA369">
        <v>49</v>
      </c>
      <c r="FB369" t="s">
        <v>1824</v>
      </c>
      <c r="FC369">
        <v>4</v>
      </c>
      <c r="FD369" t="s">
        <v>1825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26</v>
      </c>
      <c r="FM369">
        <v>43</v>
      </c>
      <c r="FN369">
        <v>54</v>
      </c>
      <c r="FO369">
        <v>45</v>
      </c>
      <c r="FP369">
        <v>0</v>
      </c>
      <c r="FQ369">
        <v>0</v>
      </c>
      <c r="FR369">
        <v>0</v>
      </c>
      <c r="FS369">
        <v>0</v>
      </c>
      <c r="FT369">
        <v>0</v>
      </c>
      <c r="FU369">
        <v>0</v>
      </c>
      <c r="FV369">
        <v>0</v>
      </c>
      <c r="FW369">
        <v>0</v>
      </c>
      <c r="FX369">
        <v>0</v>
      </c>
      <c r="FY369">
        <v>0</v>
      </c>
      <c r="FZ369">
        <v>0</v>
      </c>
      <c r="GA369">
        <v>0</v>
      </c>
      <c r="GB369">
        <v>0</v>
      </c>
      <c r="GC369">
        <v>0</v>
      </c>
      <c r="GD369">
        <v>0</v>
      </c>
      <c r="GE369">
        <v>0</v>
      </c>
      <c r="GF369">
        <v>0</v>
      </c>
      <c r="GG369">
        <v>0</v>
      </c>
      <c r="GH369">
        <v>0</v>
      </c>
      <c r="GI369">
        <v>0</v>
      </c>
      <c r="GJ369">
        <v>0</v>
      </c>
      <c r="GK369">
        <v>0</v>
      </c>
      <c r="GL369">
        <v>0</v>
      </c>
      <c r="GM369">
        <v>0</v>
      </c>
      <c r="GN369">
        <v>0</v>
      </c>
      <c r="GO369" t="s">
        <v>1829</v>
      </c>
      <c r="GP369">
        <v>0</v>
      </c>
      <c r="GQ369" t="s">
        <v>1937</v>
      </c>
      <c r="GR369">
        <v>233.81923130000001</v>
      </c>
      <c r="GS369">
        <v>1.9382494651114599</v>
      </c>
      <c r="GT369">
        <v>5.3913443859653896</v>
      </c>
      <c r="GU369">
        <v>0</v>
      </c>
      <c r="GV369">
        <v>30141836</v>
      </c>
      <c r="GW369">
        <v>2997904</v>
      </c>
      <c r="GX369">
        <v>0.39</v>
      </c>
      <c r="GY369">
        <v>3161272</v>
      </c>
      <c r="GZ369">
        <v>209.75975053410815</v>
      </c>
      <c r="HA369" t="s">
        <v>1806</v>
      </c>
      <c r="HB369" s="57">
        <v>0.36399999999999999</v>
      </c>
      <c r="HC369" t="s">
        <v>1806</v>
      </c>
      <c r="HD369" s="58">
        <v>209.75896210465601</v>
      </c>
      <c r="HE369" s="18">
        <v>2346839.04</v>
      </c>
      <c r="HF369" s="18">
        <v>24876493.824000001</v>
      </c>
      <c r="HG369" s="18">
        <v>2609033.762662563</v>
      </c>
      <c r="HH369" s="57">
        <v>0.52646638054363382</v>
      </c>
      <c r="HI369">
        <v>16</v>
      </c>
      <c r="HJ369" s="11">
        <v>9.796405189364144</v>
      </c>
      <c r="HK369">
        <v>92</v>
      </c>
      <c r="HL369" s="11">
        <v>9.796405189364144</v>
      </c>
      <c r="HM369" s="59">
        <v>2379</v>
      </c>
      <c r="HN369" s="59">
        <v>10.58</v>
      </c>
      <c r="HO369" s="59">
        <v>3.52</v>
      </c>
      <c r="HP369" s="59">
        <v>29.3</v>
      </c>
      <c r="HQ369" s="59">
        <v>0.22</v>
      </c>
      <c r="HR369" s="59">
        <v>0.28000000000000003</v>
      </c>
      <c r="HS369" s="59">
        <v>4.82</v>
      </c>
      <c r="HT369" s="59">
        <v>31.18</v>
      </c>
      <c r="HU369" t="s">
        <v>44</v>
      </c>
      <c r="HV369" s="19">
        <v>1</v>
      </c>
      <c r="HW369" s="18">
        <v>721.10188800000003</v>
      </c>
      <c r="HX369" s="58">
        <v>237.53096190719998</v>
      </c>
      <c r="HY369" s="58">
        <v>498.46903809280002</v>
      </c>
      <c r="HZ369" s="57">
        <v>0.53745364210590008</v>
      </c>
      <c r="IA369" s="18">
        <v>2346839.04</v>
      </c>
      <c r="IB369" s="18">
        <v>3465157.113967896</v>
      </c>
      <c r="IC369" s="18">
        <v>36730665.408059701</v>
      </c>
      <c r="ID369" s="58">
        <v>20.975896210465603</v>
      </c>
      <c r="IE369" s="18">
        <v>385229.31267039973</v>
      </c>
      <c r="IF369" s="18">
        <v>2223804.4499921631</v>
      </c>
      <c r="IG369" s="18">
        <v>1142981465.9215682</v>
      </c>
      <c r="IH369" s="18">
        <v>0</v>
      </c>
      <c r="II369" s="18">
        <v>0</v>
      </c>
      <c r="IJ369" s="18">
        <v>2292.9838737722748</v>
      </c>
      <c r="IK369" s="58">
        <v>20.816623826086957</v>
      </c>
      <c r="IL369" s="58">
        <v>7.5766838172632198</v>
      </c>
      <c r="IM369" s="58">
        <v>13.111121555999999</v>
      </c>
      <c r="IN369" s="58">
        <v>19.120853967455716</v>
      </c>
      <c r="IO369" s="58">
        <v>0</v>
      </c>
      <c r="IP369" s="58">
        <v>80.543818739837334</v>
      </c>
      <c r="IQ369" s="58">
        <v>14.786282376052853</v>
      </c>
      <c r="IR369" s="58">
        <v>15.604350794741457</v>
      </c>
      <c r="IS369" s="58">
        <f t="shared" si="25"/>
        <v>2292.9838737722748</v>
      </c>
      <c r="IT369" s="60"/>
      <c r="IU369" s="18">
        <f t="shared" si="26"/>
        <v>13.111121555999999</v>
      </c>
      <c r="IV369" s="18">
        <f t="shared" si="27"/>
        <v>20.816623826086957</v>
      </c>
      <c r="IW369" s="57">
        <f t="shared" si="28"/>
        <v>0.32273228519999997</v>
      </c>
      <c r="IX369" s="57">
        <f t="shared" si="29"/>
        <v>0.47652099479642862</v>
      </c>
      <c r="JA369" s="18">
        <v>205.4</v>
      </c>
    </row>
    <row r="370" spans="18:261" x14ac:dyDescent="0.2">
      <c r="R370" t="s">
        <v>1074</v>
      </c>
      <c r="S370">
        <v>6190</v>
      </c>
      <c r="T370" t="s">
        <v>41</v>
      </c>
      <c r="U370">
        <v>44256</v>
      </c>
      <c r="V370">
        <v>90034</v>
      </c>
      <c r="W370" t="s">
        <v>42</v>
      </c>
      <c r="X370" t="s">
        <v>300</v>
      </c>
      <c r="Y370">
        <v>22079</v>
      </c>
      <c r="Z370">
        <v>313</v>
      </c>
      <c r="AA370">
        <v>1119</v>
      </c>
      <c r="AB370" t="b">
        <v>1</v>
      </c>
      <c r="AC370">
        <v>10177</v>
      </c>
      <c r="AD370">
        <v>2010</v>
      </c>
      <c r="AE370" s="10">
        <v>2021</v>
      </c>
      <c r="AF370" s="11">
        <v>28</v>
      </c>
      <c r="AG370" s="11">
        <v>12.372924953685366</v>
      </c>
      <c r="AH370" s="11">
        <v>0</v>
      </c>
      <c r="AI370" s="11">
        <v>12.372924953685366</v>
      </c>
      <c r="AJ370" s="11" t="s">
        <v>1615</v>
      </c>
      <c r="AK370" s="11">
        <v>4.82</v>
      </c>
      <c r="AL370" s="11" t="s">
        <v>1615</v>
      </c>
      <c r="AM370" s="11">
        <v>-28.91</v>
      </c>
      <c r="AQ370" t="s">
        <v>919</v>
      </c>
      <c r="AR370" t="s">
        <v>920</v>
      </c>
      <c r="AS370">
        <v>1250</v>
      </c>
      <c r="AT370" t="s">
        <v>41</v>
      </c>
      <c r="AU370">
        <v>4</v>
      </c>
      <c r="AV370">
        <v>834</v>
      </c>
      <c r="AW370" t="s">
        <v>42</v>
      </c>
      <c r="AX370">
        <v>0</v>
      </c>
      <c r="AY370" t="s">
        <v>235</v>
      </c>
      <c r="AZ370" t="s">
        <v>236</v>
      </c>
      <c r="BA370">
        <v>20</v>
      </c>
      <c r="BB370" t="s">
        <v>365</v>
      </c>
      <c r="BC370">
        <v>45</v>
      </c>
      <c r="BD370">
        <v>20045</v>
      </c>
      <c r="BE370">
        <v>111</v>
      </c>
      <c r="BF370">
        <v>11593</v>
      </c>
      <c r="BG370">
        <v>1960</v>
      </c>
      <c r="BH370">
        <v>2023</v>
      </c>
      <c r="BI370" t="s">
        <v>1881</v>
      </c>
      <c r="BJ370" t="s">
        <v>1788</v>
      </c>
      <c r="BK370" t="s">
        <v>1808</v>
      </c>
      <c r="BL370" t="s">
        <v>1910</v>
      </c>
      <c r="BM370" t="s">
        <v>1810</v>
      </c>
      <c r="BN370">
        <v>2012</v>
      </c>
      <c r="BO370">
        <v>0.98</v>
      </c>
      <c r="BP370" t="s">
        <v>1968</v>
      </c>
      <c r="BQ370">
        <v>0</v>
      </c>
      <c r="BR370">
        <v>0</v>
      </c>
      <c r="BS370">
        <v>0</v>
      </c>
      <c r="BT370" t="s">
        <v>2427</v>
      </c>
      <c r="BU370">
        <v>0</v>
      </c>
      <c r="BV370" t="s">
        <v>1812</v>
      </c>
      <c r="BW370">
        <v>2016</v>
      </c>
      <c r="BX370">
        <v>0</v>
      </c>
      <c r="BY370">
        <v>0.15</v>
      </c>
      <c r="BZ370">
        <v>0.13755000000000001</v>
      </c>
      <c r="CA370">
        <v>0.13755000000000001</v>
      </c>
      <c r="CB370">
        <v>0.13755000000000001</v>
      </c>
      <c r="CC370">
        <v>0.13755000000000001</v>
      </c>
      <c r="CD370">
        <v>0.1</v>
      </c>
      <c r="CE370">
        <v>0.1</v>
      </c>
      <c r="CF370">
        <v>0.1</v>
      </c>
      <c r="CG370">
        <v>0.99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 t="s">
        <v>1793</v>
      </c>
      <c r="CO370">
        <v>0</v>
      </c>
      <c r="CP370">
        <v>0</v>
      </c>
      <c r="CQ370">
        <v>0</v>
      </c>
      <c r="CR370">
        <v>0</v>
      </c>
      <c r="CS370" t="s">
        <v>2602</v>
      </c>
      <c r="CT370" t="s">
        <v>2610</v>
      </c>
      <c r="CU370">
        <v>1</v>
      </c>
      <c r="CV370">
        <v>0</v>
      </c>
      <c r="CW370" t="s">
        <v>1927</v>
      </c>
      <c r="CX370">
        <v>39.007199999999997</v>
      </c>
      <c r="CY370">
        <v>-95.269166999999996</v>
      </c>
      <c r="CZ370" t="s">
        <v>1817</v>
      </c>
      <c r="DA370" t="s">
        <v>1818</v>
      </c>
      <c r="DB370" t="s">
        <v>2055</v>
      </c>
      <c r="DC370">
        <v>0</v>
      </c>
      <c r="DD370" s="18">
        <v>6514289</v>
      </c>
      <c r="DE370" s="18">
        <v>621006.6</v>
      </c>
      <c r="DF370" s="57">
        <v>0.52800000000000002</v>
      </c>
      <c r="DG370" t="s">
        <v>1820</v>
      </c>
      <c r="DH370">
        <v>3164040.8</v>
      </c>
      <c r="DI370">
        <v>71</v>
      </c>
      <c r="DJ370">
        <v>450.8</v>
      </c>
      <c r="DK370">
        <v>672688.6</v>
      </c>
      <c r="DL370">
        <v>0</v>
      </c>
      <c r="DM370">
        <v>224.6</v>
      </c>
      <c r="DN370">
        <v>33</v>
      </c>
      <c r="DO370">
        <v>0</v>
      </c>
      <c r="DP370">
        <v>2.54506480957306E-2</v>
      </c>
      <c r="DQ370">
        <v>0.12390447099237201</v>
      </c>
      <c r="DR370">
        <v>209.362389266658</v>
      </c>
      <c r="DS370">
        <v>0</v>
      </c>
      <c r="DT370">
        <v>0.12521117028620299</v>
      </c>
      <c r="DU370">
        <v>2.17982346193114E-2</v>
      </c>
      <c r="DV370">
        <v>0.138403438963177</v>
      </c>
      <c r="DW370" s="58">
        <v>206.52709758501601</v>
      </c>
      <c r="DX370">
        <v>0</v>
      </c>
      <c r="DY370">
        <v>0.14197035638731301</v>
      </c>
      <c r="DZ370">
        <v>1.22814095187622E-2</v>
      </c>
      <c r="EA370">
        <v>0</v>
      </c>
      <c r="EB370">
        <v>527413</v>
      </c>
      <c r="EC370">
        <v>328018</v>
      </c>
      <c r="ED370">
        <v>319221</v>
      </c>
      <c r="EE370">
        <v>0</v>
      </c>
      <c r="EF370">
        <v>1</v>
      </c>
      <c r="EG370">
        <v>1</v>
      </c>
      <c r="EH370" t="s">
        <v>1847</v>
      </c>
      <c r="EI370">
        <v>0.40179300499999998</v>
      </c>
      <c r="EJ370">
        <v>0.124186085</v>
      </c>
      <c r="EK370" t="s">
        <v>1848</v>
      </c>
      <c r="EL370" t="s">
        <v>1848</v>
      </c>
      <c r="EM370">
        <v>0</v>
      </c>
      <c r="EN370">
        <v>0</v>
      </c>
      <c r="EO370">
        <v>0</v>
      </c>
      <c r="EP370">
        <v>1</v>
      </c>
      <c r="EQ370">
        <v>0</v>
      </c>
      <c r="ER370">
        <v>1</v>
      </c>
      <c r="ES370">
        <v>0</v>
      </c>
      <c r="ET370">
        <v>0</v>
      </c>
      <c r="EU370">
        <v>0</v>
      </c>
      <c r="EV370">
        <v>0</v>
      </c>
      <c r="EW370">
        <v>0</v>
      </c>
      <c r="EX370">
        <v>1</v>
      </c>
      <c r="EY370">
        <v>1</v>
      </c>
      <c r="EZ370" t="s">
        <v>1801</v>
      </c>
      <c r="FA370">
        <v>62</v>
      </c>
      <c r="FB370" t="s">
        <v>1860</v>
      </c>
      <c r="FC370">
        <v>0</v>
      </c>
      <c r="FD370" t="s">
        <v>1803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87</v>
      </c>
      <c r="FM370">
        <v>47</v>
      </c>
      <c r="FN370">
        <v>37</v>
      </c>
      <c r="FO370">
        <v>38</v>
      </c>
      <c r="FP370">
        <v>1</v>
      </c>
      <c r="FQ370">
        <v>0</v>
      </c>
      <c r="FR370">
        <v>0</v>
      </c>
      <c r="FS370">
        <v>0</v>
      </c>
      <c r="FT370">
        <v>0</v>
      </c>
      <c r="FU370">
        <v>0</v>
      </c>
      <c r="FV370">
        <v>0</v>
      </c>
      <c r="FW370">
        <v>0</v>
      </c>
      <c r="FX370" t="s">
        <v>1827</v>
      </c>
      <c r="FY370">
        <v>0</v>
      </c>
      <c r="FZ370">
        <v>0</v>
      </c>
      <c r="GA370">
        <v>1</v>
      </c>
      <c r="GB370">
        <v>0</v>
      </c>
      <c r="GC370">
        <v>0</v>
      </c>
      <c r="GD370">
        <v>0</v>
      </c>
      <c r="GE370">
        <v>0</v>
      </c>
      <c r="GF370">
        <v>0</v>
      </c>
      <c r="GG370">
        <v>0</v>
      </c>
      <c r="GH370">
        <v>0</v>
      </c>
      <c r="GI370">
        <v>1</v>
      </c>
      <c r="GJ370">
        <v>0</v>
      </c>
      <c r="GK370" t="s">
        <v>1804</v>
      </c>
      <c r="GL370">
        <v>1</v>
      </c>
      <c r="GM370" t="s">
        <v>1804</v>
      </c>
      <c r="GN370">
        <v>0</v>
      </c>
      <c r="GO370" t="s">
        <v>1893</v>
      </c>
      <c r="GP370">
        <v>0</v>
      </c>
      <c r="GQ370" t="s">
        <v>1937</v>
      </c>
      <c r="GR370">
        <v>324.80122949999998</v>
      </c>
      <c r="GS370">
        <v>0.21859523164151001</v>
      </c>
      <c r="GT370">
        <v>1.3879257806196199</v>
      </c>
      <c r="GU370">
        <v>0</v>
      </c>
      <c r="GV370">
        <v>6408116</v>
      </c>
      <c r="GW370">
        <v>606075</v>
      </c>
      <c r="GX370">
        <v>0.52</v>
      </c>
      <c r="GY370">
        <v>659650</v>
      </c>
      <c r="GZ370">
        <v>205.87954400326086</v>
      </c>
      <c r="HA370" t="s">
        <v>1806</v>
      </c>
      <c r="HB370" s="57">
        <v>0.52800000000000002</v>
      </c>
      <c r="HC370" t="s">
        <v>1806</v>
      </c>
      <c r="HD370" s="58">
        <v>206.52709758501601</v>
      </c>
      <c r="HE370" s="18">
        <v>513406.08</v>
      </c>
      <c r="HF370" s="18">
        <v>5951916.6854400001</v>
      </c>
      <c r="HG370" s="18">
        <v>614616.03905587597</v>
      </c>
      <c r="HH370" s="57">
        <v>0.22933884297520662</v>
      </c>
      <c r="HI370">
        <v>15</v>
      </c>
      <c r="HJ370" s="11">
        <v>31.346645870880828</v>
      </c>
      <c r="HK370">
        <v>67</v>
      </c>
      <c r="HL370" s="11">
        <v>31.346645870880828</v>
      </c>
      <c r="HM370" s="59" t="s">
        <v>44</v>
      </c>
      <c r="HN370" s="59" t="s">
        <v>44</v>
      </c>
      <c r="HO370" s="59" t="s">
        <v>44</v>
      </c>
      <c r="HP370" s="59" t="s">
        <v>44</v>
      </c>
      <c r="HQ370" s="59" t="s">
        <v>44</v>
      </c>
      <c r="HR370" s="59" t="s">
        <v>44</v>
      </c>
      <c r="HS370" s="59" t="s">
        <v>44</v>
      </c>
      <c r="HT370" s="59" t="s">
        <v>44</v>
      </c>
      <c r="HU370" t="s">
        <v>44</v>
      </c>
      <c r="HV370" s="19">
        <v>1</v>
      </c>
      <c r="HW370" s="18">
        <v>123.99633404550001</v>
      </c>
      <c r="HX370" s="58">
        <v>40.844392434587704</v>
      </c>
      <c r="HY370" s="58">
        <v>70.155607565412296</v>
      </c>
      <c r="HZ370" s="57">
        <v>0.8354000775398398</v>
      </c>
      <c r="IA370" s="18">
        <v>513406.08</v>
      </c>
      <c r="IB370" s="18">
        <v>812309.61939663871</v>
      </c>
      <c r="IC370" s="18">
        <v>9417105.417665232</v>
      </c>
      <c r="ID370" s="58">
        <v>20.652709758501601</v>
      </c>
      <c r="IE370" s="18">
        <v>97244.372478126505</v>
      </c>
      <c r="IF370" s="18">
        <v>517371.66657774948</v>
      </c>
      <c r="IG370" s="18">
        <v>196540203.28431872</v>
      </c>
      <c r="IH370" s="18">
        <v>0</v>
      </c>
      <c r="II370" s="18">
        <v>0</v>
      </c>
      <c r="IJ370" s="18">
        <v>2801.4895758841067</v>
      </c>
      <c r="IK370" s="58">
        <v>42.451465189189193</v>
      </c>
      <c r="IL370" s="58">
        <v>10.124116758293644</v>
      </c>
      <c r="IM370" s="58">
        <v>14.948819299070999</v>
      </c>
      <c r="IN370" s="58">
        <v>44.954737100318198</v>
      </c>
      <c r="IO370" s="58">
        <v>0</v>
      </c>
      <c r="IP370" s="58">
        <v>85.65654629393697</v>
      </c>
      <c r="IQ370" s="58">
        <v>28.012182252907479</v>
      </c>
      <c r="IR370" s="58">
        <v>27.797472516886579</v>
      </c>
      <c r="IS370" s="58">
        <f t="shared" si="25"/>
        <v>2801.4895758841067</v>
      </c>
      <c r="IT370" s="60"/>
      <c r="IU370" s="18">
        <f t="shared" si="26"/>
        <v>14.948819299070999</v>
      </c>
      <c r="IV370" s="18">
        <f t="shared" si="27"/>
        <v>42.451465189189193</v>
      </c>
      <c r="IW370" s="57">
        <f t="shared" si="28"/>
        <v>0.36796749941070006</v>
      </c>
      <c r="IX370" s="57">
        <f t="shared" si="29"/>
        <v>0.58219711655272688</v>
      </c>
      <c r="JA370" s="18">
        <v>214.13</v>
      </c>
    </row>
    <row r="371" spans="18:261" x14ac:dyDescent="0.2">
      <c r="R371" t="s">
        <v>1075</v>
      </c>
      <c r="S371">
        <v>6190</v>
      </c>
      <c r="T371" t="s">
        <v>41</v>
      </c>
      <c r="U371">
        <v>44257</v>
      </c>
      <c r="V371">
        <v>90035</v>
      </c>
      <c r="W371" t="s">
        <v>42</v>
      </c>
      <c r="X371" t="s">
        <v>300</v>
      </c>
      <c r="Y371">
        <v>22079</v>
      </c>
      <c r="Z371">
        <v>313</v>
      </c>
      <c r="AA371">
        <v>1119</v>
      </c>
      <c r="AB371" t="b">
        <v>1</v>
      </c>
      <c r="AC371">
        <v>10177</v>
      </c>
      <c r="AD371">
        <v>2010</v>
      </c>
      <c r="AE371" s="10">
        <v>2021</v>
      </c>
      <c r="AF371" s="11">
        <v>28</v>
      </c>
      <c r="AG371" s="11">
        <v>12.372924953685366</v>
      </c>
      <c r="AH371" s="11">
        <v>0</v>
      </c>
      <c r="AI371" s="11">
        <v>12.372924953685366</v>
      </c>
      <c r="AJ371" s="11" t="s">
        <v>1615</v>
      </c>
      <c r="AK371" s="11">
        <v>4.82</v>
      </c>
      <c r="AL371" s="11" t="s">
        <v>1615</v>
      </c>
      <c r="AM371" s="11">
        <v>-28.91</v>
      </c>
      <c r="AQ371" t="s">
        <v>919</v>
      </c>
      <c r="AR371" t="s">
        <v>921</v>
      </c>
      <c r="AS371">
        <v>1250</v>
      </c>
      <c r="AT371" t="s">
        <v>41</v>
      </c>
      <c r="AU371">
        <v>5</v>
      </c>
      <c r="AV371">
        <v>835</v>
      </c>
      <c r="AW371" t="s">
        <v>42</v>
      </c>
      <c r="AX371">
        <v>0</v>
      </c>
      <c r="AY371" t="s">
        <v>235</v>
      </c>
      <c r="AZ371" t="s">
        <v>236</v>
      </c>
      <c r="BA371">
        <v>20</v>
      </c>
      <c r="BB371" t="s">
        <v>365</v>
      </c>
      <c r="BC371">
        <v>45</v>
      </c>
      <c r="BD371">
        <v>20045</v>
      </c>
      <c r="BE371">
        <v>373</v>
      </c>
      <c r="BF371">
        <v>10930</v>
      </c>
      <c r="BG371">
        <v>1971</v>
      </c>
      <c r="BH371">
        <v>2023</v>
      </c>
      <c r="BI371" t="s">
        <v>1881</v>
      </c>
      <c r="BJ371" t="s">
        <v>1788</v>
      </c>
      <c r="BK371" t="s">
        <v>1808</v>
      </c>
      <c r="BL371" t="s">
        <v>1910</v>
      </c>
      <c r="BM371" t="s">
        <v>1810</v>
      </c>
      <c r="BN371">
        <v>2012</v>
      </c>
      <c r="BO371">
        <v>0.98</v>
      </c>
      <c r="BP371" t="s">
        <v>1968</v>
      </c>
      <c r="BQ371">
        <v>0</v>
      </c>
      <c r="BR371">
        <v>0</v>
      </c>
      <c r="BS371">
        <v>0</v>
      </c>
      <c r="BT371" t="s">
        <v>2427</v>
      </c>
      <c r="BU371">
        <v>0</v>
      </c>
      <c r="BV371" t="s">
        <v>1812</v>
      </c>
      <c r="BW371">
        <v>2016</v>
      </c>
      <c r="BX371">
        <v>0</v>
      </c>
      <c r="BY371">
        <v>0.15</v>
      </c>
      <c r="BZ371">
        <v>0.14024</v>
      </c>
      <c r="CA371">
        <v>0.14024</v>
      </c>
      <c r="CB371">
        <v>0.14024</v>
      </c>
      <c r="CC371">
        <v>0.14024</v>
      </c>
      <c r="CD371">
        <v>0.1</v>
      </c>
      <c r="CE371">
        <v>0.1</v>
      </c>
      <c r="CF371">
        <v>0.1</v>
      </c>
      <c r="CG371">
        <v>0.99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 t="s">
        <v>1793</v>
      </c>
      <c r="CO371">
        <v>0</v>
      </c>
      <c r="CP371">
        <v>0</v>
      </c>
      <c r="CQ371">
        <v>0</v>
      </c>
      <c r="CR371">
        <v>0</v>
      </c>
      <c r="CS371" t="s">
        <v>2602</v>
      </c>
      <c r="CT371" t="s">
        <v>2611</v>
      </c>
      <c r="CU371">
        <v>1</v>
      </c>
      <c r="CV371">
        <v>0</v>
      </c>
      <c r="CW371" t="s">
        <v>1927</v>
      </c>
      <c r="CX371">
        <v>39.007199999999997</v>
      </c>
      <c r="CY371">
        <v>-95.269166999999996</v>
      </c>
      <c r="CZ371" t="s">
        <v>1817</v>
      </c>
      <c r="DA371" t="s">
        <v>1818</v>
      </c>
      <c r="DB371" t="s">
        <v>2055</v>
      </c>
      <c r="DC371">
        <v>0</v>
      </c>
      <c r="DD371" s="18">
        <v>19029951</v>
      </c>
      <c r="DE371" s="18">
        <v>1913333.4</v>
      </c>
      <c r="DF371" s="57">
        <v>0.504</v>
      </c>
      <c r="DG371" t="s">
        <v>1820</v>
      </c>
      <c r="DH371">
        <v>9029413.8000000007</v>
      </c>
      <c r="DI371">
        <v>250</v>
      </c>
      <c r="DJ371">
        <v>1262.2</v>
      </c>
      <c r="DK371">
        <v>1995862.8</v>
      </c>
      <c r="DL371">
        <v>0</v>
      </c>
      <c r="DM371">
        <v>593.20000000000005</v>
      </c>
      <c r="DN371">
        <v>25</v>
      </c>
      <c r="DO371">
        <v>0</v>
      </c>
      <c r="DP371">
        <v>2.8308524695487499E-2</v>
      </c>
      <c r="DQ371">
        <v>0.13033417207516301</v>
      </c>
      <c r="DR371">
        <v>209.76027637167101</v>
      </c>
      <c r="DS371">
        <v>0</v>
      </c>
      <c r="DT371">
        <v>0.129423699620243</v>
      </c>
      <c r="DU371">
        <v>2.62743713843509E-2</v>
      </c>
      <c r="DV371">
        <v>0.13265404624530999</v>
      </c>
      <c r="DW371" s="58">
        <v>209.76016175764099</v>
      </c>
      <c r="DX371">
        <v>0</v>
      </c>
      <c r="DY371">
        <v>0.131392804259341</v>
      </c>
      <c r="DZ371">
        <v>2.2061782079276101E-3</v>
      </c>
      <c r="EA371">
        <v>0</v>
      </c>
      <c r="EB371">
        <v>1894180</v>
      </c>
      <c r="EC371">
        <v>1232141</v>
      </c>
      <c r="ED371">
        <v>99493</v>
      </c>
      <c r="EE371">
        <v>0</v>
      </c>
      <c r="EF371">
        <v>1</v>
      </c>
      <c r="EG371">
        <v>1</v>
      </c>
      <c r="EH371" t="s">
        <v>1847</v>
      </c>
      <c r="EI371">
        <v>6.4752199999999996E-2</v>
      </c>
      <c r="EJ371">
        <v>0.124186085</v>
      </c>
      <c r="EK371" t="s">
        <v>1848</v>
      </c>
      <c r="EL371" t="s">
        <v>1848</v>
      </c>
      <c r="EM371">
        <v>0</v>
      </c>
      <c r="EN371">
        <v>0</v>
      </c>
      <c r="EO371">
        <v>0</v>
      </c>
      <c r="EP371">
        <v>1</v>
      </c>
      <c r="EQ371">
        <v>0</v>
      </c>
      <c r="ER371">
        <v>1</v>
      </c>
      <c r="ES371">
        <v>0</v>
      </c>
      <c r="ET371">
        <v>0</v>
      </c>
      <c r="EU371">
        <v>0</v>
      </c>
      <c r="EV371">
        <v>0</v>
      </c>
      <c r="EW371">
        <v>0</v>
      </c>
      <c r="EX371">
        <v>1</v>
      </c>
      <c r="EY371">
        <v>1</v>
      </c>
      <c r="EZ371" t="s">
        <v>1823</v>
      </c>
      <c r="FA371">
        <v>51</v>
      </c>
      <c r="FB371" t="s">
        <v>1824</v>
      </c>
      <c r="FC371">
        <v>0</v>
      </c>
      <c r="FD371" t="s">
        <v>1803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87</v>
      </c>
      <c r="FM371">
        <v>47</v>
      </c>
      <c r="FN371">
        <v>37</v>
      </c>
      <c r="FO371">
        <v>38</v>
      </c>
      <c r="FP371">
        <v>1</v>
      </c>
      <c r="FQ371">
        <v>0</v>
      </c>
      <c r="FR371">
        <v>0</v>
      </c>
      <c r="FS371">
        <v>0</v>
      </c>
      <c r="FT371">
        <v>0</v>
      </c>
      <c r="FU371">
        <v>0</v>
      </c>
      <c r="FV371">
        <v>0</v>
      </c>
      <c r="FW371">
        <v>0</v>
      </c>
      <c r="FX371" t="s">
        <v>1827</v>
      </c>
      <c r="FY371">
        <v>0</v>
      </c>
      <c r="FZ371">
        <v>0</v>
      </c>
      <c r="GA371">
        <v>1</v>
      </c>
      <c r="GB371">
        <v>0</v>
      </c>
      <c r="GC371">
        <v>0</v>
      </c>
      <c r="GD371">
        <v>0</v>
      </c>
      <c r="GE371">
        <v>0</v>
      </c>
      <c r="GF371">
        <v>0</v>
      </c>
      <c r="GG371">
        <v>0</v>
      </c>
      <c r="GH371">
        <v>0</v>
      </c>
      <c r="GI371">
        <v>0</v>
      </c>
      <c r="GJ371">
        <v>0</v>
      </c>
      <c r="GK371">
        <v>0</v>
      </c>
      <c r="GL371">
        <v>1</v>
      </c>
      <c r="GM371" t="s">
        <v>1804</v>
      </c>
      <c r="GN371">
        <v>0</v>
      </c>
      <c r="GO371" t="s">
        <v>1893</v>
      </c>
      <c r="GP371">
        <v>0</v>
      </c>
      <c r="GQ371" t="s">
        <v>1937</v>
      </c>
      <c r="GR371">
        <v>324.80122949999998</v>
      </c>
      <c r="GS371">
        <v>0.76970151986447399</v>
      </c>
      <c r="GT371">
        <v>3.8860690334917498</v>
      </c>
      <c r="GU371">
        <v>0</v>
      </c>
      <c r="GV371">
        <v>20695512</v>
      </c>
      <c r="GW371">
        <v>2060032</v>
      </c>
      <c r="GX371">
        <v>0.55000000000000004</v>
      </c>
      <c r="GY371">
        <v>2170548</v>
      </c>
      <c r="GZ371">
        <v>209.76026106529764</v>
      </c>
      <c r="HA371" t="s">
        <v>1806</v>
      </c>
      <c r="HB371" s="57">
        <v>0.504</v>
      </c>
      <c r="HC371" t="s">
        <v>1806</v>
      </c>
      <c r="HD371" s="58">
        <v>209.76016175764099</v>
      </c>
      <c r="HE371" s="18">
        <v>1646809.92</v>
      </c>
      <c r="HF371" s="18">
        <v>17999632.4256</v>
      </c>
      <c r="HG371" s="18">
        <v>1887802.9045859678</v>
      </c>
      <c r="HH371" s="57">
        <v>0.77066115702479343</v>
      </c>
      <c r="HI371">
        <v>15</v>
      </c>
      <c r="HJ371" s="11">
        <v>14.495309769518281</v>
      </c>
      <c r="HK371">
        <v>67</v>
      </c>
      <c r="HL371" s="11">
        <v>14.495309769518281</v>
      </c>
      <c r="HM371" s="59" t="s">
        <v>44</v>
      </c>
      <c r="HN371" s="59" t="s">
        <v>44</v>
      </c>
      <c r="HO371" s="59" t="s">
        <v>44</v>
      </c>
      <c r="HP371" s="59" t="s">
        <v>44</v>
      </c>
      <c r="HQ371" s="59" t="s">
        <v>44</v>
      </c>
      <c r="HR371" s="59" t="s">
        <v>44</v>
      </c>
      <c r="HS371" s="59" t="s">
        <v>44</v>
      </c>
      <c r="HT371" s="59" t="s">
        <v>44</v>
      </c>
      <c r="HU371" t="s">
        <v>44</v>
      </c>
      <c r="HV371" s="19">
        <v>1</v>
      </c>
      <c r="HW371" s="18">
        <v>392.843005065</v>
      </c>
      <c r="HX371" s="58">
        <v>129.40248586841099</v>
      </c>
      <c r="HY371" s="58">
        <v>243.59751413158901</v>
      </c>
      <c r="HZ371" s="57">
        <v>0.77173201323576945</v>
      </c>
      <c r="IA371" s="18">
        <v>1646809.92</v>
      </c>
      <c r="IB371" s="18">
        <v>2521618.9186076121</v>
      </c>
      <c r="IC371" s="18">
        <v>27561294.780381199</v>
      </c>
      <c r="ID371" s="58">
        <v>20.976016175764101</v>
      </c>
      <c r="IE371" s="18">
        <v>289063.08256913937</v>
      </c>
      <c r="IF371" s="18">
        <v>1598739.8220168285</v>
      </c>
      <c r="IG371" s="18">
        <v>622675215.91377079</v>
      </c>
      <c r="IH371" s="18">
        <v>0</v>
      </c>
      <c r="II371" s="18">
        <v>0</v>
      </c>
      <c r="IJ371" s="18">
        <v>2556.164081286181</v>
      </c>
      <c r="IK371" s="58">
        <v>24.555959646112601</v>
      </c>
      <c r="IL371" s="58">
        <v>8.7092586448421443</v>
      </c>
      <c r="IM371" s="58">
        <v>14.093901055709999</v>
      </c>
      <c r="IN371" s="58">
        <v>25.066473611622847</v>
      </c>
      <c r="IO371" s="58">
        <v>0</v>
      </c>
      <c r="IP371" s="58">
        <v>82.518864637049575</v>
      </c>
      <c r="IQ371" s="58">
        <v>8.4553029338028693</v>
      </c>
      <c r="IR371" s="58">
        <v>8.709532693334701</v>
      </c>
      <c r="IS371" s="58">
        <f t="shared" si="25"/>
        <v>2556.164081286181</v>
      </c>
      <c r="IT371" s="60"/>
      <c r="IU371" s="18">
        <f t="shared" si="26"/>
        <v>14.093901055709999</v>
      </c>
      <c r="IV371" s="18">
        <f t="shared" si="27"/>
        <v>24.555959646112601</v>
      </c>
      <c r="IW371" s="57">
        <f t="shared" si="28"/>
        <v>0.34692355460699997</v>
      </c>
      <c r="IX371" s="57">
        <f t="shared" si="29"/>
        <v>0.5312143119757331</v>
      </c>
      <c r="JA371" s="18">
        <v>214.13</v>
      </c>
    </row>
    <row r="372" spans="18:261" x14ac:dyDescent="0.2">
      <c r="R372" t="s">
        <v>723</v>
      </c>
      <c r="S372">
        <v>6193</v>
      </c>
      <c r="T372" t="s">
        <v>41</v>
      </c>
      <c r="U372" s="15" t="s">
        <v>724</v>
      </c>
      <c r="V372">
        <v>2838</v>
      </c>
      <c r="W372" t="s">
        <v>42</v>
      </c>
      <c r="X372" t="s">
        <v>77</v>
      </c>
      <c r="Y372">
        <v>48375</v>
      </c>
      <c r="Z372">
        <v>339</v>
      </c>
      <c r="AA372">
        <v>1018</v>
      </c>
      <c r="AB372" t="b">
        <v>1</v>
      </c>
      <c r="AC372">
        <v>10689</v>
      </c>
      <c r="AD372">
        <v>1976</v>
      </c>
      <c r="AE372" s="10">
        <v>2037</v>
      </c>
      <c r="AF372" s="11">
        <v>21</v>
      </c>
      <c r="AG372" s="11">
        <v>15.61139447448554</v>
      </c>
      <c r="AH372" s="11">
        <v>0</v>
      </c>
      <c r="AI372" s="11">
        <v>15.61139447448554</v>
      </c>
      <c r="AJ372" s="11" t="s">
        <v>138</v>
      </c>
      <c r="AK372" s="11">
        <v>4.82</v>
      </c>
      <c r="AL372" s="11" t="s">
        <v>138</v>
      </c>
      <c r="AM372" s="11">
        <v>-28.91</v>
      </c>
      <c r="AQ372" t="s">
        <v>922</v>
      </c>
      <c r="AR372" t="s">
        <v>923</v>
      </c>
      <c r="AS372">
        <v>1355</v>
      </c>
      <c r="AT372" t="s">
        <v>41</v>
      </c>
      <c r="AU372">
        <v>3</v>
      </c>
      <c r="AV372">
        <v>878</v>
      </c>
      <c r="AW372" t="s">
        <v>42</v>
      </c>
      <c r="AX372">
        <v>0</v>
      </c>
      <c r="AY372" t="s">
        <v>267</v>
      </c>
      <c r="AZ372" t="s">
        <v>100</v>
      </c>
      <c r="BA372">
        <v>21</v>
      </c>
      <c r="BB372" t="s">
        <v>399</v>
      </c>
      <c r="BC372">
        <v>167</v>
      </c>
      <c r="BD372">
        <v>21167</v>
      </c>
      <c r="BE372">
        <v>409</v>
      </c>
      <c r="BF372">
        <v>11543</v>
      </c>
      <c r="BG372">
        <v>1971</v>
      </c>
      <c r="BH372">
        <v>2028</v>
      </c>
      <c r="BI372" t="s">
        <v>1881</v>
      </c>
      <c r="BJ372" t="s">
        <v>1788</v>
      </c>
      <c r="BK372" t="s">
        <v>1808</v>
      </c>
      <c r="BL372" t="s">
        <v>1809</v>
      </c>
      <c r="BM372" t="s">
        <v>1810</v>
      </c>
      <c r="BN372">
        <v>2010</v>
      </c>
      <c r="BO372">
        <v>0.98</v>
      </c>
      <c r="BP372" t="s">
        <v>1968</v>
      </c>
      <c r="BQ372" t="s">
        <v>1701</v>
      </c>
      <c r="BR372">
        <v>2012</v>
      </c>
      <c r="BS372">
        <v>0</v>
      </c>
      <c r="BT372" t="s">
        <v>1873</v>
      </c>
      <c r="BU372" t="s">
        <v>1863</v>
      </c>
      <c r="BV372" t="s">
        <v>1812</v>
      </c>
      <c r="BW372">
        <v>2015</v>
      </c>
      <c r="BX372">
        <v>0</v>
      </c>
      <c r="BY372">
        <v>5.15</v>
      </c>
      <c r="BZ372">
        <v>0.30080000000000001</v>
      </c>
      <c r="CA372">
        <v>4.7730000000000002E-2</v>
      </c>
      <c r="CB372">
        <v>0.30080000000000001</v>
      </c>
      <c r="CC372">
        <v>4.7730000000000002E-2</v>
      </c>
      <c r="CD372">
        <v>0.05</v>
      </c>
      <c r="CE372">
        <v>0.1</v>
      </c>
      <c r="CF372">
        <v>0.1</v>
      </c>
      <c r="CG372">
        <v>0.99</v>
      </c>
      <c r="CH372" t="s">
        <v>1793</v>
      </c>
      <c r="CI372">
        <v>2012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 t="s">
        <v>2602</v>
      </c>
      <c r="CT372" t="s">
        <v>2612</v>
      </c>
      <c r="CU372">
        <v>1</v>
      </c>
      <c r="CV372">
        <v>0</v>
      </c>
      <c r="CW372" t="s">
        <v>1975</v>
      </c>
      <c r="CX372">
        <v>37.788310000000003</v>
      </c>
      <c r="CY372">
        <v>-84.712569999999999</v>
      </c>
      <c r="CZ372" t="s">
        <v>1817</v>
      </c>
      <c r="DA372" t="s">
        <v>1818</v>
      </c>
      <c r="DB372" t="s">
        <v>2613</v>
      </c>
      <c r="DC372">
        <v>0</v>
      </c>
      <c r="DD372" s="18">
        <v>12832270.199999999</v>
      </c>
      <c r="DE372" s="18">
        <v>1221187.8</v>
      </c>
      <c r="DF372" s="57">
        <v>0.29399999999999998</v>
      </c>
      <c r="DG372" t="s">
        <v>1891</v>
      </c>
      <c r="DH372">
        <v>6204703.4000000004</v>
      </c>
      <c r="DI372">
        <v>420.6</v>
      </c>
      <c r="DJ372">
        <v>473.4</v>
      </c>
      <c r="DK372">
        <v>1316589.8</v>
      </c>
      <c r="DL372">
        <v>4.2</v>
      </c>
      <c r="DM372">
        <v>198.6</v>
      </c>
      <c r="DN372">
        <v>40</v>
      </c>
      <c r="DO372">
        <v>0</v>
      </c>
      <c r="DP372">
        <v>5.6776994716480303E-2</v>
      </c>
      <c r="DQ372">
        <v>4.3740585053481801E-2</v>
      </c>
      <c r="DR372">
        <v>205.199777832134</v>
      </c>
      <c r="DS372">
        <v>2.5729755913812799E-7</v>
      </c>
      <c r="DT372">
        <v>4.38407125994685E-2</v>
      </c>
      <c r="DU372">
        <v>6.5553482500703503E-2</v>
      </c>
      <c r="DV372">
        <v>7.3782735653430895E-2</v>
      </c>
      <c r="DW372" s="58">
        <v>205.199825047324</v>
      </c>
      <c r="DX372">
        <v>3.27299841301658E-7</v>
      </c>
      <c r="DY372">
        <v>6.4015952801224907E-2</v>
      </c>
      <c r="DZ372">
        <v>6.2941356593941003E-3</v>
      </c>
      <c r="EA372">
        <v>0</v>
      </c>
      <c r="EB372">
        <v>915785</v>
      </c>
      <c r="EC372">
        <v>484790</v>
      </c>
      <c r="ED372">
        <v>0</v>
      </c>
      <c r="EE372">
        <v>6939</v>
      </c>
      <c r="EF372">
        <v>1</v>
      </c>
      <c r="EG372">
        <v>1</v>
      </c>
      <c r="EH37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>
        <v>1</v>
      </c>
      <c r="EO372">
        <v>0</v>
      </c>
      <c r="EP372">
        <v>1</v>
      </c>
      <c r="EQ372">
        <v>1</v>
      </c>
      <c r="ER372">
        <v>1</v>
      </c>
      <c r="ES372">
        <v>0</v>
      </c>
      <c r="ET372">
        <v>1</v>
      </c>
      <c r="EU372">
        <v>0</v>
      </c>
      <c r="EV372">
        <v>0</v>
      </c>
      <c r="EW372">
        <v>0</v>
      </c>
      <c r="EX372">
        <v>1</v>
      </c>
      <c r="EY372">
        <v>1</v>
      </c>
      <c r="EZ372" t="s">
        <v>1950</v>
      </c>
      <c r="FA372">
        <v>51</v>
      </c>
      <c r="FB372" t="s">
        <v>1824</v>
      </c>
      <c r="FC372">
        <v>1</v>
      </c>
      <c r="FD372" t="s">
        <v>1803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48</v>
      </c>
      <c r="FM372">
        <v>36</v>
      </c>
      <c r="FN372">
        <v>68</v>
      </c>
      <c r="FO372">
        <v>51</v>
      </c>
      <c r="FP372">
        <v>0</v>
      </c>
      <c r="FQ372">
        <v>0</v>
      </c>
      <c r="FR372">
        <v>0</v>
      </c>
      <c r="FS372">
        <v>0</v>
      </c>
      <c r="FT372">
        <v>0</v>
      </c>
      <c r="FU372">
        <v>0</v>
      </c>
      <c r="FV372">
        <v>0</v>
      </c>
      <c r="FW372">
        <v>0</v>
      </c>
      <c r="FX372" t="s">
        <v>1827</v>
      </c>
      <c r="FY372">
        <v>0</v>
      </c>
      <c r="FZ372">
        <v>0</v>
      </c>
      <c r="GA372">
        <v>1</v>
      </c>
      <c r="GB372">
        <v>0</v>
      </c>
      <c r="GC372">
        <v>0</v>
      </c>
      <c r="GD372">
        <v>0</v>
      </c>
      <c r="GE372">
        <v>1</v>
      </c>
      <c r="GF372">
        <v>1</v>
      </c>
      <c r="GG372">
        <v>0</v>
      </c>
      <c r="GH372">
        <v>0</v>
      </c>
      <c r="GI372">
        <v>0</v>
      </c>
      <c r="GJ372">
        <v>0</v>
      </c>
      <c r="GK372">
        <v>0</v>
      </c>
      <c r="GL372">
        <v>1</v>
      </c>
      <c r="GM372" t="s">
        <v>1804</v>
      </c>
      <c r="GN372">
        <v>0</v>
      </c>
      <c r="GO372">
        <v>0</v>
      </c>
      <c r="GP372">
        <v>0</v>
      </c>
      <c r="GQ372" t="s">
        <v>1830</v>
      </c>
      <c r="GR372">
        <v>129.64680060000001</v>
      </c>
      <c r="GS372">
        <v>3.2441988391034702</v>
      </c>
      <c r="GT372">
        <v>3.65145917839178</v>
      </c>
      <c r="GU372">
        <v>0</v>
      </c>
      <c r="GV372">
        <v>11291848</v>
      </c>
      <c r="GW372">
        <v>1074969</v>
      </c>
      <c r="GX372">
        <v>0.26</v>
      </c>
      <c r="GY372">
        <v>1158540</v>
      </c>
      <c r="GZ372">
        <v>205.19936152169245</v>
      </c>
      <c r="HA372" t="s">
        <v>1806</v>
      </c>
      <c r="HB372" s="57">
        <v>0.29399999999999998</v>
      </c>
      <c r="HC372" t="s">
        <v>1806</v>
      </c>
      <c r="HD372" s="58">
        <v>205.199825047324</v>
      </c>
      <c r="HE372" s="18">
        <v>1053354.96</v>
      </c>
      <c r="HF372" s="18">
        <v>12158876.30328</v>
      </c>
      <c r="HG372" s="18">
        <v>1247499.6451025547</v>
      </c>
      <c r="HH372" s="57">
        <v>1</v>
      </c>
      <c r="HI372">
        <v>53</v>
      </c>
      <c r="HJ372" s="11">
        <v>13.23477614933846</v>
      </c>
      <c r="HK372">
        <v>0</v>
      </c>
      <c r="HL372" s="11">
        <v>13.23477614933846</v>
      </c>
      <c r="HM372" s="59">
        <v>3760</v>
      </c>
      <c r="HN372" s="59">
        <v>10.58</v>
      </c>
      <c r="HO372" s="59">
        <v>4.59</v>
      </c>
      <c r="HP372" s="59">
        <v>50.69</v>
      </c>
      <c r="HQ372" s="59">
        <v>0.42</v>
      </c>
      <c r="HR372" s="59">
        <v>0.73</v>
      </c>
      <c r="HS372" s="59">
        <v>4.82</v>
      </c>
      <c r="HT372" s="59">
        <v>10.69</v>
      </c>
      <c r="HU372" t="s">
        <v>44</v>
      </c>
      <c r="HV372" s="19">
        <v>1</v>
      </c>
      <c r="HW372" s="18">
        <v>436.37007141000004</v>
      </c>
      <c r="HX372" s="58">
        <v>143.74030152245399</v>
      </c>
      <c r="HY372" s="58">
        <v>265.25969847754601</v>
      </c>
      <c r="HZ372" s="57">
        <v>0.4533142452100718</v>
      </c>
      <c r="IA372" s="18">
        <v>1053354.96</v>
      </c>
      <c r="IB372" s="18">
        <v>1624152.4103084537</v>
      </c>
      <c r="IC372" s="18">
        <v>18747591.272190481</v>
      </c>
      <c r="ID372" s="58">
        <v>20.5199825047324</v>
      </c>
      <c r="IE372" s="18">
        <v>192350.12245561127</v>
      </c>
      <c r="IF372" s="18">
        <v>1055149.5226469433</v>
      </c>
      <c r="IG372" s="18">
        <v>691667727.13331354</v>
      </c>
      <c r="IH372" s="18">
        <v>0</v>
      </c>
      <c r="II372" s="18">
        <v>0</v>
      </c>
      <c r="IJ372" s="18">
        <v>2607.5115485055962</v>
      </c>
      <c r="IK372" s="58">
        <v>23.888623188264059</v>
      </c>
      <c r="IL372" s="58">
        <v>9.3824710839788743</v>
      </c>
      <c r="IM372" s="58">
        <v>14.27751661518</v>
      </c>
      <c r="IN372" s="58">
        <v>24.292710669998577</v>
      </c>
      <c r="IO372" s="58">
        <v>0</v>
      </c>
      <c r="IP372" s="58">
        <v>85.144811417596756</v>
      </c>
      <c r="IQ372" s="58">
        <v>37.664059739884337</v>
      </c>
      <c r="IR372" s="58">
        <v>37.600001980021176</v>
      </c>
      <c r="IS372" s="58">
        <f t="shared" si="25"/>
        <v>2607.5115485055962</v>
      </c>
      <c r="IT372" s="60"/>
      <c r="IU372" s="18">
        <f t="shared" si="26"/>
        <v>14.27751661518</v>
      </c>
      <c r="IV372" s="18">
        <f t="shared" si="27"/>
        <v>23.888623188264059</v>
      </c>
      <c r="IW372" s="57">
        <f t="shared" si="28"/>
        <v>0.351443280006</v>
      </c>
      <c r="IX372" s="57">
        <f t="shared" si="29"/>
        <v>0.54188518778936001</v>
      </c>
      <c r="JA372" s="18">
        <v>205.4</v>
      </c>
    </row>
    <row r="373" spans="18:261" x14ac:dyDescent="0.2">
      <c r="R373" t="s">
        <v>727</v>
      </c>
      <c r="S373">
        <v>6193</v>
      </c>
      <c r="T373" t="s">
        <v>41</v>
      </c>
      <c r="U373" s="15" t="s">
        <v>728</v>
      </c>
      <c r="V373">
        <v>2839</v>
      </c>
      <c r="W373" t="s">
        <v>42</v>
      </c>
      <c r="X373" t="s">
        <v>77</v>
      </c>
      <c r="Y373">
        <v>48375</v>
      </c>
      <c r="Z373">
        <v>339</v>
      </c>
      <c r="AA373">
        <v>1018</v>
      </c>
      <c r="AB373" t="b">
        <v>1</v>
      </c>
      <c r="AC373">
        <v>10600</v>
      </c>
      <c r="AD373">
        <v>1978</v>
      </c>
      <c r="AE373" s="10">
        <v>2039</v>
      </c>
      <c r="AF373" s="11">
        <v>21</v>
      </c>
      <c r="AG373" s="11">
        <v>15.61139447448554</v>
      </c>
      <c r="AH373" s="11">
        <v>0</v>
      </c>
      <c r="AI373" s="11">
        <v>15.61139447448554</v>
      </c>
      <c r="AJ373" s="11" t="s">
        <v>138</v>
      </c>
      <c r="AK373" s="11">
        <v>4.82</v>
      </c>
      <c r="AL373" s="11" t="s">
        <v>138</v>
      </c>
      <c r="AM373" s="11">
        <v>-28.91</v>
      </c>
      <c r="AQ373" t="s">
        <v>277</v>
      </c>
      <c r="AR373" t="s">
        <v>924</v>
      </c>
      <c r="AS373">
        <v>1364</v>
      </c>
      <c r="AT373" t="s">
        <v>41</v>
      </c>
      <c r="AU373">
        <v>1</v>
      </c>
      <c r="AV373">
        <v>905</v>
      </c>
      <c r="AW373" t="s">
        <v>42</v>
      </c>
      <c r="AX373">
        <v>0</v>
      </c>
      <c r="AY373" t="s">
        <v>267</v>
      </c>
      <c r="AZ373" t="s">
        <v>100</v>
      </c>
      <c r="BA373">
        <v>21</v>
      </c>
      <c r="BB373" t="s">
        <v>279</v>
      </c>
      <c r="BC373">
        <v>111</v>
      </c>
      <c r="BD373">
        <v>21111</v>
      </c>
      <c r="BE373">
        <v>300</v>
      </c>
      <c r="BF373">
        <v>10761</v>
      </c>
      <c r="BG373">
        <v>1972</v>
      </c>
      <c r="BH373">
        <v>2024</v>
      </c>
      <c r="BI373" t="s">
        <v>1881</v>
      </c>
      <c r="BJ373" t="s">
        <v>1788</v>
      </c>
      <c r="BK373" t="s">
        <v>1808</v>
      </c>
      <c r="BL373" t="s">
        <v>1809</v>
      </c>
      <c r="BM373" t="s">
        <v>1810</v>
      </c>
      <c r="BN373">
        <v>2015</v>
      </c>
      <c r="BO373">
        <v>0.98299999999999998</v>
      </c>
      <c r="BP373" t="s">
        <v>1971</v>
      </c>
      <c r="BQ373">
        <v>0</v>
      </c>
      <c r="BR373">
        <v>0</v>
      </c>
      <c r="BS373">
        <v>0</v>
      </c>
      <c r="BT373" t="s">
        <v>1873</v>
      </c>
      <c r="BU373" t="s">
        <v>1863</v>
      </c>
      <c r="BV373" t="s">
        <v>1812</v>
      </c>
      <c r="BW373">
        <v>2015</v>
      </c>
      <c r="BX373">
        <v>0</v>
      </c>
      <c r="BY373">
        <v>1.2</v>
      </c>
      <c r="BZ373">
        <v>0.29691000000000001</v>
      </c>
      <c r="CA373">
        <v>0.29691000000000001</v>
      </c>
      <c r="CB373">
        <v>0.1469</v>
      </c>
      <c r="CC373">
        <v>0.1469</v>
      </c>
      <c r="CD373">
        <v>0.05</v>
      </c>
      <c r="CE373">
        <v>0.1</v>
      </c>
      <c r="CF373">
        <v>0.1</v>
      </c>
      <c r="CG373">
        <v>0.99</v>
      </c>
      <c r="CH373" t="s">
        <v>1793</v>
      </c>
      <c r="CI373">
        <v>2015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 t="s">
        <v>2602</v>
      </c>
      <c r="CT373" t="s">
        <v>2614</v>
      </c>
      <c r="CU373">
        <v>1</v>
      </c>
      <c r="CV373">
        <v>0</v>
      </c>
      <c r="CW373" t="s">
        <v>1975</v>
      </c>
      <c r="CX373">
        <v>38.052500000000002</v>
      </c>
      <c r="CY373">
        <v>-85.910300000000007</v>
      </c>
      <c r="CZ373" t="s">
        <v>1817</v>
      </c>
      <c r="DA373" t="s">
        <v>1818</v>
      </c>
      <c r="DB373">
        <v>0</v>
      </c>
      <c r="DC373" t="s">
        <v>1990</v>
      </c>
      <c r="DD373" s="18">
        <v>16396236.4</v>
      </c>
      <c r="DE373" s="18">
        <v>1837524.4</v>
      </c>
      <c r="DF373" s="57">
        <v>0.50600000000000001</v>
      </c>
      <c r="DG373" t="s">
        <v>1820</v>
      </c>
      <c r="DH373">
        <v>7025280</v>
      </c>
      <c r="DI373">
        <v>545.4</v>
      </c>
      <c r="DJ373">
        <v>2357.6</v>
      </c>
      <c r="DK373">
        <v>1680983.4</v>
      </c>
      <c r="DL373">
        <v>5.6</v>
      </c>
      <c r="DM373">
        <v>988.2</v>
      </c>
      <c r="DN373">
        <v>36</v>
      </c>
      <c r="DO373">
        <v>0</v>
      </c>
      <c r="DP373">
        <v>9.3378287662450293E-2</v>
      </c>
      <c r="DQ373">
        <v>0.26384269001878102</v>
      </c>
      <c r="DR373">
        <v>204.97499604009599</v>
      </c>
      <c r="DS373">
        <v>3.0170690682536401E-7</v>
      </c>
      <c r="DT373">
        <v>0.25980132551465801</v>
      </c>
      <c r="DU373">
        <v>6.6527462363253007E-2</v>
      </c>
      <c r="DV373">
        <v>0.28757819080968999</v>
      </c>
      <c r="DW373" s="58">
        <v>205.045030943808</v>
      </c>
      <c r="DX373">
        <v>3.41541794310796E-7</v>
      </c>
      <c r="DY373">
        <v>0.28132686526373302</v>
      </c>
      <c r="DZ373">
        <v>4.2517802705939198E-3</v>
      </c>
      <c r="EA373">
        <v>0</v>
      </c>
      <c r="EB373">
        <v>1499827</v>
      </c>
      <c r="EC373">
        <v>669393</v>
      </c>
      <c r="ED373">
        <v>45209</v>
      </c>
      <c r="EE373">
        <v>0</v>
      </c>
      <c r="EF373">
        <v>1</v>
      </c>
      <c r="EG373">
        <v>1</v>
      </c>
      <c r="EH373" t="s">
        <v>1859</v>
      </c>
      <c r="EI373">
        <v>8.7206349999999992E-3</v>
      </c>
      <c r="EJ373">
        <v>0.09</v>
      </c>
      <c r="EK373" t="s">
        <v>1848</v>
      </c>
      <c r="EL373" t="s">
        <v>1822</v>
      </c>
      <c r="EM373">
        <v>0</v>
      </c>
      <c r="EN373">
        <v>1</v>
      </c>
      <c r="EO373">
        <v>0</v>
      </c>
      <c r="EP373">
        <v>1</v>
      </c>
      <c r="EQ373">
        <v>0</v>
      </c>
      <c r="ER373">
        <v>1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1</v>
      </c>
      <c r="EY373">
        <v>1</v>
      </c>
      <c r="EZ373" t="s">
        <v>1823</v>
      </c>
      <c r="FA373">
        <v>50</v>
      </c>
      <c r="FB373" t="s">
        <v>1824</v>
      </c>
      <c r="FC373">
        <v>4</v>
      </c>
      <c r="FD373" t="s">
        <v>1825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80</v>
      </c>
      <c r="FM373">
        <v>59</v>
      </c>
      <c r="FN373">
        <v>94</v>
      </c>
      <c r="FO373">
        <v>72</v>
      </c>
      <c r="FP373">
        <v>1</v>
      </c>
      <c r="FQ373">
        <v>0</v>
      </c>
      <c r="FR373">
        <v>0</v>
      </c>
      <c r="FS373">
        <v>0</v>
      </c>
      <c r="FT373">
        <v>0</v>
      </c>
      <c r="FU373">
        <v>0</v>
      </c>
      <c r="FV373">
        <v>0</v>
      </c>
      <c r="FW373">
        <v>0</v>
      </c>
      <c r="FX373" t="s">
        <v>1963</v>
      </c>
      <c r="FY373">
        <v>0</v>
      </c>
      <c r="FZ373">
        <v>0</v>
      </c>
      <c r="GA373">
        <v>1</v>
      </c>
      <c r="GB373">
        <v>0</v>
      </c>
      <c r="GC373">
        <v>0</v>
      </c>
      <c r="GD373">
        <v>0</v>
      </c>
      <c r="GE373">
        <v>1</v>
      </c>
      <c r="GF373">
        <v>1</v>
      </c>
      <c r="GG373">
        <v>0</v>
      </c>
      <c r="GH373">
        <v>1</v>
      </c>
      <c r="GI373">
        <v>0</v>
      </c>
      <c r="GJ373" t="s">
        <v>1836</v>
      </c>
      <c r="GK373">
        <v>0</v>
      </c>
      <c r="GL373">
        <v>1</v>
      </c>
      <c r="GM373" t="s">
        <v>1836</v>
      </c>
      <c r="GN373" t="s">
        <v>1991</v>
      </c>
      <c r="GO373" t="s">
        <v>1980</v>
      </c>
      <c r="GP373">
        <v>0</v>
      </c>
      <c r="GQ373" t="s">
        <v>1830</v>
      </c>
      <c r="GR373">
        <v>87.523763869999996</v>
      </c>
      <c r="GS373">
        <v>6.2314504756683897</v>
      </c>
      <c r="GT373">
        <v>26.936684344400099</v>
      </c>
      <c r="GU373">
        <v>1</v>
      </c>
      <c r="GV373">
        <v>15154798</v>
      </c>
      <c r="GW373">
        <v>1685265</v>
      </c>
      <c r="GX373">
        <v>0.47</v>
      </c>
      <c r="GY373">
        <v>1553658</v>
      </c>
      <c r="GZ373">
        <v>205.03843073328989</v>
      </c>
      <c r="HA373" t="s">
        <v>1806</v>
      </c>
      <c r="HB373" s="57">
        <v>0.50600000000000001</v>
      </c>
      <c r="HC373" t="s">
        <v>1806</v>
      </c>
      <c r="HD373" s="58">
        <v>205.045030943808</v>
      </c>
      <c r="HE373" s="18">
        <v>1329768</v>
      </c>
      <c r="HF373" s="18">
        <v>14309633.448000001</v>
      </c>
      <c r="HG373" s="18">
        <v>1467059.616569855</v>
      </c>
      <c r="HH373" s="57">
        <v>0.20477815699658702</v>
      </c>
      <c r="HI373">
        <v>81</v>
      </c>
      <c r="HJ373" s="11">
        <v>16.804445054572348</v>
      </c>
      <c r="HK373">
        <v>0</v>
      </c>
      <c r="HL373" s="11">
        <v>16.804445054572348</v>
      </c>
      <c r="HM373" s="59" t="s">
        <v>44</v>
      </c>
      <c r="HN373" s="59" t="s">
        <v>44</v>
      </c>
      <c r="HO373" s="59" t="s">
        <v>44</v>
      </c>
      <c r="HP373" s="59" t="s">
        <v>44</v>
      </c>
      <c r="HQ373" s="59" t="s">
        <v>44</v>
      </c>
      <c r="HR373" s="59" t="s">
        <v>44</v>
      </c>
      <c r="HS373" s="59" t="s">
        <v>44</v>
      </c>
      <c r="HT373" s="59" t="s">
        <v>44</v>
      </c>
      <c r="HU373" t="s">
        <v>44</v>
      </c>
      <c r="HV373" s="19">
        <v>1</v>
      </c>
      <c r="HW373" s="18">
        <v>298.39176900000001</v>
      </c>
      <c r="HX373" s="58">
        <v>98.290248708599989</v>
      </c>
      <c r="HY373" s="58">
        <v>201.70975129140001</v>
      </c>
      <c r="HZ373" s="57">
        <v>0.75256649233929251</v>
      </c>
      <c r="IA373" s="18">
        <v>1329767.9999999998</v>
      </c>
      <c r="IB373" s="18">
        <v>1977744.7418676605</v>
      </c>
      <c r="IC373" s="18">
        <v>21282511.167237896</v>
      </c>
      <c r="ID373" s="58">
        <v>20.504503094380802</v>
      </c>
      <c r="IE373" s="18">
        <v>218193.65804241173</v>
      </c>
      <c r="IF373" s="18">
        <v>1248865.9585274432</v>
      </c>
      <c r="IG373" s="18">
        <v>472965425.86579651</v>
      </c>
      <c r="IH373" s="18">
        <v>0</v>
      </c>
      <c r="II373" s="18">
        <v>0</v>
      </c>
      <c r="IJ373" s="18">
        <v>2344.7821577179329</v>
      </c>
      <c r="IK373" s="58">
        <v>26.400835999999998</v>
      </c>
      <c r="IL373" s="58">
        <v>7.8655198341792296</v>
      </c>
      <c r="IM373" s="58">
        <v>13.310262175859998</v>
      </c>
      <c r="IN373" s="58">
        <v>26.420047883543823</v>
      </c>
      <c r="IO373" s="58">
        <v>4.0075528863055889E-15</v>
      </c>
      <c r="IP373" s="58">
        <v>79.828666710909488</v>
      </c>
      <c r="IQ373" s="58">
        <v>8.3141296826200346</v>
      </c>
      <c r="IR373" s="58">
        <v>8.8527223632826164</v>
      </c>
      <c r="IS373" s="58">
        <f t="shared" si="25"/>
        <v>2344.7821577179329</v>
      </c>
      <c r="IT373" s="60"/>
      <c r="IU373" s="18">
        <f t="shared" si="26"/>
        <v>13.310262175859998</v>
      </c>
      <c r="IV373" s="18">
        <f t="shared" si="27"/>
        <v>26.400835999999998</v>
      </c>
      <c r="IW373" s="57">
        <f t="shared" si="28"/>
        <v>0.32763416236199994</v>
      </c>
      <c r="IX373" s="57">
        <f t="shared" si="29"/>
        <v>0.48728555798279172</v>
      </c>
      <c r="JA373" s="18">
        <v>205.4</v>
      </c>
    </row>
    <row r="374" spans="18:261" x14ac:dyDescent="0.2">
      <c r="R374" t="s">
        <v>729</v>
      </c>
      <c r="S374">
        <v>6193</v>
      </c>
      <c r="T374" t="s">
        <v>41</v>
      </c>
      <c r="U374" t="s">
        <v>730</v>
      </c>
      <c r="V374">
        <v>2840</v>
      </c>
      <c r="W374" t="s">
        <v>42</v>
      </c>
      <c r="X374" t="s">
        <v>77</v>
      </c>
      <c r="Y374">
        <v>48375</v>
      </c>
      <c r="Z374">
        <v>340</v>
      </c>
      <c r="AA374">
        <v>1018</v>
      </c>
      <c r="AB374" t="b">
        <v>1</v>
      </c>
      <c r="AC374">
        <v>10633</v>
      </c>
      <c r="AD374">
        <v>1980</v>
      </c>
      <c r="AE374" s="10">
        <v>2041</v>
      </c>
      <c r="AF374" s="11">
        <v>21</v>
      </c>
      <c r="AG374" s="11">
        <v>15.61139447448554</v>
      </c>
      <c r="AH374" s="11">
        <v>0</v>
      </c>
      <c r="AI374" s="11">
        <v>15.61139447448554</v>
      </c>
      <c r="AJ374" s="11" t="s">
        <v>138</v>
      </c>
      <c r="AK374" s="11">
        <v>4.82</v>
      </c>
      <c r="AL374" s="11" t="s">
        <v>138</v>
      </c>
      <c r="AM374" s="11">
        <v>-28.91</v>
      </c>
      <c r="AQ374" t="s">
        <v>277</v>
      </c>
      <c r="AR374" t="s">
        <v>925</v>
      </c>
      <c r="AS374">
        <v>1364</v>
      </c>
      <c r="AT374" t="s">
        <v>41</v>
      </c>
      <c r="AU374">
        <v>2</v>
      </c>
      <c r="AV374">
        <v>906</v>
      </c>
      <c r="AW374" t="s">
        <v>42</v>
      </c>
      <c r="AX374">
        <v>0</v>
      </c>
      <c r="AY374" t="s">
        <v>267</v>
      </c>
      <c r="AZ374" t="s">
        <v>100</v>
      </c>
      <c r="BA374">
        <v>21</v>
      </c>
      <c r="BB374" t="s">
        <v>279</v>
      </c>
      <c r="BC374">
        <v>111</v>
      </c>
      <c r="BD374">
        <v>21111</v>
      </c>
      <c r="BE374">
        <v>297</v>
      </c>
      <c r="BF374">
        <v>10842</v>
      </c>
      <c r="BG374">
        <v>1974</v>
      </c>
      <c r="BH374">
        <v>2028</v>
      </c>
      <c r="BI374" t="s">
        <v>1881</v>
      </c>
      <c r="BJ374" t="s">
        <v>1788</v>
      </c>
      <c r="BK374" t="s">
        <v>1808</v>
      </c>
      <c r="BL374" t="s">
        <v>1809</v>
      </c>
      <c r="BM374" t="s">
        <v>1810</v>
      </c>
      <c r="BN374">
        <v>2015</v>
      </c>
      <c r="BO374">
        <v>0.98299999999999998</v>
      </c>
      <c r="BP374" t="s">
        <v>1971</v>
      </c>
      <c r="BQ374">
        <v>0</v>
      </c>
      <c r="BR374">
        <v>0</v>
      </c>
      <c r="BS374">
        <v>0</v>
      </c>
      <c r="BT374" t="s">
        <v>1873</v>
      </c>
      <c r="BU374" t="s">
        <v>1863</v>
      </c>
      <c r="BV374" t="s">
        <v>1812</v>
      </c>
      <c r="BW374">
        <v>2015</v>
      </c>
      <c r="BX374">
        <v>0</v>
      </c>
      <c r="BY374">
        <v>1.2</v>
      </c>
      <c r="BZ374">
        <v>0.29609999999999997</v>
      </c>
      <c r="CA374">
        <v>0.29609999999999997</v>
      </c>
      <c r="CB374">
        <v>0.1469</v>
      </c>
      <c r="CC374">
        <v>0.1469</v>
      </c>
      <c r="CD374">
        <v>0.05</v>
      </c>
      <c r="CE374">
        <v>0.1</v>
      </c>
      <c r="CF374">
        <v>0.1</v>
      </c>
      <c r="CG374">
        <v>0.99</v>
      </c>
      <c r="CH374" t="s">
        <v>1793</v>
      </c>
      <c r="CI374">
        <v>2015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 t="s">
        <v>2602</v>
      </c>
      <c r="CT374" t="s">
        <v>2615</v>
      </c>
      <c r="CU374">
        <v>1</v>
      </c>
      <c r="CV374">
        <v>0</v>
      </c>
      <c r="CW374" t="s">
        <v>1975</v>
      </c>
      <c r="CX374">
        <v>38.052500000000002</v>
      </c>
      <c r="CY374">
        <v>-85.910300000000007</v>
      </c>
      <c r="CZ374" t="s">
        <v>1817</v>
      </c>
      <c r="DA374" t="s">
        <v>1818</v>
      </c>
      <c r="DB374">
        <v>0</v>
      </c>
      <c r="DC374" t="s">
        <v>1990</v>
      </c>
      <c r="DD374" s="18">
        <v>14346292</v>
      </c>
      <c r="DE374" s="18">
        <v>1596686.4</v>
      </c>
      <c r="DF374" s="57">
        <v>0.44400000000000001</v>
      </c>
      <c r="DG374" t="s">
        <v>1820</v>
      </c>
      <c r="DH374">
        <v>6069270.5</v>
      </c>
      <c r="DI374">
        <v>493.6</v>
      </c>
      <c r="DJ374">
        <v>2086.1999999999998</v>
      </c>
      <c r="DK374">
        <v>1470764.2</v>
      </c>
      <c r="DL374">
        <v>4.8</v>
      </c>
      <c r="DM374">
        <v>868.5</v>
      </c>
      <c r="DN374">
        <v>45</v>
      </c>
      <c r="DO374">
        <v>0</v>
      </c>
      <c r="DP374">
        <v>0.100548975548019</v>
      </c>
      <c r="DQ374">
        <v>0.266855523872913</v>
      </c>
      <c r="DR374">
        <v>204.99185589728799</v>
      </c>
      <c r="DS374">
        <v>2.7323091181526899E-7</v>
      </c>
      <c r="DT374">
        <v>0.26186007943089001</v>
      </c>
      <c r="DU374">
        <v>6.8812205969319404E-2</v>
      </c>
      <c r="DV374">
        <v>0.29083473276579003</v>
      </c>
      <c r="DW374" s="58">
        <v>205.03753861973499</v>
      </c>
      <c r="DX374">
        <v>3.3458122837594502E-7</v>
      </c>
      <c r="DY374">
        <v>0.28619584511845297</v>
      </c>
      <c r="DZ374">
        <v>5.2853747045842501E-3</v>
      </c>
      <c r="EA374">
        <v>0</v>
      </c>
      <c r="EB374">
        <v>1818089</v>
      </c>
      <c r="EC374">
        <v>818562</v>
      </c>
      <c r="ED374">
        <v>30165</v>
      </c>
      <c r="EE374">
        <v>0</v>
      </c>
      <c r="EF374">
        <v>1</v>
      </c>
      <c r="EG374">
        <v>1</v>
      </c>
      <c r="EH374" t="s">
        <v>1859</v>
      </c>
      <c r="EI374">
        <v>6.5894309999999998E-3</v>
      </c>
      <c r="EJ374">
        <v>0.09</v>
      </c>
      <c r="EK374" t="s">
        <v>1848</v>
      </c>
      <c r="EL374" t="s">
        <v>1822</v>
      </c>
      <c r="EM374">
        <v>0</v>
      </c>
      <c r="EN374">
        <v>1</v>
      </c>
      <c r="EO374">
        <v>0</v>
      </c>
      <c r="EP374">
        <v>1</v>
      </c>
      <c r="EQ374">
        <v>0</v>
      </c>
      <c r="ER374">
        <v>1</v>
      </c>
      <c r="ES374">
        <v>0</v>
      </c>
      <c r="ET374">
        <v>0</v>
      </c>
      <c r="EU374">
        <v>0</v>
      </c>
      <c r="EV374">
        <v>0</v>
      </c>
      <c r="EW374">
        <v>0</v>
      </c>
      <c r="EX374">
        <v>1</v>
      </c>
      <c r="EY374">
        <v>1</v>
      </c>
      <c r="EZ374" t="s">
        <v>1823</v>
      </c>
      <c r="FA374">
        <v>48</v>
      </c>
      <c r="FB374" t="s">
        <v>1824</v>
      </c>
      <c r="FC374">
        <v>4</v>
      </c>
      <c r="FD374" t="s">
        <v>1825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80</v>
      </c>
      <c r="FM374">
        <v>59</v>
      </c>
      <c r="FN374">
        <v>94</v>
      </c>
      <c r="FO374">
        <v>72</v>
      </c>
      <c r="FP374">
        <v>1</v>
      </c>
      <c r="FQ374">
        <v>0</v>
      </c>
      <c r="FR374">
        <v>0</v>
      </c>
      <c r="FS374">
        <v>0</v>
      </c>
      <c r="FT374">
        <v>0</v>
      </c>
      <c r="FU374">
        <v>0</v>
      </c>
      <c r="FV374">
        <v>0</v>
      </c>
      <c r="FW374">
        <v>0</v>
      </c>
      <c r="FX374" t="s">
        <v>1963</v>
      </c>
      <c r="FY374">
        <v>0</v>
      </c>
      <c r="FZ374">
        <v>0</v>
      </c>
      <c r="GA374">
        <v>1</v>
      </c>
      <c r="GB374">
        <v>0</v>
      </c>
      <c r="GC374">
        <v>0</v>
      </c>
      <c r="GD374">
        <v>0</v>
      </c>
      <c r="GE374">
        <v>1</v>
      </c>
      <c r="GF374">
        <v>1</v>
      </c>
      <c r="GG374">
        <v>0</v>
      </c>
      <c r="GH374">
        <v>1</v>
      </c>
      <c r="GI374">
        <v>0</v>
      </c>
      <c r="GJ374" t="s">
        <v>1836</v>
      </c>
      <c r="GK374">
        <v>0</v>
      </c>
      <c r="GL374">
        <v>1</v>
      </c>
      <c r="GM374" t="s">
        <v>1836</v>
      </c>
      <c r="GN374" t="s">
        <v>1991</v>
      </c>
      <c r="GO374" t="s">
        <v>1980</v>
      </c>
      <c r="GP374">
        <v>0</v>
      </c>
      <c r="GQ374" t="s">
        <v>1830</v>
      </c>
      <c r="GR374">
        <v>87.523763869999996</v>
      </c>
      <c r="GS374">
        <v>5.6396112115693402</v>
      </c>
      <c r="GT374">
        <v>23.835812215510401</v>
      </c>
      <c r="GU374">
        <v>1</v>
      </c>
      <c r="GV374">
        <v>18816224</v>
      </c>
      <c r="GW374">
        <v>2054990</v>
      </c>
      <c r="GX374">
        <v>0.57999999999999996</v>
      </c>
      <c r="GY374">
        <v>1928099</v>
      </c>
      <c r="GZ374">
        <v>204.94005598572807</v>
      </c>
      <c r="HA374" t="s">
        <v>1806</v>
      </c>
      <c r="HB374" s="57">
        <v>0.44400000000000001</v>
      </c>
      <c r="HC374" t="s">
        <v>1806</v>
      </c>
      <c r="HD374" s="58">
        <v>205.03753861973499</v>
      </c>
      <c r="HE374" s="18">
        <v>1155163.68</v>
      </c>
      <c r="HF374" s="18">
        <v>12524284.618559999</v>
      </c>
      <c r="HG374" s="18">
        <v>1283974.2455812744</v>
      </c>
      <c r="HH374" s="57">
        <v>0.20273037542662117</v>
      </c>
      <c r="HI374">
        <v>81</v>
      </c>
      <c r="HJ374" s="11">
        <v>16.831985881493054</v>
      </c>
      <c r="HK374">
        <v>0</v>
      </c>
      <c r="HL374" s="11">
        <v>16.831985881493054</v>
      </c>
      <c r="HM374" s="59" t="s">
        <v>44</v>
      </c>
      <c r="HN374" s="59" t="s">
        <v>44</v>
      </c>
      <c r="HO374" s="59" t="s">
        <v>44</v>
      </c>
      <c r="HP374" s="59" t="s">
        <v>44</v>
      </c>
      <c r="HQ374" s="59" t="s">
        <v>44</v>
      </c>
      <c r="HR374" s="59" t="s">
        <v>44</v>
      </c>
      <c r="HS374" s="59" t="s">
        <v>44</v>
      </c>
      <c r="HT374" s="59" t="s">
        <v>44</v>
      </c>
      <c r="HU374" t="s">
        <v>44</v>
      </c>
      <c r="HV374" s="19">
        <v>1</v>
      </c>
      <c r="HW374" s="18">
        <v>297.63143982000003</v>
      </c>
      <c r="HX374" s="58">
        <v>98.039796276708003</v>
      </c>
      <c r="HY374" s="58">
        <v>198.96020372329201</v>
      </c>
      <c r="HZ374" s="57">
        <v>0.6627858110931476</v>
      </c>
      <c r="IA374" s="18">
        <v>1155163.68</v>
      </c>
      <c r="IB374" s="18">
        <v>1724383.100437264</v>
      </c>
      <c r="IC374" s="18">
        <v>18695761.574940816</v>
      </c>
      <c r="ID374" s="58">
        <v>20.5037538619735</v>
      </c>
      <c r="IE374" s="18">
        <v>191666.64679736426</v>
      </c>
      <c r="IF374" s="18">
        <v>1092307.59878391</v>
      </c>
      <c r="IG374" s="18">
        <v>471760267.23953134</v>
      </c>
      <c r="IH374" s="18">
        <v>0</v>
      </c>
      <c r="II374" s="18">
        <v>0</v>
      </c>
      <c r="IJ374" s="18">
        <v>2371.1287906381599</v>
      </c>
      <c r="IK374" s="58">
        <v>26.496053777777774</v>
      </c>
      <c r="IL374" s="58">
        <v>8.0137694725402255</v>
      </c>
      <c r="IM374" s="58">
        <v>13.41045093492</v>
      </c>
      <c r="IN374" s="58">
        <v>26.635709353978406</v>
      </c>
      <c r="IO374" s="58">
        <v>0</v>
      </c>
      <c r="IP374" s="58">
        <v>80.374883234410873</v>
      </c>
      <c r="IQ374" s="58">
        <v>14.241799822202836</v>
      </c>
      <c r="IR374" s="58">
        <v>15.061334289677296</v>
      </c>
      <c r="IS374" s="58">
        <f t="shared" si="25"/>
        <v>2371.1287906381599</v>
      </c>
      <c r="IT374" s="60"/>
      <c r="IU374" s="18">
        <f t="shared" si="26"/>
        <v>13.41045093492</v>
      </c>
      <c r="IV374" s="18">
        <f t="shared" si="27"/>
        <v>26.496053777777774</v>
      </c>
      <c r="IW374" s="57">
        <f t="shared" si="28"/>
        <v>0.33010032416399993</v>
      </c>
      <c r="IX374" s="57">
        <f t="shared" si="29"/>
        <v>0.49276083579537766</v>
      </c>
      <c r="JA374" s="18">
        <v>205.4</v>
      </c>
    </row>
    <row r="375" spans="18:261" x14ac:dyDescent="0.2">
      <c r="R375" t="s">
        <v>732</v>
      </c>
      <c r="S375">
        <v>6194</v>
      </c>
      <c r="T375" t="s">
        <v>41</v>
      </c>
      <c r="U375" t="s">
        <v>733</v>
      </c>
      <c r="V375">
        <v>2841</v>
      </c>
      <c r="W375" t="s">
        <v>42</v>
      </c>
      <c r="X375" t="s">
        <v>77</v>
      </c>
      <c r="Y375">
        <v>48279</v>
      </c>
      <c r="Z375">
        <v>532</v>
      </c>
      <c r="AA375">
        <v>1067</v>
      </c>
      <c r="AB375" t="b">
        <v>1</v>
      </c>
      <c r="AC375">
        <v>10342</v>
      </c>
      <c r="AD375">
        <v>1982</v>
      </c>
      <c r="AE375" s="10">
        <v>2032</v>
      </c>
      <c r="AF375" s="11">
        <v>32</v>
      </c>
      <c r="AG375" s="11">
        <v>12.054830610799748</v>
      </c>
      <c r="AH375" s="11">
        <v>0</v>
      </c>
      <c r="AI375" s="11">
        <v>12.054830610799748</v>
      </c>
      <c r="AJ375" s="11" t="s">
        <v>138</v>
      </c>
      <c r="AK375" s="11">
        <v>4.82</v>
      </c>
      <c r="AL375" s="11" t="s">
        <v>138</v>
      </c>
      <c r="AM375" s="11">
        <v>-28.91</v>
      </c>
      <c r="AQ375" t="s">
        <v>926</v>
      </c>
      <c r="AR375" t="s">
        <v>927</v>
      </c>
      <c r="AS375">
        <v>1554</v>
      </c>
      <c r="AT375" t="s">
        <v>41</v>
      </c>
      <c r="AU375">
        <v>3</v>
      </c>
      <c r="AV375">
        <v>1009</v>
      </c>
      <c r="AW375" t="s">
        <v>42</v>
      </c>
      <c r="AX375">
        <v>0</v>
      </c>
      <c r="AY375" t="s">
        <v>928</v>
      </c>
      <c r="AZ375" t="s">
        <v>211</v>
      </c>
      <c r="BA375">
        <v>24</v>
      </c>
      <c r="BB375" t="s">
        <v>929</v>
      </c>
      <c r="BC375">
        <v>3</v>
      </c>
      <c r="BD375">
        <v>24003</v>
      </c>
      <c r="BE375">
        <v>305</v>
      </c>
      <c r="BF375">
        <v>10767</v>
      </c>
      <c r="BG375">
        <v>1966</v>
      </c>
      <c r="BH375">
        <v>2025</v>
      </c>
      <c r="BI375" t="s">
        <v>1807</v>
      </c>
      <c r="BJ375" t="s">
        <v>1788</v>
      </c>
      <c r="BK375" t="s">
        <v>1808</v>
      </c>
      <c r="BL375" t="s">
        <v>1809</v>
      </c>
      <c r="BM375">
        <v>0</v>
      </c>
      <c r="BN375">
        <v>0</v>
      </c>
      <c r="BO375">
        <v>0</v>
      </c>
      <c r="BP375" t="s">
        <v>1931</v>
      </c>
      <c r="BQ375" t="s">
        <v>1701</v>
      </c>
      <c r="BR375">
        <v>2002</v>
      </c>
      <c r="BS375">
        <v>0</v>
      </c>
      <c r="BT375" t="s">
        <v>1909</v>
      </c>
      <c r="BU375" t="s">
        <v>1863</v>
      </c>
      <c r="BV375" t="s">
        <v>1812</v>
      </c>
      <c r="BW375">
        <v>2010</v>
      </c>
      <c r="BX375">
        <v>0</v>
      </c>
      <c r="BY375">
        <v>1.2</v>
      </c>
      <c r="BZ375">
        <v>0.32540000000000002</v>
      </c>
      <c r="CA375">
        <v>7.9509999999999997E-2</v>
      </c>
      <c r="CB375">
        <v>0.32540000000000002</v>
      </c>
      <c r="CC375">
        <v>7.9509999999999997E-2</v>
      </c>
      <c r="CD375">
        <v>0.1</v>
      </c>
      <c r="CE375">
        <v>0.1</v>
      </c>
      <c r="CF375">
        <v>0.1</v>
      </c>
      <c r="CG375">
        <v>0.98</v>
      </c>
      <c r="CH375" t="s">
        <v>1793</v>
      </c>
      <c r="CI375">
        <v>2016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 t="s">
        <v>2602</v>
      </c>
      <c r="CT375" t="s">
        <v>2616</v>
      </c>
      <c r="CU375">
        <v>1</v>
      </c>
      <c r="CV375">
        <v>0</v>
      </c>
      <c r="CW375" t="s">
        <v>1900</v>
      </c>
      <c r="CX375">
        <v>39.178100000000001</v>
      </c>
      <c r="CY375">
        <v>-76.526799999999994</v>
      </c>
      <c r="CZ375" t="s">
        <v>1798</v>
      </c>
      <c r="DA375" t="s">
        <v>1799</v>
      </c>
      <c r="DB375">
        <v>0</v>
      </c>
      <c r="DC375" t="s">
        <v>2617</v>
      </c>
      <c r="DD375" s="18">
        <v>2054778.2</v>
      </c>
      <c r="DE375" s="18">
        <v>216612.2</v>
      </c>
      <c r="DF375" s="57">
        <v>8.3999999999999894E-2</v>
      </c>
      <c r="DG375" t="s">
        <v>1877</v>
      </c>
      <c r="DH375">
        <v>1160324.8</v>
      </c>
      <c r="DI375">
        <v>1267.8</v>
      </c>
      <c r="DJ375">
        <v>73</v>
      </c>
      <c r="DK375">
        <v>210820.8</v>
      </c>
      <c r="DL375">
        <v>0.6</v>
      </c>
      <c r="DM375">
        <v>38</v>
      </c>
      <c r="DN375">
        <v>6</v>
      </c>
      <c r="DO375">
        <v>0</v>
      </c>
      <c r="DP375">
        <v>0.83064323096927695</v>
      </c>
      <c r="DQ375">
        <v>7.5042534885074896E-2</v>
      </c>
      <c r="DR375">
        <v>205.20122396962</v>
      </c>
      <c r="DS375">
        <v>0</v>
      </c>
      <c r="DT375">
        <v>7.53185976681362E-2</v>
      </c>
      <c r="DU375">
        <v>1.2340018012649701</v>
      </c>
      <c r="DV375">
        <v>7.1053897690757997E-2</v>
      </c>
      <c r="DW375" s="58">
        <v>205.20054183950299</v>
      </c>
      <c r="DX375">
        <v>2.9200231927708699E-7</v>
      </c>
      <c r="DY375">
        <v>6.5498901686838001E-2</v>
      </c>
      <c r="DZ375">
        <v>6.0435072083932203E-3</v>
      </c>
      <c r="EA375">
        <v>0</v>
      </c>
      <c r="EB375">
        <v>142867</v>
      </c>
      <c r="EC375">
        <v>68833</v>
      </c>
      <c r="ED375">
        <v>44778</v>
      </c>
      <c r="EE375">
        <v>0</v>
      </c>
      <c r="EF375">
        <v>1</v>
      </c>
      <c r="EG375">
        <v>1</v>
      </c>
      <c r="EH375" t="s">
        <v>1859</v>
      </c>
      <c r="EI375">
        <v>2.1273222000000001E-2</v>
      </c>
      <c r="EJ375">
        <v>2.1273222000000001E-2</v>
      </c>
      <c r="EK375" t="s">
        <v>1848</v>
      </c>
      <c r="EL375" t="s">
        <v>1848</v>
      </c>
      <c r="EM375">
        <v>0</v>
      </c>
      <c r="EN375">
        <v>1</v>
      </c>
      <c r="EO375">
        <v>0</v>
      </c>
      <c r="EP375">
        <v>0</v>
      </c>
      <c r="EQ375">
        <v>1</v>
      </c>
      <c r="ER375">
        <v>0</v>
      </c>
      <c r="ES375">
        <v>0</v>
      </c>
      <c r="ET375">
        <v>0</v>
      </c>
      <c r="EU375">
        <v>0</v>
      </c>
      <c r="EV375">
        <v>0</v>
      </c>
      <c r="EW375">
        <v>0</v>
      </c>
      <c r="EX375">
        <v>1</v>
      </c>
      <c r="EY375">
        <v>1</v>
      </c>
      <c r="EZ375" t="s">
        <v>1823</v>
      </c>
      <c r="FA375">
        <v>56</v>
      </c>
      <c r="FB375" t="s">
        <v>1824</v>
      </c>
      <c r="FC375">
        <v>6</v>
      </c>
      <c r="FD375" t="s">
        <v>1849</v>
      </c>
      <c r="FE375">
        <v>0</v>
      </c>
      <c r="FF375">
        <v>1</v>
      </c>
      <c r="FG375">
        <v>0</v>
      </c>
      <c r="FH375">
        <v>0</v>
      </c>
      <c r="FI375">
        <v>0</v>
      </c>
      <c r="FJ375" t="s">
        <v>2069</v>
      </c>
      <c r="FK375">
        <v>1</v>
      </c>
      <c r="FL375">
        <v>94</v>
      </c>
      <c r="FM375">
        <v>18</v>
      </c>
      <c r="FN375">
        <v>97</v>
      </c>
      <c r="FO375">
        <v>74</v>
      </c>
      <c r="FP375">
        <v>1</v>
      </c>
      <c r="FQ375">
        <v>1</v>
      </c>
      <c r="FR375">
        <v>1</v>
      </c>
      <c r="FS375">
        <v>0</v>
      </c>
      <c r="FT375">
        <v>0</v>
      </c>
      <c r="FU375">
        <v>0</v>
      </c>
      <c r="FV375">
        <v>0</v>
      </c>
      <c r="FW375">
        <v>0</v>
      </c>
      <c r="FX375" t="s">
        <v>1827</v>
      </c>
      <c r="FY375" t="s">
        <v>2114</v>
      </c>
      <c r="FZ375">
        <v>2025</v>
      </c>
      <c r="GA375">
        <v>1</v>
      </c>
      <c r="GB375">
        <v>0</v>
      </c>
      <c r="GC375">
        <v>0</v>
      </c>
      <c r="GD375">
        <v>0</v>
      </c>
      <c r="GE375">
        <v>1</v>
      </c>
      <c r="GF375">
        <v>1</v>
      </c>
      <c r="GG375">
        <v>0</v>
      </c>
      <c r="GH375">
        <v>0</v>
      </c>
      <c r="GI375">
        <v>0</v>
      </c>
      <c r="GJ375">
        <v>0</v>
      </c>
      <c r="GK375">
        <v>0</v>
      </c>
      <c r="GL375">
        <v>1</v>
      </c>
      <c r="GM375" t="s">
        <v>1804</v>
      </c>
      <c r="GN375">
        <v>0</v>
      </c>
      <c r="GO375" t="s">
        <v>2091</v>
      </c>
      <c r="GP375">
        <v>0</v>
      </c>
      <c r="GQ375" t="s">
        <v>2186</v>
      </c>
      <c r="GR375">
        <v>145.3570167</v>
      </c>
      <c r="GS375">
        <v>8.7219731718668303</v>
      </c>
      <c r="GT375">
        <v>0.50221173808666897</v>
      </c>
      <c r="GU375">
        <v>0</v>
      </c>
      <c r="GV375">
        <v>1606367</v>
      </c>
      <c r="GW375">
        <v>173952</v>
      </c>
      <c r="GX375">
        <v>7.0000000000000007E-2</v>
      </c>
      <c r="GY375">
        <v>164813</v>
      </c>
      <c r="GZ375">
        <v>205.19968350943464</v>
      </c>
      <c r="HA375" t="s">
        <v>1840</v>
      </c>
      <c r="HB375" s="57">
        <v>0.2</v>
      </c>
      <c r="HC375" t="s">
        <v>1806</v>
      </c>
      <c r="HD375" s="58">
        <v>205.20054183950299</v>
      </c>
      <c r="HE375" s="18">
        <v>534360</v>
      </c>
      <c r="HF375" s="18">
        <v>5753454.1200000001</v>
      </c>
      <c r="HG375" s="18">
        <v>590305.95143636048</v>
      </c>
      <c r="HH375" s="57">
        <v>1</v>
      </c>
      <c r="HI375">
        <v>194</v>
      </c>
      <c r="HJ375" s="11">
        <v>32.245440662394287</v>
      </c>
      <c r="HK375">
        <v>43</v>
      </c>
      <c r="HL375" s="11">
        <v>16.62136116618262</v>
      </c>
      <c r="HM375" s="59" t="s">
        <v>44</v>
      </c>
      <c r="HN375" s="59" t="s">
        <v>44</v>
      </c>
      <c r="HO375" s="59" t="s">
        <v>44</v>
      </c>
      <c r="HP375" s="59" t="s">
        <v>44</v>
      </c>
      <c r="HQ375" s="59" t="s">
        <v>44</v>
      </c>
      <c r="HR375" s="59" t="s">
        <v>44</v>
      </c>
      <c r="HS375" s="59" t="s">
        <v>44</v>
      </c>
      <c r="HT375" s="59" t="s">
        <v>44</v>
      </c>
      <c r="HU375" t="s">
        <v>44</v>
      </c>
      <c r="HV375" s="19">
        <v>1</v>
      </c>
      <c r="HW375" s="18">
        <v>303.53411204999998</v>
      </c>
      <c r="HX375" s="58">
        <v>99.984136509269973</v>
      </c>
      <c r="HY375" s="58">
        <v>205.01586349073003</v>
      </c>
      <c r="HZ375" s="57">
        <v>0.29753795126569887</v>
      </c>
      <c r="IA375" s="18">
        <v>534360.00000000012</v>
      </c>
      <c r="IB375" s="18">
        <v>794961.89819169429</v>
      </c>
      <c r="IC375" s="18">
        <v>8559354.7578299716</v>
      </c>
      <c r="ID375" s="58">
        <v>20.5200541839503</v>
      </c>
      <c r="IE375" s="18">
        <v>87819.211705161913</v>
      </c>
      <c r="IF375" s="18">
        <v>502486.73973119858</v>
      </c>
      <c r="IG375" s="18">
        <v>481116289.00368446</v>
      </c>
      <c r="IH375" s="18">
        <v>1</v>
      </c>
      <c r="II375" s="18">
        <v>0</v>
      </c>
      <c r="IJ375" s="18">
        <v>2346.7271303395432</v>
      </c>
      <c r="IK375" s="58">
        <v>26.246302229508196</v>
      </c>
      <c r="IL375" s="58">
        <v>7.8764334095833464</v>
      </c>
      <c r="IM375" s="58">
        <v>13.317683565419998</v>
      </c>
      <c r="IN375" s="58">
        <v>26.257375794922382</v>
      </c>
      <c r="IO375" s="58">
        <v>-4.9850921576723282E-15</v>
      </c>
      <c r="IP375" s="58">
        <v>79.929958973635507</v>
      </c>
      <c r="IQ375" s="58">
        <v>70.162556601926894</v>
      </c>
      <c r="IR375" s="58">
        <v>74.613041064251277</v>
      </c>
      <c r="IS375" s="58">
        <f t="shared" si="25"/>
        <v>2346.7271303395432</v>
      </c>
      <c r="IT375" s="60"/>
      <c r="IU375" s="18">
        <f t="shared" si="26"/>
        <v>13.317683565419998</v>
      </c>
      <c r="IV375" s="18">
        <f t="shared" si="27"/>
        <v>26.246302229508196</v>
      </c>
      <c r="IW375" s="57">
        <f t="shared" si="28"/>
        <v>0.32781684101399988</v>
      </c>
      <c r="IX375" s="57">
        <f t="shared" si="29"/>
        <v>0.48768975632849432</v>
      </c>
      <c r="JA375" s="18">
        <v>205.4</v>
      </c>
    </row>
    <row r="376" spans="18:261" x14ac:dyDescent="0.2">
      <c r="R376" t="s">
        <v>735</v>
      </c>
      <c r="S376">
        <v>6194</v>
      </c>
      <c r="T376" t="s">
        <v>41</v>
      </c>
      <c r="U376" t="s">
        <v>736</v>
      </c>
      <c r="V376">
        <v>2842</v>
      </c>
      <c r="W376" t="s">
        <v>42</v>
      </c>
      <c r="X376" t="s">
        <v>77</v>
      </c>
      <c r="Y376">
        <v>48279</v>
      </c>
      <c r="Z376">
        <v>535</v>
      </c>
      <c r="AA376">
        <v>1067</v>
      </c>
      <c r="AB376" t="b">
        <v>1</v>
      </c>
      <c r="AC376">
        <v>10255</v>
      </c>
      <c r="AD376">
        <v>1985</v>
      </c>
      <c r="AE376" s="10">
        <v>2032</v>
      </c>
      <c r="AF376" s="11">
        <v>32</v>
      </c>
      <c r="AG376" s="11">
        <v>12.054830610799748</v>
      </c>
      <c r="AH376" s="11">
        <v>0</v>
      </c>
      <c r="AI376" s="11">
        <v>12.054830610799748</v>
      </c>
      <c r="AJ376" s="11" t="s">
        <v>138</v>
      </c>
      <c r="AK376" s="11">
        <v>4.82</v>
      </c>
      <c r="AL376" s="11" t="s">
        <v>138</v>
      </c>
      <c r="AM376" s="11">
        <v>-28.91</v>
      </c>
      <c r="AQ376" t="s">
        <v>930</v>
      </c>
      <c r="AR376" t="s">
        <v>931</v>
      </c>
      <c r="AS376">
        <v>1710</v>
      </c>
      <c r="AT376" t="s">
        <v>41</v>
      </c>
      <c r="AU376">
        <v>1</v>
      </c>
      <c r="AV376">
        <v>1157</v>
      </c>
      <c r="AW376" t="s">
        <v>42</v>
      </c>
      <c r="AX376">
        <v>0</v>
      </c>
      <c r="AY376" t="s">
        <v>312</v>
      </c>
      <c r="AZ376" t="s">
        <v>62</v>
      </c>
      <c r="BA376">
        <v>26</v>
      </c>
      <c r="BB376" t="s">
        <v>932</v>
      </c>
      <c r="BC376">
        <v>139</v>
      </c>
      <c r="BD376">
        <v>26139</v>
      </c>
      <c r="BE376">
        <v>260</v>
      </c>
      <c r="BF376">
        <v>10347</v>
      </c>
      <c r="BG376">
        <v>1962</v>
      </c>
      <c r="BH376">
        <v>2025</v>
      </c>
      <c r="BI376" t="s">
        <v>1881</v>
      </c>
      <c r="BJ376" t="s">
        <v>1788</v>
      </c>
      <c r="BK376" t="s">
        <v>1808</v>
      </c>
      <c r="BL376" t="s">
        <v>1886</v>
      </c>
      <c r="BM376">
        <v>0</v>
      </c>
      <c r="BN376">
        <v>0</v>
      </c>
      <c r="BO376">
        <v>0.44879999999999998</v>
      </c>
      <c r="BP376" t="s">
        <v>1968</v>
      </c>
      <c r="BQ376">
        <v>0</v>
      </c>
      <c r="BR376">
        <v>0</v>
      </c>
      <c r="BS376">
        <v>0</v>
      </c>
      <c r="BT376" t="s">
        <v>1873</v>
      </c>
      <c r="BU376" t="s">
        <v>1863</v>
      </c>
      <c r="BV376" t="s">
        <v>1812</v>
      </c>
      <c r="BW376">
        <v>2016</v>
      </c>
      <c r="BX376">
        <v>0</v>
      </c>
      <c r="BY376">
        <v>1.67</v>
      </c>
      <c r="BZ376">
        <v>0.17949000000000001</v>
      </c>
      <c r="CA376">
        <v>0.17949000000000001</v>
      </c>
      <c r="CB376">
        <v>0.17949000000000001</v>
      </c>
      <c r="CC376">
        <v>0.17949000000000001</v>
      </c>
      <c r="CD376">
        <v>0.1</v>
      </c>
      <c r="CE376">
        <v>0.1</v>
      </c>
      <c r="CF376">
        <v>0.1</v>
      </c>
      <c r="CG376">
        <v>0.98</v>
      </c>
      <c r="CH376" t="s">
        <v>1793</v>
      </c>
      <c r="CI376">
        <v>2016</v>
      </c>
      <c r="CJ376">
        <v>0</v>
      </c>
      <c r="CK376">
        <v>0</v>
      </c>
      <c r="CL376">
        <v>0</v>
      </c>
      <c r="CM376">
        <v>0</v>
      </c>
      <c r="CN376" t="s">
        <v>1793</v>
      </c>
      <c r="CO376">
        <v>0</v>
      </c>
      <c r="CP376">
        <v>0</v>
      </c>
      <c r="CQ376">
        <v>0</v>
      </c>
      <c r="CR376">
        <v>0</v>
      </c>
      <c r="CS376" t="s">
        <v>2602</v>
      </c>
      <c r="CT376" t="s">
        <v>2618</v>
      </c>
      <c r="CU376">
        <v>1</v>
      </c>
      <c r="CV376">
        <v>0</v>
      </c>
      <c r="CW376" t="s">
        <v>2038</v>
      </c>
      <c r="CX376">
        <v>42.910296000000002</v>
      </c>
      <c r="CY376">
        <v>-86.200739999999996</v>
      </c>
      <c r="CZ376" t="s">
        <v>1817</v>
      </c>
      <c r="DA376" t="s">
        <v>1818</v>
      </c>
      <c r="DB376">
        <v>0</v>
      </c>
      <c r="DC376">
        <v>0</v>
      </c>
      <c r="DD376" s="18">
        <v>13708989.4</v>
      </c>
      <c r="DE376" s="18">
        <v>1346240.6</v>
      </c>
      <c r="DF376" s="57">
        <v>0.48199999999999998</v>
      </c>
      <c r="DG376" t="s">
        <v>1820</v>
      </c>
      <c r="DH376">
        <v>6172201</v>
      </c>
      <c r="DI376">
        <v>1793.4</v>
      </c>
      <c r="DJ376">
        <v>1206.4000000000001</v>
      </c>
      <c r="DK376">
        <v>1437799.2</v>
      </c>
      <c r="DL376">
        <v>9.6</v>
      </c>
      <c r="DM376">
        <v>559.20000000000005</v>
      </c>
      <c r="DN376">
        <v>5</v>
      </c>
      <c r="DO376">
        <v>1</v>
      </c>
      <c r="DP376">
        <v>0.274564323263154</v>
      </c>
      <c r="DQ376">
        <v>0.17799891587908601</v>
      </c>
      <c r="DR376">
        <v>209.759577023605</v>
      </c>
      <c r="DS376">
        <v>8.4619171419028601E-7</v>
      </c>
      <c r="DT376">
        <v>0.18092820360689199</v>
      </c>
      <c r="DU376">
        <v>0.26163854207954901</v>
      </c>
      <c r="DV376">
        <v>0.176001303203283</v>
      </c>
      <c r="DW376" s="58">
        <v>209.76005714907001</v>
      </c>
      <c r="DX376">
        <v>7.0027043714834205E-7</v>
      </c>
      <c r="DY376">
        <v>0.18119954291831999</v>
      </c>
      <c r="DZ376">
        <v>8.7800621645961301E-4</v>
      </c>
      <c r="EA376">
        <v>1.7560124329192201E-4</v>
      </c>
      <c r="EB376">
        <v>1453194</v>
      </c>
      <c r="EC376">
        <v>884670</v>
      </c>
      <c r="ED376">
        <v>0</v>
      </c>
      <c r="EE376">
        <v>3902</v>
      </c>
      <c r="EF376">
        <v>1</v>
      </c>
      <c r="EG376">
        <v>0</v>
      </c>
      <c r="EH376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>
        <v>1</v>
      </c>
      <c r="EO376">
        <v>0</v>
      </c>
      <c r="EP376">
        <v>1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0</v>
      </c>
      <c r="EX376">
        <v>1</v>
      </c>
      <c r="EY376">
        <v>1</v>
      </c>
      <c r="EZ376" t="s">
        <v>1823</v>
      </c>
      <c r="FA376">
        <v>60</v>
      </c>
      <c r="FB376" t="s">
        <v>1860</v>
      </c>
      <c r="FC376">
        <v>3</v>
      </c>
      <c r="FD376" t="s">
        <v>1825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43</v>
      </c>
      <c r="FM376">
        <v>17</v>
      </c>
      <c r="FN376">
        <v>46</v>
      </c>
      <c r="FO376">
        <v>50</v>
      </c>
      <c r="FP376">
        <v>0</v>
      </c>
      <c r="FQ376">
        <v>0</v>
      </c>
      <c r="FR376">
        <v>0</v>
      </c>
      <c r="FS376">
        <v>0</v>
      </c>
      <c r="FT376">
        <v>0</v>
      </c>
      <c r="FU376">
        <v>0</v>
      </c>
      <c r="FV376">
        <v>0</v>
      </c>
      <c r="FW376">
        <v>0</v>
      </c>
      <c r="FX376" t="s">
        <v>1827</v>
      </c>
      <c r="FY376" t="s">
        <v>2114</v>
      </c>
      <c r="FZ376">
        <v>2028</v>
      </c>
      <c r="GA376">
        <v>1</v>
      </c>
      <c r="GB376">
        <v>0</v>
      </c>
      <c r="GC376">
        <v>0</v>
      </c>
      <c r="GD376">
        <v>0</v>
      </c>
      <c r="GE376">
        <v>1</v>
      </c>
      <c r="GF376">
        <v>1</v>
      </c>
      <c r="GG376">
        <v>0</v>
      </c>
      <c r="GH376">
        <v>1</v>
      </c>
      <c r="GI376">
        <v>0</v>
      </c>
      <c r="GJ376" t="s">
        <v>1836</v>
      </c>
      <c r="GK376">
        <v>0</v>
      </c>
      <c r="GL376">
        <v>1</v>
      </c>
      <c r="GM376" t="s">
        <v>1836</v>
      </c>
      <c r="GN376">
        <v>0</v>
      </c>
      <c r="GO376" t="s">
        <v>2091</v>
      </c>
      <c r="GP376">
        <v>1</v>
      </c>
      <c r="GQ376" t="s">
        <v>2233</v>
      </c>
      <c r="GR376">
        <v>368.96624600000001</v>
      </c>
      <c r="GS376">
        <v>4.8606072220492402</v>
      </c>
      <c r="GT376">
        <v>3.2696757849226099</v>
      </c>
      <c r="GU376">
        <v>0</v>
      </c>
      <c r="GV376">
        <v>16293250</v>
      </c>
      <c r="GW376">
        <v>1566496</v>
      </c>
      <c r="GX376">
        <v>0.56999999999999995</v>
      </c>
      <c r="GY376">
        <v>1708837</v>
      </c>
      <c r="GZ376">
        <v>209.76011538520552</v>
      </c>
      <c r="HA376" t="s">
        <v>1806</v>
      </c>
      <c r="HB376" s="57">
        <v>0.48199999999999998</v>
      </c>
      <c r="HC376" t="s">
        <v>1806</v>
      </c>
      <c r="HD376" s="58">
        <v>209.76005714907001</v>
      </c>
      <c r="HE376" s="18">
        <v>1097803.2</v>
      </c>
      <c r="HF376" s="18">
        <v>11358969.7104</v>
      </c>
      <c r="HG376" s="18">
        <v>1191329.0678040297</v>
      </c>
      <c r="HH376" s="57">
        <v>0.17980636237897649</v>
      </c>
      <c r="HI376">
        <v>135</v>
      </c>
      <c r="HJ376" s="11">
        <v>25.533458510414043</v>
      </c>
      <c r="HK376">
        <v>0</v>
      </c>
      <c r="HL376" s="11">
        <v>18.913672970677069</v>
      </c>
      <c r="HM376" s="59" t="s">
        <v>44</v>
      </c>
      <c r="HN376" s="59" t="s">
        <v>44</v>
      </c>
      <c r="HO376" s="59" t="s">
        <v>44</v>
      </c>
      <c r="HP376" s="59" t="s">
        <v>44</v>
      </c>
      <c r="HQ376" s="59" t="s">
        <v>44</v>
      </c>
      <c r="HR376" s="59" t="s">
        <v>44</v>
      </c>
      <c r="HS376" s="59" t="s">
        <v>44</v>
      </c>
      <c r="HT376" s="59" t="s">
        <v>44</v>
      </c>
      <c r="HU376" t="s">
        <v>44</v>
      </c>
      <c r="HV376" s="19">
        <v>1</v>
      </c>
      <c r="HW376" s="18">
        <v>248.6570346</v>
      </c>
      <c r="HX376" s="58">
        <v>81.907627197240004</v>
      </c>
      <c r="HY376" s="58">
        <v>178.09237280276</v>
      </c>
      <c r="HZ376" s="57">
        <v>0.70367977037845297</v>
      </c>
      <c r="IA376" s="18">
        <v>1097803.2</v>
      </c>
      <c r="IB376" s="18">
        <v>1602701.0450139644</v>
      </c>
      <c r="IC376" s="18">
        <v>16583147.712759489</v>
      </c>
      <c r="ID376" s="58">
        <v>20.976005714907004</v>
      </c>
      <c r="IE376" s="18">
        <v>173924.10059699503</v>
      </c>
      <c r="IF376" s="18">
        <v>1017404.9672070346</v>
      </c>
      <c r="IG376" s="18">
        <v>394133459.70717812</v>
      </c>
      <c r="IH376" s="18">
        <v>1</v>
      </c>
      <c r="II376" s="18">
        <v>0</v>
      </c>
      <c r="IJ376" s="18">
        <v>2213.0844432270378</v>
      </c>
      <c r="IK376" s="58">
        <v>27.851075999999999</v>
      </c>
      <c r="IL376" s="58">
        <v>7.1381345978397892</v>
      </c>
      <c r="IM376" s="58">
        <v>12.798186296220001</v>
      </c>
      <c r="IN376" s="58">
        <v>27.998023205807442</v>
      </c>
      <c r="IO376" s="58">
        <v>0</v>
      </c>
      <c r="IP376" s="58">
        <v>78.77497734803282</v>
      </c>
      <c r="IQ376" s="58">
        <v>10.087662831330533</v>
      </c>
      <c r="IR376" s="58">
        <v>10.884818625523955</v>
      </c>
      <c r="IS376" s="58">
        <f t="shared" si="25"/>
        <v>2213.0844432270378</v>
      </c>
      <c r="IT376" s="60"/>
      <c r="IU376" s="18">
        <f t="shared" si="26"/>
        <v>12.798186296220001</v>
      </c>
      <c r="IV376" s="18">
        <f t="shared" si="27"/>
        <v>27.851075999999999</v>
      </c>
      <c r="IW376" s="57">
        <f t="shared" si="28"/>
        <v>0.31502933537400002</v>
      </c>
      <c r="IX376" s="57">
        <f t="shared" si="29"/>
        <v>0.45991653605488181</v>
      </c>
      <c r="JA376" s="18">
        <v>205.4</v>
      </c>
    </row>
    <row r="377" spans="18:261" x14ac:dyDescent="0.2">
      <c r="R377" t="s">
        <v>738</v>
      </c>
      <c r="S377">
        <v>6195</v>
      </c>
      <c r="T377" t="s">
        <v>41</v>
      </c>
      <c r="U377">
        <v>1</v>
      </c>
      <c r="V377">
        <v>2843</v>
      </c>
      <c r="W377" t="s">
        <v>42</v>
      </c>
      <c r="X377" t="s">
        <v>327</v>
      </c>
      <c r="Y377">
        <v>29077</v>
      </c>
      <c r="Z377">
        <v>184</v>
      </c>
      <c r="AA377">
        <v>459</v>
      </c>
      <c r="AB377" t="b">
        <v>0</v>
      </c>
      <c r="AC377">
        <v>10328</v>
      </c>
      <c r="AD377">
        <v>1976</v>
      </c>
      <c r="AE377" s="10">
        <v>9999</v>
      </c>
      <c r="AF377" s="11">
        <v>101</v>
      </c>
      <c r="AG377" s="11">
        <v>24.103134701996037</v>
      </c>
      <c r="AH377" s="11">
        <v>75</v>
      </c>
      <c r="AI377" s="11">
        <v>23.86448980395647</v>
      </c>
      <c r="AJ377" s="11" t="s">
        <v>200</v>
      </c>
      <c r="AK377" s="11">
        <v>4.82</v>
      </c>
      <c r="AL377" s="11" t="s">
        <v>236</v>
      </c>
      <c r="AM377" s="11">
        <v>-28.91</v>
      </c>
      <c r="AQ377" t="s">
        <v>930</v>
      </c>
      <c r="AR377" t="s">
        <v>933</v>
      </c>
      <c r="AS377">
        <v>1710</v>
      </c>
      <c r="AT377" t="s">
        <v>41</v>
      </c>
      <c r="AU377">
        <v>2</v>
      </c>
      <c r="AV377">
        <v>1158</v>
      </c>
      <c r="AW377" t="s">
        <v>42</v>
      </c>
      <c r="AX377">
        <v>0</v>
      </c>
      <c r="AY377" t="s">
        <v>312</v>
      </c>
      <c r="AZ377" t="s">
        <v>62</v>
      </c>
      <c r="BA377">
        <v>26</v>
      </c>
      <c r="BB377" t="s">
        <v>932</v>
      </c>
      <c r="BC377">
        <v>139</v>
      </c>
      <c r="BD377">
        <v>26139</v>
      </c>
      <c r="BE377">
        <v>348</v>
      </c>
      <c r="BF377">
        <v>10428</v>
      </c>
      <c r="BG377">
        <v>1967</v>
      </c>
      <c r="BH377">
        <v>2025</v>
      </c>
      <c r="BI377" t="s">
        <v>2033</v>
      </c>
      <c r="BJ377" t="s">
        <v>1788</v>
      </c>
      <c r="BK377" t="s">
        <v>1808</v>
      </c>
      <c r="BL377" t="s">
        <v>1886</v>
      </c>
      <c r="BM377">
        <v>0</v>
      </c>
      <c r="BN377">
        <v>0</v>
      </c>
      <c r="BO377">
        <v>0.437999999999999</v>
      </c>
      <c r="BP377" t="s">
        <v>2034</v>
      </c>
      <c r="BQ377" t="s">
        <v>1701</v>
      </c>
      <c r="BR377">
        <v>2013</v>
      </c>
      <c r="BS377">
        <v>0</v>
      </c>
      <c r="BT377" t="s">
        <v>41</v>
      </c>
      <c r="BU377">
        <v>0</v>
      </c>
      <c r="BV377" t="s">
        <v>1812</v>
      </c>
      <c r="BW377">
        <v>2016</v>
      </c>
      <c r="BX377">
        <v>0</v>
      </c>
      <c r="BY377">
        <v>1.67</v>
      </c>
      <c r="BZ377">
        <v>4.7480000000000001E-2</v>
      </c>
      <c r="CA377">
        <v>4.7480000000000001E-2</v>
      </c>
      <c r="CB377">
        <v>4.7480000000000001E-2</v>
      </c>
      <c r="CC377">
        <v>4.7480000000000001E-2</v>
      </c>
      <c r="CD377">
        <v>0.1</v>
      </c>
      <c r="CE377">
        <v>0.1</v>
      </c>
      <c r="CF377">
        <v>0.1</v>
      </c>
      <c r="CG377">
        <v>0.98</v>
      </c>
      <c r="CH377" t="s">
        <v>1793</v>
      </c>
      <c r="CI377">
        <v>2016</v>
      </c>
      <c r="CJ377">
        <v>0</v>
      </c>
      <c r="CK377">
        <v>0</v>
      </c>
      <c r="CL377">
        <v>0</v>
      </c>
      <c r="CM377">
        <v>0</v>
      </c>
      <c r="CN377" t="s">
        <v>1793</v>
      </c>
      <c r="CO377">
        <v>0</v>
      </c>
      <c r="CP377">
        <v>0</v>
      </c>
      <c r="CQ377">
        <v>0</v>
      </c>
      <c r="CR377">
        <v>0</v>
      </c>
      <c r="CS377" t="s">
        <v>2602</v>
      </c>
      <c r="CT377" t="s">
        <v>2619</v>
      </c>
      <c r="CU377">
        <v>1</v>
      </c>
      <c r="CV377">
        <v>0</v>
      </c>
      <c r="CW377" t="s">
        <v>2038</v>
      </c>
      <c r="CX377">
        <v>42.910296000000002</v>
      </c>
      <c r="CY377">
        <v>-86.200739999999996</v>
      </c>
      <c r="CZ377" t="s">
        <v>1817</v>
      </c>
      <c r="DA377" t="s">
        <v>1818</v>
      </c>
      <c r="DB377">
        <v>0</v>
      </c>
      <c r="DC377">
        <v>0</v>
      </c>
      <c r="DD377" s="18">
        <v>13922208.6</v>
      </c>
      <c r="DE377" s="18">
        <v>1369297.2</v>
      </c>
      <c r="DF377" s="57">
        <v>0.37</v>
      </c>
      <c r="DG377" t="s">
        <v>1891</v>
      </c>
      <c r="DH377">
        <v>6988947.2000000002</v>
      </c>
      <c r="DI377">
        <v>1871.8</v>
      </c>
      <c r="DJ377">
        <v>349</v>
      </c>
      <c r="DK377">
        <v>1460160.6</v>
      </c>
      <c r="DL377">
        <v>8.8000000000000007</v>
      </c>
      <c r="DM377">
        <v>179.8</v>
      </c>
      <c r="DN377">
        <v>23</v>
      </c>
      <c r="DO377">
        <v>1</v>
      </c>
      <c r="DP377">
        <v>0.29996046366381501</v>
      </c>
      <c r="DQ377">
        <v>5.5866562000424003E-2</v>
      </c>
      <c r="DR377">
        <v>209.75988838147401</v>
      </c>
      <c r="DS377">
        <v>7.8786177180085105E-7</v>
      </c>
      <c r="DT377">
        <v>5.2996705930990803E-2</v>
      </c>
      <c r="DU377">
        <v>0.26889411784851402</v>
      </c>
      <c r="DV377">
        <v>5.0135723436868999E-2</v>
      </c>
      <c r="DW377" s="58">
        <v>209.759908352472</v>
      </c>
      <c r="DX377">
        <v>6.3208361926138603E-7</v>
      </c>
      <c r="DY377">
        <v>5.1452670868653801E-2</v>
      </c>
      <c r="DZ377">
        <v>3.5591963210908802E-3</v>
      </c>
      <c r="EA377">
        <v>1.5474766613438599E-4</v>
      </c>
      <c r="EB377">
        <v>1674442</v>
      </c>
      <c r="EC377">
        <v>1003458</v>
      </c>
      <c r="ED377">
        <v>0</v>
      </c>
      <c r="EE377">
        <v>6730</v>
      </c>
      <c r="EF377">
        <v>1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>
        <v>0</v>
      </c>
      <c r="EO377">
        <v>0</v>
      </c>
      <c r="EP377">
        <v>1</v>
      </c>
      <c r="EQ377">
        <v>1</v>
      </c>
      <c r="ER377">
        <v>0</v>
      </c>
      <c r="ES377">
        <v>0</v>
      </c>
      <c r="ET377">
        <v>0</v>
      </c>
      <c r="EU377">
        <v>0</v>
      </c>
      <c r="EV377">
        <v>0</v>
      </c>
      <c r="EW377">
        <v>0</v>
      </c>
      <c r="EX377">
        <v>1</v>
      </c>
      <c r="EY377">
        <v>1</v>
      </c>
      <c r="EZ377" t="s">
        <v>1823</v>
      </c>
      <c r="FA377">
        <v>55</v>
      </c>
      <c r="FB377" t="s">
        <v>1824</v>
      </c>
      <c r="FC377">
        <v>2</v>
      </c>
      <c r="FD377" t="s">
        <v>1803</v>
      </c>
      <c r="FE377">
        <v>0</v>
      </c>
      <c r="FF377">
        <v>0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43</v>
      </c>
      <c r="FM377">
        <v>17</v>
      </c>
      <c r="FN377">
        <v>46</v>
      </c>
      <c r="FO377">
        <v>50</v>
      </c>
      <c r="FP377">
        <v>0</v>
      </c>
      <c r="FQ377">
        <v>0</v>
      </c>
      <c r="FR377">
        <v>0</v>
      </c>
      <c r="FS377">
        <v>0</v>
      </c>
      <c r="FT377">
        <v>0</v>
      </c>
      <c r="FU377">
        <v>0</v>
      </c>
      <c r="FV377">
        <v>0</v>
      </c>
      <c r="FW377">
        <v>0</v>
      </c>
      <c r="FX377" t="s">
        <v>1827</v>
      </c>
      <c r="FY377" t="s">
        <v>2114</v>
      </c>
      <c r="FZ377">
        <v>2028</v>
      </c>
      <c r="GA377">
        <v>1</v>
      </c>
      <c r="GB377">
        <v>0</v>
      </c>
      <c r="GC377">
        <v>0</v>
      </c>
      <c r="GD377">
        <v>0</v>
      </c>
      <c r="GE377">
        <v>1</v>
      </c>
      <c r="GF377">
        <v>1</v>
      </c>
      <c r="GG377">
        <v>0</v>
      </c>
      <c r="GH377">
        <v>0</v>
      </c>
      <c r="GI377">
        <v>0</v>
      </c>
      <c r="GJ377">
        <v>0</v>
      </c>
      <c r="GK377">
        <v>0</v>
      </c>
      <c r="GL377">
        <v>1</v>
      </c>
      <c r="GM377" t="s">
        <v>1804</v>
      </c>
      <c r="GN377">
        <v>0</v>
      </c>
      <c r="GO377" t="s">
        <v>2091</v>
      </c>
      <c r="GP377">
        <v>1</v>
      </c>
      <c r="GQ377" t="s">
        <v>2233</v>
      </c>
      <c r="GR377">
        <v>368.96624600000001</v>
      </c>
      <c r="GS377">
        <v>5.0730927836688799</v>
      </c>
      <c r="GT377">
        <v>0.94588598220987397</v>
      </c>
      <c r="GU377">
        <v>0</v>
      </c>
      <c r="GV377">
        <v>18137857</v>
      </c>
      <c r="GW377">
        <v>1819574</v>
      </c>
      <c r="GX377">
        <v>0.48</v>
      </c>
      <c r="GY377">
        <v>1902297</v>
      </c>
      <c r="GZ377">
        <v>209.75984097790604</v>
      </c>
      <c r="HA377" t="s">
        <v>1806</v>
      </c>
      <c r="HB377" s="57">
        <v>0.37</v>
      </c>
      <c r="HC377" t="s">
        <v>1806</v>
      </c>
      <c r="HD377" s="58">
        <v>209.759908352472</v>
      </c>
      <c r="HE377" s="18">
        <v>1127937.5999999999</v>
      </c>
      <c r="HF377" s="18">
        <v>11762133.2928</v>
      </c>
      <c r="HG377" s="18">
        <v>1233612.0007636438</v>
      </c>
      <c r="HH377" s="57">
        <v>0.24066390041493776</v>
      </c>
      <c r="HI377">
        <v>135</v>
      </c>
      <c r="HJ377" s="11">
        <v>21.055613131079117</v>
      </c>
      <c r="HK377">
        <v>0</v>
      </c>
      <c r="HL377" s="11">
        <v>15.596750467466011</v>
      </c>
      <c r="HM377" s="59" t="s">
        <v>44</v>
      </c>
      <c r="HN377" s="59" t="s">
        <v>44</v>
      </c>
      <c r="HO377" s="59" t="s">
        <v>44</v>
      </c>
      <c r="HP377" s="59" t="s">
        <v>44</v>
      </c>
      <c r="HQ377" s="59" t="s">
        <v>44</v>
      </c>
      <c r="HR377" s="59" t="s">
        <v>44</v>
      </c>
      <c r="HS377" s="59" t="s">
        <v>44</v>
      </c>
      <c r="HT377" s="59" t="s">
        <v>44</v>
      </c>
      <c r="HU377" t="s">
        <v>44</v>
      </c>
      <c r="HV377" s="19">
        <v>1</v>
      </c>
      <c r="HW377" s="18">
        <v>335.42329391999999</v>
      </c>
      <c r="HX377" s="58">
        <v>110.48843301724798</v>
      </c>
      <c r="HY377" s="58">
        <v>237.51156698275202</v>
      </c>
      <c r="HZ377" s="57">
        <v>0.54212096545744437</v>
      </c>
      <c r="IA377" s="18">
        <v>1127937.5999999999</v>
      </c>
      <c r="IB377" s="18">
        <v>1652644.9207777102</v>
      </c>
      <c r="IC377" s="18">
        <v>17233781.233869962</v>
      </c>
      <c r="ID377" s="58">
        <v>20.975990835247202</v>
      </c>
      <c r="IE377" s="18">
        <v>180747.81860915577</v>
      </c>
      <c r="IF377" s="18">
        <v>1052864.1821544881</v>
      </c>
      <c r="IG377" s="18">
        <v>531662188.89295524</v>
      </c>
      <c r="IH377" s="18">
        <v>1</v>
      </c>
      <c r="II377" s="18">
        <v>0</v>
      </c>
      <c r="IJ377" s="18">
        <v>2238.4686171160847</v>
      </c>
      <c r="IK377" s="58">
        <v>25.100620827586205</v>
      </c>
      <c r="IL377" s="58">
        <v>7.2765301126630986</v>
      </c>
      <c r="IM377" s="58">
        <v>12.898375055279999</v>
      </c>
      <c r="IN377" s="58">
        <v>24.792237334034677</v>
      </c>
      <c r="IO377" s="58">
        <v>0</v>
      </c>
      <c r="IP377" s="58">
        <v>79.342558917382931</v>
      </c>
      <c r="IQ377" s="58">
        <v>19.359373110005563</v>
      </c>
      <c r="IR377" s="58">
        <v>20.739773670066935</v>
      </c>
      <c r="IS377" s="58">
        <f t="shared" si="25"/>
        <v>2238.4686171160847</v>
      </c>
      <c r="IT377" s="60"/>
      <c r="IU377" s="18">
        <f t="shared" si="26"/>
        <v>12.898375055279999</v>
      </c>
      <c r="IV377" s="18">
        <f t="shared" si="27"/>
        <v>25.100620827586205</v>
      </c>
      <c r="IW377" s="57">
        <f t="shared" si="28"/>
        <v>0.31749549717600001</v>
      </c>
      <c r="IX377" s="57">
        <f t="shared" si="29"/>
        <v>0.46519179853363357</v>
      </c>
      <c r="JA377" s="18">
        <v>205.4</v>
      </c>
    </row>
    <row r="378" spans="18:261" x14ac:dyDescent="0.2">
      <c r="R378" t="s">
        <v>740</v>
      </c>
      <c r="S378">
        <v>6195</v>
      </c>
      <c r="T378" t="s">
        <v>41</v>
      </c>
      <c r="U378">
        <v>2</v>
      </c>
      <c r="V378">
        <v>90438</v>
      </c>
      <c r="W378" t="s">
        <v>42</v>
      </c>
      <c r="X378" t="s">
        <v>327</v>
      </c>
      <c r="Y378">
        <v>29077</v>
      </c>
      <c r="Z378">
        <v>275</v>
      </c>
      <c r="AA378">
        <v>459</v>
      </c>
      <c r="AB378" t="b">
        <v>1</v>
      </c>
      <c r="AC378">
        <v>10188</v>
      </c>
      <c r="AD378">
        <v>1976</v>
      </c>
      <c r="AE378" s="10">
        <v>9999</v>
      </c>
      <c r="AF378" s="11">
        <v>101</v>
      </c>
      <c r="AG378" s="11">
        <v>24.103134701996037</v>
      </c>
      <c r="AH378" s="11">
        <v>75</v>
      </c>
      <c r="AI378" s="11">
        <v>23.86448980395647</v>
      </c>
      <c r="AJ378" s="11" t="s">
        <v>200</v>
      </c>
      <c r="AK378" s="11">
        <v>4.82</v>
      </c>
      <c r="AL378" s="11" t="s">
        <v>236</v>
      </c>
      <c r="AM378" s="11">
        <v>-28.91</v>
      </c>
      <c r="AQ378" t="s">
        <v>930</v>
      </c>
      <c r="AR378" t="s">
        <v>934</v>
      </c>
      <c r="AS378">
        <v>1710</v>
      </c>
      <c r="AT378" t="s">
        <v>41</v>
      </c>
      <c r="AU378">
        <v>3</v>
      </c>
      <c r="AV378">
        <v>1159</v>
      </c>
      <c r="AW378" t="s">
        <v>42</v>
      </c>
      <c r="AX378">
        <v>0</v>
      </c>
      <c r="AY378" t="s">
        <v>312</v>
      </c>
      <c r="AZ378" t="s">
        <v>62</v>
      </c>
      <c r="BA378">
        <v>26</v>
      </c>
      <c r="BB378" t="s">
        <v>932</v>
      </c>
      <c r="BC378">
        <v>139</v>
      </c>
      <c r="BD378">
        <v>26139</v>
      </c>
      <c r="BE378">
        <v>838</v>
      </c>
      <c r="BF378">
        <v>10264</v>
      </c>
      <c r="BG378">
        <v>1980</v>
      </c>
      <c r="BH378">
        <v>2025</v>
      </c>
      <c r="BI378" t="s">
        <v>1807</v>
      </c>
      <c r="BJ378" t="s">
        <v>1788</v>
      </c>
      <c r="BK378" t="s">
        <v>1808</v>
      </c>
      <c r="BL378" t="s">
        <v>1886</v>
      </c>
      <c r="BM378" t="s">
        <v>1865</v>
      </c>
      <c r="BN378">
        <v>2016</v>
      </c>
      <c r="BO378">
        <v>0.95</v>
      </c>
      <c r="BP378" t="s">
        <v>1931</v>
      </c>
      <c r="BQ378" t="s">
        <v>1701</v>
      </c>
      <c r="BR378">
        <v>2007</v>
      </c>
      <c r="BS378">
        <v>0</v>
      </c>
      <c r="BT378" t="s">
        <v>1873</v>
      </c>
      <c r="BU378" t="s">
        <v>1863</v>
      </c>
      <c r="BV378" t="s">
        <v>1812</v>
      </c>
      <c r="BW378">
        <v>2016</v>
      </c>
      <c r="BX378">
        <v>0</v>
      </c>
      <c r="BY378">
        <v>0.09</v>
      </c>
      <c r="BZ378">
        <v>0.2258</v>
      </c>
      <c r="CA378">
        <v>5.074E-2</v>
      </c>
      <c r="CB378">
        <v>0.2258</v>
      </c>
      <c r="CC378">
        <v>5.074E-2</v>
      </c>
      <c r="CD378">
        <v>0.1</v>
      </c>
      <c r="CE378">
        <v>0.1</v>
      </c>
      <c r="CF378">
        <v>0.1</v>
      </c>
      <c r="CG378">
        <v>0.99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 t="s">
        <v>1793</v>
      </c>
      <c r="CO378">
        <v>0</v>
      </c>
      <c r="CP378">
        <v>0</v>
      </c>
      <c r="CQ378">
        <v>0</v>
      </c>
      <c r="CR378">
        <v>0</v>
      </c>
      <c r="CS378" t="s">
        <v>2602</v>
      </c>
      <c r="CT378" t="s">
        <v>2620</v>
      </c>
      <c r="CU378">
        <v>1</v>
      </c>
      <c r="CV378">
        <v>0</v>
      </c>
      <c r="CW378" t="s">
        <v>2038</v>
      </c>
      <c r="CX378">
        <v>42.910296000000002</v>
      </c>
      <c r="CY378">
        <v>-86.200739999999996</v>
      </c>
      <c r="CZ378" t="s">
        <v>1817</v>
      </c>
      <c r="DA378" t="s">
        <v>1818</v>
      </c>
      <c r="DB378">
        <v>0</v>
      </c>
      <c r="DC378">
        <v>0</v>
      </c>
      <c r="DD378" s="18">
        <v>53734422</v>
      </c>
      <c r="DE378" s="18">
        <v>5725384</v>
      </c>
      <c r="DF378" s="57">
        <v>0.61799999999999999</v>
      </c>
      <c r="DG378" t="s">
        <v>1835</v>
      </c>
      <c r="DH378">
        <v>24608225.399999999</v>
      </c>
      <c r="DI378">
        <v>1539.2</v>
      </c>
      <c r="DJ378">
        <v>1476.2</v>
      </c>
      <c r="DK378">
        <v>5635665.4000000004</v>
      </c>
      <c r="DL378">
        <v>34.799999999999997</v>
      </c>
      <c r="DM378">
        <v>638.79999999999995</v>
      </c>
      <c r="DN378">
        <v>12</v>
      </c>
      <c r="DO378">
        <v>0</v>
      </c>
      <c r="DP378">
        <v>5.70338176724281E-2</v>
      </c>
      <c r="DQ378">
        <v>5.7935538109936797E-2</v>
      </c>
      <c r="DR378">
        <v>209.760049185844</v>
      </c>
      <c r="DS378">
        <v>7.7021954037205202E-7</v>
      </c>
      <c r="DT378">
        <v>5.1670412062172502E-2</v>
      </c>
      <c r="DU378">
        <v>5.7289161870951101E-2</v>
      </c>
      <c r="DV378">
        <v>5.49442962278444E-2</v>
      </c>
      <c r="DW378" s="58">
        <v>209.75997099214999</v>
      </c>
      <c r="DX378">
        <v>6.4762955857234304E-7</v>
      </c>
      <c r="DY378">
        <v>5.1917599876990697E-2</v>
      </c>
      <c r="DZ378">
        <v>4.2140636895676199E-4</v>
      </c>
      <c r="EA378">
        <v>0</v>
      </c>
      <c r="EB378">
        <v>5273925</v>
      </c>
      <c r="EC378">
        <v>2940444</v>
      </c>
      <c r="ED378">
        <v>0</v>
      </c>
      <c r="EE378">
        <v>11689</v>
      </c>
      <c r="EF378">
        <v>1</v>
      </c>
      <c r="EG378">
        <v>0</v>
      </c>
      <c r="EH378">
        <v>0</v>
      </c>
      <c r="EI378">
        <v>0</v>
      </c>
      <c r="EJ378">
        <v>0</v>
      </c>
      <c r="EK378">
        <v>0</v>
      </c>
      <c r="EL378">
        <v>0</v>
      </c>
      <c r="EM378">
        <v>0</v>
      </c>
      <c r="EN378">
        <v>1</v>
      </c>
      <c r="EO378">
        <v>0</v>
      </c>
      <c r="EP378">
        <v>1</v>
      </c>
      <c r="EQ378">
        <v>1</v>
      </c>
      <c r="ER378">
        <v>1</v>
      </c>
      <c r="ES378">
        <v>0</v>
      </c>
      <c r="ET378">
        <v>1</v>
      </c>
      <c r="EU378">
        <v>0</v>
      </c>
      <c r="EV378">
        <v>0</v>
      </c>
      <c r="EW378">
        <v>0</v>
      </c>
      <c r="EX378">
        <v>1</v>
      </c>
      <c r="EY378">
        <v>1</v>
      </c>
      <c r="EZ378" t="s">
        <v>1939</v>
      </c>
      <c r="FA378">
        <v>42</v>
      </c>
      <c r="FB378" t="s">
        <v>1824</v>
      </c>
      <c r="FC378">
        <v>3</v>
      </c>
      <c r="FD378" t="s">
        <v>1825</v>
      </c>
      <c r="FE378">
        <v>0</v>
      </c>
      <c r="FF378">
        <v>0</v>
      </c>
      <c r="FG378">
        <v>0</v>
      </c>
      <c r="FH378">
        <v>0</v>
      </c>
      <c r="FI378">
        <v>0</v>
      </c>
      <c r="FJ378">
        <v>0</v>
      </c>
      <c r="FK378">
        <v>0</v>
      </c>
      <c r="FL378">
        <v>43</v>
      </c>
      <c r="FM378">
        <v>17</v>
      </c>
      <c r="FN378">
        <v>46</v>
      </c>
      <c r="FO378">
        <v>50</v>
      </c>
      <c r="FP378">
        <v>0</v>
      </c>
      <c r="FQ378">
        <v>0</v>
      </c>
      <c r="FR378">
        <v>0</v>
      </c>
      <c r="FS378">
        <v>0</v>
      </c>
      <c r="FT378">
        <v>0</v>
      </c>
      <c r="FU378">
        <v>0</v>
      </c>
      <c r="FV378">
        <v>0</v>
      </c>
      <c r="FW378">
        <v>0</v>
      </c>
      <c r="FX378" t="s">
        <v>1827</v>
      </c>
      <c r="FY378" t="s">
        <v>2114</v>
      </c>
      <c r="FZ378">
        <v>2028</v>
      </c>
      <c r="GA378">
        <v>1</v>
      </c>
      <c r="GB378">
        <v>0</v>
      </c>
      <c r="GC378">
        <v>0</v>
      </c>
      <c r="GD378">
        <v>0</v>
      </c>
      <c r="GE378">
        <v>1</v>
      </c>
      <c r="GF378">
        <v>1</v>
      </c>
      <c r="GG378">
        <v>0</v>
      </c>
      <c r="GH378">
        <v>0</v>
      </c>
      <c r="GI378">
        <v>0</v>
      </c>
      <c r="GJ378">
        <v>0</v>
      </c>
      <c r="GK378">
        <v>0</v>
      </c>
      <c r="GL378">
        <v>1</v>
      </c>
      <c r="GM378" t="s">
        <v>1804</v>
      </c>
      <c r="GN378">
        <v>0</v>
      </c>
      <c r="GO378" t="s">
        <v>2091</v>
      </c>
      <c r="GP378">
        <v>1</v>
      </c>
      <c r="GQ378" t="s">
        <v>2233</v>
      </c>
      <c r="GR378">
        <v>368.96624600000001</v>
      </c>
      <c r="GS378">
        <v>4.1716553117978101</v>
      </c>
      <c r="GT378">
        <v>4.0009079854963199</v>
      </c>
      <c r="GU378">
        <v>0</v>
      </c>
      <c r="GV378">
        <v>52183587</v>
      </c>
      <c r="GW378">
        <v>5638952</v>
      </c>
      <c r="GX378">
        <v>0.6</v>
      </c>
      <c r="GY378">
        <v>5473014</v>
      </c>
      <c r="GZ378">
        <v>209.75997682949622</v>
      </c>
      <c r="HA378" t="s">
        <v>1806</v>
      </c>
      <c r="HB378" s="57">
        <v>0.61799999999999999</v>
      </c>
      <c r="HC378" t="s">
        <v>1806</v>
      </c>
      <c r="HD378" s="58">
        <v>209.75997099214999</v>
      </c>
      <c r="HE378" s="18">
        <v>4536663.84</v>
      </c>
      <c r="HF378" s="18">
        <v>46564317.653760001</v>
      </c>
      <c r="HG378" s="18">
        <v>4883664.9601609772</v>
      </c>
      <c r="HH378" s="57">
        <v>0.5795297372060858</v>
      </c>
      <c r="HI378">
        <v>135</v>
      </c>
      <c r="HJ378" s="11">
        <v>12.497069611229369</v>
      </c>
      <c r="HK378">
        <v>0</v>
      </c>
      <c r="HL378" s="11">
        <v>9.2570886009106434</v>
      </c>
      <c r="HM378" s="59">
        <v>2176</v>
      </c>
      <c r="HN378" s="59">
        <v>10.58</v>
      </c>
      <c r="HO378" s="59">
        <v>3.52</v>
      </c>
      <c r="HP378" s="59">
        <v>26.42</v>
      </c>
      <c r="HQ378" s="59">
        <v>0.19</v>
      </c>
      <c r="HR378" s="59">
        <v>0.23</v>
      </c>
      <c r="HS378" s="59">
        <v>4.82</v>
      </c>
      <c r="HT378" s="59">
        <v>27.84</v>
      </c>
      <c r="HU378" t="s">
        <v>44</v>
      </c>
      <c r="HV378" s="19">
        <v>1</v>
      </c>
      <c r="HW378" s="18">
        <v>795.01187376000007</v>
      </c>
      <c r="HX378" s="58">
        <v>261.87691121654399</v>
      </c>
      <c r="HY378" s="58">
        <v>576.12308878345607</v>
      </c>
      <c r="HZ378" s="57">
        <v>0.89891207292796749</v>
      </c>
      <c r="IA378" s="18">
        <v>4536663.8399999989</v>
      </c>
      <c r="IB378" s="18">
        <v>6598805.6579154572</v>
      </c>
      <c r="IC378" s="18">
        <v>67730141.272844255</v>
      </c>
      <c r="ID378" s="58">
        <v>20.975997099215</v>
      </c>
      <c r="IE378" s="18">
        <v>710353.62343430158</v>
      </c>
      <c r="IF378" s="18">
        <v>4173311.3367266757</v>
      </c>
      <c r="IG378" s="18">
        <v>1260132377.9854774</v>
      </c>
      <c r="IH378" s="18">
        <v>0</v>
      </c>
      <c r="II378" s="18">
        <v>0</v>
      </c>
      <c r="IJ378" s="18">
        <v>2187.2624140899793</v>
      </c>
      <c r="IK378" s="58">
        <v>20.348939484486873</v>
      </c>
      <c r="IL378" s="58">
        <v>6.9982561080889756</v>
      </c>
      <c r="IM378" s="58">
        <v>12.695523740640001</v>
      </c>
      <c r="IN378" s="58">
        <v>17.993467224242206</v>
      </c>
      <c r="IO378" s="58">
        <v>4.8044552663193407E-15</v>
      </c>
      <c r="IP378" s="58">
        <v>78.192142096595717</v>
      </c>
      <c r="IQ378" s="58">
        <v>-8.8395355972261882</v>
      </c>
      <c r="IR378" s="58">
        <v>-9.6091564397356297</v>
      </c>
      <c r="IS378" s="58">
        <f t="shared" si="25"/>
        <v>2187.2624140899793</v>
      </c>
      <c r="IT378" s="60"/>
      <c r="IU378" s="18">
        <f t="shared" si="26"/>
        <v>12.695523740640001</v>
      </c>
      <c r="IV378" s="18">
        <f t="shared" si="27"/>
        <v>20.348939484486873</v>
      </c>
      <c r="IW378" s="57">
        <f t="shared" si="28"/>
        <v>0.3125022806879999</v>
      </c>
      <c r="IX378" s="57">
        <f t="shared" si="29"/>
        <v>0.45455027981871776</v>
      </c>
      <c r="JA378" s="18">
        <v>205.4</v>
      </c>
    </row>
    <row r="379" spans="18:261" x14ac:dyDescent="0.2">
      <c r="R379" t="s">
        <v>742</v>
      </c>
      <c r="S379">
        <v>6204</v>
      </c>
      <c r="T379" t="s">
        <v>41</v>
      </c>
      <c r="U379">
        <v>1</v>
      </c>
      <c r="V379">
        <v>2844</v>
      </c>
      <c r="W379" t="s">
        <v>42</v>
      </c>
      <c r="X379" t="s">
        <v>125</v>
      </c>
      <c r="Y379">
        <v>56031</v>
      </c>
      <c r="Z379">
        <v>570</v>
      </c>
      <c r="AA379">
        <v>1710</v>
      </c>
      <c r="AB379" t="b">
        <v>1</v>
      </c>
      <c r="AC379">
        <v>10218</v>
      </c>
      <c r="AD379">
        <v>1980</v>
      </c>
      <c r="AE379" s="10">
        <v>9999</v>
      </c>
      <c r="AF379" s="11">
        <v>101</v>
      </c>
      <c r="AG379" s="11">
        <v>11.76434371809763</v>
      </c>
      <c r="AH379" s="11">
        <v>2</v>
      </c>
      <c r="AI379" s="11">
        <v>11.647865067423396</v>
      </c>
      <c r="AJ379" s="11" t="s">
        <v>125</v>
      </c>
      <c r="AK379" s="11">
        <v>4.82</v>
      </c>
      <c r="AL379" s="11" t="s">
        <v>125</v>
      </c>
      <c r="AM379" s="11">
        <v>-28.91</v>
      </c>
      <c r="AQ379" t="s">
        <v>935</v>
      </c>
      <c r="AR379" t="s">
        <v>936</v>
      </c>
      <c r="AS379">
        <v>1832</v>
      </c>
      <c r="AT379" t="s">
        <v>41</v>
      </c>
      <c r="AU379">
        <v>1</v>
      </c>
      <c r="AV379">
        <v>1221</v>
      </c>
      <c r="AW379" t="s">
        <v>42</v>
      </c>
      <c r="AX379">
        <v>0</v>
      </c>
      <c r="AY379" t="s">
        <v>312</v>
      </c>
      <c r="AZ379" t="s">
        <v>62</v>
      </c>
      <c r="BA379">
        <v>26</v>
      </c>
      <c r="BB379" t="s">
        <v>937</v>
      </c>
      <c r="BC379">
        <v>45</v>
      </c>
      <c r="BD379">
        <v>26045</v>
      </c>
      <c r="BE379">
        <v>154</v>
      </c>
      <c r="BF379">
        <v>11013</v>
      </c>
      <c r="BG379">
        <v>1973</v>
      </c>
      <c r="BH379">
        <v>2022</v>
      </c>
      <c r="BI379" t="s">
        <v>1807</v>
      </c>
      <c r="BJ379" t="s">
        <v>1788</v>
      </c>
      <c r="BK379" t="s">
        <v>1808</v>
      </c>
      <c r="BL379" t="s">
        <v>1910</v>
      </c>
      <c r="BM379">
        <v>0</v>
      </c>
      <c r="BN379">
        <v>0</v>
      </c>
      <c r="BO379">
        <v>0</v>
      </c>
      <c r="BP379" t="s">
        <v>1931</v>
      </c>
      <c r="BQ379">
        <v>0</v>
      </c>
      <c r="BR379">
        <v>0</v>
      </c>
      <c r="BS379">
        <v>0</v>
      </c>
      <c r="BT379" t="s">
        <v>1909</v>
      </c>
      <c r="BU379" t="s">
        <v>1863</v>
      </c>
      <c r="BV379" t="s">
        <v>1812</v>
      </c>
      <c r="BW379">
        <v>2016</v>
      </c>
      <c r="BX379">
        <v>0</v>
      </c>
      <c r="BY379">
        <v>1.67</v>
      </c>
      <c r="BZ379">
        <v>0.15442</v>
      </c>
      <c r="CA379">
        <v>0.15442</v>
      </c>
      <c r="CB379">
        <v>0.15442</v>
      </c>
      <c r="CC379">
        <v>0.15442</v>
      </c>
      <c r="CD379">
        <v>0.1</v>
      </c>
      <c r="CE379">
        <v>0.1</v>
      </c>
      <c r="CF379">
        <v>0.1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 t="s">
        <v>2602</v>
      </c>
      <c r="CT379" t="s">
        <v>2621</v>
      </c>
      <c r="CU379">
        <v>1</v>
      </c>
      <c r="CV379">
        <v>0</v>
      </c>
      <c r="CW379" t="s">
        <v>2038</v>
      </c>
      <c r="CX379">
        <v>42.692222000000001</v>
      </c>
      <c r="CY379">
        <v>-84.657222000000004</v>
      </c>
      <c r="CZ379" t="s">
        <v>1876</v>
      </c>
      <c r="DA379" t="s">
        <v>1818</v>
      </c>
      <c r="DB379">
        <v>0</v>
      </c>
      <c r="DC379">
        <v>0</v>
      </c>
      <c r="DD379" s="18">
        <v>9717175.5999999996</v>
      </c>
      <c r="DE379" s="18">
        <v>802322.4</v>
      </c>
      <c r="DF379" s="57">
        <v>0.66600000000000004</v>
      </c>
      <c r="DG379" t="s">
        <v>1835</v>
      </c>
      <c r="DH379">
        <v>5123350.4000000004</v>
      </c>
      <c r="DI379">
        <v>2305</v>
      </c>
      <c r="DJ379">
        <v>820.8</v>
      </c>
      <c r="DK379">
        <v>1019138.6</v>
      </c>
      <c r="DL379">
        <v>6.4</v>
      </c>
      <c r="DM379">
        <v>417.6</v>
      </c>
      <c r="DN379">
        <v>28</v>
      </c>
      <c r="DO379">
        <v>6</v>
      </c>
      <c r="DP379">
        <v>0.53554369695120296</v>
      </c>
      <c r="DQ379">
        <v>0.15532059754699001</v>
      </c>
      <c r="DR379">
        <v>209.76057469913599</v>
      </c>
      <c r="DS379">
        <v>5.3855963088415396E-7</v>
      </c>
      <c r="DT379">
        <v>0.15566291840781901</v>
      </c>
      <c r="DU379">
        <v>0.47441768984806598</v>
      </c>
      <c r="DV379">
        <v>0.168937978233098</v>
      </c>
      <c r="DW379" s="58">
        <v>209.76025173405301</v>
      </c>
      <c r="DX379">
        <v>6.5862759545067804E-7</v>
      </c>
      <c r="DY379">
        <v>0.163018324883654</v>
      </c>
      <c r="DZ379">
        <v>4.28185591845388E-3</v>
      </c>
      <c r="EA379">
        <v>9.1754055395440405E-4</v>
      </c>
      <c r="EB379">
        <v>691488</v>
      </c>
      <c r="EC379">
        <v>437389</v>
      </c>
      <c r="ED379">
        <v>0</v>
      </c>
      <c r="EE379">
        <v>1632</v>
      </c>
      <c r="EF379">
        <v>1</v>
      </c>
      <c r="EG379">
        <v>0</v>
      </c>
      <c r="EH379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>
        <v>1</v>
      </c>
      <c r="EO379">
        <v>0</v>
      </c>
      <c r="EP379">
        <v>0</v>
      </c>
      <c r="EQ379">
        <v>0</v>
      </c>
      <c r="ER379">
        <v>0</v>
      </c>
      <c r="ES379">
        <v>1</v>
      </c>
      <c r="ET379">
        <v>0</v>
      </c>
      <c r="EU379">
        <v>0</v>
      </c>
      <c r="EV379">
        <v>0</v>
      </c>
      <c r="EW379">
        <v>0</v>
      </c>
      <c r="EX379">
        <v>1</v>
      </c>
      <c r="EY379">
        <v>1</v>
      </c>
      <c r="EZ379" t="s">
        <v>1801</v>
      </c>
      <c r="FA379">
        <v>49</v>
      </c>
      <c r="FB379" t="s">
        <v>1824</v>
      </c>
      <c r="FC379">
        <v>0</v>
      </c>
      <c r="FD379" t="s">
        <v>1803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85</v>
      </c>
      <c r="FM379">
        <v>77</v>
      </c>
      <c r="FN379">
        <v>73</v>
      </c>
      <c r="FO379">
        <v>73</v>
      </c>
      <c r="FP379">
        <v>1</v>
      </c>
      <c r="FQ379">
        <v>0</v>
      </c>
      <c r="FR379">
        <v>0</v>
      </c>
      <c r="FS379">
        <v>0</v>
      </c>
      <c r="FT379">
        <v>0</v>
      </c>
      <c r="FU379">
        <v>0</v>
      </c>
      <c r="FV379">
        <v>0</v>
      </c>
      <c r="FW379">
        <v>0</v>
      </c>
      <c r="FX379">
        <v>0</v>
      </c>
      <c r="FY379">
        <v>0</v>
      </c>
      <c r="FZ379">
        <v>0</v>
      </c>
      <c r="GA379">
        <v>0</v>
      </c>
      <c r="GB379" t="s">
        <v>1828</v>
      </c>
      <c r="GC379">
        <v>0</v>
      </c>
      <c r="GD379">
        <v>1</v>
      </c>
      <c r="GE379">
        <v>1</v>
      </c>
      <c r="GF379">
        <v>1</v>
      </c>
      <c r="GG379">
        <v>0</v>
      </c>
      <c r="GH379">
        <v>1</v>
      </c>
      <c r="GI379">
        <v>0</v>
      </c>
      <c r="GJ379" t="s">
        <v>1836</v>
      </c>
      <c r="GK379">
        <v>0</v>
      </c>
      <c r="GL379">
        <v>1</v>
      </c>
      <c r="GM379" t="s">
        <v>1836</v>
      </c>
      <c r="GN379">
        <v>0</v>
      </c>
      <c r="GO379" t="s">
        <v>1838</v>
      </c>
      <c r="GP379">
        <v>0</v>
      </c>
      <c r="GQ379" t="s">
        <v>2233</v>
      </c>
      <c r="GR379">
        <v>409.40045459999999</v>
      </c>
      <c r="GS379">
        <v>5.6301842709287504</v>
      </c>
      <c r="GT379">
        <v>2.0048829716174899</v>
      </c>
      <c r="GU379">
        <v>0</v>
      </c>
      <c r="GV379">
        <v>9226437</v>
      </c>
      <c r="GW379">
        <v>755498</v>
      </c>
      <c r="GX379">
        <v>0.63</v>
      </c>
      <c r="GY379">
        <v>967670</v>
      </c>
      <c r="GZ379">
        <v>209.76027907631081</v>
      </c>
      <c r="HA379" t="s">
        <v>1806</v>
      </c>
      <c r="HB379" s="57">
        <v>0.66600000000000004</v>
      </c>
      <c r="HC379" t="s">
        <v>1806</v>
      </c>
      <c r="HD379" s="58">
        <v>209.76025173405301</v>
      </c>
      <c r="HE379" s="18">
        <v>898460.64</v>
      </c>
      <c r="HF379" s="18">
        <v>9894747.0283199996</v>
      </c>
      <c r="HG379" s="18">
        <v>1037762.313752588</v>
      </c>
      <c r="HH379" s="57">
        <v>1</v>
      </c>
      <c r="HI379">
        <v>109</v>
      </c>
      <c r="HJ379" s="11">
        <v>28.128912380329691</v>
      </c>
      <c r="HK379">
        <v>0</v>
      </c>
      <c r="HL379" s="11">
        <v>25.806341633329993</v>
      </c>
      <c r="HM379" s="59" t="s">
        <v>44</v>
      </c>
      <c r="HN379" s="59" t="s">
        <v>44</v>
      </c>
      <c r="HO379" s="59" t="s">
        <v>44</v>
      </c>
      <c r="HP379" s="59" t="s">
        <v>44</v>
      </c>
      <c r="HQ379" s="59" t="s">
        <v>44</v>
      </c>
      <c r="HR379" s="59" t="s">
        <v>44</v>
      </c>
      <c r="HS379" s="59" t="s">
        <v>44</v>
      </c>
      <c r="HT379" s="59" t="s">
        <v>44</v>
      </c>
      <c r="HU379" t="s">
        <v>44</v>
      </c>
      <c r="HV379" s="19">
        <v>1</v>
      </c>
      <c r="HW379" s="18">
        <v>163.424208717</v>
      </c>
      <c r="HX379" s="58">
        <v>53.831934351379793</v>
      </c>
      <c r="HY379" s="58">
        <v>100.1680656486202</v>
      </c>
      <c r="HZ379" s="57">
        <v>1</v>
      </c>
      <c r="IA379" s="18">
        <v>877472.25508191297</v>
      </c>
      <c r="IB379" s="18">
        <v>1349040</v>
      </c>
      <c r="IC379" s="18">
        <v>14856977.52</v>
      </c>
      <c r="ID379" s="58">
        <v>20.976025173405304</v>
      </c>
      <c r="IE379" s="18">
        <v>155820.16723011833</v>
      </c>
      <c r="IF379" s="18">
        <v>881942.1465224697</v>
      </c>
      <c r="IG379" s="18">
        <v>259035296.89056784</v>
      </c>
      <c r="IH379" s="18">
        <v>1</v>
      </c>
      <c r="II379" s="18">
        <v>64758824.22264196</v>
      </c>
      <c r="IJ379" s="18">
        <v>2586.0067798377818</v>
      </c>
      <c r="IK379" s="58">
        <v>35.337704571428574</v>
      </c>
      <c r="IL379" s="58">
        <v>8.4827134925481555</v>
      </c>
      <c r="IM379" s="58">
        <v>14.200927019810997</v>
      </c>
      <c r="IN379" s="58">
        <v>38.218605330352204</v>
      </c>
      <c r="IO379" s="58">
        <v>0.5296189981822913</v>
      </c>
      <c r="IP379" s="58">
        <v>85.43299462774678</v>
      </c>
      <c r="IQ379" s="58">
        <v>9.1227641032644726</v>
      </c>
      <c r="IR379" s="58">
        <v>9.0765277766072323</v>
      </c>
      <c r="IS379" s="58">
        <f t="shared" si="25"/>
        <v>2586.0067798377818</v>
      </c>
      <c r="IT379" s="60"/>
      <c r="IU379" s="18">
        <f t="shared" si="26"/>
        <v>14.200927019810997</v>
      </c>
      <c r="IV379" s="18">
        <f t="shared" si="27"/>
        <v>35.337704571428574</v>
      </c>
      <c r="IW379" s="57">
        <f t="shared" si="28"/>
        <v>0.34955801526870001</v>
      </c>
      <c r="IX379" s="57">
        <f t="shared" si="29"/>
        <v>0.5374161316064241</v>
      </c>
      <c r="JA379" s="18">
        <v>214.13</v>
      </c>
    </row>
    <row r="380" spans="18:261" x14ac:dyDescent="0.2">
      <c r="R380" t="s">
        <v>743</v>
      </c>
      <c r="S380">
        <v>6204</v>
      </c>
      <c r="T380" t="s">
        <v>41</v>
      </c>
      <c r="U380">
        <v>2</v>
      </c>
      <c r="V380">
        <v>2845</v>
      </c>
      <c r="W380" t="s">
        <v>42</v>
      </c>
      <c r="X380" t="s">
        <v>125</v>
      </c>
      <c r="Y380">
        <v>56031</v>
      </c>
      <c r="Z380">
        <v>570</v>
      </c>
      <c r="AA380">
        <v>1710</v>
      </c>
      <c r="AB380" t="b">
        <v>1</v>
      </c>
      <c r="AC380">
        <v>10164</v>
      </c>
      <c r="AD380">
        <v>1981</v>
      </c>
      <c r="AE380" s="10">
        <v>9999</v>
      </c>
      <c r="AF380" s="11">
        <v>101</v>
      </c>
      <c r="AG380" s="11">
        <v>11.76434371809763</v>
      </c>
      <c r="AH380" s="11">
        <v>2</v>
      </c>
      <c r="AI380" s="11">
        <v>11.647865067423396</v>
      </c>
      <c r="AJ380" s="11" t="s">
        <v>125</v>
      </c>
      <c r="AK380" s="11">
        <v>4.82</v>
      </c>
      <c r="AL380" s="11" t="s">
        <v>125</v>
      </c>
      <c r="AM380" s="11">
        <v>-28.91</v>
      </c>
      <c r="AQ380" t="s">
        <v>938</v>
      </c>
      <c r="AR380" t="s">
        <v>939</v>
      </c>
      <c r="AS380">
        <v>1915</v>
      </c>
      <c r="AT380" t="s">
        <v>41</v>
      </c>
      <c r="AU380">
        <v>1</v>
      </c>
      <c r="AV380">
        <v>1248</v>
      </c>
      <c r="AW380" t="s">
        <v>42</v>
      </c>
      <c r="AX380">
        <v>0</v>
      </c>
      <c r="AY380" t="s">
        <v>245</v>
      </c>
      <c r="AZ380" t="s">
        <v>246</v>
      </c>
      <c r="BA380">
        <v>27</v>
      </c>
      <c r="BB380" t="s">
        <v>940</v>
      </c>
      <c r="BC380">
        <v>163</v>
      </c>
      <c r="BD380">
        <v>27163</v>
      </c>
      <c r="BE380">
        <v>511</v>
      </c>
      <c r="BF380">
        <v>9792</v>
      </c>
      <c r="BG380">
        <v>1968</v>
      </c>
      <c r="BH380">
        <v>2028</v>
      </c>
      <c r="BI380" t="s">
        <v>2063</v>
      </c>
      <c r="BJ380" t="s">
        <v>1948</v>
      </c>
      <c r="BK380" t="s">
        <v>1808</v>
      </c>
      <c r="BL380" t="s">
        <v>1910</v>
      </c>
      <c r="BM380" t="s">
        <v>1865</v>
      </c>
      <c r="BN380">
        <v>2007</v>
      </c>
      <c r="BO380">
        <v>0.9</v>
      </c>
      <c r="BP380" t="s">
        <v>1792</v>
      </c>
      <c r="BQ380" t="s">
        <v>1701</v>
      </c>
      <c r="BR380">
        <v>2008</v>
      </c>
      <c r="BS380">
        <v>0</v>
      </c>
      <c r="BT380" t="s">
        <v>1873</v>
      </c>
      <c r="BU380" t="s">
        <v>1793</v>
      </c>
      <c r="BV380" t="s">
        <v>1812</v>
      </c>
      <c r="BW380">
        <v>2010</v>
      </c>
      <c r="BX380">
        <v>0</v>
      </c>
      <c r="BY380">
        <v>0.12</v>
      </c>
      <c r="BZ380">
        <v>0.91849999999999998</v>
      </c>
      <c r="CA380">
        <v>9.6140000000000003E-2</v>
      </c>
      <c r="CB380">
        <v>0.91849999999999998</v>
      </c>
      <c r="CC380">
        <v>9.6140000000000003E-2</v>
      </c>
      <c r="CD380">
        <v>0.1</v>
      </c>
      <c r="CE380">
        <v>0.1</v>
      </c>
      <c r="CF380">
        <v>0.1</v>
      </c>
      <c r="CG380">
        <v>0.95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 t="s">
        <v>2602</v>
      </c>
      <c r="CT380" t="s">
        <v>2622</v>
      </c>
      <c r="CU380">
        <v>1</v>
      </c>
      <c r="CV380">
        <v>0</v>
      </c>
      <c r="CW380" t="s">
        <v>1944</v>
      </c>
      <c r="CX380">
        <v>45.03</v>
      </c>
      <c r="CY380">
        <v>-92.778599999999997</v>
      </c>
      <c r="CZ380" t="s">
        <v>1817</v>
      </c>
      <c r="DA380" t="s">
        <v>1818</v>
      </c>
      <c r="DB380">
        <v>0</v>
      </c>
      <c r="DC380" t="s">
        <v>2623</v>
      </c>
      <c r="DD380" s="18">
        <v>20340011.600000001</v>
      </c>
      <c r="DE380" s="18">
        <v>2103472</v>
      </c>
      <c r="DF380" s="57">
        <v>0.307999999999999</v>
      </c>
      <c r="DG380" t="s">
        <v>1891</v>
      </c>
      <c r="DH380">
        <v>9761207</v>
      </c>
      <c r="DI380">
        <v>1075.5999999999999</v>
      </c>
      <c r="DJ380">
        <v>975.2</v>
      </c>
      <c r="DK380">
        <v>2133259.6</v>
      </c>
      <c r="DL380">
        <v>13.2</v>
      </c>
      <c r="DM380">
        <v>463.6</v>
      </c>
      <c r="DN380">
        <v>51</v>
      </c>
      <c r="DO380">
        <v>0</v>
      </c>
      <c r="DP380">
        <v>0.108405684266336</v>
      </c>
      <c r="DQ380">
        <v>9.5484053142996295E-2</v>
      </c>
      <c r="DR380">
        <v>209.76023845442</v>
      </c>
      <c r="DS380">
        <v>6.1207726373715598E-7</v>
      </c>
      <c r="DT380">
        <v>9.5068858936631598E-2</v>
      </c>
      <c r="DU380">
        <v>0.10576198491450201</v>
      </c>
      <c r="DV380">
        <v>9.5889817486633E-2</v>
      </c>
      <c r="DW380" s="58">
        <v>209.75991970427299</v>
      </c>
      <c r="DX380">
        <v>6.4896718151330801E-7</v>
      </c>
      <c r="DY380">
        <v>9.4988252989614899E-2</v>
      </c>
      <c r="DZ380">
        <v>3.3045565850401198E-3</v>
      </c>
      <c r="EA380">
        <v>0</v>
      </c>
      <c r="EB380">
        <v>1739179</v>
      </c>
      <c r="EC380">
        <v>1017298</v>
      </c>
      <c r="ED380">
        <v>112904</v>
      </c>
      <c r="EE380">
        <v>157</v>
      </c>
      <c r="EF380">
        <v>1</v>
      </c>
      <c r="EG380">
        <v>1</v>
      </c>
      <c r="EH380" t="s">
        <v>1821</v>
      </c>
      <c r="EI380">
        <v>4.9586150000000004E-3</v>
      </c>
      <c r="EJ380">
        <v>4.9586150000000004E-3</v>
      </c>
      <c r="EK380" t="s">
        <v>1848</v>
      </c>
      <c r="EL380" t="s">
        <v>1848</v>
      </c>
      <c r="EM380">
        <v>0</v>
      </c>
      <c r="EN380">
        <v>1</v>
      </c>
      <c r="EO380">
        <v>0</v>
      </c>
      <c r="EP380">
        <v>1</v>
      </c>
      <c r="EQ380">
        <v>1</v>
      </c>
      <c r="ER380">
        <v>1</v>
      </c>
      <c r="ES380">
        <v>0</v>
      </c>
      <c r="ET380">
        <v>1</v>
      </c>
      <c r="EU380">
        <v>0</v>
      </c>
      <c r="EV380">
        <v>0</v>
      </c>
      <c r="EW380">
        <v>0</v>
      </c>
      <c r="EX380">
        <v>1</v>
      </c>
      <c r="EY380">
        <v>1</v>
      </c>
      <c r="EZ380" t="s">
        <v>1950</v>
      </c>
      <c r="FA380">
        <v>54</v>
      </c>
      <c r="FB380" t="s">
        <v>1824</v>
      </c>
      <c r="FC380">
        <v>0</v>
      </c>
      <c r="FD380" t="s">
        <v>1803</v>
      </c>
      <c r="FE380">
        <v>0</v>
      </c>
      <c r="FF380">
        <v>0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75</v>
      </c>
      <c r="FM380">
        <v>16</v>
      </c>
      <c r="FN380">
        <v>30</v>
      </c>
      <c r="FO380">
        <v>48</v>
      </c>
      <c r="FP380">
        <v>0</v>
      </c>
      <c r="FQ380">
        <v>0</v>
      </c>
      <c r="FR380">
        <v>0</v>
      </c>
      <c r="FS380">
        <v>0</v>
      </c>
      <c r="FT380">
        <v>0</v>
      </c>
      <c r="FU380">
        <v>0</v>
      </c>
      <c r="FV380">
        <v>0</v>
      </c>
      <c r="FW380">
        <v>0</v>
      </c>
      <c r="FX380">
        <v>0</v>
      </c>
      <c r="FY380">
        <v>0</v>
      </c>
      <c r="FZ380">
        <v>0</v>
      </c>
      <c r="GA380">
        <v>0</v>
      </c>
      <c r="GB380">
        <v>0</v>
      </c>
      <c r="GC380">
        <v>0</v>
      </c>
      <c r="GD380">
        <v>0</v>
      </c>
      <c r="GE380">
        <v>1</v>
      </c>
      <c r="GF380">
        <v>1</v>
      </c>
      <c r="GG380">
        <v>0</v>
      </c>
      <c r="GH380">
        <v>1</v>
      </c>
      <c r="GI380">
        <v>0</v>
      </c>
      <c r="GJ380" t="s">
        <v>1804</v>
      </c>
      <c r="GK380">
        <v>0</v>
      </c>
      <c r="GL380">
        <v>1</v>
      </c>
      <c r="GM380" t="s">
        <v>1804</v>
      </c>
      <c r="GN380">
        <v>0</v>
      </c>
      <c r="GO380" t="s">
        <v>1838</v>
      </c>
      <c r="GP380">
        <v>1</v>
      </c>
      <c r="GQ380" t="s">
        <v>1945</v>
      </c>
      <c r="GR380">
        <v>321.55945509999998</v>
      </c>
      <c r="GS380">
        <v>3.3449490691091701</v>
      </c>
      <c r="GT380">
        <v>3.0327206509811</v>
      </c>
      <c r="GU380">
        <v>0</v>
      </c>
      <c r="GV380">
        <v>18989404</v>
      </c>
      <c r="GW380">
        <v>1964555</v>
      </c>
      <c r="GX380">
        <v>0.28999999999999998</v>
      </c>
      <c r="GY380">
        <v>1991607</v>
      </c>
      <c r="GZ380">
        <v>209.75982184590944</v>
      </c>
      <c r="HA380" t="s">
        <v>1806</v>
      </c>
      <c r="HB380" s="57">
        <v>0.307999999999999</v>
      </c>
      <c r="HC380" t="s">
        <v>1806</v>
      </c>
      <c r="HD380" s="58">
        <v>209.75991970427299</v>
      </c>
      <c r="HE380" s="18">
        <v>1378718.8799999955</v>
      </c>
      <c r="HF380" s="18">
        <v>13500415.272959955</v>
      </c>
      <c r="HG380" s="18">
        <v>1415923.0118152103</v>
      </c>
      <c r="HH380" s="57">
        <v>1</v>
      </c>
      <c r="HI380">
        <v>425</v>
      </c>
      <c r="HJ380" s="11">
        <v>54.277689206881675</v>
      </c>
      <c r="HK380">
        <v>209</v>
      </c>
      <c r="HL380" s="11">
        <v>26.691851868795929</v>
      </c>
      <c r="HM380" s="59">
        <v>2650</v>
      </c>
      <c r="HN380" s="59">
        <v>10.58</v>
      </c>
      <c r="HO380" s="59">
        <v>4.59</v>
      </c>
      <c r="HP380" s="59">
        <v>35.14</v>
      </c>
      <c r="HQ380" s="59">
        <v>0.3</v>
      </c>
      <c r="HR380" s="59">
        <v>0.42</v>
      </c>
      <c r="HS380" s="59">
        <v>4.82</v>
      </c>
      <c r="HT380" s="59">
        <v>52.31</v>
      </c>
      <c r="HU380" t="s">
        <v>44</v>
      </c>
      <c r="HV380" s="19">
        <v>1</v>
      </c>
      <c r="HW380" s="18">
        <v>482.15018275199998</v>
      </c>
      <c r="HX380" s="58">
        <v>158.82027019850875</v>
      </c>
      <c r="HY380" s="58">
        <v>352.17972980149125</v>
      </c>
      <c r="HZ380" s="57">
        <v>0.44689681626115285</v>
      </c>
      <c r="IA380" s="18">
        <v>1378718.8799999955</v>
      </c>
      <c r="IB380" s="18">
        <v>2000471.0324387741</v>
      </c>
      <c r="IC380" s="18">
        <v>19588612.349640477</v>
      </c>
      <c r="ID380" s="58">
        <v>20.975991970427302</v>
      </c>
      <c r="IE380" s="18">
        <v>205445.28767893586</v>
      </c>
      <c r="IF380" s="18">
        <v>1210477.7241362745</v>
      </c>
      <c r="IG380" s="18">
        <v>764231423.9457835</v>
      </c>
      <c r="IH380" s="18">
        <v>0</v>
      </c>
      <c r="II380" s="18">
        <v>0</v>
      </c>
      <c r="IJ380" s="18">
        <v>2170.0040044228222</v>
      </c>
      <c r="IK380" s="58">
        <v>22.508459953033267</v>
      </c>
      <c r="IL380" s="58">
        <v>6.6237546663760876</v>
      </c>
      <c r="IM380" s="58">
        <v>12.626484825023997</v>
      </c>
      <c r="IN380" s="58">
        <v>34.392087946985704</v>
      </c>
      <c r="IO380" s="58">
        <v>0</v>
      </c>
      <c r="IP380" s="58">
        <v>74.627690999330966</v>
      </c>
      <c r="IQ380" s="58">
        <v>42.205460611869242</v>
      </c>
      <c r="IR380" s="58">
        <v>48.071487995535691</v>
      </c>
      <c r="IS380" s="58">
        <f t="shared" si="25"/>
        <v>2170.0040044228222</v>
      </c>
      <c r="IT380" s="60"/>
      <c r="IU380" s="18">
        <f t="shared" si="26"/>
        <v>12.626484825023997</v>
      </c>
      <c r="IV380" s="18">
        <f t="shared" si="27"/>
        <v>22.508459953033267</v>
      </c>
      <c r="IW380" s="57">
        <f t="shared" si="28"/>
        <v>0.3108028771007999</v>
      </c>
      <c r="IX380" s="57">
        <f t="shared" si="29"/>
        <v>0.45096368915959184</v>
      </c>
      <c r="JA380" s="18">
        <v>214.13</v>
      </c>
    </row>
    <row r="381" spans="18:261" x14ac:dyDescent="0.2">
      <c r="R381" t="s">
        <v>744</v>
      </c>
      <c r="S381">
        <v>6204</v>
      </c>
      <c r="T381" t="s">
        <v>41</v>
      </c>
      <c r="U381">
        <v>3</v>
      </c>
      <c r="V381">
        <v>2846</v>
      </c>
      <c r="W381" t="s">
        <v>42</v>
      </c>
      <c r="X381" t="s">
        <v>125</v>
      </c>
      <c r="Y381">
        <v>56031</v>
      </c>
      <c r="Z381">
        <v>570</v>
      </c>
      <c r="AA381">
        <v>1710</v>
      </c>
      <c r="AB381" t="b">
        <v>1</v>
      </c>
      <c r="AC381">
        <v>10137</v>
      </c>
      <c r="AD381">
        <v>1982</v>
      </c>
      <c r="AE381" s="10">
        <v>9999</v>
      </c>
      <c r="AF381" s="11">
        <v>101</v>
      </c>
      <c r="AG381" s="11">
        <v>11.76434371809763</v>
      </c>
      <c r="AH381" s="11">
        <v>2</v>
      </c>
      <c r="AI381" s="11">
        <v>11.647865067423396</v>
      </c>
      <c r="AJ381" s="11" t="s">
        <v>125</v>
      </c>
      <c r="AK381" s="11">
        <v>4.82</v>
      </c>
      <c r="AL381" s="11" t="s">
        <v>125</v>
      </c>
      <c r="AM381" s="11">
        <v>-28.91</v>
      </c>
      <c r="AQ381" t="s">
        <v>941</v>
      </c>
      <c r="AR381" t="s">
        <v>942</v>
      </c>
      <c r="AS381">
        <v>2712</v>
      </c>
      <c r="AT381" t="s">
        <v>41</v>
      </c>
      <c r="AU381">
        <v>1</v>
      </c>
      <c r="AV381">
        <v>1831</v>
      </c>
      <c r="AW381" t="s">
        <v>42</v>
      </c>
      <c r="AX381">
        <v>0</v>
      </c>
      <c r="AY381" t="s">
        <v>263</v>
      </c>
      <c r="AZ381" t="s">
        <v>385</v>
      </c>
      <c r="BA381">
        <v>37</v>
      </c>
      <c r="BB381" t="s">
        <v>943</v>
      </c>
      <c r="BC381">
        <v>145</v>
      </c>
      <c r="BD381">
        <v>37145</v>
      </c>
      <c r="BE381">
        <v>379</v>
      </c>
      <c r="BF381">
        <v>10245</v>
      </c>
      <c r="BG381">
        <v>1966</v>
      </c>
      <c r="BH381">
        <v>2028</v>
      </c>
      <c r="BI381" t="s">
        <v>1807</v>
      </c>
      <c r="BJ381" t="s">
        <v>1788</v>
      </c>
      <c r="BK381" t="s">
        <v>1808</v>
      </c>
      <c r="BL381" t="s">
        <v>1809</v>
      </c>
      <c r="BM381" t="s">
        <v>1810</v>
      </c>
      <c r="BN381">
        <v>2008</v>
      </c>
      <c r="BO381">
        <v>0.97</v>
      </c>
      <c r="BP381" t="s">
        <v>1908</v>
      </c>
      <c r="BQ381" t="s">
        <v>1701</v>
      </c>
      <c r="BR381">
        <v>2002</v>
      </c>
      <c r="BS381">
        <v>0</v>
      </c>
      <c r="BT381" t="s">
        <v>1909</v>
      </c>
      <c r="BU381" t="s">
        <v>1863</v>
      </c>
      <c r="BV381">
        <v>0</v>
      </c>
      <c r="BW381">
        <v>0</v>
      </c>
      <c r="BX381">
        <v>0</v>
      </c>
      <c r="BY381">
        <v>0.20599999999999999</v>
      </c>
      <c r="BZ381">
        <v>0.13356999999999999</v>
      </c>
      <c r="CA381">
        <v>0.13356999999999999</v>
      </c>
      <c r="CB381">
        <v>0.13356999999999999</v>
      </c>
      <c r="CC381">
        <v>0.13356999999999999</v>
      </c>
      <c r="CD381">
        <v>0.05</v>
      </c>
      <c r="CE381">
        <v>0.1</v>
      </c>
      <c r="CF381">
        <v>0.56000000000000005</v>
      </c>
      <c r="CG381">
        <v>0.99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 t="s">
        <v>2602</v>
      </c>
      <c r="CT381" t="s">
        <v>2624</v>
      </c>
      <c r="CU381">
        <v>1</v>
      </c>
      <c r="CV381">
        <v>0</v>
      </c>
      <c r="CW381" t="s">
        <v>2119</v>
      </c>
      <c r="CX381">
        <v>36.4833</v>
      </c>
      <c r="CY381">
        <v>-79.073099999999997</v>
      </c>
      <c r="CZ381" t="s">
        <v>1817</v>
      </c>
      <c r="DA381" t="s">
        <v>1818</v>
      </c>
      <c r="DB381">
        <v>0</v>
      </c>
      <c r="DC381">
        <v>0</v>
      </c>
      <c r="DD381" s="18">
        <v>7317537.4000000004</v>
      </c>
      <c r="DE381" s="18">
        <v>735778.8</v>
      </c>
      <c r="DF381" s="57">
        <v>0.17599999999999999</v>
      </c>
      <c r="DG381" t="s">
        <v>1877</v>
      </c>
      <c r="DH381">
        <v>4304384.5999999996</v>
      </c>
      <c r="DI381">
        <v>312</v>
      </c>
      <c r="DJ381">
        <v>500.8</v>
      </c>
      <c r="DK381">
        <v>750166</v>
      </c>
      <c r="DL381">
        <v>2.6</v>
      </c>
      <c r="DM381">
        <v>294.39999999999998</v>
      </c>
      <c r="DN381">
        <v>14</v>
      </c>
      <c r="DO381">
        <v>1</v>
      </c>
      <c r="DP381">
        <v>6.4857252276180694E-2</v>
      </c>
      <c r="DQ381">
        <v>0.107065940265441</v>
      </c>
      <c r="DR381">
        <v>205.04328621059301</v>
      </c>
      <c r="DS381">
        <v>3.4316006495333699E-7</v>
      </c>
      <c r="DT381">
        <v>0.11613775255328</v>
      </c>
      <c r="DU381">
        <v>8.5274589782076096E-2</v>
      </c>
      <c r="DV381">
        <v>0.136876649239947</v>
      </c>
      <c r="DW381" s="58">
        <v>205.032365123272</v>
      </c>
      <c r="DX381">
        <v>3.5531079075865001E-7</v>
      </c>
      <c r="DY381">
        <v>0.13679075052912301</v>
      </c>
      <c r="DZ381">
        <v>3.1156897903519098E-3</v>
      </c>
      <c r="EA381">
        <v>2.2254927073942201E-4</v>
      </c>
      <c r="EB381">
        <v>603828</v>
      </c>
      <c r="EC381">
        <v>249765</v>
      </c>
      <c r="ED381">
        <v>0</v>
      </c>
      <c r="EE381">
        <v>4679</v>
      </c>
      <c r="EF381">
        <v>1</v>
      </c>
      <c r="EG381">
        <v>0</v>
      </c>
      <c r="EH381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>
        <v>1</v>
      </c>
      <c r="EO381">
        <v>0</v>
      </c>
      <c r="EP381">
        <v>0</v>
      </c>
      <c r="EQ381">
        <v>1</v>
      </c>
      <c r="ER381">
        <v>1</v>
      </c>
      <c r="ES381">
        <v>0</v>
      </c>
      <c r="ET381">
        <v>0</v>
      </c>
      <c r="EU381">
        <v>0</v>
      </c>
      <c r="EV381">
        <v>0</v>
      </c>
      <c r="EW381">
        <v>0</v>
      </c>
      <c r="EX381">
        <v>1</v>
      </c>
      <c r="EY381">
        <v>1</v>
      </c>
      <c r="EZ381" t="s">
        <v>1823</v>
      </c>
      <c r="FA381">
        <v>56</v>
      </c>
      <c r="FB381" t="s">
        <v>1824</v>
      </c>
      <c r="FC381">
        <v>5</v>
      </c>
      <c r="FD381" t="s">
        <v>1849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35</v>
      </c>
      <c r="FM381">
        <v>52</v>
      </c>
      <c r="FN381">
        <v>43</v>
      </c>
      <c r="FO381">
        <v>59</v>
      </c>
      <c r="FP381">
        <v>0</v>
      </c>
      <c r="FQ381">
        <v>0</v>
      </c>
      <c r="FR381">
        <v>0</v>
      </c>
      <c r="FS381">
        <v>0</v>
      </c>
      <c r="FT381">
        <v>0</v>
      </c>
      <c r="FU381">
        <v>0</v>
      </c>
      <c r="FV381">
        <v>0</v>
      </c>
      <c r="FW381">
        <v>0</v>
      </c>
      <c r="FX381" t="s">
        <v>1827</v>
      </c>
      <c r="FY381">
        <v>0</v>
      </c>
      <c r="FZ381">
        <v>0</v>
      </c>
      <c r="GA381">
        <v>1</v>
      </c>
      <c r="GB381">
        <v>0</v>
      </c>
      <c r="GC381">
        <v>0</v>
      </c>
      <c r="GD381">
        <v>0</v>
      </c>
      <c r="GE381">
        <v>0</v>
      </c>
      <c r="GF381">
        <v>0</v>
      </c>
      <c r="GG381">
        <v>0</v>
      </c>
      <c r="GH381">
        <v>0</v>
      </c>
      <c r="GI381">
        <v>0</v>
      </c>
      <c r="GJ381">
        <v>0</v>
      </c>
      <c r="GK381">
        <v>0</v>
      </c>
      <c r="GL381">
        <v>1</v>
      </c>
      <c r="GM381" t="s">
        <v>1804</v>
      </c>
      <c r="GN381">
        <v>0</v>
      </c>
      <c r="GO381">
        <v>0</v>
      </c>
      <c r="GP381">
        <v>0</v>
      </c>
      <c r="GQ381" t="s">
        <v>2264</v>
      </c>
      <c r="GR381">
        <v>123.35712220000001</v>
      </c>
      <c r="GS381">
        <v>2.5292418827195999</v>
      </c>
      <c r="GT381">
        <v>4.0597574835447903</v>
      </c>
      <c r="GU381">
        <v>0</v>
      </c>
      <c r="GV381">
        <v>6769990</v>
      </c>
      <c r="GW381">
        <v>666483</v>
      </c>
      <c r="GX381">
        <v>0.16</v>
      </c>
      <c r="GY381">
        <v>694143</v>
      </c>
      <c r="GZ381">
        <v>205.0647046746007</v>
      </c>
      <c r="HA381" t="s">
        <v>1840</v>
      </c>
      <c r="HB381" s="57">
        <v>0.2</v>
      </c>
      <c r="HC381" t="s">
        <v>1806</v>
      </c>
      <c r="HD381" s="58">
        <v>205.032365123272</v>
      </c>
      <c r="HE381" s="18">
        <v>664008</v>
      </c>
      <c r="HF381" s="18">
        <v>6802761.96</v>
      </c>
      <c r="HG381" s="18">
        <v>697393.18701471272</v>
      </c>
      <c r="HH381" s="57">
        <v>0.15539155391553916</v>
      </c>
      <c r="HI381">
        <v>187</v>
      </c>
      <c r="HJ381" s="11">
        <v>27.94760345962186</v>
      </c>
      <c r="HK381">
        <v>92</v>
      </c>
      <c r="HL381" s="11">
        <v>14.945242491776394</v>
      </c>
      <c r="HM381" s="59" t="s">
        <v>44</v>
      </c>
      <c r="HN381" s="59" t="s">
        <v>44</v>
      </c>
      <c r="HO381" s="59" t="s">
        <v>44</v>
      </c>
      <c r="HP381" s="59" t="s">
        <v>44</v>
      </c>
      <c r="HQ381" s="59" t="s">
        <v>44</v>
      </c>
      <c r="HR381" s="59" t="s">
        <v>44</v>
      </c>
      <c r="HS381" s="59" t="s">
        <v>44</v>
      </c>
      <c r="HT381" s="59" t="s">
        <v>44</v>
      </c>
      <c r="HU381" t="s">
        <v>44</v>
      </c>
      <c r="HV381" s="19">
        <v>1</v>
      </c>
      <c r="HW381" s="18">
        <v>358.89228765000001</v>
      </c>
      <c r="HX381" s="58">
        <v>118.21911955190998</v>
      </c>
      <c r="HY381" s="58">
        <v>260.78088044808999</v>
      </c>
      <c r="HZ381" s="57">
        <v>0.29066548080425109</v>
      </c>
      <c r="IA381" s="18">
        <v>664008</v>
      </c>
      <c r="IB381" s="18">
        <v>965021.02288934577</v>
      </c>
      <c r="IC381" s="18">
        <v>9886640.3795013465</v>
      </c>
      <c r="ID381" s="58">
        <v>20.503236512327202</v>
      </c>
      <c r="IE381" s="18">
        <v>101354.06300662024</v>
      </c>
      <c r="IF381" s="18">
        <v>596039.12400809245</v>
      </c>
      <c r="IG381" s="18">
        <v>568861682.20120108</v>
      </c>
      <c r="IH381" s="18">
        <v>0</v>
      </c>
      <c r="II381" s="18">
        <v>0</v>
      </c>
      <c r="IJ381" s="18">
        <v>2181.3780259647388</v>
      </c>
      <c r="IK381" s="58">
        <v>24.435932992084432</v>
      </c>
      <c r="IL381" s="58">
        <v>6.9665088812966411</v>
      </c>
      <c r="IM381" s="58">
        <v>12.672022673699999</v>
      </c>
      <c r="IN381" s="58">
        <v>23.378588526729324</v>
      </c>
      <c r="IO381" s="58">
        <v>0</v>
      </c>
      <c r="IP381" s="58">
        <v>76.299269798990167</v>
      </c>
      <c r="IQ381" s="58">
        <v>64.382685301194812</v>
      </c>
      <c r="IR381" s="58">
        <v>71.724516696147859</v>
      </c>
      <c r="IS381" s="58">
        <f t="shared" si="25"/>
        <v>2181.3780259647388</v>
      </c>
      <c r="IT381" s="60"/>
      <c r="IU381" s="18">
        <f t="shared" si="26"/>
        <v>12.672022673699999</v>
      </c>
      <c r="IV381" s="18">
        <f t="shared" si="27"/>
        <v>24.435932992084432</v>
      </c>
      <c r="IW381" s="57">
        <f t="shared" si="28"/>
        <v>0.31192379829000005</v>
      </c>
      <c r="IX381" s="57">
        <f t="shared" si="29"/>
        <v>0.4533274040212556</v>
      </c>
      <c r="JA381" s="18">
        <v>205.4</v>
      </c>
    </row>
    <row r="382" spans="18:261" x14ac:dyDescent="0.2">
      <c r="R382" t="s">
        <v>746</v>
      </c>
      <c r="S382">
        <v>6248</v>
      </c>
      <c r="T382" t="s">
        <v>41</v>
      </c>
      <c r="U382">
        <v>1</v>
      </c>
      <c r="V382">
        <v>2866</v>
      </c>
      <c r="W382" t="s">
        <v>42</v>
      </c>
      <c r="X382" t="s">
        <v>136</v>
      </c>
      <c r="Y382">
        <v>8087</v>
      </c>
      <c r="Z382">
        <v>505</v>
      </c>
      <c r="AA382">
        <v>505</v>
      </c>
      <c r="AB382" t="b">
        <v>1</v>
      </c>
      <c r="AC382">
        <v>10769</v>
      </c>
      <c r="AD382">
        <v>1981</v>
      </c>
      <c r="AE382" s="10">
        <v>9999</v>
      </c>
      <c r="AF382" s="11">
        <v>44</v>
      </c>
      <c r="AG382" s="11">
        <v>12.139988970646586</v>
      </c>
      <c r="AH382" s="11">
        <v>0</v>
      </c>
      <c r="AI382" s="11">
        <v>12.139988970646586</v>
      </c>
      <c r="AJ382" s="11" t="s">
        <v>136</v>
      </c>
      <c r="AK382" s="11">
        <v>4.82</v>
      </c>
      <c r="AL382" s="11" t="s">
        <v>136</v>
      </c>
      <c r="AM382" s="11">
        <v>-28.91</v>
      </c>
      <c r="AQ382" t="s">
        <v>941</v>
      </c>
      <c r="AR382" t="s">
        <v>944</v>
      </c>
      <c r="AS382">
        <v>2712</v>
      </c>
      <c r="AT382" t="s">
        <v>41</v>
      </c>
      <c r="AU382">
        <v>2</v>
      </c>
      <c r="AV382">
        <v>1832</v>
      </c>
      <c r="AW382" t="s">
        <v>42</v>
      </c>
      <c r="AX382">
        <v>0</v>
      </c>
      <c r="AY382" t="s">
        <v>263</v>
      </c>
      <c r="AZ382" t="s">
        <v>385</v>
      </c>
      <c r="BA382">
        <v>37</v>
      </c>
      <c r="BB382" t="s">
        <v>943</v>
      </c>
      <c r="BC382">
        <v>145</v>
      </c>
      <c r="BD382">
        <v>37145</v>
      </c>
      <c r="BE382">
        <v>668</v>
      </c>
      <c r="BF382">
        <v>10393</v>
      </c>
      <c r="BG382">
        <v>1968</v>
      </c>
      <c r="BH382">
        <v>2028</v>
      </c>
      <c r="BI382" t="s">
        <v>1881</v>
      </c>
      <c r="BJ382" t="s">
        <v>1788</v>
      </c>
      <c r="BK382" t="s">
        <v>1808</v>
      </c>
      <c r="BL382" t="s">
        <v>1809</v>
      </c>
      <c r="BM382" t="s">
        <v>1810</v>
      </c>
      <c r="BN382">
        <v>2007</v>
      </c>
      <c r="BO382">
        <v>0.97</v>
      </c>
      <c r="BP382" t="s">
        <v>2448</v>
      </c>
      <c r="BQ382" t="s">
        <v>1701</v>
      </c>
      <c r="BR382">
        <v>2002</v>
      </c>
      <c r="BS382">
        <v>0</v>
      </c>
      <c r="BT382" t="s">
        <v>1909</v>
      </c>
      <c r="BU382" t="s">
        <v>1863</v>
      </c>
      <c r="BV382">
        <v>0</v>
      </c>
      <c r="BW382">
        <v>0</v>
      </c>
      <c r="BX382">
        <v>0</v>
      </c>
      <c r="BY382">
        <v>0.21</v>
      </c>
      <c r="BZ382">
        <v>0.12692000000000001</v>
      </c>
      <c r="CA382">
        <v>0.12692000000000001</v>
      </c>
      <c r="CB382">
        <v>0.12692000000000001</v>
      </c>
      <c r="CC382">
        <v>0.12692000000000001</v>
      </c>
      <c r="CD382">
        <v>0.05</v>
      </c>
      <c r="CE382">
        <v>0.1</v>
      </c>
      <c r="CF382">
        <v>0.56000000000000005</v>
      </c>
      <c r="CG382">
        <v>0.99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 t="s">
        <v>2602</v>
      </c>
      <c r="CT382" t="s">
        <v>2625</v>
      </c>
      <c r="CU382">
        <v>1</v>
      </c>
      <c r="CV382">
        <v>0</v>
      </c>
      <c r="CW382" t="s">
        <v>2119</v>
      </c>
      <c r="CX382">
        <v>36.4833</v>
      </c>
      <c r="CY382">
        <v>-79.073099999999997</v>
      </c>
      <c r="CZ382" t="s">
        <v>1817</v>
      </c>
      <c r="DA382" t="s">
        <v>1818</v>
      </c>
      <c r="DB382">
        <v>0</v>
      </c>
      <c r="DC382">
        <v>0</v>
      </c>
      <c r="DD382" s="18">
        <v>15223206</v>
      </c>
      <c r="DE382" s="18">
        <v>1708138.8</v>
      </c>
      <c r="DF382" s="57">
        <v>0.24199999999999999</v>
      </c>
      <c r="DG382" t="s">
        <v>1891</v>
      </c>
      <c r="DH382">
        <v>8187635.7999999998</v>
      </c>
      <c r="DI382">
        <v>836</v>
      </c>
      <c r="DJ382">
        <v>1137.4000000000001</v>
      </c>
      <c r="DK382">
        <v>1560972</v>
      </c>
      <c r="DL382">
        <v>5.2</v>
      </c>
      <c r="DM382">
        <v>577</v>
      </c>
      <c r="DN382">
        <v>33</v>
      </c>
      <c r="DO382">
        <v>1</v>
      </c>
      <c r="DP382">
        <v>0.111995907469433</v>
      </c>
      <c r="DQ382">
        <v>0.125551608085329</v>
      </c>
      <c r="DR382">
        <v>205.10485092360301</v>
      </c>
      <c r="DS382">
        <v>1.61377388284485E-7</v>
      </c>
      <c r="DT382">
        <v>0.11691171786005999</v>
      </c>
      <c r="DU382">
        <v>0.109832317844217</v>
      </c>
      <c r="DV382">
        <v>0.14942975875121101</v>
      </c>
      <c r="DW382" s="58">
        <v>205.07795795445401</v>
      </c>
      <c r="DX382">
        <v>3.4158376363034102E-7</v>
      </c>
      <c r="DY382">
        <v>0.14094422714796301</v>
      </c>
      <c r="DZ382">
        <v>3.9790074799914699E-3</v>
      </c>
      <c r="EA382">
        <v>1.20575984242165E-4</v>
      </c>
      <c r="EB382">
        <v>1347349</v>
      </c>
      <c r="EC382">
        <v>532095</v>
      </c>
      <c r="ED382">
        <v>0</v>
      </c>
      <c r="EE382">
        <v>9766</v>
      </c>
      <c r="EF382">
        <v>1</v>
      </c>
      <c r="EG382">
        <v>0</v>
      </c>
      <c r="EH38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>
        <v>1</v>
      </c>
      <c r="EO382">
        <v>0</v>
      </c>
      <c r="EP382">
        <v>0</v>
      </c>
      <c r="EQ382">
        <v>1</v>
      </c>
      <c r="ER382">
        <v>1</v>
      </c>
      <c r="ES382">
        <v>0</v>
      </c>
      <c r="ET382">
        <v>0</v>
      </c>
      <c r="EU382">
        <v>0</v>
      </c>
      <c r="EV382">
        <v>0</v>
      </c>
      <c r="EW382">
        <v>0</v>
      </c>
      <c r="EX382">
        <v>1</v>
      </c>
      <c r="EY382">
        <v>1</v>
      </c>
      <c r="EZ382" t="s">
        <v>1936</v>
      </c>
      <c r="FA382">
        <v>54</v>
      </c>
      <c r="FB382" t="s">
        <v>1824</v>
      </c>
      <c r="FC382">
        <v>5</v>
      </c>
      <c r="FD382" t="s">
        <v>1849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35</v>
      </c>
      <c r="FM382">
        <v>52</v>
      </c>
      <c r="FN382">
        <v>43</v>
      </c>
      <c r="FO382">
        <v>59</v>
      </c>
      <c r="FP382">
        <v>0</v>
      </c>
      <c r="FQ382">
        <v>0</v>
      </c>
      <c r="FR382">
        <v>0</v>
      </c>
      <c r="FS382">
        <v>0</v>
      </c>
      <c r="FT382">
        <v>0</v>
      </c>
      <c r="FU382">
        <v>0</v>
      </c>
      <c r="FV382">
        <v>0</v>
      </c>
      <c r="FW382">
        <v>0</v>
      </c>
      <c r="FX382" t="s">
        <v>1827</v>
      </c>
      <c r="FY382">
        <v>0</v>
      </c>
      <c r="FZ382">
        <v>0</v>
      </c>
      <c r="GA382">
        <v>1</v>
      </c>
      <c r="GB382">
        <v>0</v>
      </c>
      <c r="GC382">
        <v>0</v>
      </c>
      <c r="GD382">
        <v>0</v>
      </c>
      <c r="GE382">
        <v>0</v>
      </c>
      <c r="GF382">
        <v>0</v>
      </c>
      <c r="GG382">
        <v>0</v>
      </c>
      <c r="GH382">
        <v>0</v>
      </c>
      <c r="GI382">
        <v>0</v>
      </c>
      <c r="GJ382">
        <v>0</v>
      </c>
      <c r="GK382">
        <v>0</v>
      </c>
      <c r="GL382">
        <v>1</v>
      </c>
      <c r="GM382" t="s">
        <v>1804</v>
      </c>
      <c r="GN382">
        <v>0</v>
      </c>
      <c r="GO382">
        <v>0</v>
      </c>
      <c r="GP382">
        <v>0</v>
      </c>
      <c r="GQ382" t="s">
        <v>2264</v>
      </c>
      <c r="GR382">
        <v>123.35712220000001</v>
      </c>
      <c r="GS382">
        <v>6.7770711985691801</v>
      </c>
      <c r="GT382">
        <v>9.2203837096322907</v>
      </c>
      <c r="GU382">
        <v>0</v>
      </c>
      <c r="GV382">
        <v>13025390</v>
      </c>
      <c r="GW382">
        <v>1483139</v>
      </c>
      <c r="GX382">
        <v>0.21</v>
      </c>
      <c r="GY382">
        <v>1335662</v>
      </c>
      <c r="GZ382">
        <v>205.08591297458273</v>
      </c>
      <c r="HA382" t="s">
        <v>1806</v>
      </c>
      <c r="HB382" s="57">
        <v>0.24199999999999999</v>
      </c>
      <c r="HC382" t="s">
        <v>1806</v>
      </c>
      <c r="HD382" s="58">
        <v>205.07795795445401</v>
      </c>
      <c r="HE382" s="18">
        <v>1416106.56</v>
      </c>
      <c r="HF382" s="18">
        <v>14717595.478080001</v>
      </c>
      <c r="HG382" s="18">
        <v>1509127.2133221764</v>
      </c>
      <c r="HH382" s="57">
        <v>0.27388273882738828</v>
      </c>
      <c r="HI382">
        <v>187</v>
      </c>
      <c r="HJ382" s="11">
        <v>19.617273468896538</v>
      </c>
      <c r="HK382">
        <v>92</v>
      </c>
      <c r="HL382" s="11">
        <v>10.490520571602428</v>
      </c>
      <c r="HM382" s="59">
        <v>2347</v>
      </c>
      <c r="HN382" s="59">
        <v>10.58</v>
      </c>
      <c r="HO382" s="59">
        <v>4.59</v>
      </c>
      <c r="HP382" s="59">
        <v>29.58</v>
      </c>
      <c r="HQ382" s="59">
        <v>0.23</v>
      </c>
      <c r="HR382" s="59">
        <v>0.3</v>
      </c>
      <c r="HS382" s="59">
        <v>4.82</v>
      </c>
      <c r="HT382" s="59">
        <v>25.38</v>
      </c>
      <c r="HU382" t="s">
        <v>44</v>
      </c>
      <c r="HV382" s="19">
        <v>1</v>
      </c>
      <c r="HW382" s="18">
        <v>641.69749332000015</v>
      </c>
      <c r="HX382" s="58">
        <v>211.37515429960803</v>
      </c>
      <c r="HY382" s="58">
        <v>456.62484570039197</v>
      </c>
      <c r="HZ382" s="57">
        <v>0.35402366192326806</v>
      </c>
      <c r="IA382" s="18">
        <v>1416106.56</v>
      </c>
      <c r="IB382" s="18">
        <v>2071633.1820031493</v>
      </c>
      <c r="IC382" s="18">
        <v>21530483.66055873</v>
      </c>
      <c r="ID382" s="58">
        <v>20.507795795445404</v>
      </c>
      <c r="IE382" s="18">
        <v>220771.38114395615</v>
      </c>
      <c r="IF382" s="18">
        <v>1288355.8321782202</v>
      </c>
      <c r="IG382" s="18">
        <v>1017121649.2406263</v>
      </c>
      <c r="IH382" s="18">
        <v>0</v>
      </c>
      <c r="II382" s="18">
        <v>0</v>
      </c>
      <c r="IJ382" s="18">
        <v>2227.4776741079841</v>
      </c>
      <c r="IK382" s="58">
        <v>21.207761029940119</v>
      </c>
      <c r="IL382" s="58">
        <v>7.2164994940197822</v>
      </c>
      <c r="IM382" s="58">
        <v>12.85508361618</v>
      </c>
      <c r="IN382" s="58">
        <v>19.235336893525837</v>
      </c>
      <c r="IO382" s="58">
        <v>0</v>
      </c>
      <c r="IP382" s="58">
        <v>77.331924608236193</v>
      </c>
      <c r="IQ382" s="58">
        <v>43.855745960921041</v>
      </c>
      <c r="IR382" s="58">
        <v>48.20439198381554</v>
      </c>
      <c r="IS382" s="58">
        <f t="shared" si="25"/>
        <v>2227.4776741079841</v>
      </c>
      <c r="IT382" s="60"/>
      <c r="IU382" s="18">
        <f t="shared" si="26"/>
        <v>12.85508361618</v>
      </c>
      <c r="IV382" s="18">
        <f t="shared" si="27"/>
        <v>21.207761029940119</v>
      </c>
      <c r="IW382" s="57">
        <f t="shared" si="28"/>
        <v>0.31642987170600001</v>
      </c>
      <c r="IX382" s="57">
        <f t="shared" si="29"/>
        <v>0.46290769389780184</v>
      </c>
      <c r="JA382" s="18">
        <v>205.4</v>
      </c>
    </row>
    <row r="383" spans="18:261" x14ac:dyDescent="0.2">
      <c r="R383" t="s">
        <v>749</v>
      </c>
      <c r="S383">
        <v>6249</v>
      </c>
      <c r="T383" t="s">
        <v>41</v>
      </c>
      <c r="U383">
        <v>1</v>
      </c>
      <c r="V383">
        <v>2867</v>
      </c>
      <c r="W383" t="s">
        <v>42</v>
      </c>
      <c r="X383" t="s">
        <v>56</v>
      </c>
      <c r="Y383">
        <v>45043</v>
      </c>
      <c r="Z383">
        <v>275</v>
      </c>
      <c r="AA383">
        <v>1130</v>
      </c>
      <c r="AB383" t="b">
        <v>1</v>
      </c>
      <c r="AC383">
        <v>10751</v>
      </c>
      <c r="AD383">
        <v>1975</v>
      </c>
      <c r="AE383" s="10">
        <v>2021</v>
      </c>
      <c r="AF383" s="11">
        <v>335</v>
      </c>
      <c r="AG383" s="11">
        <v>59.580237254909015</v>
      </c>
      <c r="AH383" s="11">
        <v>6</v>
      </c>
      <c r="AI383" s="11">
        <v>17.785145449226572</v>
      </c>
      <c r="AJ383" s="11" t="s">
        <v>56</v>
      </c>
      <c r="AK383" s="11">
        <v>4.82</v>
      </c>
      <c r="AL383" s="11" t="s">
        <v>100</v>
      </c>
      <c r="AM383" s="11">
        <v>-28.91</v>
      </c>
      <c r="AQ383" t="s">
        <v>941</v>
      </c>
      <c r="AR383" t="s">
        <v>945</v>
      </c>
      <c r="AS383">
        <v>2712</v>
      </c>
      <c r="AT383" t="s">
        <v>41</v>
      </c>
      <c r="AU383" t="s">
        <v>946</v>
      </c>
      <c r="AV383">
        <v>1833</v>
      </c>
      <c r="AW383" t="s">
        <v>42</v>
      </c>
      <c r="AX383">
        <v>0</v>
      </c>
      <c r="AY383" t="s">
        <v>263</v>
      </c>
      <c r="AZ383" t="s">
        <v>385</v>
      </c>
      <c r="BA383">
        <v>37</v>
      </c>
      <c r="BB383" t="s">
        <v>943</v>
      </c>
      <c r="BC383">
        <v>145</v>
      </c>
      <c r="BD383">
        <v>37145</v>
      </c>
      <c r="BE383">
        <v>347</v>
      </c>
      <c r="BF383">
        <v>10296</v>
      </c>
      <c r="BG383">
        <v>1973</v>
      </c>
      <c r="BH383">
        <v>2027</v>
      </c>
      <c r="BI383" t="s">
        <v>1807</v>
      </c>
      <c r="BJ383" t="s">
        <v>1788</v>
      </c>
      <c r="BK383" t="s">
        <v>1808</v>
      </c>
      <c r="BL383" t="s">
        <v>1809</v>
      </c>
      <c r="BM383" t="s">
        <v>1810</v>
      </c>
      <c r="BN383">
        <v>2008</v>
      </c>
      <c r="BO383">
        <v>0.97</v>
      </c>
      <c r="BP383" t="s">
        <v>1908</v>
      </c>
      <c r="BQ383" t="s">
        <v>1701</v>
      </c>
      <c r="BR383">
        <v>2003</v>
      </c>
      <c r="BS383">
        <v>0</v>
      </c>
      <c r="BT383" t="s">
        <v>1909</v>
      </c>
      <c r="BU383" t="s">
        <v>1863</v>
      </c>
      <c r="BV383">
        <v>0</v>
      </c>
      <c r="BW383">
        <v>0</v>
      </c>
      <c r="BX383">
        <v>0</v>
      </c>
      <c r="BY383">
        <v>0.17499999999999999</v>
      </c>
      <c r="BZ383">
        <v>0.27150000000000002</v>
      </c>
      <c r="CA383">
        <v>0.14493</v>
      </c>
      <c r="CB383">
        <v>0.27150000000000002</v>
      </c>
      <c r="CC383">
        <v>0.14493</v>
      </c>
      <c r="CD383">
        <v>0.05</v>
      </c>
      <c r="CE383">
        <v>0.1</v>
      </c>
      <c r="CF383">
        <v>0.56000000000000005</v>
      </c>
      <c r="CG383">
        <v>0.99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 t="s">
        <v>2602</v>
      </c>
      <c r="CT383" t="s">
        <v>2626</v>
      </c>
      <c r="CU383">
        <v>0.5</v>
      </c>
      <c r="CV383">
        <v>0</v>
      </c>
      <c r="CW383" t="s">
        <v>2119</v>
      </c>
      <c r="CX383">
        <v>36.4833</v>
      </c>
      <c r="CY383">
        <v>-79.073099999999997</v>
      </c>
      <c r="CZ383" t="s">
        <v>1817</v>
      </c>
      <c r="DA383" t="s">
        <v>1818</v>
      </c>
      <c r="DB383">
        <v>0</v>
      </c>
      <c r="DC383">
        <v>0</v>
      </c>
      <c r="DD383" s="18">
        <v>10389860.6</v>
      </c>
      <c r="DE383" s="18">
        <v>0</v>
      </c>
      <c r="DF383" s="57">
        <v>0.28000000000000003</v>
      </c>
      <c r="DG383" t="s">
        <v>1891</v>
      </c>
      <c r="DH383">
        <v>5706858.7999999998</v>
      </c>
      <c r="DI383">
        <v>540.79999999999995</v>
      </c>
      <c r="DJ383">
        <v>874.4</v>
      </c>
      <c r="DK383">
        <v>1065449.6000000001</v>
      </c>
      <c r="DL383">
        <v>1.8</v>
      </c>
      <c r="DM383">
        <v>435.4</v>
      </c>
      <c r="DN383">
        <v>15</v>
      </c>
      <c r="DO383">
        <v>0</v>
      </c>
      <c r="DP383">
        <v>9.5417056047923304E-2</v>
      </c>
      <c r="DQ383">
        <v>0.14580169105968899</v>
      </c>
      <c r="DR383">
        <v>205.122124142388</v>
      </c>
      <c r="DS383">
        <v>9.2279551303600897E-8</v>
      </c>
      <c r="DT383">
        <v>0.14190091489937001</v>
      </c>
      <c r="DU383">
        <v>0.10410149294977</v>
      </c>
      <c r="DV383">
        <v>0.168317946440975</v>
      </c>
      <c r="DW383" s="58">
        <v>205.094108769852</v>
      </c>
      <c r="DX383">
        <v>1.73245827764041E-7</v>
      </c>
      <c r="DY383">
        <v>0.15258832056612301</v>
      </c>
      <c r="DZ383">
        <v>2.6249316533420702E-3</v>
      </c>
      <c r="EA383">
        <v>0</v>
      </c>
      <c r="EB383">
        <v>1184922</v>
      </c>
      <c r="EC383">
        <v>1018930</v>
      </c>
      <c r="ED383">
        <v>0</v>
      </c>
      <c r="EE383">
        <v>20412</v>
      </c>
      <c r="EF383">
        <v>1</v>
      </c>
      <c r="EG383">
        <v>0</v>
      </c>
      <c r="EH383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>
        <v>1</v>
      </c>
      <c r="EO383">
        <v>0</v>
      </c>
      <c r="EP383">
        <v>0</v>
      </c>
      <c r="EQ383">
        <v>1</v>
      </c>
      <c r="ER383">
        <v>1</v>
      </c>
      <c r="ES383">
        <v>0</v>
      </c>
      <c r="ET383">
        <v>0</v>
      </c>
      <c r="EU383">
        <v>0</v>
      </c>
      <c r="EV383">
        <v>0</v>
      </c>
      <c r="EW383">
        <v>0</v>
      </c>
      <c r="EX383">
        <v>1</v>
      </c>
      <c r="EY383">
        <v>1</v>
      </c>
      <c r="EZ383" t="s">
        <v>1823</v>
      </c>
      <c r="FA383">
        <v>49</v>
      </c>
      <c r="FB383" t="s">
        <v>1824</v>
      </c>
      <c r="FC383">
        <v>6</v>
      </c>
      <c r="FD383" t="s">
        <v>1849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35</v>
      </c>
      <c r="FM383">
        <v>52</v>
      </c>
      <c r="FN383">
        <v>43</v>
      </c>
      <c r="FO383">
        <v>59</v>
      </c>
      <c r="FP383">
        <v>0</v>
      </c>
      <c r="FQ383">
        <v>0</v>
      </c>
      <c r="FR383">
        <v>0</v>
      </c>
      <c r="FS383">
        <v>0</v>
      </c>
      <c r="FT383">
        <v>0</v>
      </c>
      <c r="FU383">
        <v>0</v>
      </c>
      <c r="FV383">
        <v>0</v>
      </c>
      <c r="FW383">
        <v>0</v>
      </c>
      <c r="FX383" t="s">
        <v>1827</v>
      </c>
      <c r="FY383">
        <v>0</v>
      </c>
      <c r="FZ383">
        <v>0</v>
      </c>
      <c r="GA383">
        <v>1</v>
      </c>
      <c r="GB383">
        <v>0</v>
      </c>
      <c r="GC383">
        <v>0</v>
      </c>
      <c r="GD383">
        <v>0</v>
      </c>
      <c r="GE383">
        <v>0</v>
      </c>
      <c r="GF383">
        <v>0</v>
      </c>
      <c r="GG383">
        <v>0</v>
      </c>
      <c r="GH383">
        <v>0</v>
      </c>
      <c r="GI383">
        <v>0</v>
      </c>
      <c r="GJ383">
        <v>0</v>
      </c>
      <c r="GK383">
        <v>0</v>
      </c>
      <c r="GL383">
        <v>1</v>
      </c>
      <c r="GM383" t="s">
        <v>1804</v>
      </c>
      <c r="GN383">
        <v>0</v>
      </c>
      <c r="GO383" t="s">
        <v>1980</v>
      </c>
      <c r="GP383">
        <v>0</v>
      </c>
      <c r="GQ383" t="s">
        <v>2264</v>
      </c>
      <c r="GR383">
        <v>123.35712220000001</v>
      </c>
      <c r="GS383">
        <v>4.3840192633806403</v>
      </c>
      <c r="GT383">
        <v>7.0883625072115999</v>
      </c>
      <c r="GU383">
        <v>0</v>
      </c>
      <c r="GV383">
        <v>12175510</v>
      </c>
      <c r="GW383" t="s">
        <v>44</v>
      </c>
      <c r="GX383">
        <v>0.33</v>
      </c>
      <c r="GY383">
        <v>1248737</v>
      </c>
      <c r="GZ383">
        <v>205.12274229169867</v>
      </c>
      <c r="HA383" t="s">
        <v>1806</v>
      </c>
      <c r="HB383" s="57">
        <v>0.28000000000000003</v>
      </c>
      <c r="HC383" t="s">
        <v>1806</v>
      </c>
      <c r="HD383" s="58">
        <v>205.094108769852</v>
      </c>
      <c r="HE383" s="18">
        <v>851121.60000000009</v>
      </c>
      <c r="HF383" s="18">
        <v>8763147.9935999997</v>
      </c>
      <c r="HG383" s="18">
        <v>898635.01388285437</v>
      </c>
      <c r="HH383" s="57">
        <v>0.14227142271422713</v>
      </c>
      <c r="HI383">
        <v>187</v>
      </c>
      <c r="HJ383" s="11">
        <v>29.456075273189196</v>
      </c>
      <c r="HK383">
        <v>92</v>
      </c>
      <c r="HL383" s="11">
        <v>15.751911910796363</v>
      </c>
      <c r="HM383" s="59" t="s">
        <v>44</v>
      </c>
      <c r="HN383" s="59" t="s">
        <v>44</v>
      </c>
      <c r="HO383" s="59" t="s">
        <v>44</v>
      </c>
      <c r="HP383" s="59" t="s">
        <v>44</v>
      </c>
      <c r="HQ383" s="59" t="s">
        <v>44</v>
      </c>
      <c r="HR383" s="59" t="s">
        <v>44</v>
      </c>
      <c r="HS383" s="59" t="s">
        <v>44</v>
      </c>
      <c r="HT383" s="59" t="s">
        <v>44</v>
      </c>
      <c r="HU383" t="s">
        <v>44</v>
      </c>
      <c r="HV383" s="19">
        <v>1</v>
      </c>
      <c r="HW383" s="18">
        <v>330.22577016000008</v>
      </c>
      <c r="HX383" s="58">
        <v>108.77636869070402</v>
      </c>
      <c r="HY383" s="58">
        <v>238.22363130929597</v>
      </c>
      <c r="HZ383" s="57">
        <v>0.40785206516247341</v>
      </c>
      <c r="IA383" s="18">
        <v>851121.60000000021</v>
      </c>
      <c r="IB383" s="18">
        <v>1239756.0795156737</v>
      </c>
      <c r="IC383" s="18">
        <v>12764528.594693376</v>
      </c>
      <c r="ID383" s="58">
        <v>20.5094108769852</v>
      </c>
      <c r="IE383" s="18">
        <v>130896.48079979647</v>
      </c>
      <c r="IF383" s="18">
        <v>767738.53308305796</v>
      </c>
      <c r="IG383" s="18">
        <v>523423861.65345299</v>
      </c>
      <c r="IH383" s="18">
        <v>0</v>
      </c>
      <c r="II383" s="18">
        <v>0</v>
      </c>
      <c r="IJ383" s="18">
        <v>2197.1953780432023</v>
      </c>
      <c r="IK383" s="58">
        <v>25.124039688760806</v>
      </c>
      <c r="IL383" s="58">
        <v>7.0519546227472816</v>
      </c>
      <c r="IM383" s="58">
        <v>12.735104484960001</v>
      </c>
      <c r="IN383" s="58">
        <v>24.295812106505764</v>
      </c>
      <c r="IO383" s="58">
        <v>-3.1965629286302048E-15</v>
      </c>
      <c r="IP383" s="58">
        <v>76.67268145005356</v>
      </c>
      <c r="IQ383" s="58">
        <v>37.518057110604019</v>
      </c>
      <c r="IR383" s="58">
        <v>41.592843684210472</v>
      </c>
      <c r="IS383" s="58">
        <f t="shared" si="25"/>
        <v>2197.1953780432023</v>
      </c>
      <c r="IT383" s="60"/>
      <c r="IU383" s="18">
        <f t="shared" si="26"/>
        <v>12.735104484960001</v>
      </c>
      <c r="IV383" s="18">
        <f t="shared" si="27"/>
        <v>25.124039688760806</v>
      </c>
      <c r="IW383" s="57">
        <f t="shared" si="28"/>
        <v>0.31347656683200009</v>
      </c>
      <c r="IX383" s="57">
        <f t="shared" si="29"/>
        <v>0.45661451843740464</v>
      </c>
      <c r="JA383" s="18">
        <v>205.4</v>
      </c>
    </row>
    <row r="384" spans="18:261" x14ac:dyDescent="0.2">
      <c r="R384" t="s">
        <v>751</v>
      </c>
      <c r="S384">
        <v>6249</v>
      </c>
      <c r="T384" t="s">
        <v>41</v>
      </c>
      <c r="U384">
        <v>2</v>
      </c>
      <c r="V384">
        <v>2868</v>
      </c>
      <c r="W384" t="s">
        <v>42</v>
      </c>
      <c r="X384" t="s">
        <v>56</v>
      </c>
      <c r="Y384">
        <v>45043</v>
      </c>
      <c r="Z384">
        <v>285</v>
      </c>
      <c r="AA384">
        <v>1130</v>
      </c>
      <c r="AB384" t="b">
        <v>1</v>
      </c>
      <c r="AC384">
        <v>10687</v>
      </c>
      <c r="AD384">
        <v>1977</v>
      </c>
      <c r="AE384" s="10">
        <v>2021</v>
      </c>
      <c r="AF384" s="11">
        <v>335</v>
      </c>
      <c r="AG384" s="11">
        <v>59.580237254909015</v>
      </c>
      <c r="AH384" s="11">
        <v>6</v>
      </c>
      <c r="AI384" s="11">
        <v>17.785145449226572</v>
      </c>
      <c r="AJ384" s="11" t="s">
        <v>56</v>
      </c>
      <c r="AK384" s="11">
        <v>4.82</v>
      </c>
      <c r="AL384" s="11" t="s">
        <v>100</v>
      </c>
      <c r="AM384" s="11">
        <v>-28.91</v>
      </c>
      <c r="AQ384" t="s">
        <v>941</v>
      </c>
      <c r="AR384" t="s">
        <v>947</v>
      </c>
      <c r="AS384">
        <v>2712</v>
      </c>
      <c r="AT384" t="s">
        <v>41</v>
      </c>
      <c r="AU384" t="s">
        <v>948</v>
      </c>
      <c r="AV384">
        <v>1834</v>
      </c>
      <c r="AW384" t="s">
        <v>42</v>
      </c>
      <c r="AX384">
        <v>0</v>
      </c>
      <c r="AY384" t="s">
        <v>263</v>
      </c>
      <c r="AZ384" t="s">
        <v>385</v>
      </c>
      <c r="BA384">
        <v>37</v>
      </c>
      <c r="BB384" t="s">
        <v>943</v>
      </c>
      <c r="BC384">
        <v>145</v>
      </c>
      <c r="BD384">
        <v>37145</v>
      </c>
      <c r="BE384">
        <v>347</v>
      </c>
      <c r="BF384">
        <v>10296</v>
      </c>
      <c r="BG384">
        <v>1973</v>
      </c>
      <c r="BH384">
        <v>2027</v>
      </c>
      <c r="BI384" t="s">
        <v>1807</v>
      </c>
      <c r="BJ384" t="s">
        <v>1788</v>
      </c>
      <c r="BK384" t="s">
        <v>1808</v>
      </c>
      <c r="BL384" t="s">
        <v>1809</v>
      </c>
      <c r="BM384" t="s">
        <v>1810</v>
      </c>
      <c r="BN384">
        <v>2008</v>
      </c>
      <c r="BO384">
        <v>0.97</v>
      </c>
      <c r="BP384" t="s">
        <v>1908</v>
      </c>
      <c r="BQ384" t="s">
        <v>1701</v>
      </c>
      <c r="BR384">
        <v>2003</v>
      </c>
      <c r="BS384">
        <v>0</v>
      </c>
      <c r="BT384" t="s">
        <v>1909</v>
      </c>
      <c r="BU384" t="s">
        <v>1863</v>
      </c>
      <c r="BV384">
        <v>0</v>
      </c>
      <c r="BW384">
        <v>0</v>
      </c>
      <c r="BX384">
        <v>0</v>
      </c>
      <c r="BY384">
        <v>0.17499999999999999</v>
      </c>
      <c r="BZ384">
        <v>0.25831999999999999</v>
      </c>
      <c r="CA384">
        <v>0.14593999999999999</v>
      </c>
      <c r="CB384">
        <v>0.25831999999999999</v>
      </c>
      <c r="CC384">
        <v>0.14593999999999999</v>
      </c>
      <c r="CD384">
        <v>0.05</v>
      </c>
      <c r="CE384">
        <v>0.1</v>
      </c>
      <c r="CF384">
        <v>0.56000000000000005</v>
      </c>
      <c r="CG384">
        <v>0.99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 t="s">
        <v>2602</v>
      </c>
      <c r="CT384" t="s">
        <v>2626</v>
      </c>
      <c r="CU384">
        <v>0.5</v>
      </c>
      <c r="CV384">
        <v>0</v>
      </c>
      <c r="CW384" t="s">
        <v>2119</v>
      </c>
      <c r="CX384">
        <v>36.4833</v>
      </c>
      <c r="CY384">
        <v>-79.073099999999997</v>
      </c>
      <c r="CZ384" t="s">
        <v>1817</v>
      </c>
      <c r="DA384" t="s">
        <v>1818</v>
      </c>
      <c r="DB384">
        <v>0</v>
      </c>
      <c r="DC384">
        <v>0</v>
      </c>
      <c r="DD384" s="18">
        <v>10775334.6</v>
      </c>
      <c r="DE384" s="18">
        <v>0</v>
      </c>
      <c r="DF384" s="57">
        <v>0.28799999999999998</v>
      </c>
      <c r="DG384" t="s">
        <v>1891</v>
      </c>
      <c r="DH384">
        <v>5945914.7999999998</v>
      </c>
      <c r="DI384">
        <v>556.4</v>
      </c>
      <c r="DJ384">
        <v>905.2</v>
      </c>
      <c r="DK384">
        <v>1104866.3999999999</v>
      </c>
      <c r="DL384">
        <v>2</v>
      </c>
      <c r="DM384">
        <v>462.6</v>
      </c>
      <c r="DN384">
        <v>15</v>
      </c>
      <c r="DO384">
        <v>0</v>
      </c>
      <c r="DP384">
        <v>9.4274575024844598E-2</v>
      </c>
      <c r="DQ384">
        <v>0.148726269220229</v>
      </c>
      <c r="DR384">
        <v>205.10604101724201</v>
      </c>
      <c r="DS384">
        <v>8.1271185366245303E-8</v>
      </c>
      <c r="DT384">
        <v>0.14974790841385099</v>
      </c>
      <c r="DU384">
        <v>0.10327289511733501</v>
      </c>
      <c r="DV384">
        <v>0.16801334410534199</v>
      </c>
      <c r="DW384" s="58">
        <v>205.07324199473101</v>
      </c>
      <c r="DX384">
        <v>1.8560908540139401E-7</v>
      </c>
      <c r="DY384">
        <v>0.15560263325670201</v>
      </c>
      <c r="DZ384">
        <v>2.67022102754555E-3</v>
      </c>
      <c r="EA384">
        <v>0</v>
      </c>
      <c r="EB384">
        <v>1184922</v>
      </c>
      <c r="EC384">
        <v>0</v>
      </c>
      <c r="ED384">
        <v>0</v>
      </c>
      <c r="EE384">
        <v>0</v>
      </c>
      <c r="EF384">
        <v>0</v>
      </c>
      <c r="EG384">
        <v>0</v>
      </c>
      <c r="EH384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>
        <v>1</v>
      </c>
      <c r="EO384">
        <v>0</v>
      </c>
      <c r="EP384">
        <v>0</v>
      </c>
      <c r="EQ384">
        <v>1</v>
      </c>
      <c r="ER384">
        <v>1</v>
      </c>
      <c r="ES384">
        <v>0</v>
      </c>
      <c r="ET384">
        <v>0</v>
      </c>
      <c r="EU384">
        <v>0</v>
      </c>
      <c r="EV384">
        <v>0</v>
      </c>
      <c r="EW384">
        <v>0</v>
      </c>
      <c r="EX384">
        <v>1</v>
      </c>
      <c r="EY384">
        <v>1</v>
      </c>
      <c r="EZ384" t="s">
        <v>1823</v>
      </c>
      <c r="FA384">
        <v>49</v>
      </c>
      <c r="FB384" t="s">
        <v>1824</v>
      </c>
      <c r="FC384">
        <v>6</v>
      </c>
      <c r="FD384" t="s">
        <v>1849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35</v>
      </c>
      <c r="FM384">
        <v>52</v>
      </c>
      <c r="FN384">
        <v>43</v>
      </c>
      <c r="FO384">
        <v>59</v>
      </c>
      <c r="FP384">
        <v>0</v>
      </c>
      <c r="FQ384">
        <v>0</v>
      </c>
      <c r="FR384">
        <v>0</v>
      </c>
      <c r="FS384">
        <v>0</v>
      </c>
      <c r="FT384">
        <v>0</v>
      </c>
      <c r="FU384">
        <v>0</v>
      </c>
      <c r="FV384">
        <v>0</v>
      </c>
      <c r="FW384">
        <v>0</v>
      </c>
      <c r="FX384" t="s">
        <v>1827</v>
      </c>
      <c r="FY384">
        <v>0</v>
      </c>
      <c r="FZ384">
        <v>0</v>
      </c>
      <c r="GA384">
        <v>1</v>
      </c>
      <c r="GB384">
        <v>0</v>
      </c>
      <c r="GC384">
        <v>0</v>
      </c>
      <c r="GD384">
        <v>0</v>
      </c>
      <c r="GE384">
        <v>0</v>
      </c>
      <c r="GF384">
        <v>0</v>
      </c>
      <c r="GG384">
        <v>0</v>
      </c>
      <c r="GH384">
        <v>0</v>
      </c>
      <c r="GI384">
        <v>0</v>
      </c>
      <c r="GJ384">
        <v>0</v>
      </c>
      <c r="GK384">
        <v>0</v>
      </c>
      <c r="GL384">
        <v>1</v>
      </c>
      <c r="GM384" t="s">
        <v>1804</v>
      </c>
      <c r="GN384">
        <v>0</v>
      </c>
      <c r="GO384" t="s">
        <v>1980</v>
      </c>
      <c r="GP384">
        <v>0</v>
      </c>
      <c r="GQ384" t="s">
        <v>2264</v>
      </c>
      <c r="GR384">
        <v>123.35712220000001</v>
      </c>
      <c r="GS384">
        <v>4.5104813575166203</v>
      </c>
      <c r="GT384">
        <v>7.3380440776851996</v>
      </c>
      <c r="GU384">
        <v>0</v>
      </c>
      <c r="GV384">
        <v>12037915</v>
      </c>
      <c r="GW384" t="s">
        <v>44</v>
      </c>
      <c r="GX384">
        <v>0.32</v>
      </c>
      <c r="GY384">
        <v>1234465</v>
      </c>
      <c r="GZ384">
        <v>205.0961482947836</v>
      </c>
      <c r="HA384" t="s">
        <v>1806</v>
      </c>
      <c r="HB384" s="57">
        <v>0.28799999999999998</v>
      </c>
      <c r="HC384" t="s">
        <v>1806</v>
      </c>
      <c r="HD384" s="58">
        <v>205.07324199473101</v>
      </c>
      <c r="HE384" s="18">
        <v>875439.36</v>
      </c>
      <c r="HF384" s="18">
        <v>9013523.650559999</v>
      </c>
      <c r="HG384" s="18">
        <v>924216.258408261</v>
      </c>
      <c r="HH384" s="57">
        <v>0.14227142271422713</v>
      </c>
      <c r="HI384">
        <v>187</v>
      </c>
      <c r="HJ384" s="11">
        <v>29.456075273189196</v>
      </c>
      <c r="HK384">
        <v>92</v>
      </c>
      <c r="HL384" s="11">
        <v>15.751911910796363</v>
      </c>
      <c r="HM384" s="59" t="s">
        <v>44</v>
      </c>
      <c r="HN384" s="59" t="s">
        <v>44</v>
      </c>
      <c r="HO384" s="59" t="s">
        <v>44</v>
      </c>
      <c r="HP384" s="59" t="s">
        <v>44</v>
      </c>
      <c r="HQ384" s="59" t="s">
        <v>44</v>
      </c>
      <c r="HR384" s="59" t="s">
        <v>44</v>
      </c>
      <c r="HS384" s="59" t="s">
        <v>44</v>
      </c>
      <c r="HT384" s="59" t="s">
        <v>44</v>
      </c>
      <c r="HU384" t="s">
        <v>44</v>
      </c>
      <c r="HV384" s="19">
        <v>1</v>
      </c>
      <c r="HW384" s="18">
        <v>330.22577016000008</v>
      </c>
      <c r="HX384" s="58">
        <v>108.77636869070402</v>
      </c>
      <c r="HY384" s="58">
        <v>238.22363130929597</v>
      </c>
      <c r="HZ384" s="57">
        <v>0.4195049813099726</v>
      </c>
      <c r="IA384" s="18">
        <v>875439.3600000001</v>
      </c>
      <c r="IB384" s="18">
        <v>1275177.68178755</v>
      </c>
      <c r="IC384" s="18">
        <v>13129229.411684614</v>
      </c>
      <c r="ID384" s="58">
        <v>20.507324199473103</v>
      </c>
      <c r="IE384" s="18">
        <v>134622.68201733695</v>
      </c>
      <c r="IF384" s="18">
        <v>789593.57639092405</v>
      </c>
      <c r="IG384" s="18">
        <v>523423861.65345299</v>
      </c>
      <c r="IH384" s="18">
        <v>0</v>
      </c>
      <c r="II384" s="18">
        <v>0</v>
      </c>
      <c r="IJ384" s="18">
        <v>2197.1953780432023</v>
      </c>
      <c r="IK384" s="58">
        <v>25.124039688760806</v>
      </c>
      <c r="IL384" s="58">
        <v>7.0519546227472807</v>
      </c>
      <c r="IM384" s="58">
        <v>12.735104484960001</v>
      </c>
      <c r="IN384" s="58">
        <v>24.294218574105741</v>
      </c>
      <c r="IO384" s="58">
        <v>-3.1077695139460326E-15</v>
      </c>
      <c r="IP384" s="58">
        <v>76.664880584337141</v>
      </c>
      <c r="IQ384" s="58">
        <v>35.576823684296969</v>
      </c>
      <c r="IR384" s="58">
        <v>39.444788671373217</v>
      </c>
      <c r="IS384" s="58">
        <f t="shared" si="25"/>
        <v>2197.1953780432023</v>
      </c>
      <c r="IT384" s="60"/>
      <c r="IU384" s="18">
        <f t="shared" si="26"/>
        <v>12.735104484960001</v>
      </c>
      <c r="IV384" s="18">
        <f t="shared" si="27"/>
        <v>25.124039688760806</v>
      </c>
      <c r="IW384" s="57">
        <f t="shared" si="28"/>
        <v>0.31347656683200009</v>
      </c>
      <c r="IX384" s="57">
        <f t="shared" si="29"/>
        <v>0.45661451843740464</v>
      </c>
      <c r="JA384" s="18">
        <v>205.4</v>
      </c>
    </row>
    <row r="385" spans="18:261" x14ac:dyDescent="0.2">
      <c r="R385" t="s">
        <v>752</v>
      </c>
      <c r="S385">
        <v>6249</v>
      </c>
      <c r="T385" t="s">
        <v>41</v>
      </c>
      <c r="U385">
        <v>3</v>
      </c>
      <c r="V385">
        <v>2869</v>
      </c>
      <c r="W385" t="s">
        <v>42</v>
      </c>
      <c r="X385" t="s">
        <v>56</v>
      </c>
      <c r="Y385">
        <v>45043</v>
      </c>
      <c r="Z385">
        <v>285</v>
      </c>
      <c r="AA385">
        <v>1130</v>
      </c>
      <c r="AB385" t="b">
        <v>1</v>
      </c>
      <c r="AC385">
        <v>10784</v>
      </c>
      <c r="AD385">
        <v>1980</v>
      </c>
      <c r="AE385" s="10">
        <v>2021</v>
      </c>
      <c r="AF385" s="11">
        <v>335</v>
      </c>
      <c r="AG385" s="11">
        <v>59.580237254909015</v>
      </c>
      <c r="AH385" s="11">
        <v>6</v>
      </c>
      <c r="AI385" s="11">
        <v>17.785145449226572</v>
      </c>
      <c r="AJ385" s="11" t="s">
        <v>56</v>
      </c>
      <c r="AK385" s="11">
        <v>4.82</v>
      </c>
      <c r="AL385" s="11" t="s">
        <v>100</v>
      </c>
      <c r="AM385" s="11">
        <v>-28.91</v>
      </c>
      <c r="AQ385" t="s">
        <v>941</v>
      </c>
      <c r="AR385" t="s">
        <v>949</v>
      </c>
      <c r="AS385">
        <v>2712</v>
      </c>
      <c r="AT385" t="s">
        <v>41</v>
      </c>
      <c r="AU385" t="s">
        <v>950</v>
      </c>
      <c r="AV385">
        <v>1835</v>
      </c>
      <c r="AW385" t="s">
        <v>42</v>
      </c>
      <c r="AX385">
        <v>0</v>
      </c>
      <c r="AY385" t="s">
        <v>263</v>
      </c>
      <c r="AZ385" t="s">
        <v>385</v>
      </c>
      <c r="BA385">
        <v>37</v>
      </c>
      <c r="BB385" t="s">
        <v>943</v>
      </c>
      <c r="BC385">
        <v>145</v>
      </c>
      <c r="BD385">
        <v>37145</v>
      </c>
      <c r="BE385">
        <v>349</v>
      </c>
      <c r="BF385">
        <v>10364</v>
      </c>
      <c r="BG385">
        <v>1980</v>
      </c>
      <c r="BH385">
        <v>2027</v>
      </c>
      <c r="BI385" t="s">
        <v>1807</v>
      </c>
      <c r="BJ385" t="s">
        <v>1788</v>
      </c>
      <c r="BK385" t="s">
        <v>1808</v>
      </c>
      <c r="BL385" t="s">
        <v>1809</v>
      </c>
      <c r="BM385" t="s">
        <v>1810</v>
      </c>
      <c r="BN385">
        <v>2007</v>
      </c>
      <c r="BO385">
        <v>0.97</v>
      </c>
      <c r="BP385" t="s">
        <v>1908</v>
      </c>
      <c r="BQ385" t="s">
        <v>1701</v>
      </c>
      <c r="BR385">
        <v>2001</v>
      </c>
      <c r="BS385">
        <v>0</v>
      </c>
      <c r="BT385" t="s">
        <v>2021</v>
      </c>
      <c r="BU385" t="s">
        <v>1863</v>
      </c>
      <c r="BV385">
        <v>0</v>
      </c>
      <c r="BW385">
        <v>0</v>
      </c>
      <c r="BX385">
        <v>0</v>
      </c>
      <c r="BY385">
        <v>0.17499999999999999</v>
      </c>
      <c r="BZ385">
        <v>0.12855999999999901</v>
      </c>
      <c r="CA385">
        <v>0.12855999999999901</v>
      </c>
      <c r="CB385">
        <v>0.12855999999999901</v>
      </c>
      <c r="CC385">
        <v>0.12855999999999901</v>
      </c>
      <c r="CD385">
        <v>0.05</v>
      </c>
      <c r="CE385">
        <v>0.1</v>
      </c>
      <c r="CF385">
        <v>1</v>
      </c>
      <c r="CG385">
        <v>0.99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 t="s">
        <v>2602</v>
      </c>
      <c r="CT385" t="s">
        <v>2627</v>
      </c>
      <c r="CU385">
        <v>0.5</v>
      </c>
      <c r="CV385">
        <v>0</v>
      </c>
      <c r="CW385" t="s">
        <v>2119</v>
      </c>
      <c r="CX385">
        <v>36.4833</v>
      </c>
      <c r="CY385">
        <v>-79.073099999999997</v>
      </c>
      <c r="CZ385" t="s">
        <v>1817</v>
      </c>
      <c r="DA385" t="s">
        <v>1818</v>
      </c>
      <c r="DB385">
        <v>0</v>
      </c>
      <c r="DC385">
        <v>0</v>
      </c>
      <c r="DD385" s="18">
        <v>10015041.6</v>
      </c>
      <c r="DE385" s="18">
        <v>0</v>
      </c>
      <c r="DF385" s="57">
        <v>0.252</v>
      </c>
      <c r="DG385" t="s">
        <v>1891</v>
      </c>
      <c r="DH385">
        <v>6576917.7999999998</v>
      </c>
      <c r="DI385">
        <v>586.20000000000005</v>
      </c>
      <c r="DJ385">
        <v>689.2</v>
      </c>
      <c r="DK385">
        <v>1026857.8</v>
      </c>
      <c r="DL385">
        <v>4.8</v>
      </c>
      <c r="DM385">
        <v>446</v>
      </c>
      <c r="DN385">
        <v>41</v>
      </c>
      <c r="DO385">
        <v>3</v>
      </c>
      <c r="DP385">
        <v>0.116569670532712</v>
      </c>
      <c r="DQ385">
        <v>0.105021647096761</v>
      </c>
      <c r="DR385">
        <v>205.078297777768</v>
      </c>
      <c r="DS385">
        <v>7.6260532124204405E-7</v>
      </c>
      <c r="DT385">
        <v>0.103349203177643</v>
      </c>
      <c r="DU385">
        <v>0.11706391713839701</v>
      </c>
      <c r="DV385">
        <v>0.137632977979841</v>
      </c>
      <c r="DW385" s="58">
        <v>205.06311226904899</v>
      </c>
      <c r="DX385">
        <v>4.7927908756764396E-7</v>
      </c>
      <c r="DY385">
        <v>0.13562583981207699</v>
      </c>
      <c r="DZ385">
        <v>1.09945303552279E-2</v>
      </c>
      <c r="EA385">
        <v>8.0447783087033505E-4</v>
      </c>
      <c r="EB385">
        <v>1313023</v>
      </c>
      <c r="EC385">
        <v>1100206</v>
      </c>
      <c r="ED385">
        <v>0</v>
      </c>
      <c r="EE385">
        <v>21379</v>
      </c>
      <c r="EF385">
        <v>1</v>
      </c>
      <c r="EG385">
        <v>0</v>
      </c>
      <c r="EH385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>
        <v>1</v>
      </c>
      <c r="EO385">
        <v>0</v>
      </c>
      <c r="EP385">
        <v>0</v>
      </c>
      <c r="EQ385">
        <v>1</v>
      </c>
      <c r="ER385">
        <v>1</v>
      </c>
      <c r="ES385">
        <v>0</v>
      </c>
      <c r="ET385">
        <v>0</v>
      </c>
      <c r="EU385">
        <v>0</v>
      </c>
      <c r="EV385">
        <v>0</v>
      </c>
      <c r="EW385">
        <v>0</v>
      </c>
      <c r="EX385">
        <v>1</v>
      </c>
      <c r="EY385">
        <v>1</v>
      </c>
      <c r="EZ385" t="s">
        <v>1823</v>
      </c>
      <c r="FA385">
        <v>42</v>
      </c>
      <c r="FB385" t="s">
        <v>1824</v>
      </c>
      <c r="FC385">
        <v>6</v>
      </c>
      <c r="FD385" t="s">
        <v>1849</v>
      </c>
      <c r="FE385">
        <v>0</v>
      </c>
      <c r="FF385">
        <v>0</v>
      </c>
      <c r="FG385">
        <v>0</v>
      </c>
      <c r="FH385">
        <v>0</v>
      </c>
      <c r="FI385">
        <v>0</v>
      </c>
      <c r="FJ385">
        <v>0</v>
      </c>
      <c r="FK385">
        <v>0</v>
      </c>
      <c r="FL385">
        <v>35</v>
      </c>
      <c r="FM385">
        <v>52</v>
      </c>
      <c r="FN385">
        <v>43</v>
      </c>
      <c r="FO385">
        <v>59</v>
      </c>
      <c r="FP385">
        <v>0</v>
      </c>
      <c r="FQ385">
        <v>0</v>
      </c>
      <c r="FR385">
        <v>0</v>
      </c>
      <c r="FS385">
        <v>0</v>
      </c>
      <c r="FT385">
        <v>0</v>
      </c>
      <c r="FU385">
        <v>0</v>
      </c>
      <c r="FV385">
        <v>0</v>
      </c>
      <c r="FW385">
        <v>0</v>
      </c>
      <c r="FX385" t="s">
        <v>1827</v>
      </c>
      <c r="FY385">
        <v>0</v>
      </c>
      <c r="FZ385">
        <v>0</v>
      </c>
      <c r="GA385">
        <v>1</v>
      </c>
      <c r="GB385">
        <v>0</v>
      </c>
      <c r="GC385">
        <v>0</v>
      </c>
      <c r="GD385">
        <v>0</v>
      </c>
      <c r="GE385">
        <v>0</v>
      </c>
      <c r="GF385">
        <v>0</v>
      </c>
      <c r="GG385">
        <v>0</v>
      </c>
      <c r="GH385">
        <v>0</v>
      </c>
      <c r="GI385">
        <v>1</v>
      </c>
      <c r="GJ385">
        <v>0</v>
      </c>
      <c r="GK385" t="s">
        <v>1804</v>
      </c>
      <c r="GL385">
        <v>1</v>
      </c>
      <c r="GM385" t="s">
        <v>1804</v>
      </c>
      <c r="GN385">
        <v>0</v>
      </c>
      <c r="GO385" t="s">
        <v>1980</v>
      </c>
      <c r="GP385">
        <v>0</v>
      </c>
      <c r="GQ385" t="s">
        <v>2264</v>
      </c>
      <c r="GR385">
        <v>123.35712220000001</v>
      </c>
      <c r="GS385">
        <v>4.7520563834943204</v>
      </c>
      <c r="GT385">
        <v>5.5870304665716297</v>
      </c>
      <c r="GU385">
        <v>0</v>
      </c>
      <c r="GV385">
        <v>14747391</v>
      </c>
      <c r="GW385" t="s">
        <v>44</v>
      </c>
      <c r="GX385">
        <v>0.37</v>
      </c>
      <c r="GY385">
        <v>1512591</v>
      </c>
      <c r="GZ385">
        <v>205.13336901422088</v>
      </c>
      <c r="HA385" t="s">
        <v>1806</v>
      </c>
      <c r="HB385" s="57">
        <v>0.252</v>
      </c>
      <c r="HC385" t="s">
        <v>1806</v>
      </c>
      <c r="HD385" s="58">
        <v>205.06311226904899</v>
      </c>
      <c r="HE385" s="18">
        <v>770424.4800000001</v>
      </c>
      <c r="HF385" s="18">
        <v>7984679.3107200013</v>
      </c>
      <c r="HG385" s="18">
        <v>818681.59496326407</v>
      </c>
      <c r="HH385" s="57">
        <v>0.14309143091430915</v>
      </c>
      <c r="HI385">
        <v>187</v>
      </c>
      <c r="HJ385" s="11">
        <v>29.226709952512909</v>
      </c>
      <c r="HK385">
        <v>92</v>
      </c>
      <c r="HL385" s="11">
        <v>15.629256659097813</v>
      </c>
      <c r="HM385" s="59" t="s">
        <v>44</v>
      </c>
      <c r="HN385" s="59" t="s">
        <v>44</v>
      </c>
      <c r="HO385" s="59" t="s">
        <v>44</v>
      </c>
      <c r="HP385" s="59" t="s">
        <v>44</v>
      </c>
      <c r="HQ385" s="59" t="s">
        <v>44</v>
      </c>
      <c r="HR385" s="59" t="s">
        <v>44</v>
      </c>
      <c r="HS385" s="59" t="s">
        <v>44</v>
      </c>
      <c r="HT385" s="59" t="s">
        <v>44</v>
      </c>
      <c r="HU385" t="s">
        <v>44</v>
      </c>
      <c r="HV385" s="19">
        <v>1</v>
      </c>
      <c r="HW385" s="18">
        <v>334.32263748000008</v>
      </c>
      <c r="HX385" s="58">
        <v>110.12587678591203</v>
      </c>
      <c r="HY385" s="58">
        <v>238.87412321408797</v>
      </c>
      <c r="HZ385" s="57">
        <v>0.36817717556278667</v>
      </c>
      <c r="IA385" s="18">
        <v>770424.4800000001</v>
      </c>
      <c r="IB385" s="18">
        <v>1125605.9882175738</v>
      </c>
      <c r="IC385" s="18">
        <v>11665780.461886937</v>
      </c>
      <c r="ID385" s="58">
        <v>20.506311226904899</v>
      </c>
      <c r="IE385" s="18">
        <v>119611.06242809996</v>
      </c>
      <c r="IF385" s="18">
        <v>699070.53253516415</v>
      </c>
      <c r="IG385" s="18">
        <v>529917595.05371797</v>
      </c>
      <c r="IH385" s="18">
        <v>0</v>
      </c>
      <c r="II385" s="18">
        <v>0</v>
      </c>
      <c r="IJ385" s="18">
        <v>2218.3968188918725</v>
      </c>
      <c r="IK385" s="58">
        <v>25.077336171919772</v>
      </c>
      <c r="IL385" s="58">
        <v>7.1670252829328618</v>
      </c>
      <c r="IM385" s="58">
        <v>12.819213566640002</v>
      </c>
      <c r="IN385" s="58">
        <v>24.323079638778118</v>
      </c>
      <c r="IO385" s="58">
        <v>0</v>
      </c>
      <c r="IP385" s="58">
        <v>77.127605376050539</v>
      </c>
      <c r="IQ385" s="58">
        <v>45.593818911591555</v>
      </c>
      <c r="IR385" s="58">
        <v>50.247568151372739</v>
      </c>
      <c r="IS385" s="58">
        <f t="shared" si="25"/>
        <v>2218.3968188918725</v>
      </c>
      <c r="IT385" s="60"/>
      <c r="IU385" s="18">
        <f t="shared" si="26"/>
        <v>12.819213566640002</v>
      </c>
      <c r="IV385" s="18">
        <f t="shared" si="27"/>
        <v>25.077336171919772</v>
      </c>
      <c r="IW385" s="57">
        <f t="shared" si="28"/>
        <v>0.31554692488800007</v>
      </c>
      <c r="IX385" s="57">
        <f t="shared" si="29"/>
        <v>0.46102053794756603</v>
      </c>
      <c r="JA385" s="18">
        <v>205.4</v>
      </c>
    </row>
    <row r="386" spans="18:261" x14ac:dyDescent="0.2">
      <c r="R386" t="s">
        <v>753</v>
      </c>
      <c r="S386">
        <v>6249</v>
      </c>
      <c r="T386" t="s">
        <v>41</v>
      </c>
      <c r="U386">
        <v>4</v>
      </c>
      <c r="V386">
        <v>2870</v>
      </c>
      <c r="W386" t="s">
        <v>42</v>
      </c>
      <c r="X386" t="s">
        <v>56</v>
      </c>
      <c r="Y386">
        <v>45043</v>
      </c>
      <c r="Z386">
        <v>285</v>
      </c>
      <c r="AA386">
        <v>1130</v>
      </c>
      <c r="AB386" t="b">
        <v>1</v>
      </c>
      <c r="AC386">
        <v>10803</v>
      </c>
      <c r="AD386">
        <v>1981</v>
      </c>
      <c r="AE386" s="10">
        <v>2021</v>
      </c>
      <c r="AF386" s="11">
        <v>335</v>
      </c>
      <c r="AG386" s="11">
        <v>59.580237254909015</v>
      </c>
      <c r="AH386" s="11">
        <v>6</v>
      </c>
      <c r="AI386" s="11">
        <v>17.785145449226572</v>
      </c>
      <c r="AJ386" s="11" t="s">
        <v>56</v>
      </c>
      <c r="AK386" s="11">
        <v>4.82</v>
      </c>
      <c r="AL386" s="11" t="s">
        <v>100</v>
      </c>
      <c r="AM386" s="11">
        <v>-28.91</v>
      </c>
      <c r="AQ386" t="s">
        <v>941</v>
      </c>
      <c r="AR386" t="s">
        <v>951</v>
      </c>
      <c r="AS386">
        <v>2712</v>
      </c>
      <c r="AT386" t="s">
        <v>41</v>
      </c>
      <c r="AU386" t="s">
        <v>952</v>
      </c>
      <c r="AV386">
        <v>1836</v>
      </c>
      <c r="AW386" t="s">
        <v>42</v>
      </c>
      <c r="AX386">
        <v>0</v>
      </c>
      <c r="AY386" t="s">
        <v>263</v>
      </c>
      <c r="AZ386" t="s">
        <v>385</v>
      </c>
      <c r="BA386">
        <v>37</v>
      </c>
      <c r="BB386" t="s">
        <v>943</v>
      </c>
      <c r="BC386">
        <v>145</v>
      </c>
      <c r="BD386">
        <v>37145</v>
      </c>
      <c r="BE386">
        <v>349</v>
      </c>
      <c r="BF386">
        <v>10364</v>
      </c>
      <c r="BG386">
        <v>1980</v>
      </c>
      <c r="BH386">
        <v>2027</v>
      </c>
      <c r="BI386" t="s">
        <v>1807</v>
      </c>
      <c r="BJ386" t="s">
        <v>1788</v>
      </c>
      <c r="BK386" t="s">
        <v>1808</v>
      </c>
      <c r="BL386" t="s">
        <v>1809</v>
      </c>
      <c r="BM386" t="s">
        <v>1810</v>
      </c>
      <c r="BN386">
        <v>2007</v>
      </c>
      <c r="BO386">
        <v>0.97</v>
      </c>
      <c r="BP386" t="s">
        <v>1908</v>
      </c>
      <c r="BQ386" t="s">
        <v>1701</v>
      </c>
      <c r="BR386">
        <v>2001</v>
      </c>
      <c r="BS386">
        <v>0</v>
      </c>
      <c r="BT386" t="s">
        <v>2021</v>
      </c>
      <c r="BU386" t="s">
        <v>1863</v>
      </c>
      <c r="BV386">
        <v>0</v>
      </c>
      <c r="BW386">
        <v>0</v>
      </c>
      <c r="BX386">
        <v>0</v>
      </c>
      <c r="BY386">
        <v>0.17499999999999999</v>
      </c>
      <c r="BZ386">
        <v>0.12970000000000001</v>
      </c>
      <c r="CA386">
        <v>0.12970000000000001</v>
      </c>
      <c r="CB386">
        <v>0.12970000000000001</v>
      </c>
      <c r="CC386">
        <v>0.12970000000000001</v>
      </c>
      <c r="CD386">
        <v>0.05</v>
      </c>
      <c r="CE386">
        <v>0.1</v>
      </c>
      <c r="CF386">
        <v>1</v>
      </c>
      <c r="CG386">
        <v>0.99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 t="s">
        <v>2602</v>
      </c>
      <c r="CT386" t="s">
        <v>2627</v>
      </c>
      <c r="CU386">
        <v>0.5</v>
      </c>
      <c r="CV386">
        <v>0</v>
      </c>
      <c r="CW386" t="s">
        <v>2119</v>
      </c>
      <c r="CX386">
        <v>36.4833</v>
      </c>
      <c r="CY386">
        <v>-79.073099999999997</v>
      </c>
      <c r="CZ386" t="s">
        <v>1817</v>
      </c>
      <c r="DA386" t="s">
        <v>1818</v>
      </c>
      <c r="DB386">
        <v>0</v>
      </c>
      <c r="DC386">
        <v>0</v>
      </c>
      <c r="DD386" s="18">
        <v>8496693.1999999993</v>
      </c>
      <c r="DE386" s="18">
        <v>0</v>
      </c>
      <c r="DF386" s="57">
        <v>0.216</v>
      </c>
      <c r="DG386" t="s">
        <v>1891</v>
      </c>
      <c r="DH386">
        <v>5384725.5999999996</v>
      </c>
      <c r="DI386">
        <v>520</v>
      </c>
      <c r="DJ386">
        <v>601.6</v>
      </c>
      <c r="DK386">
        <v>870855.4</v>
      </c>
      <c r="DL386">
        <v>3.6</v>
      </c>
      <c r="DM386">
        <v>377.6</v>
      </c>
      <c r="DN386">
        <v>39</v>
      </c>
      <c r="DO386">
        <v>3</v>
      </c>
      <c r="DP386">
        <v>0.123330910135001</v>
      </c>
      <c r="DQ386">
        <v>0.108919208276529</v>
      </c>
      <c r="DR386">
        <v>204.974864051922</v>
      </c>
      <c r="DS386">
        <v>6.9287028165731202E-7</v>
      </c>
      <c r="DT386">
        <v>0.106708231738914</v>
      </c>
      <c r="DU386">
        <v>0.122400559314063</v>
      </c>
      <c r="DV386">
        <v>0.14160803169873101</v>
      </c>
      <c r="DW386" s="58">
        <v>204.98690008013901</v>
      </c>
      <c r="DX386">
        <v>4.2369424377944998E-7</v>
      </c>
      <c r="DY386">
        <v>0.140248557883803</v>
      </c>
      <c r="DZ386">
        <v>1.15027231222283E-2</v>
      </c>
      <c r="EA386">
        <v>8.84824855556029E-4</v>
      </c>
      <c r="EB386">
        <v>1313023</v>
      </c>
      <c r="EC386">
        <v>0</v>
      </c>
      <c r="ED386">
        <v>0</v>
      </c>
      <c r="EE386">
        <v>0</v>
      </c>
      <c r="EF386">
        <v>0</v>
      </c>
      <c r="EG386">
        <v>0</v>
      </c>
      <c r="EH386">
        <v>0</v>
      </c>
      <c r="EI386">
        <v>0</v>
      </c>
      <c r="EJ386">
        <v>0</v>
      </c>
      <c r="EK386">
        <v>0</v>
      </c>
      <c r="EL386">
        <v>0</v>
      </c>
      <c r="EM386">
        <v>0</v>
      </c>
      <c r="EN386">
        <v>1</v>
      </c>
      <c r="EO386">
        <v>0</v>
      </c>
      <c r="EP386">
        <v>0</v>
      </c>
      <c r="EQ386">
        <v>1</v>
      </c>
      <c r="ER386">
        <v>1</v>
      </c>
      <c r="ES386">
        <v>0</v>
      </c>
      <c r="ET386">
        <v>0</v>
      </c>
      <c r="EU386">
        <v>0</v>
      </c>
      <c r="EV386">
        <v>0</v>
      </c>
      <c r="EW386">
        <v>0</v>
      </c>
      <c r="EX386">
        <v>1</v>
      </c>
      <c r="EY386">
        <v>1</v>
      </c>
      <c r="EZ386" t="s">
        <v>1823</v>
      </c>
      <c r="FA386">
        <v>42</v>
      </c>
      <c r="FB386" t="s">
        <v>1824</v>
      </c>
      <c r="FC386">
        <v>6</v>
      </c>
      <c r="FD386" t="s">
        <v>1849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35</v>
      </c>
      <c r="FM386">
        <v>52</v>
      </c>
      <c r="FN386">
        <v>43</v>
      </c>
      <c r="FO386">
        <v>59</v>
      </c>
      <c r="FP386">
        <v>0</v>
      </c>
      <c r="FQ386">
        <v>0</v>
      </c>
      <c r="FR386">
        <v>0</v>
      </c>
      <c r="FS386">
        <v>0</v>
      </c>
      <c r="FT386">
        <v>0</v>
      </c>
      <c r="FU386">
        <v>0</v>
      </c>
      <c r="FV386">
        <v>0</v>
      </c>
      <c r="FW386">
        <v>0</v>
      </c>
      <c r="FX386" t="s">
        <v>1827</v>
      </c>
      <c r="FY386">
        <v>0</v>
      </c>
      <c r="FZ386">
        <v>0</v>
      </c>
      <c r="GA386">
        <v>1</v>
      </c>
      <c r="GB386">
        <v>0</v>
      </c>
      <c r="GC386">
        <v>0</v>
      </c>
      <c r="GD386">
        <v>0</v>
      </c>
      <c r="GE386">
        <v>0</v>
      </c>
      <c r="GF386">
        <v>0</v>
      </c>
      <c r="GG386">
        <v>0</v>
      </c>
      <c r="GH386">
        <v>0</v>
      </c>
      <c r="GI386">
        <v>1</v>
      </c>
      <c r="GJ386">
        <v>0</v>
      </c>
      <c r="GK386" t="s">
        <v>1804</v>
      </c>
      <c r="GL386">
        <v>1</v>
      </c>
      <c r="GM386" t="s">
        <v>1804</v>
      </c>
      <c r="GN386">
        <v>0</v>
      </c>
      <c r="GO386" t="s">
        <v>1980</v>
      </c>
      <c r="GP386">
        <v>0</v>
      </c>
      <c r="GQ386" t="s">
        <v>2264</v>
      </c>
      <c r="GR386">
        <v>123.35712220000001</v>
      </c>
      <c r="GS386">
        <v>4.2154031378659997</v>
      </c>
      <c r="GT386">
        <v>4.87689716873113</v>
      </c>
      <c r="GU386">
        <v>0</v>
      </c>
      <c r="GV386">
        <v>13851157</v>
      </c>
      <c r="GW386" t="s">
        <v>44</v>
      </c>
      <c r="GX386">
        <v>0.35</v>
      </c>
      <c r="GY386">
        <v>1420415</v>
      </c>
      <c r="GZ386">
        <v>205.09694605295428</v>
      </c>
      <c r="HA386" t="s">
        <v>1806</v>
      </c>
      <c r="HB386" s="57">
        <v>0.216</v>
      </c>
      <c r="HC386" t="s">
        <v>1806</v>
      </c>
      <c r="HD386" s="58">
        <v>204.98690008013901</v>
      </c>
      <c r="HE386" s="18">
        <v>660363.84</v>
      </c>
      <c r="HF386" s="18">
        <v>6844010.8377599996</v>
      </c>
      <c r="HG386" s="18">
        <v>701466.2828736488</v>
      </c>
      <c r="HH386" s="57">
        <v>0.14309143091430915</v>
      </c>
      <c r="HI386">
        <v>187</v>
      </c>
      <c r="HJ386" s="11">
        <v>29.226709952512909</v>
      </c>
      <c r="HK386">
        <v>92</v>
      </c>
      <c r="HL386" s="11">
        <v>15.629256659097813</v>
      </c>
      <c r="HM386" s="59" t="s">
        <v>44</v>
      </c>
      <c r="HN386" s="59" t="s">
        <v>44</v>
      </c>
      <c r="HO386" s="59" t="s">
        <v>44</v>
      </c>
      <c r="HP386" s="59" t="s">
        <v>44</v>
      </c>
      <c r="HQ386" s="59" t="s">
        <v>44</v>
      </c>
      <c r="HR386" s="59" t="s">
        <v>44</v>
      </c>
      <c r="HS386" s="59" t="s">
        <v>44</v>
      </c>
      <c r="HT386" s="59" t="s">
        <v>44</v>
      </c>
      <c r="HU386" t="s">
        <v>44</v>
      </c>
      <c r="HV386" s="19">
        <v>1</v>
      </c>
      <c r="HW386" s="18">
        <v>334.32263748000008</v>
      </c>
      <c r="HX386" s="58">
        <v>110.12587678591203</v>
      </c>
      <c r="HY386" s="58">
        <v>238.87412321408797</v>
      </c>
      <c r="HZ386" s="57">
        <v>0.31558043619667425</v>
      </c>
      <c r="IA386" s="18">
        <v>660363.84</v>
      </c>
      <c r="IB386" s="18">
        <v>964805.13275792042</v>
      </c>
      <c r="IC386" s="18">
        <v>9999240.3959030882</v>
      </c>
      <c r="ID386" s="58">
        <v>20.498690008013902</v>
      </c>
      <c r="IE386" s="18">
        <v>102485.66459561381</v>
      </c>
      <c r="IF386" s="18">
        <v>598980.61827803496</v>
      </c>
      <c r="IG386" s="18">
        <v>529917595.05371797</v>
      </c>
      <c r="IH386" s="18">
        <v>0</v>
      </c>
      <c r="II386" s="18">
        <v>0</v>
      </c>
      <c r="IJ386" s="18">
        <v>2218.3968188918725</v>
      </c>
      <c r="IK386" s="58">
        <v>25.077336171919772</v>
      </c>
      <c r="IL386" s="58">
        <v>7.1670252829328653</v>
      </c>
      <c r="IM386" s="58">
        <v>12.819213566640002</v>
      </c>
      <c r="IN386" s="58">
        <v>24.317269722377794</v>
      </c>
      <c r="IO386" s="58">
        <v>0</v>
      </c>
      <c r="IP386" s="58">
        <v>77.098940719759852</v>
      </c>
      <c r="IQ386" s="58">
        <v>58.685357951363798</v>
      </c>
      <c r="IR386" s="58">
        <v>64.699402862061277</v>
      </c>
      <c r="IS386" s="58">
        <f t="shared" si="25"/>
        <v>2218.3968188918725</v>
      </c>
      <c r="IT386" s="60"/>
      <c r="IU386" s="18">
        <f t="shared" si="26"/>
        <v>12.819213566640002</v>
      </c>
      <c r="IV386" s="18">
        <f t="shared" si="27"/>
        <v>25.077336171919772</v>
      </c>
      <c r="IW386" s="57">
        <f t="shared" si="28"/>
        <v>0.31554692488800007</v>
      </c>
      <c r="IX386" s="57">
        <f t="shared" si="29"/>
        <v>0.46102053794756603</v>
      </c>
      <c r="JA386" s="18">
        <v>205.4</v>
      </c>
    </row>
    <row r="387" spans="18:261" x14ac:dyDescent="0.2">
      <c r="R387" t="s">
        <v>1077</v>
      </c>
      <c r="S387">
        <v>6250</v>
      </c>
      <c r="T387" t="s">
        <v>41</v>
      </c>
      <c r="U387" t="s">
        <v>198</v>
      </c>
      <c r="V387">
        <v>2871</v>
      </c>
      <c r="W387" t="s">
        <v>42</v>
      </c>
      <c r="X387" t="s">
        <v>385</v>
      </c>
      <c r="Y387">
        <v>37145</v>
      </c>
      <c r="Z387">
        <v>364</v>
      </c>
      <c r="AA387">
        <v>728</v>
      </c>
      <c r="AB387" t="b">
        <v>1</v>
      </c>
      <c r="AC387">
        <v>11143</v>
      </c>
      <c r="AD387">
        <v>1983</v>
      </c>
      <c r="AE387" s="10">
        <v>2021</v>
      </c>
      <c r="AF387" s="11">
        <v>999</v>
      </c>
      <c r="AG387" s="11">
        <v>27.484066267935813</v>
      </c>
      <c r="AH387" s="11">
        <v>98</v>
      </c>
      <c r="AI387" s="11">
        <v>14.541834004198842</v>
      </c>
      <c r="AJ387" s="11" t="s">
        <v>531</v>
      </c>
      <c r="AK387" s="11">
        <v>4.82</v>
      </c>
      <c r="AL387" s="11" t="s">
        <v>86</v>
      </c>
      <c r="AM387" s="11"/>
      <c r="AQ387" t="s">
        <v>383</v>
      </c>
      <c r="AR387" t="s">
        <v>953</v>
      </c>
      <c r="AS387">
        <v>2718</v>
      </c>
      <c r="AT387" t="s">
        <v>41</v>
      </c>
      <c r="AU387">
        <v>1</v>
      </c>
      <c r="AV387">
        <v>1843</v>
      </c>
      <c r="AW387" t="s">
        <v>42</v>
      </c>
      <c r="AX387">
        <v>0</v>
      </c>
      <c r="AY387" t="s">
        <v>263</v>
      </c>
      <c r="AZ387" t="s">
        <v>385</v>
      </c>
      <c r="BA387">
        <v>37</v>
      </c>
      <c r="BB387" t="s">
        <v>386</v>
      </c>
      <c r="BC387">
        <v>71</v>
      </c>
      <c r="BD387">
        <v>37071</v>
      </c>
      <c r="BE387">
        <v>162</v>
      </c>
      <c r="BF387">
        <v>10839</v>
      </c>
      <c r="BG387">
        <v>1957</v>
      </c>
      <c r="BH387">
        <v>2024</v>
      </c>
      <c r="BI387" t="s">
        <v>1881</v>
      </c>
      <c r="BJ387" t="s">
        <v>1788</v>
      </c>
      <c r="BK387" t="s">
        <v>1808</v>
      </c>
      <c r="BL387" t="s">
        <v>1809</v>
      </c>
      <c r="BM387" t="s">
        <v>1810</v>
      </c>
      <c r="BN387">
        <v>2009</v>
      </c>
      <c r="BO387">
        <v>0.95</v>
      </c>
      <c r="BP387" t="s">
        <v>1968</v>
      </c>
      <c r="BQ387" t="s">
        <v>1699</v>
      </c>
      <c r="BR387">
        <v>0</v>
      </c>
      <c r="BS387">
        <v>2003</v>
      </c>
      <c r="BT387" t="s">
        <v>1909</v>
      </c>
      <c r="BU387" t="s">
        <v>1863</v>
      </c>
      <c r="BV387">
        <v>0</v>
      </c>
      <c r="BW387">
        <v>0</v>
      </c>
      <c r="BX387">
        <v>0</v>
      </c>
      <c r="BY387">
        <v>0.12</v>
      </c>
      <c r="BZ387">
        <v>0.30237999999999998</v>
      </c>
      <c r="CA387">
        <v>0.22833000000000001</v>
      </c>
      <c r="CB387">
        <v>0.30237999999999998</v>
      </c>
      <c r="CC387">
        <v>0.22833000000000001</v>
      </c>
      <c r="CD387">
        <v>0.05</v>
      </c>
      <c r="CE387">
        <v>0.1</v>
      </c>
      <c r="CF387">
        <v>0.56000000000000005</v>
      </c>
      <c r="CG387">
        <v>0.99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 t="s">
        <v>2602</v>
      </c>
      <c r="CT387" t="s">
        <v>2628</v>
      </c>
      <c r="CU387">
        <v>1</v>
      </c>
      <c r="CV387">
        <v>0</v>
      </c>
      <c r="CW387" t="s">
        <v>2119</v>
      </c>
      <c r="CX387">
        <v>35.189700000000002</v>
      </c>
      <c r="CY387">
        <v>-81.012200000000007</v>
      </c>
      <c r="CZ387" t="s">
        <v>1817</v>
      </c>
      <c r="DA387" t="s">
        <v>1818</v>
      </c>
      <c r="DB387">
        <v>0</v>
      </c>
      <c r="DC387">
        <v>0</v>
      </c>
      <c r="DD387" s="18">
        <v>753960</v>
      </c>
      <c r="DE387" s="18">
        <v>74335.399999999994</v>
      </c>
      <c r="DF387" s="57">
        <v>0.04</v>
      </c>
      <c r="DG387" t="s">
        <v>1877</v>
      </c>
      <c r="DH387">
        <v>546498.25</v>
      </c>
      <c r="DI387">
        <v>17</v>
      </c>
      <c r="DJ387">
        <v>91</v>
      </c>
      <c r="DK387">
        <v>77356.2</v>
      </c>
      <c r="DL387">
        <v>0.6</v>
      </c>
      <c r="DM387">
        <v>65.5</v>
      </c>
      <c r="DN387">
        <v>4</v>
      </c>
      <c r="DO387">
        <v>0</v>
      </c>
      <c r="DP387">
        <v>0</v>
      </c>
      <c r="DQ387">
        <v>0.63297148463461705</v>
      </c>
      <c r="DR387">
        <v>205.20935531854201</v>
      </c>
      <c r="DS387">
        <v>0</v>
      </c>
      <c r="DT387">
        <v>0</v>
      </c>
      <c r="DU387">
        <v>4.5095230516207702E-2</v>
      </c>
      <c r="DV387">
        <v>0.24139211629264101</v>
      </c>
      <c r="DW387" s="58">
        <v>205.19974534458001</v>
      </c>
      <c r="DX387">
        <v>7.9579818558013599E-7</v>
      </c>
      <c r="DY387">
        <v>0.239707995405291</v>
      </c>
      <c r="DZ387">
        <v>7.0591806409030103E-3</v>
      </c>
      <c r="EA387">
        <v>0</v>
      </c>
      <c r="EB387">
        <v>122823</v>
      </c>
      <c r="EC387">
        <v>64425</v>
      </c>
      <c r="ED387">
        <v>0</v>
      </c>
      <c r="EE387">
        <v>2400</v>
      </c>
      <c r="EF387">
        <v>1</v>
      </c>
      <c r="EG387">
        <v>0</v>
      </c>
      <c r="EH387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>
        <v>1</v>
      </c>
      <c r="EO387">
        <v>1</v>
      </c>
      <c r="EP387">
        <v>0</v>
      </c>
      <c r="EQ387">
        <v>0</v>
      </c>
      <c r="ER387">
        <v>1</v>
      </c>
      <c r="ES387">
        <v>0</v>
      </c>
      <c r="ET387">
        <v>0</v>
      </c>
      <c r="EU387">
        <v>0</v>
      </c>
      <c r="EV387">
        <v>0</v>
      </c>
      <c r="EW387">
        <v>0</v>
      </c>
      <c r="EX387">
        <v>1</v>
      </c>
      <c r="EY387">
        <v>1</v>
      </c>
      <c r="EZ387" t="s">
        <v>1801</v>
      </c>
      <c r="FA387">
        <v>65</v>
      </c>
      <c r="FB387" t="s">
        <v>1860</v>
      </c>
      <c r="FC387">
        <v>0</v>
      </c>
      <c r="FD387" t="s">
        <v>1803</v>
      </c>
      <c r="FE387">
        <v>0</v>
      </c>
      <c r="FF387">
        <v>0</v>
      </c>
      <c r="FG387">
        <v>1</v>
      </c>
      <c r="FH387">
        <v>0</v>
      </c>
      <c r="FI387">
        <v>0</v>
      </c>
      <c r="FJ387" t="s">
        <v>1850</v>
      </c>
      <c r="FK387">
        <v>1</v>
      </c>
      <c r="FL387">
        <v>88</v>
      </c>
      <c r="FM387">
        <v>61</v>
      </c>
      <c r="FN387">
        <v>96</v>
      </c>
      <c r="FO387">
        <v>89</v>
      </c>
      <c r="FP387">
        <v>1</v>
      </c>
      <c r="FQ387">
        <v>1</v>
      </c>
      <c r="FR387">
        <v>0</v>
      </c>
      <c r="FS387">
        <v>0</v>
      </c>
      <c r="FT387">
        <v>0</v>
      </c>
      <c r="FU387">
        <v>0</v>
      </c>
      <c r="FV387">
        <v>0</v>
      </c>
      <c r="FW387">
        <v>0</v>
      </c>
      <c r="FX387">
        <v>0</v>
      </c>
      <c r="FY387" t="s">
        <v>2114</v>
      </c>
      <c r="FZ387">
        <v>2024</v>
      </c>
      <c r="GA387">
        <v>1</v>
      </c>
      <c r="GB387">
        <v>0</v>
      </c>
      <c r="GC387">
        <v>0</v>
      </c>
      <c r="GD387">
        <v>0</v>
      </c>
      <c r="GE387">
        <v>0</v>
      </c>
      <c r="GF387">
        <v>0</v>
      </c>
      <c r="GG387">
        <v>0</v>
      </c>
      <c r="GH387">
        <v>0</v>
      </c>
      <c r="GI387">
        <v>0</v>
      </c>
      <c r="GJ387">
        <v>0</v>
      </c>
      <c r="GK387">
        <v>0</v>
      </c>
      <c r="GL387">
        <v>1</v>
      </c>
      <c r="GM387" t="s">
        <v>1804</v>
      </c>
      <c r="GN387">
        <v>0</v>
      </c>
      <c r="GO387" t="s">
        <v>1893</v>
      </c>
      <c r="GP387">
        <v>0</v>
      </c>
      <c r="GQ387" t="s">
        <v>2121</v>
      </c>
      <c r="GR387">
        <v>104.9278729</v>
      </c>
      <c r="GS387">
        <v>0.16201605474459199</v>
      </c>
      <c r="GT387">
        <v>0.86726241069163901</v>
      </c>
      <c r="GU387">
        <v>0</v>
      </c>
      <c r="GV387">
        <v>1518892</v>
      </c>
      <c r="GW387">
        <v>146343</v>
      </c>
      <c r="GX387">
        <v>0.08</v>
      </c>
      <c r="GY387">
        <v>155838</v>
      </c>
      <c r="GZ387">
        <v>205.19957969361877</v>
      </c>
      <c r="HA387" t="s">
        <v>1840</v>
      </c>
      <c r="HB387" s="57">
        <v>0.2</v>
      </c>
      <c r="HC387" t="s">
        <v>1806</v>
      </c>
      <c r="HD387" s="58">
        <v>205.19974534458001</v>
      </c>
      <c r="HE387" s="18">
        <v>283824</v>
      </c>
      <c r="HF387" s="18">
        <v>3076368.3360000001</v>
      </c>
      <c r="HG387" s="18">
        <v>315634.99956666469</v>
      </c>
      <c r="HH387" s="57">
        <v>0.19285714285714287</v>
      </c>
      <c r="HI387">
        <v>176</v>
      </c>
      <c r="HJ387" s="11">
        <v>44.342592860790688</v>
      </c>
      <c r="HK387">
        <v>88</v>
      </c>
      <c r="HL387" s="11">
        <v>25.194655034540165</v>
      </c>
      <c r="HM387" s="59" t="s">
        <v>44</v>
      </c>
      <c r="HN387" s="59" t="s">
        <v>44</v>
      </c>
      <c r="HO387" s="59" t="s">
        <v>44</v>
      </c>
      <c r="HP387" s="59" t="s">
        <v>44</v>
      </c>
      <c r="HQ387" s="59" t="s">
        <v>44</v>
      </c>
      <c r="HR387" s="59" t="s">
        <v>44</v>
      </c>
      <c r="HS387" s="59" t="s">
        <v>44</v>
      </c>
      <c r="HT387" s="59" t="s">
        <v>44</v>
      </c>
      <c r="HU387" t="s">
        <v>44</v>
      </c>
      <c r="HV387" s="19">
        <v>1</v>
      </c>
      <c r="HW387" s="18">
        <v>162.29950074000004</v>
      </c>
      <c r="HX387" s="58">
        <v>53.46145554375601</v>
      </c>
      <c r="HY387" s="58">
        <v>108.53854445624398</v>
      </c>
      <c r="HZ387" s="57">
        <v>0.29851146578680787</v>
      </c>
      <c r="IA387" s="18">
        <v>283824</v>
      </c>
      <c r="IB387" s="18">
        <v>423623.5913273748</v>
      </c>
      <c r="IC387" s="18">
        <v>4591656.1063974155</v>
      </c>
      <c r="ID387" s="58">
        <v>20.519974534458001</v>
      </c>
      <c r="IE387" s="18">
        <v>47110.333187131771</v>
      </c>
      <c r="IF387" s="18">
        <v>268524.66637953289</v>
      </c>
      <c r="IG387" s="18">
        <v>257252580.198686</v>
      </c>
      <c r="IH387" s="18">
        <v>0</v>
      </c>
      <c r="II387" s="18">
        <v>0</v>
      </c>
      <c r="IJ387" s="18">
        <v>2370.1495306342008</v>
      </c>
      <c r="IK387" s="58">
        <v>34.430868592592596</v>
      </c>
      <c r="IL387" s="58">
        <v>8.0082433324740787</v>
      </c>
      <c r="IM387" s="58">
        <v>13.406740240140001</v>
      </c>
      <c r="IN387" s="58">
        <v>35.363985172696715</v>
      </c>
      <c r="IO387" s="58">
        <v>0</v>
      </c>
      <c r="IP387" s="58">
        <v>80.418134626600619</v>
      </c>
      <c r="IQ387" s="58">
        <v>79.688227653612813</v>
      </c>
      <c r="IR387" s="58">
        <v>84.22850619462838</v>
      </c>
      <c r="IS387" s="58">
        <f t="shared" ref="IS387:IS450" si="30">IJ387</f>
        <v>2370.1495306342008</v>
      </c>
      <c r="IT387" s="60"/>
      <c r="IU387" s="18">
        <f t="shared" ref="IU387:IU450" si="31">IM387</f>
        <v>13.406740240140001</v>
      </c>
      <c r="IV387" s="18">
        <f t="shared" ref="IV387:IV450" si="32">IK387</f>
        <v>34.430868592592596</v>
      </c>
      <c r="IW387" s="57">
        <f t="shared" ref="IW387:IW450" si="33">1-HY387/BE387</f>
        <v>0.33000898483800012</v>
      </c>
      <c r="IX387" s="57">
        <f t="shared" ref="IX387:IX450" si="34">(1/(1-IW387)-1)</f>
        <v>0.49255732893403925</v>
      </c>
      <c r="JA387" s="18">
        <v>205.4</v>
      </c>
    </row>
    <row r="388" spans="18:261" x14ac:dyDescent="0.2">
      <c r="R388" t="s">
        <v>1078</v>
      </c>
      <c r="S388">
        <v>6250</v>
      </c>
      <c r="T388" t="s">
        <v>41</v>
      </c>
      <c r="U388" t="s">
        <v>203</v>
      </c>
      <c r="V388">
        <v>2872</v>
      </c>
      <c r="W388" t="s">
        <v>42</v>
      </c>
      <c r="X388" t="s">
        <v>385</v>
      </c>
      <c r="Y388">
        <v>37145</v>
      </c>
      <c r="Z388">
        <v>364</v>
      </c>
      <c r="AA388">
        <v>728</v>
      </c>
      <c r="AB388" t="b">
        <v>1</v>
      </c>
      <c r="AC388">
        <v>11143</v>
      </c>
      <c r="AD388">
        <v>1983</v>
      </c>
      <c r="AE388" s="10">
        <v>2021</v>
      </c>
      <c r="AF388" s="11">
        <v>999</v>
      </c>
      <c r="AG388" s="11">
        <v>27.484066267935813</v>
      </c>
      <c r="AH388" s="11">
        <v>98</v>
      </c>
      <c r="AI388" s="11">
        <v>14.541834004198842</v>
      </c>
      <c r="AJ388" s="11" t="s">
        <v>531</v>
      </c>
      <c r="AK388" s="11">
        <v>4.82</v>
      </c>
      <c r="AL388" s="11" t="s">
        <v>86</v>
      </c>
      <c r="AM388" s="11"/>
      <c r="AQ388" t="s">
        <v>391</v>
      </c>
      <c r="AR388" t="s">
        <v>954</v>
      </c>
      <c r="AS388">
        <v>2727</v>
      </c>
      <c r="AT388" t="s">
        <v>41</v>
      </c>
      <c r="AU388">
        <v>1</v>
      </c>
      <c r="AV388">
        <v>1861</v>
      </c>
      <c r="AW388" t="s">
        <v>42</v>
      </c>
      <c r="AX388">
        <v>0</v>
      </c>
      <c r="AY388" t="s">
        <v>263</v>
      </c>
      <c r="AZ388" t="s">
        <v>385</v>
      </c>
      <c r="BA388">
        <v>37</v>
      </c>
      <c r="BB388" t="s">
        <v>393</v>
      </c>
      <c r="BC388">
        <v>35</v>
      </c>
      <c r="BD388">
        <v>37035</v>
      </c>
      <c r="BE388">
        <v>370</v>
      </c>
      <c r="BF388">
        <v>9477</v>
      </c>
      <c r="BG388">
        <v>1965</v>
      </c>
      <c r="BH388">
        <v>2026</v>
      </c>
      <c r="BI388" t="s">
        <v>1881</v>
      </c>
      <c r="BJ388" t="s">
        <v>1788</v>
      </c>
      <c r="BK388" t="s">
        <v>1808</v>
      </c>
      <c r="BL388" t="s">
        <v>1809</v>
      </c>
      <c r="BM388" t="s">
        <v>1810</v>
      </c>
      <c r="BN388">
        <v>2007</v>
      </c>
      <c r="BO388">
        <v>0.95</v>
      </c>
      <c r="BP388" t="s">
        <v>1968</v>
      </c>
      <c r="BQ388" t="s">
        <v>1699</v>
      </c>
      <c r="BR388">
        <v>0</v>
      </c>
      <c r="BS388">
        <v>2006</v>
      </c>
      <c r="BT388" t="s">
        <v>1909</v>
      </c>
      <c r="BU388" t="s">
        <v>1793</v>
      </c>
      <c r="BV388">
        <v>0</v>
      </c>
      <c r="BW388">
        <v>0</v>
      </c>
      <c r="BX388">
        <v>0</v>
      </c>
      <c r="BY388">
        <v>0.113</v>
      </c>
      <c r="BZ388">
        <v>0.24604999999999999</v>
      </c>
      <c r="CA388">
        <v>0.24604999999999999</v>
      </c>
      <c r="CB388">
        <v>0.24604999999999999</v>
      </c>
      <c r="CC388">
        <v>0.24604999999999999</v>
      </c>
      <c r="CD388">
        <v>0.05</v>
      </c>
      <c r="CE388">
        <v>0.1</v>
      </c>
      <c r="CF388">
        <v>0.56000000000000005</v>
      </c>
      <c r="CG388">
        <v>0.99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 t="s">
        <v>2602</v>
      </c>
      <c r="CT388" t="s">
        <v>2629</v>
      </c>
      <c r="CU388">
        <v>1</v>
      </c>
      <c r="CV388">
        <v>0</v>
      </c>
      <c r="CW388" t="s">
        <v>2119</v>
      </c>
      <c r="CX388">
        <v>35.597499999999997</v>
      </c>
      <c r="CY388">
        <v>-80.965800000000002</v>
      </c>
      <c r="CZ388" t="s">
        <v>1817</v>
      </c>
      <c r="DA388" t="s">
        <v>1818</v>
      </c>
      <c r="DB388">
        <v>0</v>
      </c>
      <c r="DC388">
        <v>0</v>
      </c>
      <c r="DD388" s="18">
        <v>9614176.1999999993</v>
      </c>
      <c r="DE388" s="18">
        <v>1020094.4</v>
      </c>
      <c r="DF388" s="57">
        <v>0.22999999999999901</v>
      </c>
      <c r="DG388" t="s">
        <v>1891</v>
      </c>
      <c r="DH388">
        <v>5139206</v>
      </c>
      <c r="DI388">
        <v>586.6</v>
      </c>
      <c r="DJ388">
        <v>1236.8</v>
      </c>
      <c r="DK388">
        <v>981460.8</v>
      </c>
      <c r="DL388">
        <v>9.1999999999999993</v>
      </c>
      <c r="DM388">
        <v>647.6</v>
      </c>
      <c r="DN388">
        <v>13</v>
      </c>
      <c r="DO388">
        <v>0</v>
      </c>
      <c r="DP388">
        <v>0.13260681282110001</v>
      </c>
      <c r="DQ388">
        <v>0.24273789465557399</v>
      </c>
      <c r="DR388">
        <v>199.63461204135001</v>
      </c>
      <c r="DS388">
        <v>1.0114078943982201E-6</v>
      </c>
      <c r="DT388">
        <v>0.249529681109979</v>
      </c>
      <c r="DU388">
        <v>0.122028135910386</v>
      </c>
      <c r="DV388">
        <v>0.25728673456182299</v>
      </c>
      <c r="DW388" s="58">
        <v>204.16950544343001</v>
      </c>
      <c r="DX388">
        <v>9.5692026114520306E-7</v>
      </c>
      <c r="DY388">
        <v>0.25202336703374001</v>
      </c>
      <c r="DZ388">
        <v>2.26722034512848E-3</v>
      </c>
      <c r="EA388">
        <v>0</v>
      </c>
      <c r="EB388">
        <v>883070</v>
      </c>
      <c r="EC388">
        <v>354425</v>
      </c>
      <c r="ED388">
        <v>0</v>
      </c>
      <c r="EE388">
        <v>4803</v>
      </c>
      <c r="EF388">
        <v>1</v>
      </c>
      <c r="EG388">
        <v>1</v>
      </c>
      <c r="EH388">
        <v>0</v>
      </c>
      <c r="EI388">
        <v>0</v>
      </c>
      <c r="EJ388">
        <v>1.7609085E-2</v>
      </c>
      <c r="EK388">
        <v>0</v>
      </c>
      <c r="EL388" t="s">
        <v>1848</v>
      </c>
      <c r="EM388">
        <v>0</v>
      </c>
      <c r="EN388">
        <v>1</v>
      </c>
      <c r="EO388">
        <v>1</v>
      </c>
      <c r="EP388">
        <v>0</v>
      </c>
      <c r="EQ388">
        <v>0</v>
      </c>
      <c r="ER388">
        <v>1</v>
      </c>
      <c r="ES388">
        <v>0</v>
      </c>
      <c r="ET388">
        <v>0</v>
      </c>
      <c r="EU388">
        <v>0</v>
      </c>
      <c r="EV388">
        <v>0</v>
      </c>
      <c r="EW388">
        <v>0</v>
      </c>
      <c r="EX388">
        <v>1</v>
      </c>
      <c r="EY388">
        <v>1</v>
      </c>
      <c r="EZ388" t="s">
        <v>1823</v>
      </c>
      <c r="FA388">
        <v>57</v>
      </c>
      <c r="FB388" t="s">
        <v>1824</v>
      </c>
      <c r="FC388">
        <v>4</v>
      </c>
      <c r="FD388" t="s">
        <v>1825</v>
      </c>
      <c r="FE388">
        <v>0</v>
      </c>
      <c r="FF388">
        <v>0</v>
      </c>
      <c r="FG388">
        <v>1</v>
      </c>
      <c r="FH388">
        <v>0</v>
      </c>
      <c r="FI388">
        <v>0</v>
      </c>
      <c r="FJ388" t="s">
        <v>1850</v>
      </c>
      <c r="FK388">
        <v>1</v>
      </c>
      <c r="FL388">
        <v>73</v>
      </c>
      <c r="FM388">
        <v>7</v>
      </c>
      <c r="FN388">
        <v>83</v>
      </c>
      <c r="FO388">
        <v>52</v>
      </c>
      <c r="FP388">
        <v>1</v>
      </c>
      <c r="FQ388">
        <v>1</v>
      </c>
      <c r="FR388">
        <v>0</v>
      </c>
      <c r="FS388">
        <v>0</v>
      </c>
      <c r="FT388">
        <v>0</v>
      </c>
      <c r="FU388">
        <v>0</v>
      </c>
      <c r="FV388">
        <v>0</v>
      </c>
      <c r="FW388">
        <v>0</v>
      </c>
      <c r="FX388" t="s">
        <v>1827</v>
      </c>
      <c r="FY388">
        <v>0</v>
      </c>
      <c r="FZ388">
        <v>0</v>
      </c>
      <c r="GA388">
        <v>1</v>
      </c>
      <c r="GB388">
        <v>0</v>
      </c>
      <c r="GC388">
        <v>0</v>
      </c>
      <c r="GD388">
        <v>0</v>
      </c>
      <c r="GE388">
        <v>0</v>
      </c>
      <c r="GF388">
        <v>0</v>
      </c>
      <c r="GG388">
        <v>0</v>
      </c>
      <c r="GH388">
        <v>0</v>
      </c>
      <c r="GI388">
        <v>0</v>
      </c>
      <c r="GJ388">
        <v>0</v>
      </c>
      <c r="GK388">
        <v>0</v>
      </c>
      <c r="GL388">
        <v>1</v>
      </c>
      <c r="GM388" t="s">
        <v>1804</v>
      </c>
      <c r="GN388" t="s">
        <v>1991</v>
      </c>
      <c r="GO388" t="s">
        <v>1893</v>
      </c>
      <c r="GP388">
        <v>0</v>
      </c>
      <c r="GQ388" t="s">
        <v>2121</v>
      </c>
      <c r="GR388">
        <v>85.653971729999995</v>
      </c>
      <c r="GS388">
        <v>6.8484856936826102</v>
      </c>
      <c r="GT388">
        <v>14.439493873076399</v>
      </c>
      <c r="GU388">
        <v>1</v>
      </c>
      <c r="GV388">
        <v>9279119</v>
      </c>
      <c r="GW388">
        <v>957922</v>
      </c>
      <c r="GX388">
        <v>0.22</v>
      </c>
      <c r="GY388">
        <v>952035</v>
      </c>
      <c r="GZ388">
        <v>205.19943757591642</v>
      </c>
      <c r="HA388" t="s">
        <v>1806</v>
      </c>
      <c r="HB388" s="57">
        <v>0.22999999999999901</v>
      </c>
      <c r="HC388" t="s">
        <v>1806</v>
      </c>
      <c r="HD388" s="58">
        <v>204.16950544343001</v>
      </c>
      <c r="HE388" s="18">
        <v>745475.99999999686</v>
      </c>
      <c r="HF388" s="18">
        <v>7064876.0519999703</v>
      </c>
      <c r="HG388" s="18">
        <v>721216.12477798318</v>
      </c>
      <c r="HH388" s="57">
        <v>0.17978620019436345</v>
      </c>
      <c r="HI388">
        <v>159</v>
      </c>
      <c r="HJ388" s="11">
        <v>25.344918063453886</v>
      </c>
      <c r="HK388">
        <v>109</v>
      </c>
      <c r="HL388" s="11">
        <v>17.374818043499832</v>
      </c>
      <c r="HM388" s="59" t="s">
        <v>44</v>
      </c>
      <c r="HN388" s="59" t="s">
        <v>44</v>
      </c>
      <c r="HO388" s="59" t="s">
        <v>44</v>
      </c>
      <c r="HP388" s="59" t="s">
        <v>44</v>
      </c>
      <c r="HQ388" s="59" t="s">
        <v>44</v>
      </c>
      <c r="HR388" s="59" t="s">
        <v>44</v>
      </c>
      <c r="HS388" s="59" t="s">
        <v>44</v>
      </c>
      <c r="HT388" s="59" t="s">
        <v>44</v>
      </c>
      <c r="HU388" t="s">
        <v>44</v>
      </c>
      <c r="HV388" s="19">
        <v>1</v>
      </c>
      <c r="HW388" s="18">
        <v>324.10487069999999</v>
      </c>
      <c r="HX388" s="58">
        <v>106.76014440857999</v>
      </c>
      <c r="HY388" s="58">
        <v>263.23985559142</v>
      </c>
      <c r="HZ388" s="57">
        <v>0.32327931425431683</v>
      </c>
      <c r="IA388" s="18">
        <v>745475.99999999686</v>
      </c>
      <c r="IB388" s="18">
        <v>1047812.9133610916</v>
      </c>
      <c r="IC388" s="18">
        <v>9930122.9799230658</v>
      </c>
      <c r="ID388" s="58">
        <v>20.416950544343003</v>
      </c>
      <c r="IE388" s="18">
        <v>101371.41489016659</v>
      </c>
      <c r="IF388" s="18">
        <v>619844.70988781657</v>
      </c>
      <c r="IG388" s="18">
        <v>513721939.14572901</v>
      </c>
      <c r="IH388" s="18">
        <v>0</v>
      </c>
      <c r="II388" s="18">
        <v>0</v>
      </c>
      <c r="IJ388" s="18">
        <v>1951.5355605690934</v>
      </c>
      <c r="IK388" s="58">
        <v>24.617432756756756</v>
      </c>
      <c r="IL388" s="58">
        <v>5.7652699642706962</v>
      </c>
      <c r="IM388" s="58">
        <v>11.722084810019998</v>
      </c>
      <c r="IN388" s="58">
        <v>23.871421727078637</v>
      </c>
      <c r="IO388" s="58">
        <v>0</v>
      </c>
      <c r="IP388" s="58">
        <v>70.675381018925663</v>
      </c>
      <c r="IQ388" s="58">
        <v>49.243001777768214</v>
      </c>
      <c r="IR388" s="58">
        <v>59.223665875808308</v>
      </c>
      <c r="IS388" s="58">
        <f t="shared" si="30"/>
        <v>1951.5355605690934</v>
      </c>
      <c r="IT388" s="60"/>
      <c r="IU388" s="18">
        <f t="shared" si="31"/>
        <v>11.722084810019998</v>
      </c>
      <c r="IV388" s="18">
        <f t="shared" si="32"/>
        <v>24.617432756756756</v>
      </c>
      <c r="IW388" s="57">
        <f t="shared" si="33"/>
        <v>0.28854093083400001</v>
      </c>
      <c r="IX388" s="57">
        <f t="shared" si="34"/>
        <v>0.40556223588833995</v>
      </c>
      <c r="JA388" s="18">
        <v>205.4</v>
      </c>
    </row>
    <row r="389" spans="18:261" x14ac:dyDescent="0.2">
      <c r="R389" t="s">
        <v>755</v>
      </c>
      <c r="S389">
        <v>6254</v>
      </c>
      <c r="T389" t="s">
        <v>41</v>
      </c>
      <c r="U389">
        <v>1</v>
      </c>
      <c r="V389">
        <v>2874</v>
      </c>
      <c r="W389" t="s">
        <v>42</v>
      </c>
      <c r="X389" t="s">
        <v>226</v>
      </c>
      <c r="Y389">
        <v>19179</v>
      </c>
      <c r="Z389">
        <v>725</v>
      </c>
      <c r="AA389">
        <v>725</v>
      </c>
      <c r="AB389" t="b">
        <v>1</v>
      </c>
      <c r="AC389">
        <v>10369</v>
      </c>
      <c r="AD389">
        <v>1981</v>
      </c>
      <c r="AE389" s="10">
        <v>9999</v>
      </c>
      <c r="AF389" s="11">
        <v>999</v>
      </c>
      <c r="AG389" s="11">
        <v>18.720685144358661</v>
      </c>
      <c r="AH389" s="11">
        <v>999</v>
      </c>
      <c r="AI389" s="11">
        <v>10.011061574523348</v>
      </c>
      <c r="AJ389" s="11" t="s">
        <v>226</v>
      </c>
      <c r="AK389" s="11" t="e">
        <v>#N/A</v>
      </c>
      <c r="AL389" s="11" t="s">
        <v>327</v>
      </c>
      <c r="AM389" s="11"/>
      <c r="AQ389" t="s">
        <v>391</v>
      </c>
      <c r="AR389" t="s">
        <v>955</v>
      </c>
      <c r="AS389">
        <v>2727</v>
      </c>
      <c r="AT389" t="s">
        <v>41</v>
      </c>
      <c r="AU389">
        <v>2</v>
      </c>
      <c r="AV389">
        <v>1862</v>
      </c>
      <c r="AW389" t="s">
        <v>42</v>
      </c>
      <c r="AX389">
        <v>0</v>
      </c>
      <c r="AY389" t="s">
        <v>263</v>
      </c>
      <c r="AZ389" t="s">
        <v>385</v>
      </c>
      <c r="BA389">
        <v>37</v>
      </c>
      <c r="BB389" t="s">
        <v>393</v>
      </c>
      <c r="BC389">
        <v>35</v>
      </c>
      <c r="BD389">
        <v>37035</v>
      </c>
      <c r="BE389">
        <v>370</v>
      </c>
      <c r="BF389">
        <v>9490</v>
      </c>
      <c r="BG389">
        <v>1966</v>
      </c>
      <c r="BH389">
        <v>2026</v>
      </c>
      <c r="BI389" t="s">
        <v>1881</v>
      </c>
      <c r="BJ389" t="s">
        <v>1788</v>
      </c>
      <c r="BK389" t="s">
        <v>1808</v>
      </c>
      <c r="BL389" t="s">
        <v>1809</v>
      </c>
      <c r="BM389" t="s">
        <v>1810</v>
      </c>
      <c r="BN389">
        <v>2007</v>
      </c>
      <c r="BO389">
        <v>0.95</v>
      </c>
      <c r="BP389" t="s">
        <v>1968</v>
      </c>
      <c r="BQ389" t="s">
        <v>1699</v>
      </c>
      <c r="BR389">
        <v>0</v>
      </c>
      <c r="BS389">
        <v>2007</v>
      </c>
      <c r="BT389" t="s">
        <v>1909</v>
      </c>
      <c r="BU389" t="s">
        <v>1793</v>
      </c>
      <c r="BV389">
        <v>0</v>
      </c>
      <c r="BW389">
        <v>0</v>
      </c>
      <c r="BX389">
        <v>0</v>
      </c>
      <c r="BY389">
        <v>0.1</v>
      </c>
      <c r="BZ389">
        <v>0.25401999999999902</v>
      </c>
      <c r="CA389">
        <v>0.25401999999999902</v>
      </c>
      <c r="CB389">
        <v>0.25401999999999902</v>
      </c>
      <c r="CC389">
        <v>0.25401999999999902</v>
      </c>
      <c r="CD389">
        <v>0.05</v>
      </c>
      <c r="CE389">
        <v>0.1</v>
      </c>
      <c r="CF389">
        <v>0.56000000000000005</v>
      </c>
      <c r="CG389">
        <v>0.99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 t="s">
        <v>2602</v>
      </c>
      <c r="CT389" t="s">
        <v>2630</v>
      </c>
      <c r="CU389">
        <v>1</v>
      </c>
      <c r="CV389">
        <v>0</v>
      </c>
      <c r="CW389" t="s">
        <v>2119</v>
      </c>
      <c r="CX389">
        <v>35.597499999999997</v>
      </c>
      <c r="CY389">
        <v>-80.965800000000002</v>
      </c>
      <c r="CZ389" t="s">
        <v>1817</v>
      </c>
      <c r="DA389" t="s">
        <v>1818</v>
      </c>
      <c r="DB389">
        <v>0</v>
      </c>
      <c r="DC389">
        <v>0</v>
      </c>
      <c r="DD389" s="18">
        <v>9784718</v>
      </c>
      <c r="DE389" s="18">
        <v>1042340.2</v>
      </c>
      <c r="DF389" s="57">
        <v>0.246</v>
      </c>
      <c r="DG389" t="s">
        <v>1891</v>
      </c>
      <c r="DH389">
        <v>5475107.5999999996</v>
      </c>
      <c r="DI389">
        <v>626.4</v>
      </c>
      <c r="DJ389">
        <v>1276.2</v>
      </c>
      <c r="DK389">
        <v>1001632</v>
      </c>
      <c r="DL389">
        <v>9.6</v>
      </c>
      <c r="DM389">
        <v>697.6</v>
      </c>
      <c r="DN389">
        <v>17</v>
      </c>
      <c r="DO389">
        <v>0</v>
      </c>
      <c r="DP389">
        <v>0.13618369188094101</v>
      </c>
      <c r="DQ389">
        <v>0.24208175676149399</v>
      </c>
      <c r="DR389">
        <v>202.883415275602</v>
      </c>
      <c r="DS389">
        <v>1.1179258288734E-6</v>
      </c>
      <c r="DT389">
        <v>0.24647132169400199</v>
      </c>
      <c r="DU389">
        <v>0.12803639307744899</v>
      </c>
      <c r="DV389">
        <v>0.260855754861816</v>
      </c>
      <c r="DW389" s="58">
        <v>204.73395349768799</v>
      </c>
      <c r="DX389">
        <v>9.8112178603409907E-7</v>
      </c>
      <c r="DY389">
        <v>0.25482604214024901</v>
      </c>
      <c r="DZ389">
        <v>3.2413452269094102E-3</v>
      </c>
      <c r="EA389">
        <v>0</v>
      </c>
      <c r="EB389">
        <v>1128628</v>
      </c>
      <c r="EC389">
        <v>451557</v>
      </c>
      <c r="ED389">
        <v>0</v>
      </c>
      <c r="EE389">
        <v>5137</v>
      </c>
      <c r="EF389">
        <v>1</v>
      </c>
      <c r="EG389">
        <v>1</v>
      </c>
      <c r="EH389">
        <v>0</v>
      </c>
      <c r="EI389">
        <v>0</v>
      </c>
      <c r="EJ389">
        <v>1.7609085E-2</v>
      </c>
      <c r="EK389">
        <v>0</v>
      </c>
      <c r="EL389" t="s">
        <v>1848</v>
      </c>
      <c r="EM389">
        <v>0</v>
      </c>
      <c r="EN389">
        <v>1</v>
      </c>
      <c r="EO389">
        <v>1</v>
      </c>
      <c r="EP389">
        <v>0</v>
      </c>
      <c r="EQ389">
        <v>0</v>
      </c>
      <c r="ER389">
        <v>1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1</v>
      </c>
      <c r="EY389">
        <v>1</v>
      </c>
      <c r="EZ389" t="s">
        <v>1823</v>
      </c>
      <c r="FA389">
        <v>56</v>
      </c>
      <c r="FB389" t="s">
        <v>1824</v>
      </c>
      <c r="FC389">
        <v>4</v>
      </c>
      <c r="FD389" t="s">
        <v>1825</v>
      </c>
      <c r="FE389">
        <v>0</v>
      </c>
      <c r="FF389">
        <v>0</v>
      </c>
      <c r="FG389">
        <v>1</v>
      </c>
      <c r="FH389">
        <v>0</v>
      </c>
      <c r="FI389">
        <v>0</v>
      </c>
      <c r="FJ389" t="s">
        <v>1850</v>
      </c>
      <c r="FK389">
        <v>1</v>
      </c>
      <c r="FL389">
        <v>73</v>
      </c>
      <c r="FM389">
        <v>7</v>
      </c>
      <c r="FN389">
        <v>83</v>
      </c>
      <c r="FO389">
        <v>52</v>
      </c>
      <c r="FP389">
        <v>1</v>
      </c>
      <c r="FQ389">
        <v>1</v>
      </c>
      <c r="FR389">
        <v>0</v>
      </c>
      <c r="FS389">
        <v>0</v>
      </c>
      <c r="FT389">
        <v>0</v>
      </c>
      <c r="FU389">
        <v>0</v>
      </c>
      <c r="FV389">
        <v>0</v>
      </c>
      <c r="FW389">
        <v>0</v>
      </c>
      <c r="FX389" t="s">
        <v>1827</v>
      </c>
      <c r="FY389">
        <v>0</v>
      </c>
      <c r="FZ389">
        <v>0</v>
      </c>
      <c r="GA389">
        <v>1</v>
      </c>
      <c r="GB389">
        <v>0</v>
      </c>
      <c r="GC389">
        <v>0</v>
      </c>
      <c r="GD389">
        <v>0</v>
      </c>
      <c r="GE389">
        <v>0</v>
      </c>
      <c r="GF389">
        <v>0</v>
      </c>
      <c r="GG389">
        <v>0</v>
      </c>
      <c r="GH389">
        <v>0</v>
      </c>
      <c r="GI389">
        <v>0</v>
      </c>
      <c r="GJ389">
        <v>0</v>
      </c>
      <c r="GK389">
        <v>0</v>
      </c>
      <c r="GL389">
        <v>1</v>
      </c>
      <c r="GM389" t="s">
        <v>1804</v>
      </c>
      <c r="GN389" t="s">
        <v>1991</v>
      </c>
      <c r="GO389" t="s">
        <v>1893</v>
      </c>
      <c r="GP389">
        <v>0</v>
      </c>
      <c r="GQ389" t="s">
        <v>2121</v>
      </c>
      <c r="GR389">
        <v>85.653971729999995</v>
      </c>
      <c r="GS389">
        <v>7.3131459913446797</v>
      </c>
      <c r="GT389">
        <v>14.8994842179982</v>
      </c>
      <c r="GU389">
        <v>1</v>
      </c>
      <c r="GV389">
        <v>12040356</v>
      </c>
      <c r="GW389">
        <v>1238185</v>
      </c>
      <c r="GX389">
        <v>0.3</v>
      </c>
      <c r="GY389">
        <v>1235339</v>
      </c>
      <c r="GZ389">
        <v>205.19974658556606</v>
      </c>
      <c r="HA389" t="s">
        <v>1806</v>
      </c>
      <c r="HB389" s="57">
        <v>0.246</v>
      </c>
      <c r="HC389" t="s">
        <v>1806</v>
      </c>
      <c r="HD389" s="58">
        <v>204.73395349768799</v>
      </c>
      <c r="HE389" s="18">
        <v>797335.2</v>
      </c>
      <c r="HF389" s="18">
        <v>7566711.0480000004</v>
      </c>
      <c r="HG389" s="18">
        <v>774581.33391583699</v>
      </c>
      <c r="HH389" s="57">
        <v>0.17978620019436345</v>
      </c>
      <c r="HI389">
        <v>159</v>
      </c>
      <c r="HJ389" s="11">
        <v>25.322840746220887</v>
      </c>
      <c r="HK389">
        <v>109</v>
      </c>
      <c r="HL389" s="11">
        <v>17.35968327885583</v>
      </c>
      <c r="HM389" s="59" t="s">
        <v>44</v>
      </c>
      <c r="HN389" s="59" t="s">
        <v>44</v>
      </c>
      <c r="HO389" s="59" t="s">
        <v>44</v>
      </c>
      <c r="HP389" s="59" t="s">
        <v>44</v>
      </c>
      <c r="HQ389" s="59" t="s">
        <v>44</v>
      </c>
      <c r="HR389" s="59" t="s">
        <v>44</v>
      </c>
      <c r="HS389" s="59" t="s">
        <v>44</v>
      </c>
      <c r="HT389" s="59" t="s">
        <v>44</v>
      </c>
      <c r="HU389" t="s">
        <v>44</v>
      </c>
      <c r="HV389" s="19">
        <v>1</v>
      </c>
      <c r="HW389" s="18">
        <v>324.54945900000001</v>
      </c>
      <c r="HX389" s="58">
        <v>106.90659179459999</v>
      </c>
      <c r="HY389" s="58">
        <v>263.09340820540001</v>
      </c>
      <c r="HZ389" s="57">
        <v>0.34596077728005886</v>
      </c>
      <c r="IA389" s="18">
        <v>797335.20000000007</v>
      </c>
      <c r="IB389" s="18">
        <v>1121328.0713201268</v>
      </c>
      <c r="IC389" s="18">
        <v>10641403.396828003</v>
      </c>
      <c r="ID389" s="58">
        <v>20.473395349768801</v>
      </c>
      <c r="IE389" s="18">
        <v>108932.82940981617</v>
      </c>
      <c r="IF389" s="18">
        <v>665648.50450602081</v>
      </c>
      <c r="IG389" s="18">
        <v>514426633.1637615</v>
      </c>
      <c r="IH389" s="18">
        <v>0</v>
      </c>
      <c r="II389" s="18">
        <v>0</v>
      </c>
      <c r="IJ389" s="18">
        <v>1955.3003500648058</v>
      </c>
      <c r="IK389" s="58">
        <v>24.617432756756756</v>
      </c>
      <c r="IL389" s="58">
        <v>5.7843157096814535</v>
      </c>
      <c r="IM389" s="58">
        <v>11.738164487399997</v>
      </c>
      <c r="IN389" s="58">
        <v>23.932869732077283</v>
      </c>
      <c r="IO389" s="58">
        <v>-3.534164911842595E-15</v>
      </c>
      <c r="IP389" s="58">
        <v>70.961526448364197</v>
      </c>
      <c r="IQ389" s="58">
        <v>44.044616397837203</v>
      </c>
      <c r="IR389" s="58">
        <v>52.758058925640029</v>
      </c>
      <c r="IS389" s="58">
        <f t="shared" si="30"/>
        <v>1955.3003500648058</v>
      </c>
      <c r="IT389" s="60"/>
      <c r="IU389" s="18">
        <f t="shared" si="31"/>
        <v>11.738164487399997</v>
      </c>
      <c r="IV389" s="18">
        <f t="shared" si="32"/>
        <v>24.617432756756756</v>
      </c>
      <c r="IW389" s="57">
        <f t="shared" si="33"/>
        <v>0.28893673458000002</v>
      </c>
      <c r="IX389" s="57">
        <f t="shared" si="34"/>
        <v>0.40634462308967012</v>
      </c>
      <c r="JA389" s="18">
        <v>205.4</v>
      </c>
    </row>
    <row r="390" spans="18:261" x14ac:dyDescent="0.2">
      <c r="R390" t="s">
        <v>758</v>
      </c>
      <c r="S390">
        <v>6257</v>
      </c>
      <c r="T390" t="s">
        <v>41</v>
      </c>
      <c r="U390">
        <v>2</v>
      </c>
      <c r="V390">
        <v>2876</v>
      </c>
      <c r="W390" t="s">
        <v>42</v>
      </c>
      <c r="X390" t="s">
        <v>759</v>
      </c>
      <c r="Y390">
        <v>13207</v>
      </c>
      <c r="Z390">
        <v>860</v>
      </c>
      <c r="AA390">
        <v>3440</v>
      </c>
      <c r="AB390" t="b">
        <v>1</v>
      </c>
      <c r="AC390">
        <v>10756</v>
      </c>
      <c r="AD390">
        <v>1984</v>
      </c>
      <c r="AE390" s="10">
        <v>9999</v>
      </c>
      <c r="AF390" s="11">
        <v>274</v>
      </c>
      <c r="AG390" s="11">
        <v>24.324984417870574</v>
      </c>
      <c r="AH390" s="11">
        <v>27</v>
      </c>
      <c r="AI390" s="11">
        <v>8.8777315393688223</v>
      </c>
      <c r="AJ390" s="11" t="s">
        <v>759</v>
      </c>
      <c r="AK390" s="11">
        <v>4.82</v>
      </c>
      <c r="AL390" s="11" t="s">
        <v>100</v>
      </c>
      <c r="AM390" s="11">
        <v>-28.91</v>
      </c>
      <c r="AQ390" t="s">
        <v>956</v>
      </c>
      <c r="AR390" t="s">
        <v>957</v>
      </c>
      <c r="AS390">
        <v>2832</v>
      </c>
      <c r="AT390" t="s">
        <v>41</v>
      </c>
      <c r="AU390">
        <v>7</v>
      </c>
      <c r="AV390">
        <v>1895</v>
      </c>
      <c r="AW390" t="s">
        <v>42</v>
      </c>
      <c r="AX390">
        <v>0</v>
      </c>
      <c r="AY390" t="s">
        <v>191</v>
      </c>
      <c r="AZ390" t="s">
        <v>134</v>
      </c>
      <c r="BA390">
        <v>39</v>
      </c>
      <c r="BB390" t="s">
        <v>958</v>
      </c>
      <c r="BC390">
        <v>61</v>
      </c>
      <c r="BD390">
        <v>39061</v>
      </c>
      <c r="BE390">
        <v>510</v>
      </c>
      <c r="BF390">
        <v>10361</v>
      </c>
      <c r="BG390">
        <v>1975</v>
      </c>
      <c r="BH390">
        <v>2027</v>
      </c>
      <c r="BI390" t="s">
        <v>2033</v>
      </c>
      <c r="BJ390" t="s">
        <v>1788</v>
      </c>
      <c r="BK390" t="s">
        <v>1808</v>
      </c>
      <c r="BL390" t="s">
        <v>1809</v>
      </c>
      <c r="BM390" t="s">
        <v>1810</v>
      </c>
      <c r="BN390">
        <v>2007</v>
      </c>
      <c r="BO390">
        <v>0.97</v>
      </c>
      <c r="BP390" t="s">
        <v>2034</v>
      </c>
      <c r="BQ390" t="s">
        <v>1701</v>
      </c>
      <c r="BR390">
        <v>2004</v>
      </c>
      <c r="BS390">
        <v>0</v>
      </c>
      <c r="BT390" t="s">
        <v>1909</v>
      </c>
      <c r="BU390" t="s">
        <v>1863</v>
      </c>
      <c r="BV390">
        <v>0</v>
      </c>
      <c r="BW390">
        <v>0</v>
      </c>
      <c r="BX390">
        <v>0</v>
      </c>
      <c r="BY390">
        <v>2.37</v>
      </c>
      <c r="BZ390">
        <v>0.34671000000000002</v>
      </c>
      <c r="CA390">
        <v>7.0000000000000007E-2</v>
      </c>
      <c r="CB390">
        <v>0.34671000000000002</v>
      </c>
      <c r="CC390">
        <v>7.0000000000000007E-2</v>
      </c>
      <c r="CD390">
        <v>0.05</v>
      </c>
      <c r="CE390">
        <v>0.1</v>
      </c>
      <c r="CF390">
        <v>0.56000000000000005</v>
      </c>
      <c r="CG390">
        <v>0.99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 t="s">
        <v>2602</v>
      </c>
      <c r="CT390" t="s">
        <v>2631</v>
      </c>
      <c r="CU390">
        <v>1</v>
      </c>
      <c r="CV390">
        <v>0</v>
      </c>
      <c r="CW390" t="s">
        <v>2143</v>
      </c>
      <c r="CX390">
        <v>39.1128</v>
      </c>
      <c r="CY390">
        <v>-84.803600000000003</v>
      </c>
      <c r="CZ390" t="s">
        <v>1798</v>
      </c>
      <c r="DA390" t="s">
        <v>1799</v>
      </c>
      <c r="DB390">
        <v>0</v>
      </c>
      <c r="DC390">
        <v>0</v>
      </c>
      <c r="DD390" s="18">
        <v>32448483.199999999</v>
      </c>
      <c r="DE390" s="18">
        <v>3414500.6</v>
      </c>
      <c r="DF390" s="57">
        <v>0.66400000000000003</v>
      </c>
      <c r="DG390" t="s">
        <v>1835</v>
      </c>
      <c r="DH390">
        <v>13367197.4</v>
      </c>
      <c r="DI390">
        <v>7539</v>
      </c>
      <c r="DJ390">
        <v>4231</v>
      </c>
      <c r="DK390">
        <v>3329213.4</v>
      </c>
      <c r="DL390">
        <v>18.399999999999999</v>
      </c>
      <c r="DM390">
        <v>1202</v>
      </c>
      <c r="DN390">
        <v>167</v>
      </c>
      <c r="DO390">
        <v>2</v>
      </c>
      <c r="DP390">
        <v>0.55215746318203696</v>
      </c>
      <c r="DQ390">
        <v>0.27480319860956198</v>
      </c>
      <c r="DR390">
        <v>205.20009285880101</v>
      </c>
      <c r="DS390">
        <v>4.4495336562429102E-7</v>
      </c>
      <c r="DT390">
        <v>6.6619077058031398E-2</v>
      </c>
      <c r="DU390">
        <v>0.46467503294576101</v>
      </c>
      <c r="DV390">
        <v>0.26078260570281397</v>
      </c>
      <c r="DW390" s="58">
        <v>205.19993982338099</v>
      </c>
      <c r="DX390">
        <v>5.6705269970831699E-7</v>
      </c>
      <c r="DY390">
        <v>0.179843233256957</v>
      </c>
      <c r="DZ390">
        <v>1.0106718780216999E-2</v>
      </c>
      <c r="EA390">
        <v>1.21038548266072E-4</v>
      </c>
      <c r="EB390">
        <v>3295525</v>
      </c>
      <c r="EC390">
        <v>1435312</v>
      </c>
      <c r="ED390">
        <v>0</v>
      </c>
      <c r="EE390">
        <v>18196</v>
      </c>
      <c r="EF390">
        <v>1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1</v>
      </c>
      <c r="EO390">
        <v>0</v>
      </c>
      <c r="EP390">
        <v>0</v>
      </c>
      <c r="EQ390">
        <v>1</v>
      </c>
      <c r="ER390">
        <v>1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1</v>
      </c>
      <c r="EY390">
        <v>1</v>
      </c>
      <c r="EZ390" t="s">
        <v>1950</v>
      </c>
      <c r="FA390">
        <v>47</v>
      </c>
      <c r="FB390" t="s">
        <v>1824</v>
      </c>
      <c r="FC390">
        <v>4</v>
      </c>
      <c r="FD390" t="s">
        <v>1825</v>
      </c>
      <c r="FE390">
        <v>0</v>
      </c>
      <c r="FF390">
        <v>1</v>
      </c>
      <c r="FG390">
        <v>1</v>
      </c>
      <c r="FH390">
        <v>0</v>
      </c>
      <c r="FI390">
        <v>1</v>
      </c>
      <c r="FJ390" t="s">
        <v>1878</v>
      </c>
      <c r="FK390">
        <v>1</v>
      </c>
      <c r="FL390">
        <v>69</v>
      </c>
      <c r="FM390">
        <v>4</v>
      </c>
      <c r="FN390">
        <v>95</v>
      </c>
      <c r="FO390">
        <v>54</v>
      </c>
      <c r="FP390">
        <v>1</v>
      </c>
      <c r="FQ390">
        <v>1</v>
      </c>
      <c r="FR390">
        <v>0</v>
      </c>
      <c r="FS390">
        <v>0</v>
      </c>
      <c r="FT390">
        <v>0</v>
      </c>
      <c r="FU390">
        <v>0</v>
      </c>
      <c r="FV390">
        <v>0</v>
      </c>
      <c r="FW390">
        <v>0</v>
      </c>
      <c r="FX390" t="s">
        <v>1827</v>
      </c>
      <c r="FY390">
        <v>0</v>
      </c>
      <c r="FZ390">
        <v>0</v>
      </c>
      <c r="GA390">
        <v>1</v>
      </c>
      <c r="GB390" t="s">
        <v>2416</v>
      </c>
      <c r="GC390">
        <v>2027</v>
      </c>
      <c r="GD390">
        <v>1</v>
      </c>
      <c r="GE390">
        <v>1</v>
      </c>
      <c r="GF390">
        <v>1</v>
      </c>
      <c r="GG390">
        <v>0</v>
      </c>
      <c r="GH390">
        <v>1</v>
      </c>
      <c r="GI390">
        <v>1</v>
      </c>
      <c r="GJ390" t="s">
        <v>1804</v>
      </c>
      <c r="GK390" t="s">
        <v>1804</v>
      </c>
      <c r="GL390">
        <v>1</v>
      </c>
      <c r="GM390" t="s">
        <v>1804</v>
      </c>
      <c r="GN390" t="s">
        <v>1837</v>
      </c>
      <c r="GO390" t="s">
        <v>1893</v>
      </c>
      <c r="GP390">
        <v>0</v>
      </c>
      <c r="GQ390" t="s">
        <v>1830</v>
      </c>
      <c r="GR390">
        <v>231.1229147</v>
      </c>
      <c r="GS390">
        <v>32.619007119158603</v>
      </c>
      <c r="GT390">
        <v>18.306276577949301</v>
      </c>
      <c r="GU390">
        <v>1</v>
      </c>
      <c r="GV390">
        <v>33364483</v>
      </c>
      <c r="GW390">
        <v>3562194</v>
      </c>
      <c r="GX390">
        <v>0.68</v>
      </c>
      <c r="GY390">
        <v>3423195</v>
      </c>
      <c r="GZ390">
        <v>205.1999427055411</v>
      </c>
      <c r="HA390" t="s">
        <v>1806</v>
      </c>
      <c r="HB390" s="57">
        <v>0.66400000000000003</v>
      </c>
      <c r="HC390" t="s">
        <v>1806</v>
      </c>
      <c r="HD390" s="58">
        <v>205.19993982338099</v>
      </c>
      <c r="HE390" s="18">
        <v>2966486.4000000004</v>
      </c>
      <c r="HF390" s="18">
        <v>30735765.590400007</v>
      </c>
      <c r="HG390" s="18">
        <v>3153488.6247878126</v>
      </c>
      <c r="HH390" s="57">
        <v>0.5</v>
      </c>
      <c r="HI390">
        <v>111</v>
      </c>
      <c r="HJ390" s="11">
        <v>13.712693730425848</v>
      </c>
      <c r="HK390">
        <v>0</v>
      </c>
      <c r="HL390" s="11">
        <v>12.353778135518782</v>
      </c>
      <c r="HM390" s="59">
        <v>2739</v>
      </c>
      <c r="HN390" s="59">
        <v>12.66</v>
      </c>
      <c r="HO390" s="59">
        <v>4.59</v>
      </c>
      <c r="HP390" s="59">
        <v>36.159999999999997</v>
      </c>
      <c r="HQ390" s="59">
        <v>0.3</v>
      </c>
      <c r="HR390" s="59">
        <v>0.44</v>
      </c>
      <c r="HS390" s="59">
        <v>4.82</v>
      </c>
      <c r="HT390" s="59">
        <v>17.97</v>
      </c>
      <c r="HU390" t="s">
        <v>44</v>
      </c>
      <c r="HV390" s="19">
        <v>1</v>
      </c>
      <c r="HW390" s="18">
        <v>488.41028729999999</v>
      </c>
      <c r="HX390" s="58">
        <v>160.88234863661998</v>
      </c>
      <c r="HY390" s="58">
        <v>349.11765136337999</v>
      </c>
      <c r="HZ390" s="57">
        <v>0.96998819360045985</v>
      </c>
      <c r="IA390" s="18">
        <v>2966486.4000000008</v>
      </c>
      <c r="IB390" s="18">
        <v>4333519.2537294142</v>
      </c>
      <c r="IC390" s="18">
        <v>44899592.98789046</v>
      </c>
      <c r="ID390" s="58">
        <v>20.5199939823381</v>
      </c>
      <c r="IE390" s="18">
        <v>460669.68896047107</v>
      </c>
      <c r="IF390" s="18">
        <v>2692818.9358273414</v>
      </c>
      <c r="IG390" s="18">
        <v>774153993.26943409</v>
      </c>
      <c r="IH390" s="18">
        <v>0</v>
      </c>
      <c r="II390" s="18">
        <v>0</v>
      </c>
      <c r="IJ390" s="18">
        <v>2217.4587570871745</v>
      </c>
      <c r="IK390" s="58">
        <v>22.519311294117646</v>
      </c>
      <c r="IL390" s="58">
        <v>7.1619209500625631</v>
      </c>
      <c r="IM390" s="58">
        <v>12.815502871859998</v>
      </c>
      <c r="IN390" s="58">
        <v>21.049319353883021</v>
      </c>
      <c r="IO390" s="58">
        <v>-3.6579584326648253E-15</v>
      </c>
      <c r="IP390" s="58">
        <v>77.158489432253575</v>
      </c>
      <c r="IQ390" s="58">
        <v>-6.3815491098453805</v>
      </c>
      <c r="IR390" s="58">
        <v>-7.0300971199432478</v>
      </c>
      <c r="IS390" s="58">
        <f t="shared" si="30"/>
        <v>2217.4587570871745</v>
      </c>
      <c r="IT390" s="60"/>
      <c r="IU390" s="18">
        <f t="shared" si="31"/>
        <v>12.815502871859998</v>
      </c>
      <c r="IV390" s="18">
        <f t="shared" si="32"/>
        <v>22.519311294117646</v>
      </c>
      <c r="IW390" s="57">
        <f t="shared" si="33"/>
        <v>0.31545558556200004</v>
      </c>
      <c r="IX390" s="57">
        <f t="shared" si="34"/>
        <v>0.46082559277177659</v>
      </c>
      <c r="JA390" s="18">
        <v>205.4</v>
      </c>
    </row>
    <row r="391" spans="18:261" x14ac:dyDescent="0.2">
      <c r="R391" t="s">
        <v>1079</v>
      </c>
      <c r="S391">
        <v>6257</v>
      </c>
      <c r="T391" t="s">
        <v>41</v>
      </c>
      <c r="U391">
        <v>3</v>
      </c>
      <c r="V391">
        <v>2877</v>
      </c>
      <c r="W391" t="s">
        <v>42</v>
      </c>
      <c r="X391" t="s">
        <v>759</v>
      </c>
      <c r="Y391">
        <v>13207</v>
      </c>
      <c r="Z391">
        <v>860</v>
      </c>
      <c r="AA391">
        <v>3440</v>
      </c>
      <c r="AB391" t="b">
        <v>1</v>
      </c>
      <c r="AC391">
        <v>10740</v>
      </c>
      <c r="AD391">
        <v>1987</v>
      </c>
      <c r="AE391" s="10">
        <v>2021</v>
      </c>
      <c r="AF391" s="11">
        <v>274</v>
      </c>
      <c r="AG391" s="11">
        <v>24.324984417870574</v>
      </c>
      <c r="AH391" s="11">
        <v>27</v>
      </c>
      <c r="AI391" s="11">
        <v>8.8777315393688223</v>
      </c>
      <c r="AJ391" s="11" t="s">
        <v>759</v>
      </c>
      <c r="AK391" s="11">
        <v>4.82</v>
      </c>
      <c r="AL391" s="11" t="s">
        <v>100</v>
      </c>
      <c r="AM391" s="11">
        <v>-28.91</v>
      </c>
      <c r="AQ391" t="s">
        <v>956</v>
      </c>
      <c r="AR391" t="s">
        <v>959</v>
      </c>
      <c r="AS391">
        <v>2832</v>
      </c>
      <c r="AT391" t="s">
        <v>41</v>
      </c>
      <c r="AU391">
        <v>8</v>
      </c>
      <c r="AV391">
        <v>1896</v>
      </c>
      <c r="AW391" t="s">
        <v>42</v>
      </c>
      <c r="AX391">
        <v>0</v>
      </c>
      <c r="AY391" t="s">
        <v>191</v>
      </c>
      <c r="AZ391" t="s">
        <v>134</v>
      </c>
      <c r="BA391">
        <v>39</v>
      </c>
      <c r="BB391" t="s">
        <v>958</v>
      </c>
      <c r="BC391">
        <v>61</v>
      </c>
      <c r="BD391">
        <v>39061</v>
      </c>
      <c r="BE391">
        <v>510</v>
      </c>
      <c r="BF391">
        <v>10396</v>
      </c>
      <c r="BG391">
        <v>1978</v>
      </c>
      <c r="BH391">
        <v>2027</v>
      </c>
      <c r="BI391" t="s">
        <v>1807</v>
      </c>
      <c r="BJ391" t="s">
        <v>1788</v>
      </c>
      <c r="BK391" t="s">
        <v>1808</v>
      </c>
      <c r="BL391" t="s">
        <v>1809</v>
      </c>
      <c r="BM391" t="s">
        <v>1810</v>
      </c>
      <c r="BN391">
        <v>2007</v>
      </c>
      <c r="BO391">
        <v>0.97</v>
      </c>
      <c r="BP391" t="s">
        <v>2632</v>
      </c>
      <c r="BQ391" t="s">
        <v>1701</v>
      </c>
      <c r="BR391">
        <v>2004</v>
      </c>
      <c r="BS391">
        <v>0</v>
      </c>
      <c r="BT391" t="s">
        <v>1909</v>
      </c>
      <c r="BU391" t="s">
        <v>1863</v>
      </c>
      <c r="BV391">
        <v>0</v>
      </c>
      <c r="BW391">
        <v>0</v>
      </c>
      <c r="BX391">
        <v>0</v>
      </c>
      <c r="BY391">
        <v>1.2</v>
      </c>
      <c r="BZ391">
        <v>0.32001999999999903</v>
      </c>
      <c r="CA391">
        <v>7.0000000000000007E-2</v>
      </c>
      <c r="CB391">
        <v>0.32001999999999903</v>
      </c>
      <c r="CC391">
        <v>7.0000000000000007E-2</v>
      </c>
      <c r="CD391">
        <v>0.05</v>
      </c>
      <c r="CE391">
        <v>0.1</v>
      </c>
      <c r="CF391">
        <v>0.56000000000000005</v>
      </c>
      <c r="CG391">
        <v>0.99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 t="s">
        <v>2602</v>
      </c>
      <c r="CT391" t="s">
        <v>2633</v>
      </c>
      <c r="CU391">
        <v>1</v>
      </c>
      <c r="CV391">
        <v>0</v>
      </c>
      <c r="CW391" t="s">
        <v>2143</v>
      </c>
      <c r="CX391">
        <v>39.1128</v>
      </c>
      <c r="CY391">
        <v>-84.803600000000003</v>
      </c>
      <c r="CZ391" t="s">
        <v>1798</v>
      </c>
      <c r="DA391" t="s">
        <v>1799</v>
      </c>
      <c r="DB391">
        <v>0</v>
      </c>
      <c r="DC391">
        <v>0</v>
      </c>
      <c r="DD391" s="18">
        <v>32180719.199999999</v>
      </c>
      <c r="DE391" s="18">
        <v>3705546.6</v>
      </c>
      <c r="DF391" s="57">
        <v>0.73199999999999998</v>
      </c>
      <c r="DG391" t="s">
        <v>1835</v>
      </c>
      <c r="DH391">
        <v>13945131.800000001</v>
      </c>
      <c r="DI391">
        <v>6191.8</v>
      </c>
      <c r="DJ391">
        <v>4154.2</v>
      </c>
      <c r="DK391">
        <v>3301741</v>
      </c>
      <c r="DL391">
        <v>18</v>
      </c>
      <c r="DM391">
        <v>1286.8</v>
      </c>
      <c r="DN391">
        <v>87</v>
      </c>
      <c r="DO391">
        <v>2</v>
      </c>
      <c r="DP391">
        <v>0.48317703197261103</v>
      </c>
      <c r="DQ391">
        <v>0.266661455315924</v>
      </c>
      <c r="DR391">
        <v>205.19985826195699</v>
      </c>
      <c r="DS391">
        <v>4.5847660488445997E-7</v>
      </c>
      <c r="DT391">
        <v>8.2428380024660602E-2</v>
      </c>
      <c r="DU391">
        <v>0.38481427102474403</v>
      </c>
      <c r="DV391">
        <v>0.25817943807794003</v>
      </c>
      <c r="DW391" s="58">
        <v>205.19995090725001</v>
      </c>
      <c r="DX391">
        <v>5.5934113492404403E-7</v>
      </c>
      <c r="DY391">
        <v>0.18455185916564801</v>
      </c>
      <c r="DZ391">
        <v>5.4289622781972498E-3</v>
      </c>
      <c r="EA391">
        <v>1.2480373053326999E-4</v>
      </c>
      <c r="EB391">
        <v>3678628</v>
      </c>
      <c r="EC391">
        <v>1500898</v>
      </c>
      <c r="ED391">
        <v>0</v>
      </c>
      <c r="EE391">
        <v>16768</v>
      </c>
      <c r="EF391">
        <v>1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1</v>
      </c>
      <c r="EO391">
        <v>0</v>
      </c>
      <c r="EP391">
        <v>0</v>
      </c>
      <c r="EQ391">
        <v>1</v>
      </c>
      <c r="ER391">
        <v>1</v>
      </c>
      <c r="ES391">
        <v>0</v>
      </c>
      <c r="ET391">
        <v>0</v>
      </c>
      <c r="EU391">
        <v>0</v>
      </c>
      <c r="EV391">
        <v>0</v>
      </c>
      <c r="EW391">
        <v>0</v>
      </c>
      <c r="EX391">
        <v>1</v>
      </c>
      <c r="EY391">
        <v>1</v>
      </c>
      <c r="EZ391" t="s">
        <v>1950</v>
      </c>
      <c r="FA391">
        <v>44</v>
      </c>
      <c r="FB391" t="s">
        <v>1824</v>
      </c>
      <c r="FC391">
        <v>4</v>
      </c>
      <c r="FD391" t="s">
        <v>1825</v>
      </c>
      <c r="FE391">
        <v>0</v>
      </c>
      <c r="FF391">
        <v>1</v>
      </c>
      <c r="FG391">
        <v>1</v>
      </c>
      <c r="FH391">
        <v>0</v>
      </c>
      <c r="FI391">
        <v>1</v>
      </c>
      <c r="FJ391" t="s">
        <v>1878</v>
      </c>
      <c r="FK391">
        <v>1</v>
      </c>
      <c r="FL391">
        <v>69</v>
      </c>
      <c r="FM391">
        <v>4</v>
      </c>
      <c r="FN391">
        <v>95</v>
      </c>
      <c r="FO391">
        <v>54</v>
      </c>
      <c r="FP391">
        <v>1</v>
      </c>
      <c r="FQ391">
        <v>1</v>
      </c>
      <c r="FR391">
        <v>0</v>
      </c>
      <c r="FS391">
        <v>0</v>
      </c>
      <c r="FT391">
        <v>0</v>
      </c>
      <c r="FU391">
        <v>0</v>
      </c>
      <c r="FV391">
        <v>0</v>
      </c>
      <c r="FW391">
        <v>0</v>
      </c>
      <c r="FX391" t="s">
        <v>1827</v>
      </c>
      <c r="FY391">
        <v>0</v>
      </c>
      <c r="FZ391">
        <v>0</v>
      </c>
      <c r="GA391">
        <v>1</v>
      </c>
      <c r="GB391" t="s">
        <v>2416</v>
      </c>
      <c r="GC391">
        <v>2027</v>
      </c>
      <c r="GD391">
        <v>1</v>
      </c>
      <c r="GE391">
        <v>1</v>
      </c>
      <c r="GF391">
        <v>1</v>
      </c>
      <c r="GG391">
        <v>0</v>
      </c>
      <c r="GH391">
        <v>1</v>
      </c>
      <c r="GI391">
        <v>0</v>
      </c>
      <c r="GJ391" t="s">
        <v>1804</v>
      </c>
      <c r="GK391">
        <v>0</v>
      </c>
      <c r="GL391">
        <v>1</v>
      </c>
      <c r="GM391" t="s">
        <v>1804</v>
      </c>
      <c r="GN391" t="s">
        <v>1837</v>
      </c>
      <c r="GO391" t="s">
        <v>1893</v>
      </c>
      <c r="GP391">
        <v>0</v>
      </c>
      <c r="GQ391" t="s">
        <v>1830</v>
      </c>
      <c r="GR391">
        <v>231.1229147</v>
      </c>
      <c r="GS391">
        <v>26.7900740523155</v>
      </c>
      <c r="GT391">
        <v>17.9739858567991</v>
      </c>
      <c r="GU391">
        <v>1</v>
      </c>
      <c r="GV391">
        <v>34844322</v>
      </c>
      <c r="GW391">
        <v>4007047</v>
      </c>
      <c r="GX391">
        <v>0.79</v>
      </c>
      <c r="GY391">
        <v>3575027</v>
      </c>
      <c r="GZ391">
        <v>205.19997490552407</v>
      </c>
      <c r="HA391" t="s">
        <v>1806</v>
      </c>
      <c r="HB391" s="57">
        <v>0.73199999999999998</v>
      </c>
      <c r="HC391" t="s">
        <v>1806</v>
      </c>
      <c r="HD391" s="58">
        <v>205.19995090725001</v>
      </c>
      <c r="HE391" s="18">
        <v>3270283.1999999997</v>
      </c>
      <c r="HF391" s="18">
        <v>33997864.147199996</v>
      </c>
      <c r="HG391" s="18">
        <v>3488180.0269783973</v>
      </c>
      <c r="HH391" s="57">
        <v>0.5</v>
      </c>
      <c r="HI391">
        <v>111</v>
      </c>
      <c r="HJ391" s="11">
        <v>13.684624718509111</v>
      </c>
      <c r="HK391">
        <v>0</v>
      </c>
      <c r="HL391" s="11">
        <v>12.328490737395596</v>
      </c>
      <c r="HM391" s="59" t="s">
        <v>44</v>
      </c>
      <c r="HN391" s="59" t="s">
        <v>44</v>
      </c>
      <c r="HO391" s="59" t="s">
        <v>44</v>
      </c>
      <c r="HP391" s="59" t="s">
        <v>44</v>
      </c>
      <c r="HQ391" s="59" t="s">
        <v>44</v>
      </c>
      <c r="HR391" s="59" t="s">
        <v>44</v>
      </c>
      <c r="HS391" s="59" t="s">
        <v>44</v>
      </c>
      <c r="HT391" s="59" t="s">
        <v>44</v>
      </c>
      <c r="HU391" t="s">
        <v>44</v>
      </c>
      <c r="HV391" s="19">
        <v>1</v>
      </c>
      <c r="HW391" s="18">
        <v>490.0601628</v>
      </c>
      <c r="HX391" s="58">
        <v>161.42581762632</v>
      </c>
      <c r="HY391" s="58">
        <v>348.57418237368</v>
      </c>
      <c r="HZ391" s="57">
        <v>1</v>
      </c>
      <c r="IA391" s="18">
        <v>3053509.8375934367</v>
      </c>
      <c r="IB391" s="18">
        <v>4467600</v>
      </c>
      <c r="IC391" s="18">
        <v>46445169.600000001</v>
      </c>
      <c r="ID391" s="58">
        <v>20.519995090725004</v>
      </c>
      <c r="IE391" s="18">
        <v>476527.32608994516</v>
      </c>
      <c r="IF391" s="18">
        <v>3011652.7008884521</v>
      </c>
      <c r="IG391" s="18">
        <v>776769125.95589602</v>
      </c>
      <c r="IH391" s="18">
        <v>0</v>
      </c>
      <c r="II391" s="18">
        <v>0</v>
      </c>
      <c r="IJ391" s="18">
        <v>2228.4184120187665</v>
      </c>
      <c r="IK391" s="58">
        <v>22.519311294117646</v>
      </c>
      <c r="IL391" s="58">
        <v>6.1145891686123255</v>
      </c>
      <c r="IM391" s="58">
        <v>12.85879431096</v>
      </c>
      <c r="IN391" s="58">
        <v>22.120779364113098</v>
      </c>
      <c r="IO391" s="58">
        <v>1.6517373671086915</v>
      </c>
      <c r="IP391" s="58">
        <v>83.834830470784482</v>
      </c>
      <c r="IQ391" s="58">
        <v>-13.740701991238396</v>
      </c>
      <c r="IR391" s="58">
        <v>-13.931675685349955</v>
      </c>
      <c r="IS391" s="58">
        <f t="shared" si="30"/>
        <v>2228.4184120187665</v>
      </c>
      <c r="IT391" s="60"/>
      <c r="IU391" s="18">
        <f t="shared" si="31"/>
        <v>12.85879431096</v>
      </c>
      <c r="IV391" s="18">
        <f t="shared" si="32"/>
        <v>22.519311294117646</v>
      </c>
      <c r="IW391" s="57">
        <f t="shared" si="33"/>
        <v>0.31652121103200004</v>
      </c>
      <c r="IX391" s="57">
        <f t="shared" si="34"/>
        <v>0.46310319521388887</v>
      </c>
      <c r="JA391" s="18">
        <v>205.4</v>
      </c>
    </row>
    <row r="392" spans="18:261" x14ac:dyDescent="0.2">
      <c r="R392" t="s">
        <v>118</v>
      </c>
      <c r="S392">
        <v>6264</v>
      </c>
      <c r="T392" t="s">
        <v>41</v>
      </c>
      <c r="U392">
        <v>1</v>
      </c>
      <c r="V392">
        <v>2879</v>
      </c>
      <c r="W392" t="s">
        <v>42</v>
      </c>
      <c r="X392" t="s">
        <v>86</v>
      </c>
      <c r="Y392">
        <v>54053</v>
      </c>
      <c r="Z392">
        <v>1299</v>
      </c>
      <c r="AA392">
        <v>1299</v>
      </c>
      <c r="AB392" t="b">
        <v>1</v>
      </c>
      <c r="AC392">
        <v>9925</v>
      </c>
      <c r="AD392">
        <v>1980</v>
      </c>
      <c r="AE392" s="10">
        <v>2040</v>
      </c>
      <c r="AF392" s="11">
        <v>999</v>
      </c>
      <c r="AG392" s="11">
        <v>7.3624210513661605</v>
      </c>
      <c r="AH392" s="11">
        <v>0</v>
      </c>
      <c r="AI392" s="11">
        <v>7.3624210513661605</v>
      </c>
      <c r="AJ392" s="11" t="s">
        <v>134</v>
      </c>
      <c r="AK392" s="11">
        <v>4.82</v>
      </c>
      <c r="AL392" s="11" t="s">
        <v>86</v>
      </c>
      <c r="AM392" s="11"/>
      <c r="AQ392" t="s">
        <v>960</v>
      </c>
      <c r="AR392" t="s">
        <v>961</v>
      </c>
      <c r="AS392">
        <v>2866</v>
      </c>
      <c r="AT392" t="s">
        <v>41</v>
      </c>
      <c r="AU392">
        <v>5</v>
      </c>
      <c r="AV392">
        <v>1960</v>
      </c>
      <c r="AW392" t="s">
        <v>42</v>
      </c>
      <c r="AX392">
        <v>0</v>
      </c>
      <c r="AY392" t="s">
        <v>421</v>
      </c>
      <c r="AZ392" t="s">
        <v>134</v>
      </c>
      <c r="BA392">
        <v>39</v>
      </c>
      <c r="BB392" t="s">
        <v>279</v>
      </c>
      <c r="BC392">
        <v>81</v>
      </c>
      <c r="BD392">
        <v>39081</v>
      </c>
      <c r="BE392">
        <v>290</v>
      </c>
      <c r="BF392">
        <v>11309</v>
      </c>
      <c r="BG392">
        <v>1967</v>
      </c>
      <c r="BH392">
        <v>2028</v>
      </c>
      <c r="BI392" t="s">
        <v>1807</v>
      </c>
      <c r="BJ392" t="s">
        <v>1788</v>
      </c>
      <c r="BK392" t="s">
        <v>1808</v>
      </c>
      <c r="BL392" t="s">
        <v>1886</v>
      </c>
      <c r="BM392" t="s">
        <v>1810</v>
      </c>
      <c r="BN392">
        <v>2010</v>
      </c>
      <c r="BO392">
        <v>0.98</v>
      </c>
      <c r="BP392" t="s">
        <v>1811</v>
      </c>
      <c r="BQ392" t="s">
        <v>1699</v>
      </c>
      <c r="BR392">
        <v>0</v>
      </c>
      <c r="BS392">
        <v>2006</v>
      </c>
      <c r="BT392" t="s">
        <v>1909</v>
      </c>
      <c r="BU392" t="s">
        <v>1863</v>
      </c>
      <c r="BV392">
        <v>0</v>
      </c>
      <c r="BW392">
        <v>0</v>
      </c>
      <c r="BX392">
        <v>0</v>
      </c>
      <c r="BY392">
        <v>1.1000000000000001</v>
      </c>
      <c r="BZ392">
        <v>0.24515999999999999</v>
      </c>
      <c r="CA392">
        <v>0.24515999999999999</v>
      </c>
      <c r="CB392">
        <v>0.19869999999999999</v>
      </c>
      <c r="CC392">
        <v>0.19869999999999999</v>
      </c>
      <c r="CD392">
        <v>0.05</v>
      </c>
      <c r="CE392">
        <v>0.1</v>
      </c>
      <c r="CF392">
        <v>0.56000000000000005</v>
      </c>
      <c r="CG392">
        <v>0.99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 t="s">
        <v>2602</v>
      </c>
      <c r="CT392" t="s">
        <v>2634</v>
      </c>
      <c r="CU392">
        <v>1</v>
      </c>
      <c r="CV392">
        <v>0</v>
      </c>
      <c r="CW392" t="s">
        <v>2143</v>
      </c>
      <c r="CX392">
        <v>40.531700000000001</v>
      </c>
      <c r="CY392">
        <v>-80.631900000000002</v>
      </c>
      <c r="CZ392" t="s">
        <v>1798</v>
      </c>
      <c r="DA392" t="s">
        <v>1799</v>
      </c>
      <c r="DB392">
        <v>0</v>
      </c>
      <c r="DC392">
        <v>0</v>
      </c>
      <c r="DD392" s="18">
        <v>8349499.4000000004</v>
      </c>
      <c r="DE392" s="18">
        <v>804427.2</v>
      </c>
      <c r="DF392" s="57">
        <v>0.252</v>
      </c>
      <c r="DG392" t="s">
        <v>1891</v>
      </c>
      <c r="DH392">
        <v>3809448.8</v>
      </c>
      <c r="DI392">
        <v>315.8</v>
      </c>
      <c r="DJ392">
        <v>631.20000000000005</v>
      </c>
      <c r="DK392">
        <v>875690.2</v>
      </c>
      <c r="DL392">
        <v>1.2</v>
      </c>
      <c r="DM392">
        <v>285.60000000000002</v>
      </c>
      <c r="DN392">
        <v>41</v>
      </c>
      <c r="DO392">
        <v>0</v>
      </c>
      <c r="DP392">
        <v>6.5566065048348499E-2</v>
      </c>
      <c r="DQ392">
        <v>0.145891590627061</v>
      </c>
      <c r="DR392">
        <v>209.75464099882899</v>
      </c>
      <c r="DS392">
        <v>0</v>
      </c>
      <c r="DT392">
        <v>0.13997487984443299</v>
      </c>
      <c r="DU392">
        <v>7.5645253654368694E-2</v>
      </c>
      <c r="DV392">
        <v>0.15119469318124601</v>
      </c>
      <c r="DW392" s="58">
        <v>209.75873116417</v>
      </c>
      <c r="DX392">
        <v>1.4372119123692599E-7</v>
      </c>
      <c r="DY392">
        <v>0.149942952376732</v>
      </c>
      <c r="DZ392">
        <v>6.4623915214684097E-3</v>
      </c>
      <c r="EA392">
        <v>0</v>
      </c>
      <c r="EB392">
        <v>785619</v>
      </c>
      <c r="EC392">
        <v>389411</v>
      </c>
      <c r="ED392">
        <v>0</v>
      </c>
      <c r="EE392">
        <v>22236</v>
      </c>
      <c r="EF392">
        <v>1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1</v>
      </c>
      <c r="EO392">
        <v>1</v>
      </c>
      <c r="EP392">
        <v>0</v>
      </c>
      <c r="EQ392">
        <v>0</v>
      </c>
      <c r="ER392">
        <v>1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1</v>
      </c>
      <c r="EY392">
        <v>1</v>
      </c>
      <c r="EZ392" t="s">
        <v>1823</v>
      </c>
      <c r="FA392">
        <v>55</v>
      </c>
      <c r="FB392" t="s">
        <v>1824</v>
      </c>
      <c r="FC392">
        <v>3</v>
      </c>
      <c r="FD392" t="s">
        <v>1825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63</v>
      </c>
      <c r="FM392">
        <v>29</v>
      </c>
      <c r="FN392">
        <v>88</v>
      </c>
      <c r="FO392">
        <v>26</v>
      </c>
      <c r="FP392">
        <v>1</v>
      </c>
      <c r="FQ392">
        <v>0</v>
      </c>
      <c r="FR392">
        <v>0</v>
      </c>
      <c r="FS392">
        <v>0</v>
      </c>
      <c r="FT392">
        <v>0</v>
      </c>
      <c r="FU392">
        <v>0</v>
      </c>
      <c r="FV392">
        <v>0</v>
      </c>
      <c r="FW392">
        <v>0</v>
      </c>
      <c r="FX392">
        <v>0</v>
      </c>
      <c r="FY392" t="s">
        <v>2114</v>
      </c>
      <c r="FZ392">
        <v>2028</v>
      </c>
      <c r="GA392">
        <v>1</v>
      </c>
      <c r="GB392" t="s">
        <v>1828</v>
      </c>
      <c r="GC392">
        <v>0</v>
      </c>
      <c r="GD392">
        <v>1</v>
      </c>
      <c r="GE392">
        <v>1</v>
      </c>
      <c r="GF392">
        <v>1</v>
      </c>
      <c r="GG392">
        <v>0</v>
      </c>
      <c r="GH392">
        <v>1</v>
      </c>
      <c r="GI392">
        <v>0</v>
      </c>
      <c r="GJ392" t="s">
        <v>1836</v>
      </c>
      <c r="GK392">
        <v>0</v>
      </c>
      <c r="GL392">
        <v>1</v>
      </c>
      <c r="GM392" t="s">
        <v>1836</v>
      </c>
      <c r="GN392" t="s">
        <v>1837</v>
      </c>
      <c r="GO392" t="s">
        <v>1893</v>
      </c>
      <c r="GP392">
        <v>0</v>
      </c>
      <c r="GQ392" t="s">
        <v>1852</v>
      </c>
      <c r="GR392">
        <v>184.4271956</v>
      </c>
      <c r="GS392">
        <v>1.71232880797543</v>
      </c>
      <c r="GT392">
        <v>3.4224887384233398</v>
      </c>
      <c r="GU392">
        <v>0</v>
      </c>
      <c r="GV392">
        <v>9193608</v>
      </c>
      <c r="GW392">
        <v>882603</v>
      </c>
      <c r="GX392">
        <v>0.28000000000000003</v>
      </c>
      <c r="GY392">
        <v>964226</v>
      </c>
      <c r="GZ392">
        <v>209.76008548548077</v>
      </c>
      <c r="HA392" t="s">
        <v>1806</v>
      </c>
      <c r="HB392" s="57">
        <v>0.252</v>
      </c>
      <c r="HC392" t="s">
        <v>1806</v>
      </c>
      <c r="HD392" s="58">
        <v>209.75873116417</v>
      </c>
      <c r="HE392" s="18">
        <v>640180.79999999993</v>
      </c>
      <c r="HF392" s="18">
        <v>7239804.6671999991</v>
      </c>
      <c r="HG392" s="18">
        <v>759306.12043415394</v>
      </c>
      <c r="HH392" s="57">
        <v>0.19463087248322147</v>
      </c>
      <c r="HI392">
        <v>22</v>
      </c>
      <c r="HJ392" s="11">
        <v>16.635398438995143</v>
      </c>
      <c r="HK392">
        <v>0</v>
      </c>
      <c r="HL392" s="11">
        <v>16.635398438995143</v>
      </c>
      <c r="HM392" s="59" t="s">
        <v>44</v>
      </c>
      <c r="HN392" s="59" t="s">
        <v>44</v>
      </c>
      <c r="HO392" s="59" t="s">
        <v>44</v>
      </c>
      <c r="HP392" s="59" t="s">
        <v>44</v>
      </c>
      <c r="HQ392" s="59" t="s">
        <v>44</v>
      </c>
      <c r="HR392" s="59" t="s">
        <v>44</v>
      </c>
      <c r="HS392" s="59" t="s">
        <v>44</v>
      </c>
      <c r="HT392" s="59" t="s">
        <v>44</v>
      </c>
      <c r="HU392" t="s">
        <v>44</v>
      </c>
      <c r="HV392" s="19">
        <v>1</v>
      </c>
      <c r="HW392" s="18">
        <v>303.13435229999999</v>
      </c>
      <c r="HX392" s="58">
        <v>99.85245564761999</v>
      </c>
      <c r="HY392" s="58">
        <v>190.14754435238001</v>
      </c>
      <c r="HZ392" s="57">
        <v>0.38433312535747866</v>
      </c>
      <c r="IA392" s="18">
        <v>640180.79999999993</v>
      </c>
      <c r="IB392" s="18">
        <v>976359.8716581387</v>
      </c>
      <c r="IC392" s="18">
        <v>11041653.788581891</v>
      </c>
      <c r="ID392" s="58">
        <v>20.975873116417002</v>
      </c>
      <c r="IE392" s="18">
        <v>115804.16443234941</v>
      </c>
      <c r="IF392" s="18">
        <v>643501.95600180456</v>
      </c>
      <c r="IG392" s="18">
        <v>480482650.41158652</v>
      </c>
      <c r="IH392" s="18">
        <v>0</v>
      </c>
      <c r="II392" s="18">
        <v>0</v>
      </c>
      <c r="IJ392" s="18">
        <v>2526.8937973827296</v>
      </c>
      <c r="IK392" s="58">
        <v>26.725889793103448</v>
      </c>
      <c r="IL392" s="58">
        <v>8.9080673492126579</v>
      </c>
      <c r="IM392" s="58">
        <v>13.988082422339996</v>
      </c>
      <c r="IN392" s="58">
        <v>27.91531395237087</v>
      </c>
      <c r="IO392" s="58">
        <v>0</v>
      </c>
      <c r="IP392" s="58">
        <v>85.440966458465169</v>
      </c>
      <c r="IQ392" s="58">
        <v>50.932298161269131</v>
      </c>
      <c r="IR392" s="58">
        <v>50.669433214012422</v>
      </c>
      <c r="IS392" s="58">
        <f t="shared" si="30"/>
        <v>2526.8937973827296</v>
      </c>
      <c r="IT392" s="60"/>
      <c r="IU392" s="18">
        <f t="shared" si="31"/>
        <v>13.988082422339996</v>
      </c>
      <c r="IV392" s="18">
        <f t="shared" si="32"/>
        <v>26.725889793103448</v>
      </c>
      <c r="IW392" s="57">
        <f t="shared" si="33"/>
        <v>0.34431881257800001</v>
      </c>
      <c r="IX392" s="57">
        <f t="shared" si="34"/>
        <v>0.5251314498312647</v>
      </c>
      <c r="JA392" s="18">
        <v>205.4</v>
      </c>
    </row>
    <row r="393" spans="18:261" x14ac:dyDescent="0.2">
      <c r="R393" t="s">
        <v>761</v>
      </c>
      <c r="S393">
        <v>628</v>
      </c>
      <c r="T393" t="s">
        <v>41</v>
      </c>
      <c r="U393">
        <v>4</v>
      </c>
      <c r="V393">
        <v>442</v>
      </c>
      <c r="W393" t="s">
        <v>42</v>
      </c>
      <c r="X393" t="s">
        <v>275</v>
      </c>
      <c r="Y393">
        <v>12017</v>
      </c>
      <c r="Z393">
        <v>712</v>
      </c>
      <c r="AA393">
        <v>1422</v>
      </c>
      <c r="AB393" t="b">
        <v>1</v>
      </c>
      <c r="AC393">
        <v>10431</v>
      </c>
      <c r="AD393">
        <v>1982</v>
      </c>
      <c r="AE393" s="10">
        <v>2034</v>
      </c>
      <c r="AF393" s="11">
        <v>999</v>
      </c>
      <c r="AG393" s="11">
        <v>36.599368835899277</v>
      </c>
      <c r="AH393" s="11">
        <v>3</v>
      </c>
      <c r="AI393" s="11">
        <v>10.082470753691261</v>
      </c>
      <c r="AJ393" s="11" t="s">
        <v>275</v>
      </c>
      <c r="AK393" s="11">
        <v>4.82</v>
      </c>
      <c r="AL393" s="11" t="s">
        <v>1614</v>
      </c>
      <c r="AM393" s="11"/>
      <c r="AQ393" t="s">
        <v>960</v>
      </c>
      <c r="AR393" t="s">
        <v>962</v>
      </c>
      <c r="AS393">
        <v>2866</v>
      </c>
      <c r="AT393" t="s">
        <v>41</v>
      </c>
      <c r="AU393">
        <v>6</v>
      </c>
      <c r="AV393">
        <v>1961</v>
      </c>
      <c r="AW393" t="s">
        <v>42</v>
      </c>
      <c r="AX393">
        <v>0</v>
      </c>
      <c r="AY393" t="s">
        <v>421</v>
      </c>
      <c r="AZ393" t="s">
        <v>134</v>
      </c>
      <c r="BA393">
        <v>39</v>
      </c>
      <c r="BB393" t="s">
        <v>279</v>
      </c>
      <c r="BC393">
        <v>81</v>
      </c>
      <c r="BD393">
        <v>39081</v>
      </c>
      <c r="BE393">
        <v>600</v>
      </c>
      <c r="BF393">
        <v>10917</v>
      </c>
      <c r="BG393">
        <v>1969</v>
      </c>
      <c r="BH393">
        <v>2028</v>
      </c>
      <c r="BI393" t="s">
        <v>1807</v>
      </c>
      <c r="BJ393" t="s">
        <v>1788</v>
      </c>
      <c r="BK393" t="s">
        <v>1808</v>
      </c>
      <c r="BL393" t="s">
        <v>1886</v>
      </c>
      <c r="BM393" t="s">
        <v>1810</v>
      </c>
      <c r="BN393">
        <v>2010</v>
      </c>
      <c r="BO393">
        <v>0.98</v>
      </c>
      <c r="BP393" t="s">
        <v>1931</v>
      </c>
      <c r="BQ393" t="s">
        <v>1701</v>
      </c>
      <c r="BR393">
        <v>2010</v>
      </c>
      <c r="BS393">
        <v>0</v>
      </c>
      <c r="BT393" t="s">
        <v>1909</v>
      </c>
      <c r="BU393" t="s">
        <v>1863</v>
      </c>
      <c r="BV393">
        <v>0</v>
      </c>
      <c r="BW393">
        <v>0</v>
      </c>
      <c r="BX393">
        <v>0</v>
      </c>
      <c r="BY393">
        <v>1.1000000000000001</v>
      </c>
      <c r="BZ393">
        <v>7.4999999999999997E-2</v>
      </c>
      <c r="CA393">
        <v>7.4999999999999997E-2</v>
      </c>
      <c r="CB393">
        <v>7.4999999999999997E-2</v>
      </c>
      <c r="CC393">
        <v>7.4999999999999997E-2</v>
      </c>
      <c r="CD393">
        <v>0.05</v>
      </c>
      <c r="CE393">
        <v>0.1</v>
      </c>
      <c r="CF393">
        <v>0.56000000000000005</v>
      </c>
      <c r="CG393">
        <v>0.99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 t="s">
        <v>2602</v>
      </c>
      <c r="CT393" t="s">
        <v>2635</v>
      </c>
      <c r="CU393">
        <v>1</v>
      </c>
      <c r="CV393">
        <v>0</v>
      </c>
      <c r="CW393" t="s">
        <v>2143</v>
      </c>
      <c r="CX393">
        <v>40.531700000000001</v>
      </c>
      <c r="CY393">
        <v>-80.631900000000002</v>
      </c>
      <c r="CZ393" t="s">
        <v>1798</v>
      </c>
      <c r="DA393" t="s">
        <v>1799</v>
      </c>
      <c r="DB393">
        <v>0</v>
      </c>
      <c r="DC393">
        <v>0</v>
      </c>
      <c r="DD393" s="18">
        <v>21113817.199999999</v>
      </c>
      <c r="DE393" s="18">
        <v>2153971.4</v>
      </c>
      <c r="DF393" s="57">
        <v>0.33200000000000002</v>
      </c>
      <c r="DG393" t="s">
        <v>1891</v>
      </c>
      <c r="DH393">
        <v>9909899.4000000004</v>
      </c>
      <c r="DI393">
        <v>824.6</v>
      </c>
      <c r="DJ393">
        <v>982.4</v>
      </c>
      <c r="DK393">
        <v>2214416</v>
      </c>
      <c r="DL393">
        <v>2.6</v>
      </c>
      <c r="DM393">
        <v>448.8</v>
      </c>
      <c r="DN393">
        <v>62</v>
      </c>
      <c r="DO393">
        <v>0</v>
      </c>
      <c r="DP393">
        <v>6.9229446520813198E-2</v>
      </c>
      <c r="DQ393">
        <v>8.81456614856551E-2</v>
      </c>
      <c r="DR393">
        <v>209.75986011361499</v>
      </c>
      <c r="DS393">
        <v>4.8753131352685301E-8</v>
      </c>
      <c r="DT393">
        <v>8.49738152731387E-2</v>
      </c>
      <c r="DU393">
        <v>7.8109987615124304E-2</v>
      </c>
      <c r="DV393">
        <v>9.30575452741913E-2</v>
      </c>
      <c r="DW393" s="58">
        <v>209.75989126210601</v>
      </c>
      <c r="DX393">
        <v>1.23142109992313E-7</v>
      </c>
      <c r="DY393">
        <v>9.0576096060066905E-2</v>
      </c>
      <c r="DZ393">
        <v>4.9014356858511701E-3</v>
      </c>
      <c r="EA393">
        <v>0</v>
      </c>
      <c r="EB393">
        <v>1296729</v>
      </c>
      <c r="EC393">
        <v>583397</v>
      </c>
      <c r="ED393">
        <v>0</v>
      </c>
      <c r="EE393">
        <v>2584</v>
      </c>
      <c r="EF393">
        <v>1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1</v>
      </c>
      <c r="EO393">
        <v>0</v>
      </c>
      <c r="EP393">
        <v>0</v>
      </c>
      <c r="EQ393">
        <v>1</v>
      </c>
      <c r="ER393">
        <v>1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1</v>
      </c>
      <c r="EY393">
        <v>1</v>
      </c>
      <c r="EZ393" t="s">
        <v>1936</v>
      </c>
      <c r="FA393">
        <v>53</v>
      </c>
      <c r="FB393" t="s">
        <v>1824</v>
      </c>
      <c r="FC393">
        <v>4</v>
      </c>
      <c r="FD393" t="s">
        <v>1825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63</v>
      </c>
      <c r="FM393">
        <v>29</v>
      </c>
      <c r="FN393">
        <v>88</v>
      </c>
      <c r="FO393">
        <v>26</v>
      </c>
      <c r="FP393">
        <v>1</v>
      </c>
      <c r="FQ393">
        <v>0</v>
      </c>
      <c r="FR393">
        <v>0</v>
      </c>
      <c r="FS393">
        <v>0</v>
      </c>
      <c r="FT393">
        <v>0</v>
      </c>
      <c r="FU393">
        <v>0</v>
      </c>
      <c r="FV393">
        <v>0</v>
      </c>
      <c r="FW393">
        <v>0</v>
      </c>
      <c r="FX393">
        <v>0</v>
      </c>
      <c r="FY393" t="s">
        <v>2114</v>
      </c>
      <c r="FZ393">
        <v>2028</v>
      </c>
      <c r="GA393">
        <v>1</v>
      </c>
      <c r="GB393" t="s">
        <v>1828</v>
      </c>
      <c r="GC393">
        <v>0</v>
      </c>
      <c r="GD393">
        <v>1</v>
      </c>
      <c r="GE393">
        <v>1</v>
      </c>
      <c r="GF393">
        <v>1</v>
      </c>
      <c r="GG393">
        <v>0</v>
      </c>
      <c r="GH393">
        <v>1</v>
      </c>
      <c r="GI393">
        <v>0</v>
      </c>
      <c r="GJ393" t="s">
        <v>1804</v>
      </c>
      <c r="GK393">
        <v>0</v>
      </c>
      <c r="GL393">
        <v>1</v>
      </c>
      <c r="GM393" t="s">
        <v>1804</v>
      </c>
      <c r="GN393" t="s">
        <v>1837</v>
      </c>
      <c r="GO393" t="s">
        <v>1893</v>
      </c>
      <c r="GP393">
        <v>0</v>
      </c>
      <c r="GQ393" t="s">
        <v>1852</v>
      </c>
      <c r="GR393">
        <v>184.4271956</v>
      </c>
      <c r="GS393">
        <v>4.47114102297828</v>
      </c>
      <c r="GT393">
        <v>5.3267632075841203</v>
      </c>
      <c r="GU393">
        <v>0</v>
      </c>
      <c r="GV393">
        <v>13828178</v>
      </c>
      <c r="GW393">
        <v>1447369</v>
      </c>
      <c r="GX393">
        <v>0.22</v>
      </c>
      <c r="GY393">
        <v>1450299</v>
      </c>
      <c r="GZ393">
        <v>209.75995536071346</v>
      </c>
      <c r="HA393" t="s">
        <v>1806</v>
      </c>
      <c r="HB393" s="57">
        <v>0.33200000000000002</v>
      </c>
      <c r="HC393" t="s">
        <v>1806</v>
      </c>
      <c r="HD393" s="58">
        <v>209.75989126210601</v>
      </c>
      <c r="HE393" s="18">
        <v>1744992.0000000002</v>
      </c>
      <c r="HF393" s="18">
        <v>19050077.664000005</v>
      </c>
      <c r="HG393" s="18">
        <v>1997971.1096676576</v>
      </c>
      <c r="HH393" s="57">
        <v>0.40268456375838924</v>
      </c>
      <c r="HI393">
        <v>22</v>
      </c>
      <c r="HJ393" s="11">
        <v>10.858172266431582</v>
      </c>
      <c r="HK393">
        <v>0</v>
      </c>
      <c r="HL393" s="11">
        <v>10.858172266431582</v>
      </c>
      <c r="HM393" s="59">
        <v>2733</v>
      </c>
      <c r="HN393" s="59">
        <v>12.66</v>
      </c>
      <c r="HO393" s="59">
        <v>4.59</v>
      </c>
      <c r="HP393" s="59">
        <v>34.58</v>
      </c>
      <c r="HQ393" s="59">
        <v>0.28000000000000003</v>
      </c>
      <c r="HR393" s="59">
        <v>0.39</v>
      </c>
      <c r="HS393" s="59">
        <v>4.82</v>
      </c>
      <c r="HT393" s="59">
        <v>31.48</v>
      </c>
      <c r="HU393" t="s">
        <v>44</v>
      </c>
      <c r="HV393" s="19">
        <v>1</v>
      </c>
      <c r="HW393" s="18">
        <v>605.43498599999998</v>
      </c>
      <c r="HX393" s="58">
        <v>199.43028438839997</v>
      </c>
      <c r="HY393" s="58">
        <v>400.56971561160003</v>
      </c>
      <c r="HZ393" s="57">
        <v>0.49729171286914792</v>
      </c>
      <c r="IA393" s="18">
        <v>1744992.0000000005</v>
      </c>
      <c r="IB393" s="18">
        <v>2613765.2428402416</v>
      </c>
      <c r="IC393" s="18">
        <v>28534475.156086918</v>
      </c>
      <c r="ID393" s="58">
        <v>20.975989126210603</v>
      </c>
      <c r="IE393" s="18">
        <v>299269.42029810289</v>
      </c>
      <c r="IF393" s="18">
        <v>1698701.6893695546</v>
      </c>
      <c r="IG393" s="18">
        <v>959643816.40682101</v>
      </c>
      <c r="IH393" s="18">
        <v>0</v>
      </c>
      <c r="II393" s="18">
        <v>0</v>
      </c>
      <c r="IJ393" s="18">
        <v>2395.6973755282834</v>
      </c>
      <c r="IK393" s="58">
        <v>21.687556000000001</v>
      </c>
      <c r="IL393" s="58">
        <v>8.1528145906287062</v>
      </c>
      <c r="IM393" s="58">
        <v>13.503218304419997</v>
      </c>
      <c r="IN393" s="58">
        <v>20.805679011792677</v>
      </c>
      <c r="IO393" s="58">
        <v>-3.0323751034483752E-15</v>
      </c>
      <c r="IP393" s="58">
        <v>82.745160778050618</v>
      </c>
      <c r="IQ393" s="58">
        <v>22.409901625742933</v>
      </c>
      <c r="IR393" s="58">
        <v>23.02058054243864</v>
      </c>
      <c r="IS393" s="58">
        <f t="shared" si="30"/>
        <v>2395.6973755282834</v>
      </c>
      <c r="IT393" s="60"/>
      <c r="IU393" s="18">
        <f t="shared" si="31"/>
        <v>13.503218304419997</v>
      </c>
      <c r="IV393" s="18">
        <f t="shared" si="32"/>
        <v>21.687556000000001</v>
      </c>
      <c r="IW393" s="57">
        <f t="shared" si="33"/>
        <v>0.33238380731399997</v>
      </c>
      <c r="IX393" s="57">
        <f t="shared" si="34"/>
        <v>0.49786660502755375</v>
      </c>
      <c r="JA393" s="18">
        <v>205.4</v>
      </c>
    </row>
    <row r="394" spans="18:261" x14ac:dyDescent="0.2">
      <c r="R394" t="s">
        <v>763</v>
      </c>
      <c r="S394">
        <v>628</v>
      </c>
      <c r="T394" t="s">
        <v>41</v>
      </c>
      <c r="U394">
        <v>5</v>
      </c>
      <c r="V394">
        <v>443</v>
      </c>
      <c r="W394" t="s">
        <v>42</v>
      </c>
      <c r="X394" t="s">
        <v>275</v>
      </c>
      <c r="Y394">
        <v>12017</v>
      </c>
      <c r="Z394">
        <v>710</v>
      </c>
      <c r="AA394">
        <v>1422</v>
      </c>
      <c r="AB394" t="b">
        <v>1</v>
      </c>
      <c r="AC394">
        <v>10391</v>
      </c>
      <c r="AD394">
        <v>1984</v>
      </c>
      <c r="AE394" s="10">
        <v>2034</v>
      </c>
      <c r="AF394" s="11">
        <v>999</v>
      </c>
      <c r="AG394" s="11">
        <v>36.599368835899277</v>
      </c>
      <c r="AH394" s="11">
        <v>3</v>
      </c>
      <c r="AI394" s="11">
        <v>10.082470753691261</v>
      </c>
      <c r="AJ394" s="11" t="s">
        <v>275</v>
      </c>
      <c r="AK394" s="11">
        <v>4.82</v>
      </c>
      <c r="AL394" s="11" t="s">
        <v>1614</v>
      </c>
      <c r="AM394" s="11"/>
      <c r="AQ394" t="s">
        <v>960</v>
      </c>
      <c r="AR394" t="s">
        <v>963</v>
      </c>
      <c r="AS394">
        <v>2866</v>
      </c>
      <c r="AT394" t="s">
        <v>41</v>
      </c>
      <c r="AU394">
        <v>7</v>
      </c>
      <c r="AV394">
        <v>1962</v>
      </c>
      <c r="AW394" t="s">
        <v>42</v>
      </c>
      <c r="AX394">
        <v>0</v>
      </c>
      <c r="AY394" t="s">
        <v>421</v>
      </c>
      <c r="AZ394" t="s">
        <v>134</v>
      </c>
      <c r="BA394">
        <v>39</v>
      </c>
      <c r="BB394" t="s">
        <v>279</v>
      </c>
      <c r="BC394">
        <v>81</v>
      </c>
      <c r="BD394">
        <v>39081</v>
      </c>
      <c r="BE394">
        <v>600</v>
      </c>
      <c r="BF394">
        <v>11011</v>
      </c>
      <c r="BG394">
        <v>1971</v>
      </c>
      <c r="BH394">
        <v>2028</v>
      </c>
      <c r="BI394" t="s">
        <v>2033</v>
      </c>
      <c r="BJ394" t="s">
        <v>1788</v>
      </c>
      <c r="BK394" t="s">
        <v>1808</v>
      </c>
      <c r="BL394" t="s">
        <v>1886</v>
      </c>
      <c r="BM394" t="s">
        <v>1810</v>
      </c>
      <c r="BN394">
        <v>2010</v>
      </c>
      <c r="BO394">
        <v>0.98</v>
      </c>
      <c r="BP394" t="s">
        <v>2034</v>
      </c>
      <c r="BQ394" t="s">
        <v>1701</v>
      </c>
      <c r="BR394">
        <v>2010</v>
      </c>
      <c r="BS394">
        <v>0</v>
      </c>
      <c r="BT394" t="s">
        <v>1909</v>
      </c>
      <c r="BU394" t="s">
        <v>1863</v>
      </c>
      <c r="BV394">
        <v>0</v>
      </c>
      <c r="BW394">
        <v>0</v>
      </c>
      <c r="BX394">
        <v>0</v>
      </c>
      <c r="BY394">
        <v>1.1000000000000001</v>
      </c>
      <c r="BZ394">
        <v>7.4999999999999997E-2</v>
      </c>
      <c r="CA394">
        <v>7.4999999999999997E-2</v>
      </c>
      <c r="CB394">
        <v>7.4999999999999997E-2</v>
      </c>
      <c r="CC394">
        <v>7.4999999999999997E-2</v>
      </c>
      <c r="CD394">
        <v>0.05</v>
      </c>
      <c r="CE394">
        <v>0.1</v>
      </c>
      <c r="CF394">
        <v>0.56000000000000005</v>
      </c>
      <c r="CG394">
        <v>0.99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 t="s">
        <v>2602</v>
      </c>
      <c r="CT394" t="s">
        <v>2636</v>
      </c>
      <c r="CU394">
        <v>1</v>
      </c>
      <c r="CV394">
        <v>0</v>
      </c>
      <c r="CW394" t="s">
        <v>2143</v>
      </c>
      <c r="CX394">
        <v>40.531700000000001</v>
      </c>
      <c r="CY394">
        <v>-80.631900000000002</v>
      </c>
      <c r="CZ394" t="s">
        <v>1798</v>
      </c>
      <c r="DA394" t="s">
        <v>1799</v>
      </c>
      <c r="DB394">
        <v>0</v>
      </c>
      <c r="DC394">
        <v>0</v>
      </c>
      <c r="DD394" s="18">
        <v>24446488.399999999</v>
      </c>
      <c r="DE394" s="18">
        <v>2487336.7999999998</v>
      </c>
      <c r="DF394" s="57">
        <v>0.378</v>
      </c>
      <c r="DG394" t="s">
        <v>1891</v>
      </c>
      <c r="DH394">
        <v>10816989.800000001</v>
      </c>
      <c r="DI394">
        <v>929</v>
      </c>
      <c r="DJ394">
        <v>1165</v>
      </c>
      <c r="DK394">
        <v>2563946.6</v>
      </c>
      <c r="DL394">
        <v>3.2</v>
      </c>
      <c r="DM394">
        <v>498.6</v>
      </c>
      <c r="DN394">
        <v>93</v>
      </c>
      <c r="DO394">
        <v>0</v>
      </c>
      <c r="DP394">
        <v>6.8641458078504095E-2</v>
      </c>
      <c r="DQ394">
        <v>8.8503343398337306E-2</v>
      </c>
      <c r="DR394">
        <v>209.75992497838601</v>
      </c>
      <c r="DS394">
        <v>0</v>
      </c>
      <c r="DT394">
        <v>8.3775529066208096E-2</v>
      </c>
      <c r="DU394">
        <v>7.6002735836693799E-2</v>
      </c>
      <c r="DV394">
        <v>9.5310212324809795E-2</v>
      </c>
      <c r="DW394" s="58">
        <v>209.75990973002001</v>
      </c>
      <c r="DX394">
        <v>1.30898145682142E-7</v>
      </c>
      <c r="DY394">
        <v>9.2188309172668306E-2</v>
      </c>
      <c r="DZ394">
        <v>6.5519860108758004E-3</v>
      </c>
      <c r="EA394">
        <v>0</v>
      </c>
      <c r="EB394">
        <v>1935270</v>
      </c>
      <c r="EC394">
        <v>866532</v>
      </c>
      <c r="ED394">
        <v>0</v>
      </c>
      <c r="EE394">
        <v>9991</v>
      </c>
      <c r="EF394">
        <v>1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1</v>
      </c>
      <c r="EO394">
        <v>0</v>
      </c>
      <c r="EP394">
        <v>0</v>
      </c>
      <c r="EQ394">
        <v>1</v>
      </c>
      <c r="ER394">
        <v>1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1</v>
      </c>
      <c r="EY394">
        <v>1</v>
      </c>
      <c r="EZ394" t="s">
        <v>1936</v>
      </c>
      <c r="FA394">
        <v>51</v>
      </c>
      <c r="FB394" t="s">
        <v>1824</v>
      </c>
      <c r="FC394">
        <v>3</v>
      </c>
      <c r="FD394" t="s">
        <v>1825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63</v>
      </c>
      <c r="FM394">
        <v>29</v>
      </c>
      <c r="FN394">
        <v>88</v>
      </c>
      <c r="FO394">
        <v>26</v>
      </c>
      <c r="FP394">
        <v>1</v>
      </c>
      <c r="FQ394">
        <v>0</v>
      </c>
      <c r="FR394">
        <v>0</v>
      </c>
      <c r="FS394">
        <v>0</v>
      </c>
      <c r="FT394">
        <v>0</v>
      </c>
      <c r="FU394">
        <v>0</v>
      </c>
      <c r="FV394">
        <v>0</v>
      </c>
      <c r="FW394">
        <v>0</v>
      </c>
      <c r="FX394">
        <v>0</v>
      </c>
      <c r="FY394" t="s">
        <v>2114</v>
      </c>
      <c r="FZ394">
        <v>2028</v>
      </c>
      <c r="GA394">
        <v>1</v>
      </c>
      <c r="GB394" t="s">
        <v>1828</v>
      </c>
      <c r="GC394">
        <v>0</v>
      </c>
      <c r="GD394">
        <v>1</v>
      </c>
      <c r="GE394">
        <v>1</v>
      </c>
      <c r="GF394">
        <v>1</v>
      </c>
      <c r="GG394">
        <v>0</v>
      </c>
      <c r="GH394">
        <v>1</v>
      </c>
      <c r="GI394">
        <v>0</v>
      </c>
      <c r="GJ394" t="s">
        <v>1804</v>
      </c>
      <c r="GK394">
        <v>0</v>
      </c>
      <c r="GL394">
        <v>1</v>
      </c>
      <c r="GM394" t="s">
        <v>1804</v>
      </c>
      <c r="GN394" t="s">
        <v>1837</v>
      </c>
      <c r="GO394" t="s">
        <v>1893</v>
      </c>
      <c r="GP394">
        <v>0</v>
      </c>
      <c r="GQ394" t="s">
        <v>1852</v>
      </c>
      <c r="GR394">
        <v>184.4271956</v>
      </c>
      <c r="GS394">
        <v>5.0372180576604704</v>
      </c>
      <c r="GT394">
        <v>6.3168557988960696</v>
      </c>
      <c r="GU394">
        <v>0</v>
      </c>
      <c r="GV394">
        <v>20739289</v>
      </c>
      <c r="GW394">
        <v>2153924</v>
      </c>
      <c r="GX394">
        <v>0.32</v>
      </c>
      <c r="GY394">
        <v>2175136</v>
      </c>
      <c r="GZ394">
        <v>209.75993921488822</v>
      </c>
      <c r="HA394" t="s">
        <v>1806</v>
      </c>
      <c r="HB394" s="57">
        <v>0.378</v>
      </c>
      <c r="HC394" t="s">
        <v>1806</v>
      </c>
      <c r="HD394" s="58">
        <v>209.75990973002001</v>
      </c>
      <c r="HE394" s="18">
        <v>1986768</v>
      </c>
      <c r="HF394" s="18">
        <v>21876302.447999999</v>
      </c>
      <c r="HG394" s="18">
        <v>2294385.6133595477</v>
      </c>
      <c r="HH394" s="57">
        <v>0.40268456375838924</v>
      </c>
      <c r="HI394">
        <v>22</v>
      </c>
      <c r="HJ394" s="11">
        <v>10.803042797721819</v>
      </c>
      <c r="HK394">
        <v>0</v>
      </c>
      <c r="HL394" s="11">
        <v>10.803042797721819</v>
      </c>
      <c r="HM394" s="59" t="s">
        <v>44</v>
      </c>
      <c r="HN394" s="59" t="s">
        <v>44</v>
      </c>
      <c r="HO394" s="59" t="s">
        <v>44</v>
      </c>
      <c r="HP394" s="59" t="s">
        <v>44</v>
      </c>
      <c r="HQ394" s="59" t="s">
        <v>44</v>
      </c>
      <c r="HR394" s="59" t="s">
        <v>44</v>
      </c>
      <c r="HS394" s="59" t="s">
        <v>44</v>
      </c>
      <c r="HT394" s="59" t="s">
        <v>44</v>
      </c>
      <c r="HU394" t="s">
        <v>44</v>
      </c>
      <c r="HV394" s="19">
        <v>1</v>
      </c>
      <c r="HW394" s="18">
        <v>610.64803800000004</v>
      </c>
      <c r="HX394" s="58">
        <v>201.1474637172</v>
      </c>
      <c r="HY394" s="58">
        <v>398.85253628279997</v>
      </c>
      <c r="HZ394" s="57">
        <v>0.56863120920256882</v>
      </c>
      <c r="IA394" s="18">
        <v>1986768</v>
      </c>
      <c r="IB394" s="18">
        <v>2988725.6355687017</v>
      </c>
      <c r="IC394" s="18">
        <v>32908857.973246977</v>
      </c>
      <c r="ID394" s="58">
        <v>20.975990973002002</v>
      </c>
      <c r="IE394" s="18">
        <v>345147.95388931682</v>
      </c>
      <c r="IF394" s="18">
        <v>1949237.6594702308</v>
      </c>
      <c r="IG394" s="18">
        <v>967906756.65984321</v>
      </c>
      <c r="IH394" s="18">
        <v>0</v>
      </c>
      <c r="II394" s="18">
        <v>0</v>
      </c>
      <c r="IJ394" s="18">
        <v>2426.7283484780564</v>
      </c>
      <c r="IK394" s="58">
        <v>21.687556000000001</v>
      </c>
      <c r="IL394" s="58">
        <v>8.3295247798789127</v>
      </c>
      <c r="IM394" s="58">
        <v>13.619486740859999</v>
      </c>
      <c r="IN394" s="58">
        <v>20.916290289812174</v>
      </c>
      <c r="IO394" s="58">
        <v>0</v>
      </c>
      <c r="IP394" s="58">
        <v>83.394337464147611</v>
      </c>
      <c r="IQ394" s="58">
        <v>15.009089713442876</v>
      </c>
      <c r="IR394" s="58">
        <v>15.298072560275655</v>
      </c>
      <c r="IS394" s="58">
        <f t="shared" si="30"/>
        <v>2426.7283484780564</v>
      </c>
      <c r="IT394" s="60"/>
      <c r="IU394" s="18">
        <f t="shared" si="31"/>
        <v>13.619486740859999</v>
      </c>
      <c r="IV394" s="18">
        <f t="shared" si="32"/>
        <v>21.687556000000001</v>
      </c>
      <c r="IW394" s="57">
        <f t="shared" si="33"/>
        <v>0.33524577286200008</v>
      </c>
      <c r="IX394" s="57">
        <f t="shared" si="34"/>
        <v>0.50431536826076417</v>
      </c>
      <c r="JA394" s="18">
        <v>205.4</v>
      </c>
    </row>
    <row r="395" spans="18:261" x14ac:dyDescent="0.2">
      <c r="R395" t="s">
        <v>1124</v>
      </c>
      <c r="S395">
        <v>645</v>
      </c>
      <c r="T395" t="s">
        <v>41</v>
      </c>
      <c r="U395" t="s">
        <v>1125</v>
      </c>
      <c r="V395">
        <v>469</v>
      </c>
      <c r="W395" t="s">
        <v>42</v>
      </c>
      <c r="X395" t="s">
        <v>275</v>
      </c>
      <c r="Y395">
        <v>12057</v>
      </c>
      <c r="Z395">
        <v>395</v>
      </c>
      <c r="AA395">
        <v>832</v>
      </c>
      <c r="AB395" t="b">
        <v>1</v>
      </c>
      <c r="AC395">
        <v>10663</v>
      </c>
      <c r="AD395">
        <v>1976</v>
      </c>
      <c r="AE395" s="10">
        <v>2021</v>
      </c>
      <c r="AF395" s="11">
        <v>999</v>
      </c>
      <c r="AG395" s="11">
        <v>56.104282686531661</v>
      </c>
      <c r="AH395" s="11">
        <v>0</v>
      </c>
      <c r="AI395" s="11">
        <v>14.203615870008015</v>
      </c>
      <c r="AJ395" s="11" t="s">
        <v>275</v>
      </c>
      <c r="AK395" s="11">
        <v>4.82</v>
      </c>
      <c r="AL395" s="11" t="s">
        <v>1614</v>
      </c>
      <c r="AM395" s="11"/>
      <c r="AQ395" t="s">
        <v>964</v>
      </c>
      <c r="AR395" t="s">
        <v>965</v>
      </c>
      <c r="AS395">
        <v>2963</v>
      </c>
      <c r="AT395" t="s">
        <v>41</v>
      </c>
      <c r="AU395">
        <v>3313</v>
      </c>
      <c r="AV395">
        <v>2019</v>
      </c>
      <c r="AW395" t="s">
        <v>42</v>
      </c>
      <c r="AX395">
        <v>0</v>
      </c>
      <c r="AY395" t="s">
        <v>199</v>
      </c>
      <c r="AZ395" t="s">
        <v>200</v>
      </c>
      <c r="BA395">
        <v>40</v>
      </c>
      <c r="BB395" t="s">
        <v>966</v>
      </c>
      <c r="BC395">
        <v>131</v>
      </c>
      <c r="BD395">
        <v>40131</v>
      </c>
      <c r="BE395">
        <v>313</v>
      </c>
      <c r="BF395">
        <v>10353</v>
      </c>
      <c r="BG395">
        <v>1979</v>
      </c>
      <c r="BH395">
        <v>2025</v>
      </c>
      <c r="BI395" t="s">
        <v>1881</v>
      </c>
      <c r="BJ395" t="s">
        <v>1788</v>
      </c>
      <c r="BK395" t="s">
        <v>1808</v>
      </c>
      <c r="BL395" t="s">
        <v>1910</v>
      </c>
      <c r="BM395">
        <v>0</v>
      </c>
      <c r="BN395">
        <v>0</v>
      </c>
      <c r="BO395">
        <v>0.30659999999999998</v>
      </c>
      <c r="BP395" t="s">
        <v>2637</v>
      </c>
      <c r="BQ395">
        <v>0</v>
      </c>
      <c r="BR395">
        <v>0</v>
      </c>
      <c r="BS395">
        <v>0</v>
      </c>
      <c r="BT395" t="s">
        <v>1873</v>
      </c>
      <c r="BU395" t="s">
        <v>1863</v>
      </c>
      <c r="BV395" t="s">
        <v>1812</v>
      </c>
      <c r="BW395">
        <v>2016</v>
      </c>
      <c r="BX395">
        <v>0</v>
      </c>
      <c r="BY395">
        <v>0.8</v>
      </c>
      <c r="BZ395">
        <v>0.1183</v>
      </c>
      <c r="CA395">
        <v>0.1183</v>
      </c>
      <c r="CB395">
        <v>0.1183</v>
      </c>
      <c r="CC395">
        <v>0.1183</v>
      </c>
      <c r="CD395">
        <v>0.1</v>
      </c>
      <c r="CE395">
        <v>0.1</v>
      </c>
      <c r="CF395">
        <v>0.1</v>
      </c>
      <c r="CG395">
        <v>0.98</v>
      </c>
      <c r="CH395" t="s">
        <v>1793</v>
      </c>
      <c r="CI395">
        <v>2016</v>
      </c>
      <c r="CJ395">
        <v>0</v>
      </c>
      <c r="CK395">
        <v>0</v>
      </c>
      <c r="CL395">
        <v>0</v>
      </c>
      <c r="CM395">
        <v>0</v>
      </c>
      <c r="CN395" t="s">
        <v>1793</v>
      </c>
      <c r="CO395">
        <v>0</v>
      </c>
      <c r="CP395">
        <v>0</v>
      </c>
      <c r="CQ395">
        <v>0</v>
      </c>
      <c r="CR395">
        <v>0</v>
      </c>
      <c r="CS395" t="s">
        <v>2602</v>
      </c>
      <c r="CT395" t="s">
        <v>2638</v>
      </c>
      <c r="CU395">
        <v>1</v>
      </c>
      <c r="CV395">
        <v>0</v>
      </c>
      <c r="CW395" t="s">
        <v>1890</v>
      </c>
      <c r="CX395">
        <v>36.431699999999999</v>
      </c>
      <c r="CY395">
        <v>-95.700800000000001</v>
      </c>
      <c r="CZ395" t="s">
        <v>1817</v>
      </c>
      <c r="DA395" t="s">
        <v>1818</v>
      </c>
      <c r="DB395" t="s">
        <v>2162</v>
      </c>
      <c r="DC395">
        <v>0</v>
      </c>
      <c r="DD395" s="18">
        <v>23520885.800000001</v>
      </c>
      <c r="DE395" s="18">
        <v>2304918.7999999998</v>
      </c>
      <c r="DF395" s="57">
        <v>0.46200000000000002</v>
      </c>
      <c r="DG395" t="s">
        <v>1820</v>
      </c>
      <c r="DH395">
        <v>12728639.6</v>
      </c>
      <c r="DI395">
        <v>3948.8</v>
      </c>
      <c r="DJ395">
        <v>1422.2</v>
      </c>
      <c r="DK395">
        <v>2466870.7999999998</v>
      </c>
      <c r="DL395">
        <v>9.8000000000000007</v>
      </c>
      <c r="DM395">
        <v>775.4</v>
      </c>
      <c r="DN395">
        <v>40</v>
      </c>
      <c r="DO395">
        <v>8</v>
      </c>
      <c r="DP395">
        <v>0.34038607716531399</v>
      </c>
      <c r="DQ395">
        <v>0.124549682047781</v>
      </c>
      <c r="DR395">
        <v>209.759787665912</v>
      </c>
      <c r="DS395">
        <v>3.7290323966401698E-7</v>
      </c>
      <c r="DT395">
        <v>0.125724232304748</v>
      </c>
      <c r="DU395">
        <v>0.33576966731414498</v>
      </c>
      <c r="DV395">
        <v>0.120930819705778</v>
      </c>
      <c r="DW395" s="58">
        <v>209.76002527931999</v>
      </c>
      <c r="DX395">
        <v>4.1665097493904698E-7</v>
      </c>
      <c r="DY395">
        <v>0.121835486645407</v>
      </c>
      <c r="DZ395">
        <v>3.3755076288793E-3</v>
      </c>
      <c r="EA395">
        <v>6.75101525775861E-4</v>
      </c>
      <c r="EB395">
        <v>2323967</v>
      </c>
      <c r="EC395">
        <v>1388807</v>
      </c>
      <c r="ED395">
        <v>81291</v>
      </c>
      <c r="EE395">
        <v>0</v>
      </c>
      <c r="EF395">
        <v>1</v>
      </c>
      <c r="EG395">
        <v>1</v>
      </c>
      <c r="EH395" t="s">
        <v>1847</v>
      </c>
      <c r="EI395">
        <v>8.2896771999999994E-2</v>
      </c>
      <c r="EJ395">
        <v>8.2896771999999994E-2</v>
      </c>
      <c r="EK395" t="s">
        <v>1848</v>
      </c>
      <c r="EL395" t="s">
        <v>1848</v>
      </c>
      <c r="EM395">
        <v>0</v>
      </c>
      <c r="EN395">
        <v>1</v>
      </c>
      <c r="EO395">
        <v>0</v>
      </c>
      <c r="EP395">
        <v>1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1</v>
      </c>
      <c r="EY395">
        <v>1</v>
      </c>
      <c r="EZ395" t="s">
        <v>1823</v>
      </c>
      <c r="FA395">
        <v>43</v>
      </c>
      <c r="FB395" t="s">
        <v>1824</v>
      </c>
      <c r="FC395">
        <v>0</v>
      </c>
      <c r="FD395" t="s">
        <v>1803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62</v>
      </c>
      <c r="FM395">
        <v>75</v>
      </c>
      <c r="FN395">
        <v>72</v>
      </c>
      <c r="FO395">
        <v>77</v>
      </c>
      <c r="FP395">
        <v>0</v>
      </c>
      <c r="FQ395">
        <v>0</v>
      </c>
      <c r="FR395">
        <v>0</v>
      </c>
      <c r="FS395">
        <v>0</v>
      </c>
      <c r="FT395">
        <v>0</v>
      </c>
      <c r="FU395">
        <v>0</v>
      </c>
      <c r="FV395">
        <v>0</v>
      </c>
      <c r="FW395">
        <v>0</v>
      </c>
      <c r="FX395">
        <v>0</v>
      </c>
      <c r="FY395" t="s">
        <v>2114</v>
      </c>
      <c r="FZ395">
        <v>2026</v>
      </c>
      <c r="GA395">
        <v>1</v>
      </c>
      <c r="GB395">
        <v>0</v>
      </c>
      <c r="GC395">
        <v>0</v>
      </c>
      <c r="GD395">
        <v>0</v>
      </c>
      <c r="GE395">
        <v>1</v>
      </c>
      <c r="GF395">
        <v>1</v>
      </c>
      <c r="GG395">
        <v>0</v>
      </c>
      <c r="GH395">
        <v>1</v>
      </c>
      <c r="GI395">
        <v>0</v>
      </c>
      <c r="GJ395" t="s">
        <v>1836</v>
      </c>
      <c r="GK395">
        <v>0</v>
      </c>
      <c r="GL395">
        <v>1</v>
      </c>
      <c r="GM395" t="s">
        <v>1836</v>
      </c>
      <c r="GN395">
        <v>0</v>
      </c>
      <c r="GO395" t="s">
        <v>1893</v>
      </c>
      <c r="GP395">
        <v>0</v>
      </c>
      <c r="GQ395" t="s">
        <v>2032</v>
      </c>
      <c r="GR395">
        <v>209.57142959999999</v>
      </c>
      <c r="GS395">
        <v>18.842263029540302</v>
      </c>
      <c r="GT395">
        <v>6.7862303688746701</v>
      </c>
      <c r="GU395">
        <v>1</v>
      </c>
      <c r="GV395">
        <v>25043149</v>
      </c>
      <c r="GW395">
        <v>2484633</v>
      </c>
      <c r="GX395">
        <v>0.49</v>
      </c>
      <c r="GY395">
        <v>2626532</v>
      </c>
      <c r="GZ395">
        <v>209.76052172991504</v>
      </c>
      <c r="HA395" t="s">
        <v>1806</v>
      </c>
      <c r="HB395" s="57">
        <v>0.46200000000000002</v>
      </c>
      <c r="HC395" t="s">
        <v>1806</v>
      </c>
      <c r="HD395" s="58">
        <v>209.76002527931999</v>
      </c>
      <c r="HE395" s="18">
        <v>1266748.56</v>
      </c>
      <c r="HF395" s="18">
        <v>13114647.84168</v>
      </c>
      <c r="HG395" s="18">
        <v>1375464.4314000881</v>
      </c>
      <c r="HH395" s="57">
        <v>1</v>
      </c>
      <c r="HI395">
        <v>23</v>
      </c>
      <c r="HJ395" s="11">
        <v>16.763861763155749</v>
      </c>
      <c r="HK395">
        <v>0</v>
      </c>
      <c r="HL395" s="11">
        <v>16.763861763155749</v>
      </c>
      <c r="HM395" s="59" t="s">
        <v>44</v>
      </c>
      <c r="HN395" s="59" t="s">
        <v>44</v>
      </c>
      <c r="HO395" s="59" t="s">
        <v>44</v>
      </c>
      <c r="HP395" s="59" t="s">
        <v>44</v>
      </c>
      <c r="HQ395" s="59" t="s">
        <v>44</v>
      </c>
      <c r="HR395" s="59" t="s">
        <v>44</v>
      </c>
      <c r="HS395" s="59" t="s">
        <v>44</v>
      </c>
      <c r="HT395" s="59" t="s">
        <v>44</v>
      </c>
      <c r="HU395" t="s">
        <v>44</v>
      </c>
      <c r="HV395" s="19">
        <v>1</v>
      </c>
      <c r="HW395" s="18">
        <v>312.24865930649997</v>
      </c>
      <c r="HX395" s="58">
        <v>102.85470837556107</v>
      </c>
      <c r="HY395" s="58">
        <v>210.14529162443893</v>
      </c>
      <c r="HZ395" s="57">
        <v>0.68812391123391214</v>
      </c>
      <c r="IA395" s="18">
        <v>1266748.56</v>
      </c>
      <c r="IB395" s="18">
        <v>1886753.1897340391</v>
      </c>
      <c r="IC395" s="18">
        <v>19533555.773316506</v>
      </c>
      <c r="ID395" s="58">
        <v>20.976002527932</v>
      </c>
      <c r="IE395" s="18">
        <v>204867.95764029387</v>
      </c>
      <c r="IF395" s="18">
        <v>1170596.4737597941</v>
      </c>
      <c r="IG395" s="18">
        <v>494929269.06077886</v>
      </c>
      <c r="IH395" s="18">
        <v>1</v>
      </c>
      <c r="II395" s="18">
        <v>0</v>
      </c>
      <c r="IJ395" s="18">
        <v>2355.1765791892758</v>
      </c>
      <c r="IK395" s="58">
        <v>26.009317533546326</v>
      </c>
      <c r="IL395" s="58">
        <v>7.600846925339912</v>
      </c>
      <c r="IM395" s="58">
        <v>13.349877184790998</v>
      </c>
      <c r="IN395" s="58">
        <v>26.126496565746535</v>
      </c>
      <c r="IO395" s="58">
        <v>0</v>
      </c>
      <c r="IP395" s="58">
        <v>78.548106081590888</v>
      </c>
      <c r="IQ395" s="58">
        <v>13.06986913276323</v>
      </c>
      <c r="IR395" s="58">
        <v>14.143420277134377</v>
      </c>
      <c r="IS395" s="58">
        <f t="shared" si="30"/>
        <v>2355.1765791892758</v>
      </c>
      <c r="IT395" s="60"/>
      <c r="IU395" s="18">
        <f t="shared" si="31"/>
        <v>13.349877184790998</v>
      </c>
      <c r="IV395" s="18">
        <f t="shared" si="32"/>
        <v>26.009317533546326</v>
      </c>
      <c r="IW395" s="57">
        <f t="shared" si="33"/>
        <v>0.3286092919346999</v>
      </c>
      <c r="IX395" s="57">
        <f t="shared" si="34"/>
        <v>0.48944569531149829</v>
      </c>
      <c r="JA395" s="18">
        <v>214.13</v>
      </c>
    </row>
    <row r="396" spans="18:261" x14ac:dyDescent="0.2">
      <c r="R396" t="s">
        <v>769</v>
      </c>
      <c r="S396">
        <v>645</v>
      </c>
      <c r="T396" t="s">
        <v>41</v>
      </c>
      <c r="U396" t="s">
        <v>770</v>
      </c>
      <c r="V396">
        <v>470</v>
      </c>
      <c r="W396" t="s">
        <v>42</v>
      </c>
      <c r="X396" t="s">
        <v>275</v>
      </c>
      <c r="Y396">
        <v>12057</v>
      </c>
      <c r="Z396">
        <v>437</v>
      </c>
      <c r="AA396">
        <v>832</v>
      </c>
      <c r="AB396" t="b">
        <v>1</v>
      </c>
      <c r="AC396">
        <v>10792</v>
      </c>
      <c r="AD396">
        <v>1985</v>
      </c>
      <c r="AE396" s="10">
        <v>9999</v>
      </c>
      <c r="AF396" s="11">
        <v>999</v>
      </c>
      <c r="AG396" s="11">
        <v>56.104282686531661</v>
      </c>
      <c r="AH396" s="11">
        <v>0</v>
      </c>
      <c r="AI396" s="11">
        <v>14.203615870008015</v>
      </c>
      <c r="AJ396" s="11" t="s">
        <v>275</v>
      </c>
      <c r="AK396" s="11">
        <v>4.82</v>
      </c>
      <c r="AL396" s="11" t="s">
        <v>1614</v>
      </c>
      <c r="AM396" s="11"/>
      <c r="AQ396" t="s">
        <v>445</v>
      </c>
      <c r="AR396" t="s">
        <v>967</v>
      </c>
      <c r="AS396">
        <v>3</v>
      </c>
      <c r="AT396" t="s">
        <v>41</v>
      </c>
      <c r="AU396">
        <v>5</v>
      </c>
      <c r="AV396">
        <v>5</v>
      </c>
      <c r="AW396" t="s">
        <v>42</v>
      </c>
      <c r="AX396">
        <v>0</v>
      </c>
      <c r="AY396" t="s">
        <v>380</v>
      </c>
      <c r="AZ396" t="s">
        <v>381</v>
      </c>
      <c r="BA396">
        <v>1</v>
      </c>
      <c r="BB396" t="s">
        <v>447</v>
      </c>
      <c r="BC396">
        <v>97</v>
      </c>
      <c r="BD396">
        <v>1097</v>
      </c>
      <c r="BE396">
        <v>756</v>
      </c>
      <c r="BF396">
        <v>10141</v>
      </c>
      <c r="BG396">
        <v>1971</v>
      </c>
      <c r="BH396">
        <v>2028</v>
      </c>
      <c r="BI396" t="s">
        <v>1881</v>
      </c>
      <c r="BJ396" t="s">
        <v>1788</v>
      </c>
      <c r="BK396" t="s">
        <v>1808</v>
      </c>
      <c r="BL396" t="s">
        <v>1809</v>
      </c>
      <c r="BM396" t="s">
        <v>1810</v>
      </c>
      <c r="BN396">
        <v>2010</v>
      </c>
      <c r="BO396">
        <v>0.95</v>
      </c>
      <c r="BP396" t="s">
        <v>1971</v>
      </c>
      <c r="BQ396" t="s">
        <v>1701</v>
      </c>
      <c r="BR396">
        <v>2008</v>
      </c>
      <c r="BS396">
        <v>0</v>
      </c>
      <c r="BT396" t="s">
        <v>1958</v>
      </c>
      <c r="BU396" t="s">
        <v>1793</v>
      </c>
      <c r="BV396" t="s">
        <v>1812</v>
      </c>
      <c r="BW396">
        <v>2016</v>
      </c>
      <c r="BX396">
        <v>0</v>
      </c>
      <c r="BY396">
        <v>1.8</v>
      </c>
      <c r="BZ396">
        <v>0.3085</v>
      </c>
      <c r="CA396">
        <v>6.8419999999999995E-2</v>
      </c>
      <c r="CB396">
        <v>0.3085</v>
      </c>
      <c r="CC396">
        <v>6.8419999999999995E-2</v>
      </c>
      <c r="CD396">
        <v>0.05</v>
      </c>
      <c r="CE396">
        <v>0.1</v>
      </c>
      <c r="CF396">
        <v>0.1</v>
      </c>
      <c r="CG396">
        <v>0.99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 t="s">
        <v>2602</v>
      </c>
      <c r="CT396" t="s">
        <v>2639</v>
      </c>
      <c r="CU396">
        <v>1</v>
      </c>
      <c r="CV396">
        <v>0</v>
      </c>
      <c r="CW396" t="s">
        <v>2111</v>
      </c>
      <c r="CX396">
        <v>31.006900000000002</v>
      </c>
      <c r="CY396">
        <v>-88.010300000000001</v>
      </c>
      <c r="CZ396" t="s">
        <v>1817</v>
      </c>
      <c r="DA396" t="s">
        <v>1818</v>
      </c>
      <c r="DB396" t="s">
        <v>2172</v>
      </c>
      <c r="DC396">
        <v>0</v>
      </c>
      <c r="DD396" s="18">
        <v>33220819.399999999</v>
      </c>
      <c r="DE396" s="18">
        <v>3403370.8</v>
      </c>
      <c r="DF396" s="57">
        <v>0.34199999999999903</v>
      </c>
      <c r="DG396" t="s">
        <v>1891</v>
      </c>
      <c r="DH396">
        <v>17529122.800000001</v>
      </c>
      <c r="DI396">
        <v>316.39999999999998</v>
      </c>
      <c r="DJ396">
        <v>1185</v>
      </c>
      <c r="DK396">
        <v>3409765.4</v>
      </c>
      <c r="DL396">
        <v>14</v>
      </c>
      <c r="DM396">
        <v>580.20000000000005</v>
      </c>
      <c r="DN396">
        <v>101</v>
      </c>
      <c r="DO396">
        <v>0</v>
      </c>
      <c r="DP396">
        <v>2.24847677658369E-2</v>
      </c>
      <c r="DQ396">
        <v>7.0803098496677999E-2</v>
      </c>
      <c r="DR396">
        <v>205.19975802562601</v>
      </c>
      <c r="DS396">
        <v>5.3819922843758595E-7</v>
      </c>
      <c r="DT396">
        <v>6.7561122368340595E-2</v>
      </c>
      <c r="DU396">
        <v>1.90482959610562E-2</v>
      </c>
      <c r="DV396">
        <v>7.1340805037457905E-2</v>
      </c>
      <c r="DW396" s="58">
        <v>205.27882584377099</v>
      </c>
      <c r="DX396">
        <v>4.21422477014519E-7</v>
      </c>
      <c r="DY396">
        <v>6.6198406688097303E-2</v>
      </c>
      <c r="DZ396">
        <v>7.0898258472025999E-3</v>
      </c>
      <c r="EA396">
        <v>0</v>
      </c>
      <c r="EB396">
        <v>3797494</v>
      </c>
      <c r="EC396">
        <v>1786841</v>
      </c>
      <c r="ED396">
        <v>711177</v>
      </c>
      <c r="EE396">
        <v>0</v>
      </c>
      <c r="EF396">
        <v>1</v>
      </c>
      <c r="EG396">
        <v>1</v>
      </c>
      <c r="EH396" t="s">
        <v>1859</v>
      </c>
      <c r="EI396">
        <v>6.2142140999999998E-2</v>
      </c>
      <c r="EJ396">
        <v>4.3211710999999903E-2</v>
      </c>
      <c r="EK396" t="s">
        <v>1848</v>
      </c>
      <c r="EL396" t="s">
        <v>1848</v>
      </c>
      <c r="EM396">
        <v>0</v>
      </c>
      <c r="EN396">
        <v>1</v>
      </c>
      <c r="EO396">
        <v>0</v>
      </c>
      <c r="EP396">
        <v>0</v>
      </c>
      <c r="EQ396">
        <v>1</v>
      </c>
      <c r="ER396">
        <v>1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1</v>
      </c>
      <c r="EY396">
        <v>1</v>
      </c>
      <c r="EZ396" t="s">
        <v>1936</v>
      </c>
      <c r="FA396">
        <v>51</v>
      </c>
      <c r="FB396" t="s">
        <v>1824</v>
      </c>
      <c r="FC396">
        <v>0</v>
      </c>
      <c r="FD396" t="s">
        <v>1803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53</v>
      </c>
      <c r="FM396">
        <v>90</v>
      </c>
      <c r="FN396">
        <v>65</v>
      </c>
      <c r="FO396">
        <v>88</v>
      </c>
      <c r="FP396">
        <v>1</v>
      </c>
      <c r="FQ396">
        <v>0</v>
      </c>
      <c r="FR396">
        <v>0</v>
      </c>
      <c r="FS396">
        <v>0</v>
      </c>
      <c r="FT396">
        <v>0</v>
      </c>
      <c r="FU396">
        <v>0</v>
      </c>
      <c r="FV396">
        <v>0</v>
      </c>
      <c r="FW396">
        <v>0</v>
      </c>
      <c r="FX396" t="s">
        <v>1827</v>
      </c>
      <c r="FY396" t="s">
        <v>2114</v>
      </c>
      <c r="FZ396">
        <v>2028</v>
      </c>
      <c r="GA396">
        <v>1</v>
      </c>
      <c r="GB396">
        <v>0</v>
      </c>
      <c r="GC396">
        <v>0</v>
      </c>
      <c r="GD396">
        <v>0</v>
      </c>
      <c r="GE396">
        <v>1</v>
      </c>
      <c r="GF396">
        <v>0</v>
      </c>
      <c r="GG396">
        <v>0</v>
      </c>
      <c r="GH396">
        <v>0</v>
      </c>
      <c r="GI396">
        <v>0</v>
      </c>
      <c r="GJ396">
        <v>0</v>
      </c>
      <c r="GK396">
        <v>0</v>
      </c>
      <c r="GL396">
        <v>1</v>
      </c>
      <c r="GM396" t="s">
        <v>1804</v>
      </c>
      <c r="GN396" t="s">
        <v>1991</v>
      </c>
      <c r="GO396" t="s">
        <v>1893</v>
      </c>
      <c r="GP396">
        <v>0</v>
      </c>
      <c r="GQ396" t="s">
        <v>2173</v>
      </c>
      <c r="GR396">
        <v>134.48828599999999</v>
      </c>
      <c r="GS396">
        <v>2.3526212535714799</v>
      </c>
      <c r="GT396">
        <v>8.8111763131548795</v>
      </c>
      <c r="GU396">
        <v>0</v>
      </c>
      <c r="GV396">
        <v>40414682</v>
      </c>
      <c r="GW396">
        <v>4091981</v>
      </c>
      <c r="GX396">
        <v>0.42</v>
      </c>
      <c r="GY396">
        <v>4146545</v>
      </c>
      <c r="GZ396">
        <v>205.1999320444981</v>
      </c>
      <c r="HA396" t="s">
        <v>1806</v>
      </c>
      <c r="HB396" s="57">
        <v>0.34199999999999903</v>
      </c>
      <c r="HC396" t="s">
        <v>1806</v>
      </c>
      <c r="HD396" s="58">
        <v>205.27882584377099</v>
      </c>
      <c r="HE396" s="18">
        <v>2264915.5199999935</v>
      </c>
      <c r="HF396" s="18">
        <v>22968508.288319934</v>
      </c>
      <c r="HG396" s="18">
        <v>2357474.2064046194</v>
      </c>
      <c r="HH396" s="57">
        <v>0.67620751341681573</v>
      </c>
      <c r="HI396">
        <v>80</v>
      </c>
      <c r="HJ396" s="11">
        <v>9.8967444451772639</v>
      </c>
      <c r="HK396">
        <v>0</v>
      </c>
      <c r="HL396" s="11">
        <v>9.8967444451772639</v>
      </c>
      <c r="HM396" s="59">
        <v>2160</v>
      </c>
      <c r="HN396" s="59">
        <v>10.58</v>
      </c>
      <c r="HO396" s="59">
        <v>3.52</v>
      </c>
      <c r="HP396" s="59">
        <v>26.8</v>
      </c>
      <c r="HQ396" s="59">
        <v>0.2</v>
      </c>
      <c r="HR396" s="59">
        <v>0.25</v>
      </c>
      <c r="HS396" s="59">
        <v>4.82</v>
      </c>
      <c r="HT396" s="59">
        <v>15.85</v>
      </c>
      <c r="HU396" t="s">
        <v>44</v>
      </c>
      <c r="HV396" s="19">
        <v>1</v>
      </c>
      <c r="HW396" s="18">
        <v>708.62346827999988</v>
      </c>
      <c r="HX396" s="58">
        <v>233.42057045143196</v>
      </c>
      <c r="HY396" s="58">
        <v>522.57942954856799</v>
      </c>
      <c r="HZ396" s="57">
        <v>0.49476115089977857</v>
      </c>
      <c r="IA396" s="18">
        <v>2264915.519999993</v>
      </c>
      <c r="IB396" s="18">
        <v>3276585.4075028375</v>
      </c>
      <c r="IC396" s="18">
        <v>33227852.617486276</v>
      </c>
      <c r="ID396" s="58">
        <v>20.5278825843771</v>
      </c>
      <c r="IE396" s="18">
        <v>341048.72853137279</v>
      </c>
      <c r="IF396" s="18">
        <v>2016425.4778732467</v>
      </c>
      <c r="IG396" s="18">
        <v>1123202565.4620116</v>
      </c>
      <c r="IH396" s="18">
        <v>0</v>
      </c>
      <c r="II396" s="18">
        <v>0</v>
      </c>
      <c r="IJ396" s="18">
        <v>2149.3432422938918</v>
      </c>
      <c r="IK396" s="58">
        <v>20.714974412698414</v>
      </c>
      <c r="IL396" s="58">
        <v>6.7945211898011806</v>
      </c>
      <c r="IM396" s="58">
        <v>12.543385254659995</v>
      </c>
      <c r="IN396" s="58">
        <v>18.215819384371578</v>
      </c>
      <c r="IO396" s="58">
        <v>4.8379124380511555E-15</v>
      </c>
      <c r="IP396" s="58">
        <v>75.674418805354165</v>
      </c>
      <c r="IQ396" s="58">
        <v>18.413465287655129</v>
      </c>
      <c r="IR396" s="58">
        <v>20.682610770707999</v>
      </c>
      <c r="IS396" s="58">
        <f t="shared" si="30"/>
        <v>2149.3432422938918</v>
      </c>
      <c r="IT396" s="60"/>
      <c r="IU396" s="18">
        <f t="shared" si="31"/>
        <v>12.543385254659995</v>
      </c>
      <c r="IV396" s="18">
        <f t="shared" si="32"/>
        <v>20.714974412698414</v>
      </c>
      <c r="IW396" s="57">
        <f t="shared" si="33"/>
        <v>0.30875736832200007</v>
      </c>
      <c r="IX396" s="57">
        <f t="shared" si="34"/>
        <v>0.44667003187070198</v>
      </c>
      <c r="JA396" s="18">
        <v>205.4</v>
      </c>
    </row>
    <row r="397" spans="18:261" x14ac:dyDescent="0.2">
      <c r="R397" t="s">
        <v>773</v>
      </c>
      <c r="S397">
        <v>6469</v>
      </c>
      <c r="T397" t="s">
        <v>41</v>
      </c>
      <c r="U397" t="s">
        <v>403</v>
      </c>
      <c r="V397">
        <v>2885</v>
      </c>
      <c r="W397" t="s">
        <v>42</v>
      </c>
      <c r="X397" t="s">
        <v>398</v>
      </c>
      <c r="Y397">
        <v>38057</v>
      </c>
      <c r="Z397">
        <v>450</v>
      </c>
      <c r="AA397">
        <v>900</v>
      </c>
      <c r="AB397" t="b">
        <v>1</v>
      </c>
      <c r="AC397">
        <v>11322</v>
      </c>
      <c r="AD397">
        <v>1984</v>
      </c>
      <c r="AE397" s="10">
        <v>9999</v>
      </c>
      <c r="AF397" s="11">
        <v>288</v>
      </c>
      <c r="AG397" s="11">
        <v>36.377678732175944</v>
      </c>
      <c r="AH397" s="11">
        <v>0</v>
      </c>
      <c r="AI397" s="11">
        <v>12.631138448672202</v>
      </c>
      <c r="AJ397" s="11" t="s">
        <v>398</v>
      </c>
      <c r="AK397" s="11">
        <v>4.82</v>
      </c>
      <c r="AL397" s="11" t="s">
        <v>125</v>
      </c>
      <c r="AM397" s="11">
        <v>-28.91</v>
      </c>
      <c r="AQ397" t="s">
        <v>968</v>
      </c>
      <c r="AR397" t="s">
        <v>969</v>
      </c>
      <c r="AS397">
        <v>3118</v>
      </c>
      <c r="AT397" t="s">
        <v>41</v>
      </c>
      <c r="AU397">
        <v>1</v>
      </c>
      <c r="AV397">
        <v>2065</v>
      </c>
      <c r="AW397" t="s">
        <v>42</v>
      </c>
      <c r="AX397">
        <v>0</v>
      </c>
      <c r="AY397" t="s">
        <v>172</v>
      </c>
      <c r="AZ397" t="s">
        <v>72</v>
      </c>
      <c r="BA397">
        <v>42</v>
      </c>
      <c r="BB397" t="s">
        <v>43</v>
      </c>
      <c r="BC397">
        <v>63</v>
      </c>
      <c r="BD397">
        <v>42063</v>
      </c>
      <c r="BE397">
        <v>850</v>
      </c>
      <c r="BF397">
        <v>9782</v>
      </c>
      <c r="BG397">
        <v>1970</v>
      </c>
      <c r="BH397">
        <v>2028</v>
      </c>
      <c r="BI397" t="s">
        <v>1881</v>
      </c>
      <c r="BJ397" t="s">
        <v>1788</v>
      </c>
      <c r="BK397" t="s">
        <v>1808</v>
      </c>
      <c r="BL397" t="s">
        <v>1809</v>
      </c>
      <c r="BM397" t="s">
        <v>1810</v>
      </c>
      <c r="BN397">
        <v>1994</v>
      </c>
      <c r="BO397">
        <v>0.95</v>
      </c>
      <c r="BP397" t="s">
        <v>1968</v>
      </c>
      <c r="BQ397" t="s">
        <v>1701</v>
      </c>
      <c r="BR397">
        <v>2014</v>
      </c>
      <c r="BS397">
        <v>0</v>
      </c>
      <c r="BT397" t="s">
        <v>1958</v>
      </c>
      <c r="BU397" t="s">
        <v>1863</v>
      </c>
      <c r="BV397">
        <v>0</v>
      </c>
      <c r="BW397">
        <v>0</v>
      </c>
      <c r="BX397">
        <v>0</v>
      </c>
      <c r="BY397">
        <v>0.13</v>
      </c>
      <c r="BZ397">
        <v>0.31211</v>
      </c>
      <c r="CA397">
        <v>0.13214000000000001</v>
      </c>
      <c r="CB397">
        <v>0.31211</v>
      </c>
      <c r="CC397">
        <v>0.13214000000000001</v>
      </c>
      <c r="CD397">
        <v>0.05</v>
      </c>
      <c r="CE397">
        <v>0.1</v>
      </c>
      <c r="CF397">
        <v>0.56000000000000005</v>
      </c>
      <c r="CG397">
        <v>0.99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 t="s">
        <v>2602</v>
      </c>
      <c r="CT397" t="s">
        <v>2640</v>
      </c>
      <c r="CU397">
        <v>1</v>
      </c>
      <c r="CV397">
        <v>0</v>
      </c>
      <c r="CW397" t="s">
        <v>1797</v>
      </c>
      <c r="CX397">
        <v>40.3842</v>
      </c>
      <c r="CY397">
        <v>-79.061099999999996</v>
      </c>
      <c r="CZ397" t="s">
        <v>1798</v>
      </c>
      <c r="DA397" t="s">
        <v>1799</v>
      </c>
      <c r="DB397" t="s">
        <v>1846</v>
      </c>
      <c r="DC397" t="s">
        <v>2498</v>
      </c>
      <c r="DD397" s="18">
        <v>47318415</v>
      </c>
      <c r="DE397" s="18">
        <v>4977082.5999999996</v>
      </c>
      <c r="DF397" s="57">
        <v>0.56000000000000005</v>
      </c>
      <c r="DG397" t="s">
        <v>1820</v>
      </c>
      <c r="DH397">
        <v>19034419</v>
      </c>
      <c r="DI397">
        <v>1785.2</v>
      </c>
      <c r="DJ397">
        <v>3000.8</v>
      </c>
      <c r="DK397">
        <v>4850555.2</v>
      </c>
      <c r="DL397">
        <v>18.2</v>
      </c>
      <c r="DM397">
        <v>1082.4000000000001</v>
      </c>
      <c r="DN397">
        <v>83</v>
      </c>
      <c r="DO397">
        <v>0</v>
      </c>
      <c r="DP397">
        <v>7.4833625423245398E-2</v>
      </c>
      <c r="DQ397">
        <v>0.147550853898335</v>
      </c>
      <c r="DR397">
        <v>205.12439394395699</v>
      </c>
      <c r="DS397">
        <v>6.2406576676383101E-7</v>
      </c>
      <c r="DT397">
        <v>0.15990288770415301</v>
      </c>
      <c r="DU397">
        <v>7.5454767451530194E-2</v>
      </c>
      <c r="DV397">
        <v>0.12683434134469601</v>
      </c>
      <c r="DW397" s="58">
        <v>205.01765327515699</v>
      </c>
      <c r="DX397">
        <v>3.8462826787414497E-7</v>
      </c>
      <c r="DY397">
        <v>0.11373081573963401</v>
      </c>
      <c r="DZ397">
        <v>2.96615804858677E-3</v>
      </c>
      <c r="EA397">
        <v>0</v>
      </c>
      <c r="EB397">
        <v>5383004</v>
      </c>
      <c r="EC397">
        <v>2112525</v>
      </c>
      <c r="ED397">
        <v>177346</v>
      </c>
      <c r="EE397">
        <v>0</v>
      </c>
      <c r="EF397">
        <v>1</v>
      </c>
      <c r="EG397">
        <v>1</v>
      </c>
      <c r="EH397" t="s">
        <v>1847</v>
      </c>
      <c r="EI397">
        <v>0.99</v>
      </c>
      <c r="EJ397">
        <v>0.49</v>
      </c>
      <c r="EK397" t="s">
        <v>1822</v>
      </c>
      <c r="EL397" t="s">
        <v>1822</v>
      </c>
      <c r="EM397">
        <v>0</v>
      </c>
      <c r="EN397">
        <v>1</v>
      </c>
      <c r="EO397">
        <v>0</v>
      </c>
      <c r="EP397">
        <v>0</v>
      </c>
      <c r="EQ397">
        <v>1</v>
      </c>
      <c r="ER397">
        <v>1</v>
      </c>
      <c r="ES397">
        <v>0</v>
      </c>
      <c r="ET397">
        <v>0</v>
      </c>
      <c r="EU397">
        <v>0</v>
      </c>
      <c r="EV397">
        <v>0</v>
      </c>
      <c r="EW397">
        <v>0</v>
      </c>
      <c r="EX397">
        <v>1</v>
      </c>
      <c r="EY397">
        <v>1</v>
      </c>
      <c r="EZ397" t="s">
        <v>1939</v>
      </c>
      <c r="FA397">
        <v>52</v>
      </c>
      <c r="FB397" t="s">
        <v>1824</v>
      </c>
      <c r="FC397">
        <v>0</v>
      </c>
      <c r="FD397" t="s">
        <v>1803</v>
      </c>
      <c r="FE397">
        <v>0</v>
      </c>
      <c r="FF397">
        <v>0</v>
      </c>
      <c r="FG397">
        <v>1</v>
      </c>
      <c r="FH397">
        <v>0</v>
      </c>
      <c r="FI397">
        <v>0</v>
      </c>
      <c r="FJ397" t="s">
        <v>1850</v>
      </c>
      <c r="FK397">
        <v>1</v>
      </c>
      <c r="FL397">
        <v>52</v>
      </c>
      <c r="FM397">
        <v>27</v>
      </c>
      <c r="FN397">
        <v>51</v>
      </c>
      <c r="FO397">
        <v>15</v>
      </c>
      <c r="FP397">
        <v>0</v>
      </c>
      <c r="FQ397">
        <v>0</v>
      </c>
      <c r="FR397">
        <v>0</v>
      </c>
      <c r="FS397">
        <v>0</v>
      </c>
      <c r="FT397">
        <v>0</v>
      </c>
      <c r="FU397">
        <v>0</v>
      </c>
      <c r="FV397">
        <v>0</v>
      </c>
      <c r="FW397">
        <v>0</v>
      </c>
      <c r="FX397" t="s">
        <v>1827</v>
      </c>
      <c r="FY397" t="s">
        <v>2114</v>
      </c>
      <c r="FZ397">
        <v>2028</v>
      </c>
      <c r="GA397">
        <v>1</v>
      </c>
      <c r="GB397" t="s">
        <v>2026</v>
      </c>
      <c r="GC397">
        <v>0</v>
      </c>
      <c r="GD397">
        <v>1</v>
      </c>
      <c r="GE397">
        <v>1</v>
      </c>
      <c r="GF397">
        <v>1</v>
      </c>
      <c r="GG397">
        <v>0</v>
      </c>
      <c r="GH397">
        <v>1</v>
      </c>
      <c r="GI397">
        <v>0</v>
      </c>
      <c r="GJ397" t="s">
        <v>1804</v>
      </c>
      <c r="GK397">
        <v>0</v>
      </c>
      <c r="GL397">
        <v>1</v>
      </c>
      <c r="GM397" t="s">
        <v>1804</v>
      </c>
      <c r="GN397">
        <v>0</v>
      </c>
      <c r="GO397" t="s">
        <v>1838</v>
      </c>
      <c r="GP397">
        <v>0</v>
      </c>
      <c r="GQ397" t="s">
        <v>1839</v>
      </c>
      <c r="GR397">
        <v>152.69156219999999</v>
      </c>
      <c r="GS397">
        <v>11.6915432279204</v>
      </c>
      <c r="GT397">
        <v>19.6526904091102</v>
      </c>
      <c r="GU397">
        <v>1</v>
      </c>
      <c r="GV397">
        <v>55580417</v>
      </c>
      <c r="GW397">
        <v>5807858</v>
      </c>
      <c r="GX397">
        <v>0.66</v>
      </c>
      <c r="GY397">
        <v>5694468</v>
      </c>
      <c r="GZ397">
        <v>204.90914992595324</v>
      </c>
      <c r="HA397" t="s">
        <v>1806</v>
      </c>
      <c r="HB397" s="57">
        <v>0.56000000000000005</v>
      </c>
      <c r="HC397" t="s">
        <v>1806</v>
      </c>
      <c r="HD397" s="58">
        <v>205.01765327515699</v>
      </c>
      <c r="HE397" s="18">
        <v>4169760.0000000005</v>
      </c>
      <c r="HF397" s="18">
        <v>40788592.320000008</v>
      </c>
      <c r="HG397" s="18">
        <v>4181190.7389217461</v>
      </c>
      <c r="HH397" s="57">
        <v>0.5</v>
      </c>
      <c r="HI397">
        <v>52</v>
      </c>
      <c r="HJ397" s="11">
        <v>9.440291471118698</v>
      </c>
      <c r="HK397">
        <v>0</v>
      </c>
      <c r="HL397" s="11">
        <v>9.440291471118698</v>
      </c>
      <c r="HM397" s="59">
        <v>1977</v>
      </c>
      <c r="HN397" s="59">
        <v>12.66</v>
      </c>
      <c r="HO397" s="59">
        <v>3.22</v>
      </c>
      <c r="HP397" s="59">
        <v>24.25</v>
      </c>
      <c r="HQ397" s="59">
        <v>0.17</v>
      </c>
      <c r="HR397" s="59">
        <v>0.21</v>
      </c>
      <c r="HS397" s="59">
        <v>4.82</v>
      </c>
      <c r="HT397" s="59">
        <v>44.28</v>
      </c>
      <c r="HU397" t="s">
        <v>44</v>
      </c>
      <c r="HV397" s="19">
        <v>1</v>
      </c>
      <c r="HW397" s="18">
        <v>768.52772100000004</v>
      </c>
      <c r="HX397" s="58">
        <v>253.15303129739999</v>
      </c>
      <c r="HY397" s="58">
        <v>596.84696870259995</v>
      </c>
      <c r="HZ397" s="57">
        <v>0.79752436547463446</v>
      </c>
      <c r="IA397" s="18">
        <v>4169760.0000000005</v>
      </c>
      <c r="IB397" s="18">
        <v>5938366.425324128</v>
      </c>
      <c r="IC397" s="18">
        <v>58089100.372520626</v>
      </c>
      <c r="ID397" s="58">
        <v>20.501765327515699</v>
      </c>
      <c r="IE397" s="18">
        <v>595464.55196196132</v>
      </c>
      <c r="IF397" s="18">
        <v>3585726.1869597849</v>
      </c>
      <c r="IG397" s="18">
        <v>1218153711.3794687</v>
      </c>
      <c r="IH397" s="18">
        <v>0</v>
      </c>
      <c r="II397" s="18">
        <v>0</v>
      </c>
      <c r="IJ397" s="18">
        <v>2040.9816506690793</v>
      </c>
      <c r="IK397" s="58">
        <v>20.301297176470587</v>
      </c>
      <c r="IL397" s="58">
        <v>6.2235625260880543</v>
      </c>
      <c r="IM397" s="58">
        <v>12.09933877932</v>
      </c>
      <c r="IN397" s="58">
        <v>17.150999804938536</v>
      </c>
      <c r="IO397" s="58">
        <v>0</v>
      </c>
      <c r="IP397" s="58">
        <v>73.094548820934946</v>
      </c>
      <c r="IQ397" s="58">
        <v>-4.3166870276570961</v>
      </c>
      <c r="IR397" s="58">
        <v>-5.0197778530615178</v>
      </c>
      <c r="IS397" s="58">
        <f t="shared" si="30"/>
        <v>2040.9816506690793</v>
      </c>
      <c r="IT397" s="60"/>
      <c r="IU397" s="18">
        <f t="shared" si="31"/>
        <v>12.09933877932</v>
      </c>
      <c r="IV397" s="18">
        <f t="shared" si="32"/>
        <v>20.301297176470587</v>
      </c>
      <c r="IW397" s="57">
        <f t="shared" si="33"/>
        <v>0.29782709564400001</v>
      </c>
      <c r="IX397" s="57">
        <f t="shared" si="34"/>
        <v>0.42415065263327567</v>
      </c>
      <c r="JA397" s="18">
        <v>205.4</v>
      </c>
    </row>
    <row r="398" spans="18:261" x14ac:dyDescent="0.2">
      <c r="R398" t="s">
        <v>774</v>
      </c>
      <c r="S398">
        <v>6469</v>
      </c>
      <c r="T398" t="s">
        <v>41</v>
      </c>
      <c r="U398" t="s">
        <v>407</v>
      </c>
      <c r="V398">
        <v>2886</v>
      </c>
      <c r="W398" t="s">
        <v>42</v>
      </c>
      <c r="X398" t="s">
        <v>398</v>
      </c>
      <c r="Y398">
        <v>38057</v>
      </c>
      <c r="Z398">
        <v>450</v>
      </c>
      <c r="AA398">
        <v>900</v>
      </c>
      <c r="AB398" t="b">
        <v>1</v>
      </c>
      <c r="AC398">
        <v>11263</v>
      </c>
      <c r="AD398">
        <v>1986</v>
      </c>
      <c r="AE398" s="10">
        <v>9999</v>
      </c>
      <c r="AF398" s="11">
        <v>288</v>
      </c>
      <c r="AG398" s="11">
        <v>36.377678732175944</v>
      </c>
      <c r="AH398" s="11">
        <v>0</v>
      </c>
      <c r="AI398" s="11">
        <v>12.631138448672202</v>
      </c>
      <c r="AJ398" s="11" t="s">
        <v>398</v>
      </c>
      <c r="AK398" s="11">
        <v>4.82</v>
      </c>
      <c r="AL398" s="11" t="s">
        <v>125</v>
      </c>
      <c r="AM398" s="11">
        <v>-28.91</v>
      </c>
      <c r="AQ398" t="s">
        <v>968</v>
      </c>
      <c r="AR398" t="s">
        <v>970</v>
      </c>
      <c r="AS398">
        <v>3118</v>
      </c>
      <c r="AT398" t="s">
        <v>41</v>
      </c>
      <c r="AU398">
        <v>2</v>
      </c>
      <c r="AV398">
        <v>2066</v>
      </c>
      <c r="AW398" t="s">
        <v>42</v>
      </c>
      <c r="AX398">
        <v>0</v>
      </c>
      <c r="AY398" t="s">
        <v>172</v>
      </c>
      <c r="AZ398" t="s">
        <v>72</v>
      </c>
      <c r="BA398">
        <v>42</v>
      </c>
      <c r="BB398" t="s">
        <v>43</v>
      </c>
      <c r="BC398">
        <v>63</v>
      </c>
      <c r="BD398">
        <v>42063</v>
      </c>
      <c r="BE398">
        <v>850</v>
      </c>
      <c r="BF398">
        <v>9704</v>
      </c>
      <c r="BG398">
        <v>1971</v>
      </c>
      <c r="BH398">
        <v>2028</v>
      </c>
      <c r="BI398" t="s">
        <v>1881</v>
      </c>
      <c r="BJ398" t="s">
        <v>1788</v>
      </c>
      <c r="BK398" t="s">
        <v>1808</v>
      </c>
      <c r="BL398" t="s">
        <v>1809</v>
      </c>
      <c r="BM398" t="s">
        <v>1810</v>
      </c>
      <c r="BN398">
        <v>1995</v>
      </c>
      <c r="BO398">
        <v>0.95</v>
      </c>
      <c r="BP398" t="s">
        <v>1968</v>
      </c>
      <c r="BQ398" t="s">
        <v>1701</v>
      </c>
      <c r="BR398">
        <v>2014</v>
      </c>
      <c r="BS398">
        <v>0</v>
      </c>
      <c r="BT398" t="s">
        <v>1958</v>
      </c>
      <c r="BU398" t="s">
        <v>1863</v>
      </c>
      <c r="BV398">
        <v>0</v>
      </c>
      <c r="BW398">
        <v>0</v>
      </c>
      <c r="BX398">
        <v>0</v>
      </c>
      <c r="BY398">
        <v>0.13</v>
      </c>
      <c r="BZ398">
        <v>0.28794999999999998</v>
      </c>
      <c r="CA398">
        <v>0.14208999999999999</v>
      </c>
      <c r="CB398">
        <v>0.28794999999999998</v>
      </c>
      <c r="CC398">
        <v>0.14208999999999999</v>
      </c>
      <c r="CD398">
        <v>0.05</v>
      </c>
      <c r="CE398">
        <v>0.1</v>
      </c>
      <c r="CF398">
        <v>0.56000000000000005</v>
      </c>
      <c r="CG398">
        <v>0.99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 t="s">
        <v>2602</v>
      </c>
      <c r="CT398" t="s">
        <v>2641</v>
      </c>
      <c r="CU398">
        <v>1</v>
      </c>
      <c r="CV398">
        <v>0</v>
      </c>
      <c r="CW398" t="s">
        <v>1797</v>
      </c>
      <c r="CX398">
        <v>40.3842</v>
      </c>
      <c r="CY398">
        <v>-79.061099999999996</v>
      </c>
      <c r="CZ398" t="s">
        <v>1798</v>
      </c>
      <c r="DA398" t="s">
        <v>1799</v>
      </c>
      <c r="DB398" t="s">
        <v>1846</v>
      </c>
      <c r="DC398" t="s">
        <v>2498</v>
      </c>
      <c r="DD398" s="18">
        <v>50880171.399999999</v>
      </c>
      <c r="DE398" s="18">
        <v>5468081.5999999996</v>
      </c>
      <c r="DF398" s="57">
        <v>0.60399999999999998</v>
      </c>
      <c r="DG398" t="s">
        <v>1835</v>
      </c>
      <c r="DH398">
        <v>21132440.199999999</v>
      </c>
      <c r="DI398">
        <v>2093.8000000000002</v>
      </c>
      <c r="DJ398">
        <v>3252.6</v>
      </c>
      <c r="DK398">
        <v>5217002.4000000004</v>
      </c>
      <c r="DL398">
        <v>17.8</v>
      </c>
      <c r="DM398">
        <v>1176</v>
      </c>
      <c r="DN398">
        <v>112</v>
      </c>
      <c r="DO398">
        <v>0</v>
      </c>
      <c r="DP398">
        <v>8.0906738818249002E-2</v>
      </c>
      <c r="DQ398">
        <v>0.14948176794252999</v>
      </c>
      <c r="DR398">
        <v>205.073973101002</v>
      </c>
      <c r="DS398">
        <v>5.3616129104207396E-7</v>
      </c>
      <c r="DT398">
        <v>0.13952659447240101</v>
      </c>
      <c r="DU398">
        <v>8.2303181863888103E-2</v>
      </c>
      <c r="DV398">
        <v>0.12785334288398201</v>
      </c>
      <c r="DW398" s="58">
        <v>205.07015823456899</v>
      </c>
      <c r="DX398">
        <v>3.4984158878049603E-7</v>
      </c>
      <c r="DY398">
        <v>0.11129807905477899</v>
      </c>
      <c r="DZ398">
        <v>3.8516680009371899E-3</v>
      </c>
      <c r="EA398">
        <v>0</v>
      </c>
      <c r="EB398">
        <v>5622512</v>
      </c>
      <c r="EC398">
        <v>2173784</v>
      </c>
      <c r="ED398">
        <v>146009</v>
      </c>
      <c r="EE398">
        <v>0</v>
      </c>
      <c r="EF398">
        <v>1</v>
      </c>
      <c r="EG398">
        <v>1</v>
      </c>
      <c r="EH398" t="s">
        <v>1847</v>
      </c>
      <c r="EI398">
        <v>0.14000000000000001</v>
      </c>
      <c r="EJ398">
        <v>0.49</v>
      </c>
      <c r="EK398" t="s">
        <v>1822</v>
      </c>
      <c r="EL398" t="s">
        <v>1822</v>
      </c>
      <c r="EM398">
        <v>0</v>
      </c>
      <c r="EN398">
        <v>1</v>
      </c>
      <c r="EO398">
        <v>0</v>
      </c>
      <c r="EP398">
        <v>0</v>
      </c>
      <c r="EQ398">
        <v>1</v>
      </c>
      <c r="ER398">
        <v>1</v>
      </c>
      <c r="ES398">
        <v>0</v>
      </c>
      <c r="ET398">
        <v>0</v>
      </c>
      <c r="EU398">
        <v>0</v>
      </c>
      <c r="EV398">
        <v>0</v>
      </c>
      <c r="EW398">
        <v>0</v>
      </c>
      <c r="EX398">
        <v>1</v>
      </c>
      <c r="EY398">
        <v>1</v>
      </c>
      <c r="EZ398" t="s">
        <v>1939</v>
      </c>
      <c r="FA398">
        <v>51</v>
      </c>
      <c r="FB398" t="s">
        <v>1824</v>
      </c>
      <c r="FC398">
        <v>0</v>
      </c>
      <c r="FD398" t="s">
        <v>1803</v>
      </c>
      <c r="FE398">
        <v>0</v>
      </c>
      <c r="FF398">
        <v>0</v>
      </c>
      <c r="FG398">
        <v>1</v>
      </c>
      <c r="FH398">
        <v>0</v>
      </c>
      <c r="FI398">
        <v>0</v>
      </c>
      <c r="FJ398" t="s">
        <v>1850</v>
      </c>
      <c r="FK398">
        <v>1</v>
      </c>
      <c r="FL398">
        <v>52</v>
      </c>
      <c r="FM398">
        <v>27</v>
      </c>
      <c r="FN398">
        <v>51</v>
      </c>
      <c r="FO398">
        <v>15</v>
      </c>
      <c r="FP398">
        <v>0</v>
      </c>
      <c r="FQ398">
        <v>0</v>
      </c>
      <c r="FR398">
        <v>0</v>
      </c>
      <c r="FS398">
        <v>0</v>
      </c>
      <c r="FT398">
        <v>0</v>
      </c>
      <c r="FU398">
        <v>0</v>
      </c>
      <c r="FV398">
        <v>0</v>
      </c>
      <c r="FW398">
        <v>0</v>
      </c>
      <c r="FX398" t="s">
        <v>1827</v>
      </c>
      <c r="FY398" t="s">
        <v>2114</v>
      </c>
      <c r="FZ398">
        <v>2028</v>
      </c>
      <c r="GA398">
        <v>1</v>
      </c>
      <c r="GB398" t="s">
        <v>2026</v>
      </c>
      <c r="GC398">
        <v>0</v>
      </c>
      <c r="GD398">
        <v>1</v>
      </c>
      <c r="GE398">
        <v>1</v>
      </c>
      <c r="GF398">
        <v>1</v>
      </c>
      <c r="GG398">
        <v>0</v>
      </c>
      <c r="GH398">
        <v>1</v>
      </c>
      <c r="GI398">
        <v>0</v>
      </c>
      <c r="GJ398" t="s">
        <v>1804</v>
      </c>
      <c r="GK398">
        <v>0</v>
      </c>
      <c r="GL398">
        <v>1</v>
      </c>
      <c r="GM398" t="s">
        <v>1804</v>
      </c>
      <c r="GN398">
        <v>0</v>
      </c>
      <c r="GO398" t="s">
        <v>1838</v>
      </c>
      <c r="GP398">
        <v>0</v>
      </c>
      <c r="GQ398" t="s">
        <v>1839</v>
      </c>
      <c r="GR398">
        <v>152.69156219999999</v>
      </c>
      <c r="GS398">
        <v>13.7126110299236</v>
      </c>
      <c r="GT398">
        <v>21.301766470498499</v>
      </c>
      <c r="GU398">
        <v>1</v>
      </c>
      <c r="GV398">
        <v>56233721</v>
      </c>
      <c r="GW398">
        <v>6004754</v>
      </c>
      <c r="GX398">
        <v>0.67</v>
      </c>
      <c r="GY398">
        <v>5764802</v>
      </c>
      <c r="GZ398">
        <v>205.03007439255177</v>
      </c>
      <c r="HA398" t="s">
        <v>1806</v>
      </c>
      <c r="HB398" s="57">
        <v>0.60399999999999998</v>
      </c>
      <c r="HC398" t="s">
        <v>1806</v>
      </c>
      <c r="HD398" s="58">
        <v>205.07015823456899</v>
      </c>
      <c r="HE398" s="18">
        <v>4497384</v>
      </c>
      <c r="HF398" s="18">
        <v>43642614.336000003</v>
      </c>
      <c r="HG398" s="18">
        <v>4474898.9138268949</v>
      </c>
      <c r="HH398" s="57">
        <v>0.5</v>
      </c>
      <c r="HI398">
        <v>52</v>
      </c>
      <c r="HJ398" s="11">
        <v>9.4842028399234142</v>
      </c>
      <c r="HK398">
        <v>0</v>
      </c>
      <c r="HL398" s="11">
        <v>9.4842028399234142</v>
      </c>
      <c r="HM398" s="59">
        <v>1977</v>
      </c>
      <c r="HN398" s="59">
        <v>12.66</v>
      </c>
      <c r="HO398" s="59">
        <v>3.22</v>
      </c>
      <c r="HP398" s="59">
        <v>24.25</v>
      </c>
      <c r="HQ398" s="59">
        <v>0.17</v>
      </c>
      <c r="HR398" s="59">
        <v>0.21</v>
      </c>
      <c r="HS398" s="59">
        <v>4.82</v>
      </c>
      <c r="HT398" s="59">
        <v>44.28</v>
      </c>
      <c r="HU398" t="s">
        <v>44</v>
      </c>
      <c r="HV398" s="19">
        <v>1</v>
      </c>
      <c r="HW398" s="18">
        <v>762.39961200000005</v>
      </c>
      <c r="HX398" s="58">
        <v>251.13443219280001</v>
      </c>
      <c r="HY398" s="58">
        <v>598.86556780720002</v>
      </c>
      <c r="HZ398" s="57">
        <v>0.85728755767318554</v>
      </c>
      <c r="IA398" s="18">
        <v>4497384</v>
      </c>
      <c r="IB398" s="18">
        <v>6383363.1544345394</v>
      </c>
      <c r="IC398" s="18">
        <v>61944156.050632767</v>
      </c>
      <c r="ID398" s="58">
        <v>20.5070158234569</v>
      </c>
      <c r="IE398" s="18">
        <v>635144.89415050484</v>
      </c>
      <c r="IF398" s="18">
        <v>3839754.0196763901</v>
      </c>
      <c r="IG398" s="18">
        <v>1208440361.4011822</v>
      </c>
      <c r="IH398" s="18">
        <v>0</v>
      </c>
      <c r="II398" s="18">
        <v>0</v>
      </c>
      <c r="IJ398" s="18">
        <v>2017.8825204895231</v>
      </c>
      <c r="IK398" s="58">
        <v>20.301297176470587</v>
      </c>
      <c r="IL398" s="58">
        <v>6.1040623998193499</v>
      </c>
      <c r="IM398" s="58">
        <v>12.002860715040001</v>
      </c>
      <c r="IN398" s="58">
        <v>17.062810566238866</v>
      </c>
      <c r="IO398" s="58">
        <v>0</v>
      </c>
      <c r="IP398" s="58">
        <v>72.570874906944383</v>
      </c>
      <c r="IQ398" s="58">
        <v>-6.7695115496311047</v>
      </c>
      <c r="IR398" s="58">
        <v>-7.928917523131342</v>
      </c>
      <c r="IS398" s="58">
        <f t="shared" si="30"/>
        <v>2017.8825204895231</v>
      </c>
      <c r="IT398" s="60"/>
      <c r="IU398" s="18">
        <f t="shared" si="31"/>
        <v>12.002860715040001</v>
      </c>
      <c r="IV398" s="18">
        <f t="shared" si="32"/>
        <v>20.301297176470587</v>
      </c>
      <c r="IW398" s="57">
        <f t="shared" si="33"/>
        <v>0.29545227316799993</v>
      </c>
      <c r="IX398" s="57">
        <f t="shared" si="34"/>
        <v>0.41935026104832041</v>
      </c>
      <c r="JA398" s="18">
        <v>205.4</v>
      </c>
    </row>
    <row r="399" spans="18:261" x14ac:dyDescent="0.2">
      <c r="R399" t="s">
        <v>1081</v>
      </c>
      <c r="S399">
        <v>6481</v>
      </c>
      <c r="T399" t="s">
        <v>41</v>
      </c>
      <c r="U399" t="s">
        <v>1082</v>
      </c>
      <c r="V399">
        <v>2887</v>
      </c>
      <c r="W399" t="s">
        <v>42</v>
      </c>
      <c r="X399" t="s">
        <v>540</v>
      </c>
      <c r="Y399">
        <v>49027</v>
      </c>
      <c r="Z399">
        <v>900</v>
      </c>
      <c r="AA399">
        <v>1800</v>
      </c>
      <c r="AB399" t="b">
        <v>1</v>
      </c>
      <c r="AC399">
        <v>9703</v>
      </c>
      <c r="AD399">
        <v>1986</v>
      </c>
      <c r="AE399" s="10">
        <v>2021</v>
      </c>
      <c r="AF399" s="11">
        <v>114</v>
      </c>
      <c r="AG399" s="11">
        <v>10.461121260408538</v>
      </c>
      <c r="AH399" s="11">
        <v>44</v>
      </c>
      <c r="AI399" s="11">
        <v>9.1764221582531036</v>
      </c>
      <c r="AJ399" s="11" t="s">
        <v>540</v>
      </c>
      <c r="AK399" s="11">
        <v>4.82</v>
      </c>
      <c r="AL399" s="11" t="s">
        <v>540</v>
      </c>
      <c r="AM399" s="11">
        <v>-28.91</v>
      </c>
      <c r="AQ399" t="s">
        <v>971</v>
      </c>
      <c r="AR399" t="s">
        <v>972</v>
      </c>
      <c r="AS399">
        <v>3136</v>
      </c>
      <c r="AT399" t="s">
        <v>41</v>
      </c>
      <c r="AU399">
        <v>1</v>
      </c>
      <c r="AV399">
        <v>2089</v>
      </c>
      <c r="AW399" t="s">
        <v>42</v>
      </c>
      <c r="AX399">
        <v>0</v>
      </c>
      <c r="AY399" t="s">
        <v>172</v>
      </c>
      <c r="AZ399" t="s">
        <v>72</v>
      </c>
      <c r="BA399">
        <v>42</v>
      </c>
      <c r="BB399" t="s">
        <v>973</v>
      </c>
      <c r="BC399">
        <v>5</v>
      </c>
      <c r="BD399">
        <v>42005</v>
      </c>
      <c r="BE399">
        <v>850</v>
      </c>
      <c r="BF399">
        <v>9828</v>
      </c>
      <c r="BG399">
        <v>1967</v>
      </c>
      <c r="BH399">
        <v>2028</v>
      </c>
      <c r="BI399" t="s">
        <v>1881</v>
      </c>
      <c r="BJ399" t="s">
        <v>1788</v>
      </c>
      <c r="BK399" t="s">
        <v>1808</v>
      </c>
      <c r="BL399" t="s">
        <v>1809</v>
      </c>
      <c r="BM399" t="s">
        <v>1810</v>
      </c>
      <c r="BN399">
        <v>2009</v>
      </c>
      <c r="BO399">
        <v>0.98</v>
      </c>
      <c r="BP399" t="s">
        <v>1968</v>
      </c>
      <c r="BQ399" t="s">
        <v>1701</v>
      </c>
      <c r="BR399">
        <v>2003</v>
      </c>
      <c r="BS399">
        <v>0</v>
      </c>
      <c r="BT399" t="s">
        <v>1909</v>
      </c>
      <c r="BU399" t="s">
        <v>1863</v>
      </c>
      <c r="BV399">
        <v>0</v>
      </c>
      <c r="BW399">
        <v>0</v>
      </c>
      <c r="BX399">
        <v>0</v>
      </c>
      <c r="BY399">
        <v>3.7</v>
      </c>
      <c r="BZ399">
        <v>0.32414999999999999</v>
      </c>
      <c r="CA399">
        <v>0.12734000000000001</v>
      </c>
      <c r="CB399">
        <v>0.32414999999999999</v>
      </c>
      <c r="CC399">
        <v>0.12734000000000001</v>
      </c>
      <c r="CD399">
        <v>0.05</v>
      </c>
      <c r="CE399">
        <v>0.1</v>
      </c>
      <c r="CF399">
        <v>0.56000000000000005</v>
      </c>
      <c r="CG399">
        <v>0.99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 t="s">
        <v>2602</v>
      </c>
      <c r="CT399" t="s">
        <v>2642</v>
      </c>
      <c r="CU399">
        <v>1</v>
      </c>
      <c r="CV399">
        <v>0</v>
      </c>
      <c r="CW399" t="s">
        <v>1797</v>
      </c>
      <c r="CX399">
        <v>40.660400000000003</v>
      </c>
      <c r="CY399">
        <v>-79.341099999999997</v>
      </c>
      <c r="CZ399" t="s">
        <v>1798</v>
      </c>
      <c r="DA399" t="s">
        <v>1799</v>
      </c>
      <c r="DB399">
        <v>0</v>
      </c>
      <c r="DC399">
        <v>0</v>
      </c>
      <c r="DD399" s="18">
        <v>52273053.600000001</v>
      </c>
      <c r="DE399" s="18">
        <v>5512012.2000000002</v>
      </c>
      <c r="DF399" s="57">
        <v>0.64600000000000002</v>
      </c>
      <c r="DG399" t="s">
        <v>1835</v>
      </c>
      <c r="DH399">
        <v>22995475.800000001</v>
      </c>
      <c r="DI399">
        <v>10909.2</v>
      </c>
      <c r="DJ399">
        <v>3186.8</v>
      </c>
      <c r="DK399">
        <v>5363214</v>
      </c>
      <c r="DL399">
        <v>27.6</v>
      </c>
      <c r="DM399">
        <v>1391.4</v>
      </c>
      <c r="DN399">
        <v>228</v>
      </c>
      <c r="DO399">
        <v>9</v>
      </c>
      <c r="DP399">
        <v>0.451414822712422</v>
      </c>
      <c r="DQ399">
        <v>0.13422238439770401</v>
      </c>
      <c r="DR399">
        <v>205.19998897713501</v>
      </c>
      <c r="DS399">
        <v>4.98879658823328E-7</v>
      </c>
      <c r="DT399">
        <v>0.132265592763679</v>
      </c>
      <c r="DU399">
        <v>0.41739287256790297</v>
      </c>
      <c r="DV399">
        <v>0.121928977954331</v>
      </c>
      <c r="DW399" s="58">
        <v>205.19995028566601</v>
      </c>
      <c r="DX399">
        <v>5.2799670383135899E-7</v>
      </c>
      <c r="DY399">
        <v>0.121015108545829</v>
      </c>
      <c r="DZ399">
        <v>8.4183870422118896E-3</v>
      </c>
      <c r="EA399">
        <v>3.3230475166625898E-4</v>
      </c>
      <c r="EB399">
        <v>6021037</v>
      </c>
      <c r="EC399">
        <v>2361173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1</v>
      </c>
      <c r="EO399">
        <v>0</v>
      </c>
      <c r="EP399">
        <v>0</v>
      </c>
      <c r="EQ399">
        <v>1</v>
      </c>
      <c r="ER399">
        <v>1</v>
      </c>
      <c r="ES399">
        <v>0</v>
      </c>
      <c r="ET399">
        <v>0</v>
      </c>
      <c r="EU399">
        <v>0</v>
      </c>
      <c r="EV399">
        <v>0</v>
      </c>
      <c r="EW399">
        <v>0</v>
      </c>
      <c r="EX399">
        <v>1</v>
      </c>
      <c r="EY399">
        <v>1</v>
      </c>
      <c r="EZ399" t="s">
        <v>1939</v>
      </c>
      <c r="FA399">
        <v>55</v>
      </c>
      <c r="FB399" t="s">
        <v>1824</v>
      </c>
      <c r="FC399">
        <v>0</v>
      </c>
      <c r="FD399" t="s">
        <v>1803</v>
      </c>
      <c r="FE399">
        <v>0</v>
      </c>
      <c r="FF399">
        <v>1</v>
      </c>
      <c r="FG399">
        <v>1</v>
      </c>
      <c r="FH399">
        <v>1</v>
      </c>
      <c r="FI399">
        <v>1</v>
      </c>
      <c r="FJ399" t="s">
        <v>1878</v>
      </c>
      <c r="FK399">
        <v>1</v>
      </c>
      <c r="FL399">
        <v>41</v>
      </c>
      <c r="FM399">
        <v>6</v>
      </c>
      <c r="FN399">
        <v>49</v>
      </c>
      <c r="FO399">
        <v>13</v>
      </c>
      <c r="FP399">
        <v>0</v>
      </c>
      <c r="FQ399">
        <v>0</v>
      </c>
      <c r="FR399">
        <v>0</v>
      </c>
      <c r="FS399">
        <v>0</v>
      </c>
      <c r="FT399">
        <v>0</v>
      </c>
      <c r="FU399">
        <v>0</v>
      </c>
      <c r="FV399">
        <v>0</v>
      </c>
      <c r="FW399">
        <v>0</v>
      </c>
      <c r="FX399" t="s">
        <v>1827</v>
      </c>
      <c r="FY399" t="s">
        <v>2114</v>
      </c>
      <c r="FZ399">
        <v>2028</v>
      </c>
      <c r="GA399">
        <v>1</v>
      </c>
      <c r="GB399">
        <v>0</v>
      </c>
      <c r="GC399">
        <v>0</v>
      </c>
      <c r="GD399">
        <v>0</v>
      </c>
      <c r="GE399">
        <v>1</v>
      </c>
      <c r="GF399">
        <v>1</v>
      </c>
      <c r="GG399">
        <v>0</v>
      </c>
      <c r="GH399">
        <v>1</v>
      </c>
      <c r="GI399">
        <v>0</v>
      </c>
      <c r="GJ399" t="s">
        <v>1804</v>
      </c>
      <c r="GK399">
        <v>0</v>
      </c>
      <c r="GL399">
        <v>1</v>
      </c>
      <c r="GM399" t="s">
        <v>1804</v>
      </c>
      <c r="GN399" t="s">
        <v>1837</v>
      </c>
      <c r="GO399" t="s">
        <v>2091</v>
      </c>
      <c r="GP399">
        <v>0</v>
      </c>
      <c r="GQ399" t="s">
        <v>1839</v>
      </c>
      <c r="GR399">
        <v>180.3928296</v>
      </c>
      <c r="GS399">
        <v>60.474687514963101</v>
      </c>
      <c r="GT399">
        <v>17.665890640256301</v>
      </c>
      <c r="GU399">
        <v>1</v>
      </c>
      <c r="GV399">
        <v>61842784</v>
      </c>
      <c r="GW399">
        <v>6498402</v>
      </c>
      <c r="GX399">
        <v>0.76</v>
      </c>
      <c r="GY399">
        <v>6345067</v>
      </c>
      <c r="GZ399">
        <v>205.19991467395775</v>
      </c>
      <c r="HA399" t="s">
        <v>1806</v>
      </c>
      <c r="HB399" s="57">
        <v>0.64600000000000002</v>
      </c>
      <c r="HC399" t="s">
        <v>1806</v>
      </c>
      <c r="HD399" s="58">
        <v>205.19995028566601</v>
      </c>
      <c r="HE399" s="18">
        <v>4810116</v>
      </c>
      <c r="HF399" s="18">
        <v>47273820.048</v>
      </c>
      <c r="HG399" s="18">
        <v>4850292.7618315602</v>
      </c>
      <c r="HH399" s="57">
        <v>0.5</v>
      </c>
      <c r="HI399">
        <v>33</v>
      </c>
      <c r="HJ399" s="11">
        <v>9.4146700853533858</v>
      </c>
      <c r="HK399">
        <v>0</v>
      </c>
      <c r="HL399" s="11">
        <v>9.4146700853533858</v>
      </c>
      <c r="HM399" s="59">
        <v>1991</v>
      </c>
      <c r="HN399" s="59">
        <v>12.66</v>
      </c>
      <c r="HO399" s="59">
        <v>3.22</v>
      </c>
      <c r="HP399" s="59">
        <v>24.4</v>
      </c>
      <c r="HQ399" s="59">
        <v>0.17</v>
      </c>
      <c r="HR399" s="59">
        <v>0.21</v>
      </c>
      <c r="HS399" s="59">
        <v>4.82</v>
      </c>
      <c r="HT399" s="59">
        <v>44.28</v>
      </c>
      <c r="HU399" t="s">
        <v>44</v>
      </c>
      <c r="HV399" s="19">
        <v>1</v>
      </c>
      <c r="HW399" s="18">
        <v>772.14173400000004</v>
      </c>
      <c r="HX399" s="58">
        <v>254.3434871796</v>
      </c>
      <c r="HY399" s="58">
        <v>595.65651282039994</v>
      </c>
      <c r="HZ399" s="57">
        <v>0.9218400003720979</v>
      </c>
      <c r="IA399" s="18">
        <v>4810116</v>
      </c>
      <c r="IB399" s="18">
        <v>6864020.6427706415</v>
      </c>
      <c r="IC399" s="18">
        <v>67459594.877149865</v>
      </c>
      <c r="ID399" s="58">
        <v>20.519995028566601</v>
      </c>
      <c r="IE399" s="18">
        <v>692135.27575411601</v>
      </c>
      <c r="IF399" s="18">
        <v>4158157.4860774442</v>
      </c>
      <c r="IG399" s="18">
        <v>1223882097.2640991</v>
      </c>
      <c r="IH399" s="18">
        <v>0</v>
      </c>
      <c r="II399" s="18">
        <v>0</v>
      </c>
      <c r="IJ399" s="18">
        <v>2054.6776051672573</v>
      </c>
      <c r="IK399" s="58">
        <v>20.301297176470587</v>
      </c>
      <c r="IL399" s="58">
        <v>6.2947883676245642</v>
      </c>
      <c r="IM399" s="58">
        <v>12.156236099279999</v>
      </c>
      <c r="IN399" s="58">
        <v>17.212245640841473</v>
      </c>
      <c r="IO399" s="58">
        <v>0</v>
      </c>
      <c r="IP399" s="58">
        <v>73.479181441067681</v>
      </c>
      <c r="IQ399" s="58">
        <v>-8.8098418148095448</v>
      </c>
      <c r="IR399" s="58">
        <v>-10.191139035202763</v>
      </c>
      <c r="IS399" s="58">
        <f t="shared" si="30"/>
        <v>2054.6776051672573</v>
      </c>
      <c r="IT399" s="60"/>
      <c r="IU399" s="18">
        <f t="shared" si="31"/>
        <v>12.156236099279999</v>
      </c>
      <c r="IV399" s="18">
        <f t="shared" si="32"/>
        <v>20.301297176470587</v>
      </c>
      <c r="IW399" s="57">
        <f t="shared" si="33"/>
        <v>0.29922763197600011</v>
      </c>
      <c r="IX399" s="57">
        <f t="shared" si="34"/>
        <v>0.42699690460077067</v>
      </c>
      <c r="JA399" s="18">
        <v>205.4</v>
      </c>
    </row>
    <row r="400" spans="18:261" x14ac:dyDescent="0.2">
      <c r="R400" t="s">
        <v>1084</v>
      </c>
      <c r="S400">
        <v>6481</v>
      </c>
      <c r="T400" t="s">
        <v>41</v>
      </c>
      <c r="U400" t="s">
        <v>1085</v>
      </c>
      <c r="V400">
        <v>2888</v>
      </c>
      <c r="W400" t="s">
        <v>42</v>
      </c>
      <c r="X400" t="s">
        <v>540</v>
      </c>
      <c r="Y400">
        <v>49027</v>
      </c>
      <c r="Z400">
        <v>900</v>
      </c>
      <c r="AA400">
        <v>1800</v>
      </c>
      <c r="AB400" t="b">
        <v>1</v>
      </c>
      <c r="AC400">
        <v>9738</v>
      </c>
      <c r="AD400">
        <v>1987</v>
      </c>
      <c r="AE400" s="10">
        <v>2021</v>
      </c>
      <c r="AF400" s="11">
        <v>114</v>
      </c>
      <c r="AG400" s="11">
        <v>10.461121260408538</v>
      </c>
      <c r="AH400" s="11">
        <v>44</v>
      </c>
      <c r="AI400" s="11">
        <v>9.1764221582531036</v>
      </c>
      <c r="AJ400" s="11" t="s">
        <v>540</v>
      </c>
      <c r="AK400" s="11">
        <v>4.82</v>
      </c>
      <c r="AL400" s="11" t="s">
        <v>540</v>
      </c>
      <c r="AM400" s="11">
        <v>-28.91</v>
      </c>
      <c r="AQ400" t="s">
        <v>971</v>
      </c>
      <c r="AR400" t="s">
        <v>974</v>
      </c>
      <c r="AS400">
        <v>3136</v>
      </c>
      <c r="AT400" t="s">
        <v>41</v>
      </c>
      <c r="AU400">
        <v>2</v>
      </c>
      <c r="AV400">
        <v>2090</v>
      </c>
      <c r="AW400" t="s">
        <v>42</v>
      </c>
      <c r="AX400">
        <v>0</v>
      </c>
      <c r="AY400" t="s">
        <v>172</v>
      </c>
      <c r="AZ400" t="s">
        <v>72</v>
      </c>
      <c r="BA400">
        <v>42</v>
      </c>
      <c r="BB400" t="s">
        <v>973</v>
      </c>
      <c r="BC400">
        <v>5</v>
      </c>
      <c r="BD400">
        <v>42005</v>
      </c>
      <c r="BE400">
        <v>850</v>
      </c>
      <c r="BF400">
        <v>9794</v>
      </c>
      <c r="BG400">
        <v>1968</v>
      </c>
      <c r="BH400">
        <v>2028</v>
      </c>
      <c r="BI400" t="s">
        <v>1881</v>
      </c>
      <c r="BJ400" t="s">
        <v>1788</v>
      </c>
      <c r="BK400" t="s">
        <v>1808</v>
      </c>
      <c r="BL400" t="s">
        <v>1809</v>
      </c>
      <c r="BM400" t="s">
        <v>1810</v>
      </c>
      <c r="BN400">
        <v>2009</v>
      </c>
      <c r="BO400">
        <v>0.98</v>
      </c>
      <c r="BP400" t="s">
        <v>1968</v>
      </c>
      <c r="BQ400" t="s">
        <v>1701</v>
      </c>
      <c r="BR400">
        <v>2003</v>
      </c>
      <c r="BS400">
        <v>0</v>
      </c>
      <c r="BT400" t="s">
        <v>1909</v>
      </c>
      <c r="BU400" t="s">
        <v>1863</v>
      </c>
      <c r="BV400">
        <v>0</v>
      </c>
      <c r="BW400">
        <v>0</v>
      </c>
      <c r="BX400">
        <v>0</v>
      </c>
      <c r="BY400">
        <v>3.7</v>
      </c>
      <c r="BZ400">
        <v>0.33340999999999998</v>
      </c>
      <c r="CA400">
        <v>0.12684999999999999</v>
      </c>
      <c r="CB400">
        <v>0.33340999999999998</v>
      </c>
      <c r="CC400">
        <v>0.12684999999999999</v>
      </c>
      <c r="CD400">
        <v>0.05</v>
      </c>
      <c r="CE400">
        <v>0.1</v>
      </c>
      <c r="CF400">
        <v>0.56000000000000005</v>
      </c>
      <c r="CG400">
        <v>0.99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 t="s">
        <v>2602</v>
      </c>
      <c r="CT400" t="s">
        <v>2643</v>
      </c>
      <c r="CU400">
        <v>1</v>
      </c>
      <c r="CV400">
        <v>0</v>
      </c>
      <c r="CW400" t="s">
        <v>1797</v>
      </c>
      <c r="CX400">
        <v>40.660400000000003</v>
      </c>
      <c r="CY400">
        <v>-79.341099999999997</v>
      </c>
      <c r="CZ400" t="s">
        <v>1798</v>
      </c>
      <c r="DA400" t="s">
        <v>1799</v>
      </c>
      <c r="DB400">
        <v>0</v>
      </c>
      <c r="DC400">
        <v>0</v>
      </c>
      <c r="DD400" s="18">
        <v>49601207.399999999</v>
      </c>
      <c r="DE400" s="18">
        <v>5266890</v>
      </c>
      <c r="DF400" s="57">
        <v>0.63</v>
      </c>
      <c r="DG400" t="s">
        <v>1835</v>
      </c>
      <c r="DH400">
        <v>20167565</v>
      </c>
      <c r="DI400">
        <v>8497.6</v>
      </c>
      <c r="DJ400">
        <v>3154.4</v>
      </c>
      <c r="DK400">
        <v>5089082.4000000004</v>
      </c>
      <c r="DL400">
        <v>23.6</v>
      </c>
      <c r="DM400">
        <v>1156.5999999999999</v>
      </c>
      <c r="DN400">
        <v>284</v>
      </c>
      <c r="DO400">
        <v>13</v>
      </c>
      <c r="DP400">
        <v>0.42564221219380499</v>
      </c>
      <c r="DQ400">
        <v>0.150493306121771</v>
      </c>
      <c r="DR400">
        <v>205.19988936248799</v>
      </c>
      <c r="DS400">
        <v>5.0995472706925498E-7</v>
      </c>
      <c r="DT400">
        <v>0.13066967031945401</v>
      </c>
      <c r="DU400">
        <v>0.342636820570621</v>
      </c>
      <c r="DV400">
        <v>0.127190452222741</v>
      </c>
      <c r="DW400" s="58">
        <v>205.19994035467701</v>
      </c>
      <c r="DX400">
        <v>4.7579486946118099E-7</v>
      </c>
      <c r="DY400">
        <v>0.114699022911293</v>
      </c>
      <c r="DZ400">
        <v>8.7926102197808907E-3</v>
      </c>
      <c r="EA400">
        <v>4.02478636820956E-4</v>
      </c>
      <c r="EB400">
        <v>4984197</v>
      </c>
      <c r="EC400">
        <v>1969424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1</v>
      </c>
      <c r="EO400">
        <v>0</v>
      </c>
      <c r="EP400">
        <v>0</v>
      </c>
      <c r="EQ400">
        <v>1</v>
      </c>
      <c r="ER400">
        <v>1</v>
      </c>
      <c r="ES400">
        <v>0</v>
      </c>
      <c r="ET400">
        <v>0</v>
      </c>
      <c r="EU400">
        <v>0</v>
      </c>
      <c r="EV400">
        <v>0</v>
      </c>
      <c r="EW400">
        <v>0</v>
      </c>
      <c r="EX400">
        <v>1</v>
      </c>
      <c r="EY400">
        <v>1</v>
      </c>
      <c r="EZ400" t="s">
        <v>1939</v>
      </c>
      <c r="FA400">
        <v>54</v>
      </c>
      <c r="FB400" t="s">
        <v>1824</v>
      </c>
      <c r="FC400">
        <v>0</v>
      </c>
      <c r="FD400" t="s">
        <v>1803</v>
      </c>
      <c r="FE400">
        <v>0</v>
      </c>
      <c r="FF400">
        <v>1</v>
      </c>
      <c r="FG400">
        <v>1</v>
      </c>
      <c r="FH400">
        <v>1</v>
      </c>
      <c r="FI400">
        <v>1</v>
      </c>
      <c r="FJ400" t="s">
        <v>1878</v>
      </c>
      <c r="FK400">
        <v>1</v>
      </c>
      <c r="FL400">
        <v>41</v>
      </c>
      <c r="FM400">
        <v>6</v>
      </c>
      <c r="FN400">
        <v>49</v>
      </c>
      <c r="FO400">
        <v>13</v>
      </c>
      <c r="FP400">
        <v>0</v>
      </c>
      <c r="FQ400">
        <v>0</v>
      </c>
      <c r="FR400">
        <v>0</v>
      </c>
      <c r="FS400">
        <v>0</v>
      </c>
      <c r="FT400">
        <v>0</v>
      </c>
      <c r="FU400">
        <v>0</v>
      </c>
      <c r="FV400">
        <v>0</v>
      </c>
      <c r="FW400">
        <v>0</v>
      </c>
      <c r="FX400" t="s">
        <v>1827</v>
      </c>
      <c r="FY400" t="s">
        <v>2114</v>
      </c>
      <c r="FZ400">
        <v>2028</v>
      </c>
      <c r="GA400">
        <v>1</v>
      </c>
      <c r="GB400">
        <v>0</v>
      </c>
      <c r="GC400">
        <v>0</v>
      </c>
      <c r="GD400">
        <v>0</v>
      </c>
      <c r="GE400">
        <v>1</v>
      </c>
      <c r="GF400">
        <v>1</v>
      </c>
      <c r="GG400">
        <v>0</v>
      </c>
      <c r="GH400">
        <v>1</v>
      </c>
      <c r="GI400">
        <v>0</v>
      </c>
      <c r="GJ400" t="s">
        <v>1804</v>
      </c>
      <c r="GK400">
        <v>0</v>
      </c>
      <c r="GL400">
        <v>1</v>
      </c>
      <c r="GM400" t="s">
        <v>1804</v>
      </c>
      <c r="GN400" t="s">
        <v>1837</v>
      </c>
      <c r="GO400" t="s">
        <v>2091</v>
      </c>
      <c r="GP400">
        <v>0</v>
      </c>
      <c r="GQ400" t="s">
        <v>1839</v>
      </c>
      <c r="GR400">
        <v>180.3928296</v>
      </c>
      <c r="GS400">
        <v>47.106085196636798</v>
      </c>
      <c r="GT400">
        <v>17.4862826144171</v>
      </c>
      <c r="GU400">
        <v>1</v>
      </c>
      <c r="GV400">
        <v>50498750</v>
      </c>
      <c r="GW400">
        <v>5377298</v>
      </c>
      <c r="GX400">
        <v>0.64</v>
      </c>
      <c r="GY400">
        <v>5181173</v>
      </c>
      <c r="GZ400">
        <v>205.2000495061759</v>
      </c>
      <c r="HA400" t="s">
        <v>1806</v>
      </c>
      <c r="HB400" s="57">
        <v>0.63</v>
      </c>
      <c r="HC400" t="s">
        <v>1806</v>
      </c>
      <c r="HD400" s="58">
        <v>205.19994035467701</v>
      </c>
      <c r="HE400" s="18">
        <v>4690980</v>
      </c>
      <c r="HF400" s="18">
        <v>45943458.119999997</v>
      </c>
      <c r="HG400" s="18">
        <v>4713797.4329557996</v>
      </c>
      <c r="HH400" s="57">
        <v>0.5</v>
      </c>
      <c r="HI400">
        <v>33</v>
      </c>
      <c r="HJ400" s="11">
        <v>9.4335881206517875</v>
      </c>
      <c r="HK400">
        <v>0</v>
      </c>
      <c r="HL400" s="11">
        <v>9.4335881206517875</v>
      </c>
      <c r="HM400" s="59">
        <v>1991</v>
      </c>
      <c r="HN400" s="59">
        <v>12.66</v>
      </c>
      <c r="HO400" s="59">
        <v>3.22</v>
      </c>
      <c r="HP400" s="59">
        <v>24.4</v>
      </c>
      <c r="HQ400" s="59">
        <v>0.17</v>
      </c>
      <c r="HR400" s="59">
        <v>0.21</v>
      </c>
      <c r="HS400" s="59">
        <v>4.82</v>
      </c>
      <c r="HT400" s="59">
        <v>44.28</v>
      </c>
      <c r="HU400" t="s">
        <v>44</v>
      </c>
      <c r="HV400" s="19">
        <v>1</v>
      </c>
      <c r="HW400" s="18">
        <v>769.470507</v>
      </c>
      <c r="HX400" s="58">
        <v>253.46358500579996</v>
      </c>
      <c r="HY400" s="58">
        <v>596.53641499420007</v>
      </c>
      <c r="HZ400" s="57">
        <v>0.89768199650511937</v>
      </c>
      <c r="IA400" s="18">
        <v>4690980</v>
      </c>
      <c r="IB400" s="18">
        <v>6684140.145977119</v>
      </c>
      <c r="IC400" s="18">
        <v>65464468.589699909</v>
      </c>
      <c r="ID400" s="58">
        <v>20.519994035467704</v>
      </c>
      <c r="IE400" s="18">
        <v>671665.25249785243</v>
      </c>
      <c r="IF400" s="18">
        <v>4042132.1804579473</v>
      </c>
      <c r="IG400" s="18">
        <v>1219648072.9145896</v>
      </c>
      <c r="IH400" s="18">
        <v>0</v>
      </c>
      <c r="II400" s="18">
        <v>0</v>
      </c>
      <c r="IJ400" s="18">
        <v>2044.549238333502</v>
      </c>
      <c r="IK400" s="58">
        <v>20.301297176470587</v>
      </c>
      <c r="IL400" s="58">
        <v>6.2420892232646201</v>
      </c>
      <c r="IM400" s="58">
        <v>12.114181558439999</v>
      </c>
      <c r="IN400" s="58">
        <v>17.172863511406561</v>
      </c>
      <c r="IO400" s="58">
        <v>0</v>
      </c>
      <c r="IP400" s="58">
        <v>73.242954636115599</v>
      </c>
      <c r="IQ400" s="58">
        <v>-8.0739838243530357</v>
      </c>
      <c r="IR400" s="58">
        <v>-9.3700292195968284</v>
      </c>
      <c r="IS400" s="58">
        <f t="shared" si="30"/>
        <v>2044.549238333502</v>
      </c>
      <c r="IT400" s="60"/>
      <c r="IU400" s="18">
        <f t="shared" si="31"/>
        <v>12.114181558439999</v>
      </c>
      <c r="IV400" s="18">
        <f t="shared" si="32"/>
        <v>20.301297176470587</v>
      </c>
      <c r="IW400" s="57">
        <f t="shared" si="33"/>
        <v>0.2981924529479999</v>
      </c>
      <c r="IX400" s="57">
        <f t="shared" si="34"/>
        <v>0.42489205794463403</v>
      </c>
      <c r="JA400" s="18">
        <v>205.4</v>
      </c>
    </row>
    <row r="401" spans="18:261" x14ac:dyDescent="0.2">
      <c r="R401" t="s">
        <v>776</v>
      </c>
      <c r="S401">
        <v>663</v>
      </c>
      <c r="T401" t="s">
        <v>41</v>
      </c>
      <c r="U401" t="s">
        <v>407</v>
      </c>
      <c r="V401">
        <v>487</v>
      </c>
      <c r="W401" t="s">
        <v>42</v>
      </c>
      <c r="X401" t="s">
        <v>275</v>
      </c>
      <c r="Y401">
        <v>12001</v>
      </c>
      <c r="Z401">
        <v>232</v>
      </c>
      <c r="AA401">
        <v>232</v>
      </c>
      <c r="AB401" t="b">
        <v>0</v>
      </c>
      <c r="AC401">
        <v>12302</v>
      </c>
      <c r="AD401">
        <v>1981</v>
      </c>
      <c r="AE401" s="10">
        <v>2031</v>
      </c>
      <c r="AF401" s="11">
        <v>999</v>
      </c>
      <c r="AG401" s="11">
        <v>69.331732003052437</v>
      </c>
      <c r="AH401" s="11">
        <v>54</v>
      </c>
      <c r="AI401" s="11">
        <v>18.197304987677803</v>
      </c>
      <c r="AJ401" s="11" t="s">
        <v>275</v>
      </c>
      <c r="AK401" s="11">
        <v>4.82</v>
      </c>
      <c r="AL401" s="11" t="s">
        <v>1614</v>
      </c>
      <c r="AM401" s="11"/>
      <c r="AQ401" t="s">
        <v>70</v>
      </c>
      <c r="AR401" t="s">
        <v>71</v>
      </c>
      <c r="AS401">
        <v>3149</v>
      </c>
      <c r="AT401" t="s">
        <v>41</v>
      </c>
      <c r="AU401">
        <v>1</v>
      </c>
      <c r="AV401">
        <v>2124</v>
      </c>
      <c r="AW401" t="s">
        <v>42</v>
      </c>
      <c r="AX401">
        <v>0</v>
      </c>
      <c r="AY401" t="s">
        <v>161</v>
      </c>
      <c r="AZ401" t="s">
        <v>72</v>
      </c>
      <c r="BA401">
        <v>42</v>
      </c>
      <c r="BB401" t="s">
        <v>975</v>
      </c>
      <c r="BC401">
        <v>93</v>
      </c>
      <c r="BD401">
        <v>42093</v>
      </c>
      <c r="BE401">
        <v>752</v>
      </c>
      <c r="BF401">
        <v>10272</v>
      </c>
      <c r="BG401">
        <v>1972</v>
      </c>
      <c r="BH401">
        <v>0</v>
      </c>
      <c r="BI401" t="s">
        <v>1881</v>
      </c>
      <c r="BJ401" t="s">
        <v>1788</v>
      </c>
      <c r="BK401" t="s">
        <v>1808</v>
      </c>
      <c r="BL401" t="s">
        <v>1809</v>
      </c>
      <c r="BM401" t="s">
        <v>1810</v>
      </c>
      <c r="BN401">
        <v>2008</v>
      </c>
      <c r="BO401">
        <v>0.97</v>
      </c>
      <c r="BP401" t="s">
        <v>1968</v>
      </c>
      <c r="BQ401" t="s">
        <v>1701</v>
      </c>
      <c r="BR401">
        <v>2001</v>
      </c>
      <c r="BS401">
        <v>0</v>
      </c>
      <c r="BT401" t="s">
        <v>1909</v>
      </c>
      <c r="BU401" t="s">
        <v>1863</v>
      </c>
      <c r="BV401">
        <v>0</v>
      </c>
      <c r="BW401">
        <v>0</v>
      </c>
      <c r="BX401">
        <v>0</v>
      </c>
      <c r="BY401">
        <v>0.85</v>
      </c>
      <c r="BZ401">
        <v>0.38680999999999999</v>
      </c>
      <c r="CA401">
        <v>0.11142000000000001</v>
      </c>
      <c r="CB401">
        <v>0.38680999999999999</v>
      </c>
      <c r="CC401">
        <v>0.11142000000000001</v>
      </c>
      <c r="CD401">
        <v>0.05</v>
      </c>
      <c r="CE401">
        <v>0.1</v>
      </c>
      <c r="CF401">
        <v>0.56000000000000005</v>
      </c>
      <c r="CG401">
        <v>0.99</v>
      </c>
      <c r="CH401" t="s">
        <v>1793</v>
      </c>
      <c r="CI401">
        <v>2012</v>
      </c>
      <c r="CJ401">
        <v>0</v>
      </c>
      <c r="CK401">
        <v>0</v>
      </c>
      <c r="CL401" t="s">
        <v>1189</v>
      </c>
      <c r="CM401">
        <v>2026</v>
      </c>
      <c r="CN401">
        <v>0</v>
      </c>
      <c r="CO401">
        <v>0</v>
      </c>
      <c r="CP401">
        <v>0</v>
      </c>
      <c r="CQ401">
        <v>0</v>
      </c>
      <c r="CR401">
        <v>0</v>
      </c>
      <c r="CS401" t="s">
        <v>2602</v>
      </c>
      <c r="CT401">
        <v>0</v>
      </c>
      <c r="CU401">
        <v>0</v>
      </c>
      <c r="CV401">
        <v>0</v>
      </c>
      <c r="CW401" t="s">
        <v>1797</v>
      </c>
      <c r="CX401">
        <v>41.071399999999997</v>
      </c>
      <c r="CY401">
        <v>-76.667199999999994</v>
      </c>
      <c r="CZ401" t="s">
        <v>1798</v>
      </c>
      <c r="DA401" t="s">
        <v>1799</v>
      </c>
      <c r="DB401">
        <v>0</v>
      </c>
      <c r="DC401">
        <v>0</v>
      </c>
      <c r="DD401" s="18">
        <v>7883932</v>
      </c>
      <c r="DE401" s="18">
        <v>842747.8</v>
      </c>
      <c r="DF401" s="57">
        <v>0.124</v>
      </c>
      <c r="DG401" t="s">
        <v>1877</v>
      </c>
      <c r="DH401">
        <v>4547318.4000000004</v>
      </c>
      <c r="DI401">
        <v>1393</v>
      </c>
      <c r="DJ401">
        <v>474.4</v>
      </c>
      <c r="DK401">
        <v>808891</v>
      </c>
      <c r="DL401">
        <v>0.8</v>
      </c>
      <c r="DM401">
        <v>279.8</v>
      </c>
      <c r="DN401">
        <v>2</v>
      </c>
      <c r="DO401">
        <v>1</v>
      </c>
      <c r="DP401">
        <v>0.33459481702183602</v>
      </c>
      <c r="DQ401">
        <v>0.10552882818880201</v>
      </c>
      <c r="DR401">
        <v>205.199545829855</v>
      </c>
      <c r="DS401">
        <v>3.6016664910854197E-7</v>
      </c>
      <c r="DT401">
        <v>0.106615221758512</v>
      </c>
      <c r="DU401">
        <v>0.35337696976584698</v>
      </c>
      <c r="DV401">
        <v>0.120346040529015</v>
      </c>
      <c r="DW401" s="58">
        <v>205.19989264240201</v>
      </c>
      <c r="DX401">
        <v>1.01472209552289E-7</v>
      </c>
      <c r="DY401">
        <v>0.123061538862112</v>
      </c>
      <c r="DZ401">
        <v>2.8155727357111199E-4</v>
      </c>
      <c r="EA401">
        <v>1.4077863678555599E-4</v>
      </c>
      <c r="EB401">
        <v>0</v>
      </c>
      <c r="EC401">
        <v>164449</v>
      </c>
      <c r="ED401">
        <v>0</v>
      </c>
      <c r="EE401">
        <v>19671</v>
      </c>
      <c r="EF401">
        <v>1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1</v>
      </c>
      <c r="EO401">
        <v>0</v>
      </c>
      <c r="EP401">
        <v>0</v>
      </c>
      <c r="EQ401">
        <v>1</v>
      </c>
      <c r="ER401">
        <v>1</v>
      </c>
      <c r="ES401">
        <v>0</v>
      </c>
      <c r="ET401">
        <v>0</v>
      </c>
      <c r="EU401">
        <v>0</v>
      </c>
      <c r="EV401">
        <v>0</v>
      </c>
      <c r="EW401">
        <v>1</v>
      </c>
      <c r="EX401">
        <v>0</v>
      </c>
      <c r="EY401">
        <v>1</v>
      </c>
      <c r="EZ401" t="s">
        <v>1936</v>
      </c>
      <c r="FA401">
        <v>50</v>
      </c>
      <c r="FB401" t="s">
        <v>1824</v>
      </c>
      <c r="FC401">
        <v>0</v>
      </c>
      <c r="FD401" t="s">
        <v>1803</v>
      </c>
      <c r="FE401">
        <v>0</v>
      </c>
      <c r="FF401">
        <v>0</v>
      </c>
      <c r="FG401">
        <v>0</v>
      </c>
      <c r="FH401">
        <v>0</v>
      </c>
      <c r="FI401">
        <v>0</v>
      </c>
      <c r="FJ401">
        <v>0</v>
      </c>
      <c r="FK401">
        <v>0</v>
      </c>
      <c r="FL401">
        <v>49</v>
      </c>
      <c r="FM401">
        <v>21</v>
      </c>
      <c r="FN401">
        <v>52</v>
      </c>
      <c r="FO401">
        <v>13</v>
      </c>
      <c r="FP401">
        <v>0</v>
      </c>
      <c r="FQ401">
        <v>0</v>
      </c>
      <c r="FR401">
        <v>0</v>
      </c>
      <c r="FS401">
        <v>0</v>
      </c>
      <c r="FT401">
        <v>0</v>
      </c>
      <c r="FU401">
        <v>0</v>
      </c>
      <c r="FV401">
        <v>0</v>
      </c>
      <c r="FW401">
        <v>0</v>
      </c>
      <c r="FX401" t="s">
        <v>1827</v>
      </c>
      <c r="FY401">
        <v>0</v>
      </c>
      <c r="FZ401">
        <v>0</v>
      </c>
      <c r="GA401">
        <v>1</v>
      </c>
      <c r="GB401" t="s">
        <v>2416</v>
      </c>
      <c r="GC401">
        <v>2025</v>
      </c>
      <c r="GD401">
        <v>1</v>
      </c>
      <c r="GE401">
        <v>1</v>
      </c>
      <c r="GF401">
        <v>1</v>
      </c>
      <c r="GG401">
        <v>0</v>
      </c>
      <c r="GH401">
        <v>1</v>
      </c>
      <c r="GI401">
        <v>0</v>
      </c>
      <c r="GJ401" t="s">
        <v>1804</v>
      </c>
      <c r="GK401">
        <v>0</v>
      </c>
      <c r="GL401">
        <v>1</v>
      </c>
      <c r="GM401" t="s">
        <v>1804</v>
      </c>
      <c r="GN401">
        <v>0</v>
      </c>
      <c r="GO401" t="s">
        <v>2091</v>
      </c>
      <c r="GP401">
        <v>0</v>
      </c>
      <c r="GQ401" t="s">
        <v>2186</v>
      </c>
      <c r="GR401">
        <v>273.3583385</v>
      </c>
      <c r="GS401">
        <v>5.0958752809364096</v>
      </c>
      <c r="GT401">
        <v>1.7354509930195501</v>
      </c>
      <c r="GU401">
        <v>0</v>
      </c>
      <c r="GV401">
        <v>4293340</v>
      </c>
      <c r="GW401">
        <v>445268</v>
      </c>
      <c r="GX401">
        <v>7.0000000000000007E-2</v>
      </c>
      <c r="GY401">
        <v>440498</v>
      </c>
      <c r="GZ401">
        <v>205.20061304252633</v>
      </c>
      <c r="HA401" t="s">
        <v>1840</v>
      </c>
      <c r="HB401" s="57">
        <v>0.2</v>
      </c>
      <c r="HC401" t="s">
        <v>1806</v>
      </c>
      <c r="HD401" s="58">
        <v>205.19989264240201</v>
      </c>
      <c r="HE401" s="18">
        <v>1317504</v>
      </c>
      <c r="HF401" s="18">
        <v>13533401.088</v>
      </c>
      <c r="HG401" s="18">
        <v>1388526.2251720831</v>
      </c>
      <c r="HH401" s="57">
        <v>0.5</v>
      </c>
      <c r="HI401">
        <v>91</v>
      </c>
      <c r="HJ401" s="11">
        <v>9.8533132581484608</v>
      </c>
      <c r="HK401">
        <v>0</v>
      </c>
      <c r="HL401" s="11">
        <v>9.8533132581484608</v>
      </c>
      <c r="HM401" s="59">
        <v>2175</v>
      </c>
      <c r="HN401" s="59">
        <v>12.66</v>
      </c>
      <c r="HO401" s="59">
        <v>3.22</v>
      </c>
      <c r="HP401" s="59">
        <v>26.99</v>
      </c>
      <c r="HQ401" s="59">
        <v>0.2</v>
      </c>
      <c r="HR401" s="59">
        <v>0.25</v>
      </c>
      <c r="HS401" s="59">
        <v>4.82</v>
      </c>
      <c r="HT401" s="59">
        <v>59.67</v>
      </c>
      <c r="HU401" t="s">
        <v>44</v>
      </c>
      <c r="HV401" s="19">
        <v>1</v>
      </c>
      <c r="HW401" s="18">
        <v>713.97960192000016</v>
      </c>
      <c r="HX401" s="58">
        <v>235.18488087244802</v>
      </c>
      <c r="HY401" s="58">
        <v>516.81511912755195</v>
      </c>
      <c r="HZ401" s="57">
        <v>0.29101315815584855</v>
      </c>
      <c r="IA401" s="18">
        <v>1317503.9999999998</v>
      </c>
      <c r="IB401" s="18">
        <v>1917054.9996148155</v>
      </c>
      <c r="IC401" s="18">
        <v>19691988.956043385</v>
      </c>
      <c r="ID401" s="58">
        <v>20.519989264240202</v>
      </c>
      <c r="IE401" s="18">
        <v>202039.70098477343</v>
      </c>
      <c r="IF401" s="18">
        <v>1186486.5241873097</v>
      </c>
      <c r="IG401" s="18">
        <v>1131692297.0538933</v>
      </c>
      <c r="IH401" s="18">
        <v>0</v>
      </c>
      <c r="II401" s="18">
        <v>0</v>
      </c>
      <c r="IJ401" s="18">
        <v>2189.7430148025283</v>
      </c>
      <c r="IK401" s="58">
        <v>20.734871744680852</v>
      </c>
      <c r="IL401" s="58">
        <v>7.0116537043265748</v>
      </c>
      <c r="IM401" s="58">
        <v>12.70541892672</v>
      </c>
      <c r="IN401" s="58">
        <v>18.394579222793794</v>
      </c>
      <c r="IO401" s="58">
        <v>4.1344231909047793E-15</v>
      </c>
      <c r="IP401" s="58">
        <v>76.547285287878694</v>
      </c>
      <c r="IQ401" s="58">
        <v>59.486590607895423</v>
      </c>
      <c r="IR401" s="58">
        <v>66.055382403898108</v>
      </c>
      <c r="IS401" s="58">
        <f t="shared" si="30"/>
        <v>2189.7430148025283</v>
      </c>
      <c r="IT401" s="60"/>
      <c r="IU401" s="18">
        <f t="shared" si="31"/>
        <v>12.70541892672</v>
      </c>
      <c r="IV401" s="18">
        <f t="shared" si="32"/>
        <v>20.734871744680852</v>
      </c>
      <c r="IW401" s="57">
        <f t="shared" si="33"/>
        <v>0.31274585222400009</v>
      </c>
      <c r="IX401" s="57">
        <f t="shared" si="34"/>
        <v>0.45506579077924303</v>
      </c>
      <c r="JA401" s="18">
        <v>205.4</v>
      </c>
    </row>
    <row r="402" spans="18:261" x14ac:dyDescent="0.2">
      <c r="R402" t="s">
        <v>886</v>
      </c>
      <c r="S402">
        <v>6639</v>
      </c>
      <c r="T402" t="s">
        <v>41</v>
      </c>
      <c r="U402" t="s">
        <v>887</v>
      </c>
      <c r="V402">
        <v>2896</v>
      </c>
      <c r="W402" t="s">
        <v>42</v>
      </c>
      <c r="X402" t="s">
        <v>100</v>
      </c>
      <c r="Y402">
        <v>21233</v>
      </c>
      <c r="Z402">
        <v>231</v>
      </c>
      <c r="AA402">
        <v>454</v>
      </c>
      <c r="AB402" t="b">
        <v>0</v>
      </c>
      <c r="AC402">
        <v>11190</v>
      </c>
      <c r="AD402">
        <v>1979</v>
      </c>
      <c r="AE402" s="10">
        <v>9999</v>
      </c>
      <c r="AF402" s="11">
        <v>17</v>
      </c>
      <c r="AG402" s="11">
        <v>19.416437399025956</v>
      </c>
      <c r="AH402" s="11">
        <v>0</v>
      </c>
      <c r="AI402" s="11">
        <v>19.416437399025956</v>
      </c>
      <c r="AJ402" s="11" t="s">
        <v>100</v>
      </c>
      <c r="AK402" s="11">
        <v>4.82</v>
      </c>
      <c r="AL402" s="11" t="s">
        <v>43</v>
      </c>
      <c r="AM402" s="11">
        <v>-28.91</v>
      </c>
      <c r="AQ402" t="s">
        <v>70</v>
      </c>
      <c r="AR402" t="s">
        <v>73</v>
      </c>
      <c r="AS402">
        <v>3149</v>
      </c>
      <c r="AT402" t="s">
        <v>41</v>
      </c>
      <c r="AU402">
        <v>2</v>
      </c>
      <c r="AV402">
        <v>2125</v>
      </c>
      <c r="AW402" t="s">
        <v>42</v>
      </c>
      <c r="AX402">
        <v>0</v>
      </c>
      <c r="AY402" t="s">
        <v>161</v>
      </c>
      <c r="AZ402" t="s">
        <v>72</v>
      </c>
      <c r="BA402">
        <v>42</v>
      </c>
      <c r="BB402" t="s">
        <v>975</v>
      </c>
      <c r="BC402">
        <v>93</v>
      </c>
      <c r="BD402">
        <v>42093</v>
      </c>
      <c r="BE402">
        <v>752</v>
      </c>
      <c r="BF402">
        <v>10097</v>
      </c>
      <c r="BG402">
        <v>1973</v>
      </c>
      <c r="BH402">
        <v>0</v>
      </c>
      <c r="BI402" t="s">
        <v>1881</v>
      </c>
      <c r="BJ402" t="s">
        <v>1788</v>
      </c>
      <c r="BK402" t="s">
        <v>1808</v>
      </c>
      <c r="BL402" t="s">
        <v>1809</v>
      </c>
      <c r="BM402" t="s">
        <v>1810</v>
      </c>
      <c r="BN402">
        <v>2008</v>
      </c>
      <c r="BO402">
        <v>0.97</v>
      </c>
      <c r="BP402" t="s">
        <v>1968</v>
      </c>
      <c r="BQ402" t="s">
        <v>1701</v>
      </c>
      <c r="BR402">
        <v>2000</v>
      </c>
      <c r="BS402">
        <v>0</v>
      </c>
      <c r="BT402" t="s">
        <v>1909</v>
      </c>
      <c r="BU402" t="s">
        <v>1863</v>
      </c>
      <c r="BV402">
        <v>0</v>
      </c>
      <c r="BW402">
        <v>0</v>
      </c>
      <c r="BX402">
        <v>0</v>
      </c>
      <c r="BY402">
        <v>0.85</v>
      </c>
      <c r="BZ402">
        <v>0.36954999999999999</v>
      </c>
      <c r="CA402">
        <v>0.10525</v>
      </c>
      <c r="CB402">
        <v>0.36954999999999999</v>
      </c>
      <c r="CC402">
        <v>0.10525</v>
      </c>
      <c r="CD402">
        <v>0.05</v>
      </c>
      <c r="CE402">
        <v>0.1</v>
      </c>
      <c r="CF402">
        <v>0.56000000000000005</v>
      </c>
      <c r="CG402">
        <v>0.99</v>
      </c>
      <c r="CH402" t="s">
        <v>1793</v>
      </c>
      <c r="CI402">
        <v>2012</v>
      </c>
      <c r="CJ402">
        <v>0</v>
      </c>
      <c r="CK402">
        <v>0</v>
      </c>
      <c r="CL402" t="s">
        <v>1189</v>
      </c>
      <c r="CM402">
        <v>2026</v>
      </c>
      <c r="CN402">
        <v>0</v>
      </c>
      <c r="CO402">
        <v>0</v>
      </c>
      <c r="CP402">
        <v>0</v>
      </c>
      <c r="CQ402">
        <v>0</v>
      </c>
      <c r="CR402">
        <v>0</v>
      </c>
      <c r="CS402" t="s">
        <v>2602</v>
      </c>
      <c r="CT402" t="s">
        <v>2644</v>
      </c>
      <c r="CU402">
        <v>1</v>
      </c>
      <c r="CV402">
        <v>0</v>
      </c>
      <c r="CW402" t="s">
        <v>1797</v>
      </c>
      <c r="CX402">
        <v>41.071399999999997</v>
      </c>
      <c r="CY402">
        <v>-76.667199999999994</v>
      </c>
      <c r="CZ402" t="s">
        <v>1798</v>
      </c>
      <c r="DA402" t="s">
        <v>1799</v>
      </c>
      <c r="DB402">
        <v>0</v>
      </c>
      <c r="DC402">
        <v>0</v>
      </c>
      <c r="DD402" s="18">
        <v>8029546.5999999996</v>
      </c>
      <c r="DE402" s="18">
        <v>894640.4</v>
      </c>
      <c r="DF402" s="57">
        <v>0.126</v>
      </c>
      <c r="DG402" t="s">
        <v>1877</v>
      </c>
      <c r="DH402">
        <v>3594505</v>
      </c>
      <c r="DI402">
        <v>1568</v>
      </c>
      <c r="DJ402">
        <v>518</v>
      </c>
      <c r="DK402">
        <v>823831.6</v>
      </c>
      <c r="DL402">
        <v>1.2</v>
      </c>
      <c r="DM402">
        <v>237.4</v>
      </c>
      <c r="DN402">
        <v>12</v>
      </c>
      <c r="DO402">
        <v>1</v>
      </c>
      <c r="DP402">
        <v>0.357847483485498</v>
      </c>
      <c r="DQ402">
        <v>0.113744378679319</v>
      </c>
      <c r="DR402">
        <v>205.20029075107999</v>
      </c>
      <c r="DS402">
        <v>3.1950668168348E-7</v>
      </c>
      <c r="DT402">
        <v>0.114731310448795</v>
      </c>
      <c r="DU402">
        <v>0.390557544058589</v>
      </c>
      <c r="DV402">
        <v>0.129023474376498</v>
      </c>
      <c r="DW402" s="58">
        <v>205.20002960067501</v>
      </c>
      <c r="DX402">
        <v>1.4944803981833699E-7</v>
      </c>
      <c r="DY402">
        <v>0.13209051037625399</v>
      </c>
      <c r="DZ402">
        <v>1.7537807310795701E-3</v>
      </c>
      <c r="EA402">
        <v>1.46148394256631E-4</v>
      </c>
      <c r="EB402">
        <v>652926</v>
      </c>
      <c r="EC402">
        <v>274733</v>
      </c>
      <c r="ED402">
        <v>0</v>
      </c>
      <c r="EE402">
        <v>4284</v>
      </c>
      <c r="EF402">
        <v>1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1</v>
      </c>
      <c r="EO402">
        <v>0</v>
      </c>
      <c r="EP402">
        <v>0</v>
      </c>
      <c r="EQ402">
        <v>1</v>
      </c>
      <c r="ER402">
        <v>1</v>
      </c>
      <c r="ES402">
        <v>0</v>
      </c>
      <c r="ET402">
        <v>0</v>
      </c>
      <c r="EU402">
        <v>0</v>
      </c>
      <c r="EV402">
        <v>0</v>
      </c>
      <c r="EW402">
        <v>1</v>
      </c>
      <c r="EX402">
        <v>0</v>
      </c>
      <c r="EY402">
        <v>1</v>
      </c>
      <c r="EZ402" t="s">
        <v>1936</v>
      </c>
      <c r="FA402">
        <v>49</v>
      </c>
      <c r="FB402" t="s">
        <v>1824</v>
      </c>
      <c r="FC402">
        <v>0</v>
      </c>
      <c r="FD402" t="s">
        <v>1803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49</v>
      </c>
      <c r="FM402">
        <v>21</v>
      </c>
      <c r="FN402">
        <v>52</v>
      </c>
      <c r="FO402">
        <v>13</v>
      </c>
      <c r="FP402">
        <v>0</v>
      </c>
      <c r="FQ402">
        <v>0</v>
      </c>
      <c r="FR402">
        <v>0</v>
      </c>
      <c r="FS402">
        <v>0</v>
      </c>
      <c r="FT402">
        <v>0</v>
      </c>
      <c r="FU402">
        <v>0</v>
      </c>
      <c r="FV402">
        <v>0</v>
      </c>
      <c r="FW402">
        <v>0</v>
      </c>
      <c r="FX402" t="s">
        <v>1827</v>
      </c>
      <c r="FY402">
        <v>0</v>
      </c>
      <c r="FZ402">
        <v>0</v>
      </c>
      <c r="GA402">
        <v>1</v>
      </c>
      <c r="GB402" t="s">
        <v>2416</v>
      </c>
      <c r="GC402">
        <v>2025</v>
      </c>
      <c r="GD402">
        <v>1</v>
      </c>
      <c r="GE402">
        <v>1</v>
      </c>
      <c r="GF402">
        <v>1</v>
      </c>
      <c r="GG402">
        <v>0</v>
      </c>
      <c r="GH402">
        <v>1</v>
      </c>
      <c r="GI402">
        <v>0</v>
      </c>
      <c r="GJ402" t="s">
        <v>1804</v>
      </c>
      <c r="GK402">
        <v>0</v>
      </c>
      <c r="GL402">
        <v>1</v>
      </c>
      <c r="GM402" t="s">
        <v>1804</v>
      </c>
      <c r="GN402">
        <v>0</v>
      </c>
      <c r="GO402" t="s">
        <v>2091</v>
      </c>
      <c r="GP402">
        <v>0</v>
      </c>
      <c r="GQ402" t="s">
        <v>2186</v>
      </c>
      <c r="GR402">
        <v>273.3583385</v>
      </c>
      <c r="GS402">
        <v>5.7360606177374702</v>
      </c>
      <c r="GT402">
        <v>1.8949485969311299</v>
      </c>
      <c r="GU402">
        <v>0</v>
      </c>
      <c r="GV402">
        <v>6921809</v>
      </c>
      <c r="GW402">
        <v>762061</v>
      </c>
      <c r="GX402">
        <v>0.11</v>
      </c>
      <c r="GY402">
        <v>710178</v>
      </c>
      <c r="GZ402">
        <v>205.20011459432064</v>
      </c>
      <c r="HA402" t="s">
        <v>1840</v>
      </c>
      <c r="HB402" s="57">
        <v>0.2</v>
      </c>
      <c r="HC402" t="s">
        <v>1806</v>
      </c>
      <c r="HD402" s="58">
        <v>205.20002960067501</v>
      </c>
      <c r="HE402" s="18">
        <v>1317504</v>
      </c>
      <c r="HF402" s="18">
        <v>13302837.888</v>
      </c>
      <c r="HG402" s="18">
        <v>1364871.3641952905</v>
      </c>
      <c r="HH402" s="57">
        <v>0.5</v>
      </c>
      <c r="HI402">
        <v>91</v>
      </c>
      <c r="HJ402" s="11">
        <v>9.9527518413149068</v>
      </c>
      <c r="HK402">
        <v>0</v>
      </c>
      <c r="HL402" s="11">
        <v>9.9527518413149068</v>
      </c>
      <c r="HM402" s="59">
        <v>2175</v>
      </c>
      <c r="HN402" s="59">
        <v>12.66</v>
      </c>
      <c r="HO402" s="59">
        <v>3.22</v>
      </c>
      <c r="HP402" s="59">
        <v>26.99</v>
      </c>
      <c r="HQ402" s="59">
        <v>0.2</v>
      </c>
      <c r="HR402" s="59">
        <v>0.25</v>
      </c>
      <c r="HS402" s="59">
        <v>4.82</v>
      </c>
      <c r="HT402" s="59">
        <v>59.67</v>
      </c>
      <c r="HU402" t="s">
        <v>44</v>
      </c>
      <c r="HV402" s="19">
        <v>1</v>
      </c>
      <c r="HW402" s="18">
        <v>701.8158139200001</v>
      </c>
      <c r="HX402" s="58">
        <v>231.17812910524802</v>
      </c>
      <c r="HY402" s="58">
        <v>520.82187089475201</v>
      </c>
      <c r="HZ402" s="57">
        <v>0.28877435531195833</v>
      </c>
      <c r="IA402" s="18">
        <v>1317504</v>
      </c>
      <c r="IB402" s="18">
        <v>1902306.8411046318</v>
      </c>
      <c r="IC402" s="18">
        <v>19207592.174633469</v>
      </c>
      <c r="ID402" s="58">
        <v>20.520002960067501</v>
      </c>
      <c r="IE402" s="18">
        <v>197069.92413962408</v>
      </c>
      <c r="IF402" s="18">
        <v>1167801.4400556665</v>
      </c>
      <c r="IG402" s="18">
        <v>1112412103.1301754</v>
      </c>
      <c r="IH402" s="18">
        <v>0</v>
      </c>
      <c r="II402" s="18">
        <v>0</v>
      </c>
      <c r="IJ402" s="18">
        <v>2135.878244166463</v>
      </c>
      <c r="IK402" s="58">
        <v>20.734871744680852</v>
      </c>
      <c r="IL402" s="58">
        <v>6.722659991886327</v>
      </c>
      <c r="IM402" s="58">
        <v>12.488961731220002</v>
      </c>
      <c r="IN402" s="58">
        <v>18.190957230395504</v>
      </c>
      <c r="IO402" s="58">
        <v>0</v>
      </c>
      <c r="IP402" s="58">
        <v>75.341799648981436</v>
      </c>
      <c r="IQ402" s="58">
        <v>58.314741157266184</v>
      </c>
      <c r="IR402" s="58">
        <v>65.790212358361643</v>
      </c>
      <c r="IS402" s="58">
        <f t="shared" si="30"/>
        <v>2135.878244166463</v>
      </c>
      <c r="IT402" s="60"/>
      <c r="IU402" s="18">
        <f t="shared" si="31"/>
        <v>12.488961731220002</v>
      </c>
      <c r="IV402" s="18">
        <f t="shared" si="32"/>
        <v>20.734871744680852</v>
      </c>
      <c r="IW402" s="57">
        <f t="shared" si="33"/>
        <v>0.30741772487399999</v>
      </c>
      <c r="IX402" s="57">
        <f t="shared" si="34"/>
        <v>0.44387177655979149</v>
      </c>
      <c r="JA402" s="18">
        <v>205.4</v>
      </c>
    </row>
    <row r="403" spans="18:261" x14ac:dyDescent="0.2">
      <c r="R403" t="s">
        <v>889</v>
      </c>
      <c r="S403">
        <v>6639</v>
      </c>
      <c r="T403" t="s">
        <v>41</v>
      </c>
      <c r="U403" t="s">
        <v>890</v>
      </c>
      <c r="V403">
        <v>2897</v>
      </c>
      <c r="W403" t="s">
        <v>42</v>
      </c>
      <c r="X403" t="s">
        <v>100</v>
      </c>
      <c r="Y403">
        <v>21233</v>
      </c>
      <c r="Z403">
        <v>223</v>
      </c>
      <c r="AA403">
        <v>454</v>
      </c>
      <c r="AB403" t="b">
        <v>0</v>
      </c>
      <c r="AC403">
        <v>11119</v>
      </c>
      <c r="AD403">
        <v>1981</v>
      </c>
      <c r="AE403" s="10">
        <v>9999</v>
      </c>
      <c r="AF403" s="11">
        <v>17</v>
      </c>
      <c r="AG403" s="11">
        <v>19.416437399025956</v>
      </c>
      <c r="AH403" s="11">
        <v>0</v>
      </c>
      <c r="AI403" s="11">
        <v>19.416437399025956</v>
      </c>
      <c r="AJ403" s="11" t="s">
        <v>100</v>
      </c>
      <c r="AK403" s="11">
        <v>4.82</v>
      </c>
      <c r="AL403" s="11" t="s">
        <v>43</v>
      </c>
      <c r="AM403" s="11">
        <v>-28.91</v>
      </c>
      <c r="AQ403" t="s">
        <v>976</v>
      </c>
      <c r="AR403" t="s">
        <v>977</v>
      </c>
      <c r="AS403">
        <v>3297</v>
      </c>
      <c r="AT403" t="s">
        <v>41</v>
      </c>
      <c r="AU403" t="s">
        <v>978</v>
      </c>
      <c r="AV403">
        <v>2232</v>
      </c>
      <c r="AW403" t="s">
        <v>42</v>
      </c>
      <c r="AX403">
        <v>0</v>
      </c>
      <c r="AY403" t="s">
        <v>263</v>
      </c>
      <c r="AZ403" t="s">
        <v>56</v>
      </c>
      <c r="BA403">
        <v>45</v>
      </c>
      <c r="BB403" t="s">
        <v>979</v>
      </c>
      <c r="BC403">
        <v>79</v>
      </c>
      <c r="BD403">
        <v>45079</v>
      </c>
      <c r="BE403">
        <v>342</v>
      </c>
      <c r="BF403">
        <v>10329</v>
      </c>
      <c r="BG403">
        <v>1970</v>
      </c>
      <c r="BH403">
        <v>2028</v>
      </c>
      <c r="BI403" t="s">
        <v>1807</v>
      </c>
      <c r="BJ403" t="s">
        <v>1788</v>
      </c>
      <c r="BK403" t="s">
        <v>1808</v>
      </c>
      <c r="BL403" t="s">
        <v>1809</v>
      </c>
      <c r="BM403" t="s">
        <v>1810</v>
      </c>
      <c r="BN403">
        <v>2010</v>
      </c>
      <c r="BO403">
        <v>0.97799999999999998</v>
      </c>
      <c r="BP403" t="s">
        <v>1811</v>
      </c>
      <c r="BQ403" t="s">
        <v>1701</v>
      </c>
      <c r="BR403">
        <v>2003</v>
      </c>
      <c r="BS403">
        <v>0</v>
      </c>
      <c r="BT403" t="s">
        <v>1873</v>
      </c>
      <c r="BU403" t="s">
        <v>1863</v>
      </c>
      <c r="BV403" t="s">
        <v>1812</v>
      </c>
      <c r="BW403">
        <v>2015</v>
      </c>
      <c r="BX403">
        <v>0</v>
      </c>
      <c r="BY403">
        <v>3.5</v>
      </c>
      <c r="BZ403">
        <v>0.49719999999999998</v>
      </c>
      <c r="CA403">
        <v>0.13120999999999999</v>
      </c>
      <c r="CB403">
        <v>0.49719999999999998</v>
      </c>
      <c r="CC403">
        <v>0.13120999999999999</v>
      </c>
      <c r="CD403">
        <v>0.05</v>
      </c>
      <c r="CE403">
        <v>0.1</v>
      </c>
      <c r="CF403">
        <v>0.1</v>
      </c>
      <c r="CG403">
        <v>0.99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 t="s">
        <v>2602</v>
      </c>
      <c r="CT403" t="s">
        <v>2645</v>
      </c>
      <c r="CU403">
        <v>1</v>
      </c>
      <c r="CV403">
        <v>0</v>
      </c>
      <c r="CW403" t="s">
        <v>1961</v>
      </c>
      <c r="CX403">
        <v>33.8264</v>
      </c>
      <c r="CY403">
        <v>-80.622799999999998</v>
      </c>
      <c r="CZ403" t="s">
        <v>1817</v>
      </c>
      <c r="DA403" t="s">
        <v>1818</v>
      </c>
      <c r="DB403" t="s">
        <v>1846</v>
      </c>
      <c r="DC403">
        <v>0</v>
      </c>
      <c r="DD403" s="18">
        <v>13927780</v>
      </c>
      <c r="DE403" s="18">
        <v>1526179.6</v>
      </c>
      <c r="DF403" s="57">
        <v>0.37</v>
      </c>
      <c r="DG403" t="s">
        <v>1891</v>
      </c>
      <c r="DH403">
        <v>7044946.2000000002</v>
      </c>
      <c r="DI403">
        <v>324.8</v>
      </c>
      <c r="DJ403">
        <v>812.4</v>
      </c>
      <c r="DK403">
        <v>1428994</v>
      </c>
      <c r="DL403">
        <v>5.6</v>
      </c>
      <c r="DM403">
        <v>388</v>
      </c>
      <c r="DN403">
        <v>12</v>
      </c>
      <c r="DO403">
        <v>0</v>
      </c>
      <c r="DP403">
        <v>2.0601213372597401E-2</v>
      </c>
      <c r="DQ403">
        <v>0.123218578096478</v>
      </c>
      <c r="DR403">
        <v>205.20324457449499</v>
      </c>
      <c r="DS403">
        <v>6.4783689850935297E-7</v>
      </c>
      <c r="DT403">
        <v>9.7577968611042704E-2</v>
      </c>
      <c r="DU403">
        <v>4.6640598860694202E-2</v>
      </c>
      <c r="DV403">
        <v>0.11665893631289399</v>
      </c>
      <c r="DW403" s="58">
        <v>205.200541651289</v>
      </c>
      <c r="DX403">
        <v>4.02074128109433E-7</v>
      </c>
      <c r="DY403">
        <v>0.110149883046658</v>
      </c>
      <c r="DZ403">
        <v>1.4363058500797101E-3</v>
      </c>
      <c r="EA403">
        <v>0</v>
      </c>
      <c r="EB403">
        <v>1119186</v>
      </c>
      <c r="EC403">
        <v>473091</v>
      </c>
      <c r="ED403">
        <v>0</v>
      </c>
      <c r="EE403">
        <v>8123</v>
      </c>
      <c r="EF403">
        <v>1</v>
      </c>
      <c r="EG403">
        <v>0</v>
      </c>
      <c r="EH403">
        <v>0</v>
      </c>
      <c r="EI403">
        <v>0</v>
      </c>
      <c r="EJ403">
        <v>0</v>
      </c>
      <c r="EK403">
        <v>0</v>
      </c>
      <c r="EL403">
        <v>0</v>
      </c>
      <c r="EM403">
        <v>0</v>
      </c>
      <c r="EN403">
        <v>1</v>
      </c>
      <c r="EO403">
        <v>0</v>
      </c>
      <c r="EP403">
        <v>1</v>
      </c>
      <c r="EQ403">
        <v>1</v>
      </c>
      <c r="ER403">
        <v>1</v>
      </c>
      <c r="ES403">
        <v>0</v>
      </c>
      <c r="ET403">
        <v>1</v>
      </c>
      <c r="EU403">
        <v>0</v>
      </c>
      <c r="EV403">
        <v>0</v>
      </c>
      <c r="EW403">
        <v>0</v>
      </c>
      <c r="EX403">
        <v>1</v>
      </c>
      <c r="EY403">
        <v>1</v>
      </c>
      <c r="EZ403" t="s">
        <v>1823</v>
      </c>
      <c r="FA403">
        <v>52</v>
      </c>
      <c r="FB403" t="s">
        <v>1824</v>
      </c>
      <c r="FC403">
        <v>3</v>
      </c>
      <c r="FD403" t="s">
        <v>1825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40</v>
      </c>
      <c r="FM403">
        <v>97</v>
      </c>
      <c r="FN403">
        <v>74</v>
      </c>
      <c r="FO403">
        <v>87</v>
      </c>
      <c r="FP403">
        <v>1</v>
      </c>
      <c r="FQ403">
        <v>0</v>
      </c>
      <c r="FR403">
        <v>0</v>
      </c>
      <c r="FS403">
        <v>0</v>
      </c>
      <c r="FT403">
        <v>0</v>
      </c>
      <c r="FU403">
        <v>0</v>
      </c>
      <c r="FV403">
        <v>0</v>
      </c>
      <c r="FW403">
        <v>0</v>
      </c>
      <c r="FX403" t="s">
        <v>1827</v>
      </c>
      <c r="FY403" t="s">
        <v>1964</v>
      </c>
      <c r="FZ403">
        <v>0</v>
      </c>
      <c r="GA403">
        <v>1</v>
      </c>
      <c r="GB403">
        <v>0</v>
      </c>
      <c r="GC403">
        <v>0</v>
      </c>
      <c r="GD403">
        <v>0</v>
      </c>
      <c r="GE403">
        <v>0</v>
      </c>
      <c r="GF403">
        <v>0</v>
      </c>
      <c r="GG403">
        <v>0</v>
      </c>
      <c r="GH403">
        <v>0</v>
      </c>
      <c r="GI403">
        <v>0</v>
      </c>
      <c r="GJ403">
        <v>0</v>
      </c>
      <c r="GK403">
        <v>0</v>
      </c>
      <c r="GL403">
        <v>1</v>
      </c>
      <c r="GM403" t="s">
        <v>1804</v>
      </c>
      <c r="GN403" t="s">
        <v>1991</v>
      </c>
      <c r="GO403" t="s">
        <v>1838</v>
      </c>
      <c r="GP403">
        <v>0</v>
      </c>
      <c r="GQ403" t="s">
        <v>1965</v>
      </c>
      <c r="GR403">
        <v>132.50944720000001</v>
      </c>
      <c r="GS403">
        <v>2.4511459889329301</v>
      </c>
      <c r="GT403">
        <v>6.1308836250280496</v>
      </c>
      <c r="GU403">
        <v>0</v>
      </c>
      <c r="GV403">
        <v>11511801</v>
      </c>
      <c r="GW403">
        <v>1220111</v>
      </c>
      <c r="GX403">
        <v>0.31</v>
      </c>
      <c r="GY403">
        <v>1181109</v>
      </c>
      <c r="GZ403">
        <v>205.19969030041432</v>
      </c>
      <c r="HA403" t="s">
        <v>1806</v>
      </c>
      <c r="HB403" s="57">
        <v>0.37</v>
      </c>
      <c r="HC403" t="s">
        <v>1806</v>
      </c>
      <c r="HD403" s="58">
        <v>205.200541651289</v>
      </c>
      <c r="HE403" s="18">
        <v>1108490.3999999999</v>
      </c>
      <c r="HF403" s="18">
        <v>11449597.341599999</v>
      </c>
      <c r="HG403" s="18">
        <v>1174731.7880927392</v>
      </c>
      <c r="HH403" s="57">
        <v>0.5</v>
      </c>
      <c r="HI403">
        <v>264</v>
      </c>
      <c r="HJ403" s="11">
        <v>41.884812504550311</v>
      </c>
      <c r="HK403">
        <v>0</v>
      </c>
      <c r="HL403" s="11">
        <v>15.865459282026634</v>
      </c>
      <c r="HM403" s="59" t="s">
        <v>44</v>
      </c>
      <c r="HN403" s="59" t="s">
        <v>44</v>
      </c>
      <c r="HO403" s="59" t="s">
        <v>44</v>
      </c>
      <c r="HP403" s="59" t="s">
        <v>44</v>
      </c>
      <c r="HQ403" s="59" t="s">
        <v>44</v>
      </c>
      <c r="HR403" s="59" t="s">
        <v>44</v>
      </c>
      <c r="HS403" s="59" t="s">
        <v>44</v>
      </c>
      <c r="HT403" s="59" t="s">
        <v>44</v>
      </c>
      <c r="HU403" t="s">
        <v>44</v>
      </c>
      <c r="HV403" s="19">
        <v>1</v>
      </c>
      <c r="HW403" s="18">
        <v>326.51063873999999</v>
      </c>
      <c r="HX403" s="58">
        <v>107.55260440095599</v>
      </c>
      <c r="HY403" s="58">
        <v>234.447395599044</v>
      </c>
      <c r="HZ403" s="57">
        <v>0.53973728169030677</v>
      </c>
      <c r="IA403" s="18">
        <v>1108490.4000000001</v>
      </c>
      <c r="IB403" s="18">
        <v>1617009.7169616239</v>
      </c>
      <c r="IC403" s="18">
        <v>16702093.366496613</v>
      </c>
      <c r="ID403" s="58">
        <v>20.520054165128901</v>
      </c>
      <c r="IE403" s="18">
        <v>171363.93027577532</v>
      </c>
      <c r="IF403" s="18">
        <v>1003367.8578169639</v>
      </c>
      <c r="IG403" s="18">
        <v>517535198.16887885</v>
      </c>
      <c r="IH403" s="18">
        <v>0</v>
      </c>
      <c r="II403" s="18">
        <v>0</v>
      </c>
      <c r="IJ403" s="18">
        <v>2207.4683186243474</v>
      </c>
      <c r="IK403" s="58">
        <v>25.243188280701755</v>
      </c>
      <c r="IL403" s="58">
        <v>7.1076339834291034</v>
      </c>
      <c r="IM403" s="58">
        <v>12.775922127539999</v>
      </c>
      <c r="IN403" s="58">
        <v>24.491203437480209</v>
      </c>
      <c r="IO403" s="58">
        <v>-4.9015887570176856E-15</v>
      </c>
      <c r="IP403" s="58">
        <v>76.939112791993438</v>
      </c>
      <c r="IQ403" s="58">
        <v>20.660295874979752</v>
      </c>
      <c r="IR403" s="58">
        <v>22.824868726014575</v>
      </c>
      <c r="IS403" s="58">
        <f t="shared" si="30"/>
        <v>2207.4683186243474</v>
      </c>
      <c r="IT403" s="60"/>
      <c r="IU403" s="18">
        <f t="shared" si="31"/>
        <v>12.775922127539999</v>
      </c>
      <c r="IV403" s="18">
        <f t="shared" si="32"/>
        <v>25.243188280701755</v>
      </c>
      <c r="IW403" s="57">
        <f t="shared" si="33"/>
        <v>0.31448129941799996</v>
      </c>
      <c r="IX403" s="57">
        <f t="shared" si="34"/>
        <v>0.45874940997380209</v>
      </c>
      <c r="JA403" s="18">
        <v>205.4</v>
      </c>
    </row>
    <row r="404" spans="18:261" x14ac:dyDescent="0.2">
      <c r="R404" t="s">
        <v>779</v>
      </c>
      <c r="S404">
        <v>6641</v>
      </c>
      <c r="T404" t="s">
        <v>41</v>
      </c>
      <c r="U404">
        <v>1</v>
      </c>
      <c r="V404">
        <v>2898</v>
      </c>
      <c r="W404" t="s">
        <v>42</v>
      </c>
      <c r="X404" t="s">
        <v>594</v>
      </c>
      <c r="Y404">
        <v>5063</v>
      </c>
      <c r="Z404">
        <v>809</v>
      </c>
      <c r="AA404">
        <v>1651</v>
      </c>
      <c r="AB404" t="b">
        <v>1</v>
      </c>
      <c r="AC404">
        <v>10428</v>
      </c>
      <c r="AD404">
        <v>1983</v>
      </c>
      <c r="AE404" s="10">
        <v>2031</v>
      </c>
      <c r="AF404" s="11">
        <v>202</v>
      </c>
      <c r="AG404" s="11">
        <v>18.909818845444494</v>
      </c>
      <c r="AH404" s="11">
        <v>57</v>
      </c>
      <c r="AI404" s="11">
        <v>9.3612964581408384</v>
      </c>
      <c r="AJ404" s="11" t="s">
        <v>594</v>
      </c>
      <c r="AK404" s="11">
        <v>4.82</v>
      </c>
      <c r="AL404" s="11" t="s">
        <v>594</v>
      </c>
      <c r="AM404" s="11">
        <v>-28.91</v>
      </c>
      <c r="AQ404" t="s">
        <v>976</v>
      </c>
      <c r="AR404" t="s">
        <v>980</v>
      </c>
      <c r="AS404">
        <v>3297</v>
      </c>
      <c r="AT404" t="s">
        <v>41</v>
      </c>
      <c r="AU404" t="s">
        <v>981</v>
      </c>
      <c r="AV404">
        <v>2233</v>
      </c>
      <c r="AW404" t="s">
        <v>42</v>
      </c>
      <c r="AX404">
        <v>0</v>
      </c>
      <c r="AY404" t="s">
        <v>263</v>
      </c>
      <c r="AZ404" t="s">
        <v>56</v>
      </c>
      <c r="BA404">
        <v>45</v>
      </c>
      <c r="BB404" t="s">
        <v>979</v>
      </c>
      <c r="BC404">
        <v>79</v>
      </c>
      <c r="BD404">
        <v>45079</v>
      </c>
      <c r="BE404">
        <v>342</v>
      </c>
      <c r="BF404">
        <v>10280</v>
      </c>
      <c r="BG404">
        <v>1971</v>
      </c>
      <c r="BH404">
        <v>2028</v>
      </c>
      <c r="BI404" t="s">
        <v>1807</v>
      </c>
      <c r="BJ404" t="s">
        <v>1788</v>
      </c>
      <c r="BK404" t="s">
        <v>1808</v>
      </c>
      <c r="BL404" t="s">
        <v>1809</v>
      </c>
      <c r="BM404" t="s">
        <v>1810</v>
      </c>
      <c r="BN404">
        <v>2010</v>
      </c>
      <c r="BO404">
        <v>0.97799999999999998</v>
      </c>
      <c r="BP404" t="s">
        <v>1811</v>
      </c>
      <c r="BQ404" t="s">
        <v>1701</v>
      </c>
      <c r="BR404">
        <v>2003</v>
      </c>
      <c r="BS404">
        <v>0</v>
      </c>
      <c r="BT404" t="s">
        <v>41</v>
      </c>
      <c r="BU404">
        <v>0</v>
      </c>
      <c r="BV404" t="s">
        <v>1812</v>
      </c>
      <c r="BW404">
        <v>2015</v>
      </c>
      <c r="BX404">
        <v>0</v>
      </c>
      <c r="BY404">
        <v>3.5</v>
      </c>
      <c r="BZ404">
        <v>0.4022</v>
      </c>
      <c r="CA404">
        <v>0.17532</v>
      </c>
      <c r="CB404">
        <v>0.4022</v>
      </c>
      <c r="CC404">
        <v>0.17532</v>
      </c>
      <c r="CD404">
        <v>0.05</v>
      </c>
      <c r="CE404">
        <v>0.1</v>
      </c>
      <c r="CF404">
        <v>0.1</v>
      </c>
      <c r="CG404">
        <v>0.99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 t="s">
        <v>2602</v>
      </c>
      <c r="CT404" t="s">
        <v>2646</v>
      </c>
      <c r="CU404">
        <v>1</v>
      </c>
      <c r="CV404">
        <v>0</v>
      </c>
      <c r="CW404" t="s">
        <v>1961</v>
      </c>
      <c r="CX404">
        <v>33.8264</v>
      </c>
      <c r="CY404">
        <v>-80.622799999999998</v>
      </c>
      <c r="CZ404" t="s">
        <v>1817</v>
      </c>
      <c r="DA404" t="s">
        <v>1818</v>
      </c>
      <c r="DB404" t="s">
        <v>1846</v>
      </c>
      <c r="DC404">
        <v>0</v>
      </c>
      <c r="DD404" s="18">
        <v>11693131</v>
      </c>
      <c r="DE404" s="18">
        <v>1299459.25</v>
      </c>
      <c r="DF404" s="57">
        <v>0.3</v>
      </c>
      <c r="DG404" t="s">
        <v>1891</v>
      </c>
      <c r="DH404">
        <v>7443159.6666666605</v>
      </c>
      <c r="DI404">
        <v>339.5</v>
      </c>
      <c r="DJ404">
        <v>707.25</v>
      </c>
      <c r="DK404">
        <v>1199713.5</v>
      </c>
      <c r="DL404">
        <v>3.25</v>
      </c>
      <c r="DM404">
        <v>446</v>
      </c>
      <c r="DN404">
        <v>10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5.8068279573708699E-2</v>
      </c>
      <c r="DV404">
        <v>0.12096845575406601</v>
      </c>
      <c r="DW404" s="58">
        <v>205.199702286752</v>
      </c>
      <c r="DX404">
        <v>2.7794095524971001E-7</v>
      </c>
      <c r="DY404">
        <v>0.11984157803234</v>
      </c>
      <c r="DZ404">
        <v>1.1929126435439199E-3</v>
      </c>
      <c r="EA404">
        <v>0</v>
      </c>
      <c r="EB404">
        <v>942060</v>
      </c>
      <c r="EC404">
        <v>398944</v>
      </c>
      <c r="ED404">
        <v>0</v>
      </c>
      <c r="EE404">
        <v>12506</v>
      </c>
      <c r="EF404">
        <v>1</v>
      </c>
      <c r="EG404">
        <v>0</v>
      </c>
      <c r="EH404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0</v>
      </c>
      <c r="EP404">
        <v>1</v>
      </c>
      <c r="EQ404">
        <v>1</v>
      </c>
      <c r="ER404">
        <v>1</v>
      </c>
      <c r="ES404">
        <v>0</v>
      </c>
      <c r="ET404">
        <v>1</v>
      </c>
      <c r="EU404">
        <v>0</v>
      </c>
      <c r="EV404">
        <v>0</v>
      </c>
      <c r="EW404">
        <v>0</v>
      </c>
      <c r="EX404">
        <v>1</v>
      </c>
      <c r="EY404">
        <v>1</v>
      </c>
      <c r="EZ404" t="s">
        <v>1823</v>
      </c>
      <c r="FA404">
        <v>51</v>
      </c>
      <c r="FB404" t="s">
        <v>1824</v>
      </c>
      <c r="FC404">
        <v>3</v>
      </c>
      <c r="FD404" t="s">
        <v>1825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40</v>
      </c>
      <c r="FM404">
        <v>97</v>
      </c>
      <c r="FN404">
        <v>74</v>
      </c>
      <c r="FO404">
        <v>87</v>
      </c>
      <c r="FP404">
        <v>1</v>
      </c>
      <c r="FQ404">
        <v>0</v>
      </c>
      <c r="FR404">
        <v>0</v>
      </c>
      <c r="FS404">
        <v>0</v>
      </c>
      <c r="FT404">
        <v>0</v>
      </c>
      <c r="FU404">
        <v>0</v>
      </c>
      <c r="FV404">
        <v>0</v>
      </c>
      <c r="FW404">
        <v>0</v>
      </c>
      <c r="FX404" t="s">
        <v>1827</v>
      </c>
      <c r="FY404" t="s">
        <v>1964</v>
      </c>
      <c r="FZ404">
        <v>0</v>
      </c>
      <c r="GA404">
        <v>1</v>
      </c>
      <c r="GB404">
        <v>0</v>
      </c>
      <c r="GC404">
        <v>0</v>
      </c>
      <c r="GD404">
        <v>0</v>
      </c>
      <c r="GE404">
        <v>0</v>
      </c>
      <c r="GF404">
        <v>0</v>
      </c>
      <c r="GG404">
        <v>0</v>
      </c>
      <c r="GH404">
        <v>0</v>
      </c>
      <c r="GI404">
        <v>0</v>
      </c>
      <c r="GJ404">
        <v>0</v>
      </c>
      <c r="GK404">
        <v>0</v>
      </c>
      <c r="GL404">
        <v>1</v>
      </c>
      <c r="GM404" t="s">
        <v>1804</v>
      </c>
      <c r="GN404" t="s">
        <v>1991</v>
      </c>
      <c r="GO404" t="s">
        <v>1838</v>
      </c>
      <c r="GP404">
        <v>0</v>
      </c>
      <c r="GQ404" t="s">
        <v>1965</v>
      </c>
      <c r="GR404">
        <v>132.50944720000001</v>
      </c>
      <c r="GS404">
        <v>2.5620814755010102</v>
      </c>
      <c r="GT404">
        <v>5.3373552976379699</v>
      </c>
      <c r="GU404">
        <v>0</v>
      </c>
      <c r="GV404">
        <v>9663259</v>
      </c>
      <c r="GW404">
        <v>1030868</v>
      </c>
      <c r="GX404">
        <v>0.25</v>
      </c>
      <c r="GY404">
        <v>991449</v>
      </c>
      <c r="GZ404">
        <v>205.19971574807215</v>
      </c>
      <c r="HA404" t="s">
        <v>1806</v>
      </c>
      <c r="HB404" s="57">
        <v>0.3</v>
      </c>
      <c r="HC404" t="s">
        <v>1806</v>
      </c>
      <c r="HD404" s="58">
        <v>205.199702286752</v>
      </c>
      <c r="HE404" s="18">
        <v>898776</v>
      </c>
      <c r="HF404" s="18">
        <v>9239417.2799999993</v>
      </c>
      <c r="HG404" s="18">
        <v>947962.83757953602</v>
      </c>
      <c r="HH404" s="57">
        <v>0.5</v>
      </c>
      <c r="HI404">
        <v>264</v>
      </c>
      <c r="HJ404" s="11">
        <v>42.011560429206682</v>
      </c>
      <c r="HK404">
        <v>0</v>
      </c>
      <c r="HL404" s="11">
        <v>15.913469859547986</v>
      </c>
      <c r="HM404" s="59" t="s">
        <v>44</v>
      </c>
      <c r="HN404" s="59" t="s">
        <v>44</v>
      </c>
      <c r="HO404" s="59" t="s">
        <v>44</v>
      </c>
      <c r="HP404" s="59" t="s">
        <v>44</v>
      </c>
      <c r="HQ404" s="59" t="s">
        <v>44</v>
      </c>
      <c r="HR404" s="59" t="s">
        <v>44</v>
      </c>
      <c r="HS404" s="59" t="s">
        <v>44</v>
      </c>
      <c r="HT404" s="59" t="s">
        <v>44</v>
      </c>
      <c r="HU404" t="s">
        <v>44</v>
      </c>
      <c r="HV404" s="19">
        <v>1</v>
      </c>
      <c r="HW404" s="18">
        <v>324.96169680000003</v>
      </c>
      <c r="HX404" s="58">
        <v>107.04238292592001</v>
      </c>
      <c r="HY404" s="58">
        <v>234.95761707407999</v>
      </c>
      <c r="HZ404" s="57">
        <v>0.43667450018294646</v>
      </c>
      <c r="IA404" s="18">
        <v>898776.00000000012</v>
      </c>
      <c r="IB404" s="18">
        <v>1308241.868588093</v>
      </c>
      <c r="IC404" s="18">
        <v>13448726.409085596</v>
      </c>
      <c r="ID404" s="58">
        <v>20.519970228675202</v>
      </c>
      <c r="IE404" s="18">
        <v>137983.73276401719</v>
      </c>
      <c r="IF404" s="18">
        <v>809979.10481551883</v>
      </c>
      <c r="IG404" s="18">
        <v>515080050.07029486</v>
      </c>
      <c r="IH404" s="18">
        <v>0</v>
      </c>
      <c r="II404" s="18">
        <v>0</v>
      </c>
      <c r="IJ404" s="18">
        <v>2192.2253744508093</v>
      </c>
      <c r="IK404" s="58">
        <v>25.243188280701755</v>
      </c>
      <c r="IL404" s="58">
        <v>7.0250693094034489</v>
      </c>
      <c r="IM404" s="58">
        <v>12.715314112800002</v>
      </c>
      <c r="IN404" s="58">
        <v>24.428491621729464</v>
      </c>
      <c r="IO404" s="58">
        <v>-3.0292245031117268E-15</v>
      </c>
      <c r="IP404" s="58">
        <v>76.602205565479153</v>
      </c>
      <c r="IQ404" s="58">
        <v>32.898994449318153</v>
      </c>
      <c r="IR404" s="58">
        <v>36.50566596025336</v>
      </c>
      <c r="IS404" s="58">
        <f t="shared" si="30"/>
        <v>2192.2253744508093</v>
      </c>
      <c r="IT404" s="60"/>
      <c r="IU404" s="18">
        <f t="shared" si="31"/>
        <v>12.715314112800002</v>
      </c>
      <c r="IV404" s="18">
        <f t="shared" si="32"/>
        <v>25.243188280701755</v>
      </c>
      <c r="IW404" s="57">
        <f t="shared" si="33"/>
        <v>0.31298942376000005</v>
      </c>
      <c r="IX404" s="57">
        <f t="shared" si="34"/>
        <v>0.45558166727648808</v>
      </c>
      <c r="JA404" s="18">
        <v>205.4</v>
      </c>
    </row>
    <row r="405" spans="18:261" x14ac:dyDescent="0.2">
      <c r="R405" t="s">
        <v>781</v>
      </c>
      <c r="S405">
        <v>6641</v>
      </c>
      <c r="T405" t="s">
        <v>41</v>
      </c>
      <c r="U405">
        <v>2</v>
      </c>
      <c r="V405">
        <v>2899</v>
      </c>
      <c r="W405" t="s">
        <v>42</v>
      </c>
      <c r="X405" t="s">
        <v>594</v>
      </c>
      <c r="Y405">
        <v>5063</v>
      </c>
      <c r="Z405">
        <v>842</v>
      </c>
      <c r="AA405">
        <v>1651</v>
      </c>
      <c r="AB405" t="b">
        <v>1</v>
      </c>
      <c r="AC405">
        <v>10427</v>
      </c>
      <c r="AD405">
        <v>1985</v>
      </c>
      <c r="AE405" s="10">
        <v>2031</v>
      </c>
      <c r="AF405" s="11">
        <v>202</v>
      </c>
      <c r="AG405" s="11">
        <v>18.909818845444494</v>
      </c>
      <c r="AH405" s="11">
        <v>57</v>
      </c>
      <c r="AI405" s="11">
        <v>9.3612964581408384</v>
      </c>
      <c r="AJ405" s="11" t="s">
        <v>594</v>
      </c>
      <c r="AK405" s="11">
        <v>4.82</v>
      </c>
      <c r="AL405" s="11" t="s">
        <v>594</v>
      </c>
      <c r="AM405" s="11">
        <v>-28.91</v>
      </c>
      <c r="AQ405" t="s">
        <v>982</v>
      </c>
      <c r="AR405" t="s">
        <v>983</v>
      </c>
      <c r="AS405">
        <v>3298</v>
      </c>
      <c r="AT405" t="s">
        <v>41</v>
      </c>
      <c r="AU405" t="s">
        <v>984</v>
      </c>
      <c r="AV405">
        <v>2234</v>
      </c>
      <c r="AW405" t="s">
        <v>42</v>
      </c>
      <c r="AX405">
        <v>0</v>
      </c>
      <c r="AY405" t="s">
        <v>263</v>
      </c>
      <c r="AZ405" t="s">
        <v>56</v>
      </c>
      <c r="BA405">
        <v>45</v>
      </c>
      <c r="BB405" t="s">
        <v>264</v>
      </c>
      <c r="BC405">
        <v>15</v>
      </c>
      <c r="BD405">
        <v>45015</v>
      </c>
      <c r="BE405">
        <v>605</v>
      </c>
      <c r="BF405">
        <v>9833</v>
      </c>
      <c r="BG405">
        <v>1973</v>
      </c>
      <c r="BH405">
        <v>2028</v>
      </c>
      <c r="BI405" t="s">
        <v>1881</v>
      </c>
      <c r="BJ405" t="s">
        <v>1788</v>
      </c>
      <c r="BK405" t="s">
        <v>1808</v>
      </c>
      <c r="BL405" t="s">
        <v>1809</v>
      </c>
      <c r="BM405" t="s">
        <v>1810</v>
      </c>
      <c r="BN405">
        <v>2010</v>
      </c>
      <c r="BO405">
        <v>0.97</v>
      </c>
      <c r="BP405" t="s">
        <v>1966</v>
      </c>
      <c r="BQ405" t="s">
        <v>1701</v>
      </c>
      <c r="BR405">
        <v>2004</v>
      </c>
      <c r="BS405">
        <v>0</v>
      </c>
      <c r="BT405" t="s">
        <v>1909</v>
      </c>
      <c r="BU405" t="s">
        <v>1863</v>
      </c>
      <c r="BV405" t="s">
        <v>1812</v>
      </c>
      <c r="BW405">
        <v>2015</v>
      </c>
      <c r="BX405">
        <v>0</v>
      </c>
      <c r="BY405">
        <v>2.2999999999999998</v>
      </c>
      <c r="BZ405">
        <v>0.54690000000000005</v>
      </c>
      <c r="CA405">
        <v>0.18287999999999999</v>
      </c>
      <c r="CB405">
        <v>0.54690000000000005</v>
      </c>
      <c r="CC405">
        <v>0.18287999999999999</v>
      </c>
      <c r="CD405">
        <v>0.05</v>
      </c>
      <c r="CE405">
        <v>0.1</v>
      </c>
      <c r="CF405">
        <v>0.1</v>
      </c>
      <c r="CG405">
        <v>0.99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 t="s">
        <v>2602</v>
      </c>
      <c r="CT405" t="s">
        <v>2647</v>
      </c>
      <c r="CU405">
        <v>1</v>
      </c>
      <c r="CV405">
        <v>0</v>
      </c>
      <c r="CW405" t="s">
        <v>1961</v>
      </c>
      <c r="CX405">
        <v>33.015799999999999</v>
      </c>
      <c r="CY405">
        <v>-79.929699999999997</v>
      </c>
      <c r="CZ405" t="s">
        <v>1817</v>
      </c>
      <c r="DA405" t="s">
        <v>1818</v>
      </c>
      <c r="DB405" t="s">
        <v>1846</v>
      </c>
      <c r="DC405">
        <v>0</v>
      </c>
      <c r="DD405" s="18">
        <v>25461091.600000001</v>
      </c>
      <c r="DE405" s="18">
        <v>2885744.4</v>
      </c>
      <c r="DF405" s="57">
        <v>0.41</v>
      </c>
      <c r="DG405" t="s">
        <v>1820</v>
      </c>
      <c r="DH405">
        <v>13254924.199999999</v>
      </c>
      <c r="DI405">
        <v>581.20000000000005</v>
      </c>
      <c r="DJ405">
        <v>2073</v>
      </c>
      <c r="DK405">
        <v>2612331.7999999998</v>
      </c>
      <c r="DL405">
        <v>4.5</v>
      </c>
      <c r="DM405">
        <v>1079.2</v>
      </c>
      <c r="DN405">
        <v>12</v>
      </c>
      <c r="DO405">
        <v>0</v>
      </c>
      <c r="DP405">
        <v>4.8250111480772899E-2</v>
      </c>
      <c r="DQ405">
        <v>0.179602203723149</v>
      </c>
      <c r="DR405">
        <v>205.19991533626001</v>
      </c>
      <c r="DS405">
        <v>0</v>
      </c>
      <c r="DT405">
        <v>0.15760067121721699</v>
      </c>
      <c r="DU405">
        <v>4.5653973453361203E-2</v>
      </c>
      <c r="DV405">
        <v>0.16283669471579101</v>
      </c>
      <c r="DW405" s="58">
        <v>205.20186966374999</v>
      </c>
      <c r="DX405">
        <v>1.7674026199253701E-7</v>
      </c>
      <c r="DY405">
        <v>0.162837596611831</v>
      </c>
      <c r="DZ405">
        <v>9.6256137582105897E-4</v>
      </c>
      <c r="EA405">
        <v>0</v>
      </c>
      <c r="EB405">
        <v>2557055</v>
      </c>
      <c r="EC405">
        <v>1068810</v>
      </c>
      <c r="ED405">
        <v>0</v>
      </c>
      <c r="EE405">
        <v>19524</v>
      </c>
      <c r="EF405">
        <v>1</v>
      </c>
      <c r="EG405">
        <v>1</v>
      </c>
      <c r="EH405" t="s">
        <v>1859</v>
      </c>
      <c r="EI405">
        <v>2.3222429999999999E-3</v>
      </c>
      <c r="EJ405">
        <v>2.3222429999999999E-3</v>
      </c>
      <c r="EK405" t="s">
        <v>1848</v>
      </c>
      <c r="EL405" t="s">
        <v>1848</v>
      </c>
      <c r="EM405">
        <v>0</v>
      </c>
      <c r="EN405">
        <v>1</v>
      </c>
      <c r="EO405">
        <v>0</v>
      </c>
      <c r="EP405">
        <v>0</v>
      </c>
      <c r="EQ405">
        <v>1</v>
      </c>
      <c r="ER405">
        <v>1</v>
      </c>
      <c r="ES405">
        <v>0</v>
      </c>
      <c r="ET405">
        <v>0</v>
      </c>
      <c r="EU405">
        <v>0</v>
      </c>
      <c r="EV405">
        <v>0</v>
      </c>
      <c r="EW405">
        <v>0</v>
      </c>
      <c r="EX405">
        <v>1</v>
      </c>
      <c r="EY405">
        <v>1</v>
      </c>
      <c r="EZ405" t="s">
        <v>1936</v>
      </c>
      <c r="FA405">
        <v>49</v>
      </c>
      <c r="FB405" t="s">
        <v>1824</v>
      </c>
      <c r="FC405">
        <v>4</v>
      </c>
      <c r="FD405" t="s">
        <v>1825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0</v>
      </c>
      <c r="FL405">
        <v>44</v>
      </c>
      <c r="FM405">
        <v>68</v>
      </c>
      <c r="FN405">
        <v>49</v>
      </c>
      <c r="FO405">
        <v>87</v>
      </c>
      <c r="FP405">
        <v>1</v>
      </c>
      <c r="FQ405">
        <v>0</v>
      </c>
      <c r="FR405">
        <v>0</v>
      </c>
      <c r="FS405">
        <v>0</v>
      </c>
      <c r="FT405">
        <v>0</v>
      </c>
      <c r="FU405">
        <v>0</v>
      </c>
      <c r="FV405">
        <v>0</v>
      </c>
      <c r="FW405">
        <v>0</v>
      </c>
      <c r="FX405" t="s">
        <v>1963</v>
      </c>
      <c r="FY405">
        <v>0</v>
      </c>
      <c r="FZ405">
        <v>0</v>
      </c>
      <c r="GA405">
        <v>1</v>
      </c>
      <c r="GB405" t="s">
        <v>1828</v>
      </c>
      <c r="GC405">
        <v>0</v>
      </c>
      <c r="GD405">
        <v>1</v>
      </c>
      <c r="GE405">
        <v>0</v>
      </c>
      <c r="GF405">
        <v>0</v>
      </c>
      <c r="GG405">
        <v>0</v>
      </c>
      <c r="GH405">
        <v>0</v>
      </c>
      <c r="GI405">
        <v>0</v>
      </c>
      <c r="GJ405">
        <v>0</v>
      </c>
      <c r="GK405">
        <v>0</v>
      </c>
      <c r="GL405">
        <v>1</v>
      </c>
      <c r="GM405" t="s">
        <v>1804</v>
      </c>
      <c r="GN405">
        <v>0</v>
      </c>
      <c r="GO405" t="s">
        <v>1893</v>
      </c>
      <c r="GP405">
        <v>0</v>
      </c>
      <c r="GQ405" t="s">
        <v>1965</v>
      </c>
      <c r="GR405">
        <v>27.909687349999999</v>
      </c>
      <c r="GS405">
        <v>20.824310667170501</v>
      </c>
      <c r="GT405">
        <v>74.275285638411106</v>
      </c>
      <c r="GU405">
        <v>1</v>
      </c>
      <c r="GV405">
        <v>23936665</v>
      </c>
      <c r="GW405">
        <v>2793084</v>
      </c>
      <c r="GX405">
        <v>0.39</v>
      </c>
      <c r="GY405">
        <v>2456018</v>
      </c>
      <c r="GZ405">
        <v>205.20970653179964</v>
      </c>
      <c r="HA405" t="s">
        <v>1806</v>
      </c>
      <c r="HB405" s="57">
        <v>0.41</v>
      </c>
      <c r="HC405" t="s">
        <v>1806</v>
      </c>
      <c r="HD405" s="58">
        <v>205.20186966374999</v>
      </c>
      <c r="HE405" s="18">
        <v>2172918</v>
      </c>
      <c r="HF405" s="18">
        <v>21366302.693999998</v>
      </c>
      <c r="HG405" s="18">
        <v>2192202.6303052092</v>
      </c>
      <c r="HH405" s="57">
        <v>1</v>
      </c>
      <c r="HI405">
        <v>333</v>
      </c>
      <c r="HJ405" s="11">
        <v>38.296886859224429</v>
      </c>
      <c r="HK405">
        <v>0</v>
      </c>
      <c r="HL405" s="11">
        <v>11.50056662439172</v>
      </c>
      <c r="HM405" s="59">
        <v>2321</v>
      </c>
      <c r="HN405" s="59">
        <v>10.58</v>
      </c>
      <c r="HO405" s="59">
        <v>4.59</v>
      </c>
      <c r="HP405" s="59">
        <v>30.01</v>
      </c>
      <c r="HQ405" s="59">
        <v>0.24</v>
      </c>
      <c r="HR405" s="59">
        <v>0.32</v>
      </c>
      <c r="HS405" s="59">
        <v>4.82</v>
      </c>
      <c r="HT405" s="59">
        <v>25.38</v>
      </c>
      <c r="HU405" t="s">
        <v>44</v>
      </c>
      <c r="HV405" s="19">
        <v>1</v>
      </c>
      <c r="HW405" s="18">
        <v>549.86283494999998</v>
      </c>
      <c r="HX405" s="58">
        <v>181.12481783252997</v>
      </c>
      <c r="HY405" s="58">
        <v>423.87518216747003</v>
      </c>
      <c r="HZ405" s="57">
        <v>0.5851958558451229</v>
      </c>
      <c r="IA405" s="18">
        <v>2172918</v>
      </c>
      <c r="IB405" s="18">
        <v>3101420.9968079822</v>
      </c>
      <c r="IC405" s="18">
        <v>30496272.661612887</v>
      </c>
      <c r="ID405" s="58">
        <v>20.520186966375</v>
      </c>
      <c r="IE405" s="18">
        <v>312894.60839692346</v>
      </c>
      <c r="IF405" s="18">
        <v>1879308.0219082858</v>
      </c>
      <c r="IG405" s="18">
        <v>871559261.74324524</v>
      </c>
      <c r="IH405" s="18">
        <v>0</v>
      </c>
      <c r="II405" s="18">
        <v>0</v>
      </c>
      <c r="IJ405" s="18">
        <v>2056.169595225083</v>
      </c>
      <c r="IK405" s="58">
        <v>21.648603272727271</v>
      </c>
      <c r="IL405" s="58">
        <v>6.3025640872869264</v>
      </c>
      <c r="IM405" s="58">
        <v>12.162420590579998</v>
      </c>
      <c r="IN405" s="58">
        <v>19.209378671901355</v>
      </c>
      <c r="IO405" s="58">
        <v>0</v>
      </c>
      <c r="IP405" s="58">
        <v>73.514592756010245</v>
      </c>
      <c r="IQ405" s="58">
        <v>9.8852677541340626</v>
      </c>
      <c r="IR405" s="58">
        <v>11.429673043148295</v>
      </c>
      <c r="IS405" s="58">
        <f t="shared" si="30"/>
        <v>2056.169595225083</v>
      </c>
      <c r="IT405" s="60"/>
      <c r="IU405" s="18">
        <f t="shared" si="31"/>
        <v>12.162420590579998</v>
      </c>
      <c r="IV405" s="18">
        <f t="shared" si="32"/>
        <v>21.648603272727271</v>
      </c>
      <c r="IW405" s="57">
        <f t="shared" si="33"/>
        <v>0.29937986418599993</v>
      </c>
      <c r="IX405" s="57">
        <f t="shared" si="34"/>
        <v>0.42730696547590941</v>
      </c>
      <c r="JA405" s="18">
        <v>205.4</v>
      </c>
    </row>
    <row r="406" spans="18:261" x14ac:dyDescent="0.2">
      <c r="R406" t="s">
        <v>783</v>
      </c>
      <c r="S406">
        <v>6664</v>
      </c>
      <c r="T406" t="s">
        <v>41</v>
      </c>
      <c r="U406">
        <v>101</v>
      </c>
      <c r="V406">
        <v>2901</v>
      </c>
      <c r="W406" t="s">
        <v>42</v>
      </c>
      <c r="X406" t="s">
        <v>226</v>
      </c>
      <c r="Y406">
        <v>19115</v>
      </c>
      <c r="Z406">
        <v>746</v>
      </c>
      <c r="AA406">
        <v>746</v>
      </c>
      <c r="AB406" t="b">
        <v>1</v>
      </c>
      <c r="AC406">
        <v>10591</v>
      </c>
      <c r="AD406">
        <v>1983</v>
      </c>
      <c r="AE406" s="10">
        <v>9999</v>
      </c>
      <c r="AF406" s="11">
        <v>999</v>
      </c>
      <c r="AG406" s="11">
        <v>24.213910876620343</v>
      </c>
      <c r="AH406" s="11">
        <v>999</v>
      </c>
      <c r="AI406" s="11">
        <v>9.7244621994459219</v>
      </c>
      <c r="AJ406" s="11" t="s">
        <v>226</v>
      </c>
      <c r="AK406" s="11" t="e">
        <v>#N/A</v>
      </c>
      <c r="AL406" s="11" t="s">
        <v>327</v>
      </c>
      <c r="AM406" s="11"/>
      <c r="AQ406" t="s">
        <v>985</v>
      </c>
      <c r="AR406" t="s">
        <v>986</v>
      </c>
      <c r="AS406">
        <v>3396</v>
      </c>
      <c r="AT406" t="s">
        <v>41</v>
      </c>
      <c r="AU406">
        <v>1</v>
      </c>
      <c r="AV406">
        <v>2251</v>
      </c>
      <c r="AW406" t="s">
        <v>42</v>
      </c>
      <c r="AX406">
        <v>0</v>
      </c>
      <c r="AY406" t="s">
        <v>283</v>
      </c>
      <c r="AZ406" t="s">
        <v>460</v>
      </c>
      <c r="BA406">
        <v>47</v>
      </c>
      <c r="BB406" t="s">
        <v>987</v>
      </c>
      <c r="BC406">
        <v>1</v>
      </c>
      <c r="BD406">
        <v>47001</v>
      </c>
      <c r="BE406">
        <v>870</v>
      </c>
      <c r="BF406">
        <v>9639</v>
      </c>
      <c r="BG406">
        <v>1967</v>
      </c>
      <c r="BH406">
        <v>2024</v>
      </c>
      <c r="BI406" t="s">
        <v>1881</v>
      </c>
      <c r="BJ406" t="s">
        <v>1788</v>
      </c>
      <c r="BK406" t="s">
        <v>1808</v>
      </c>
      <c r="BL406" t="s">
        <v>1809</v>
      </c>
      <c r="BM406" t="s">
        <v>1810</v>
      </c>
      <c r="BN406">
        <v>2008</v>
      </c>
      <c r="BO406">
        <v>0.98</v>
      </c>
      <c r="BP406" t="s">
        <v>1804</v>
      </c>
      <c r="BQ406" t="s">
        <v>1701</v>
      </c>
      <c r="BR406">
        <v>2004</v>
      </c>
      <c r="BS406">
        <v>0</v>
      </c>
      <c r="BT406" t="s">
        <v>1909</v>
      </c>
      <c r="BU406" t="s">
        <v>1863</v>
      </c>
      <c r="BV406">
        <v>0</v>
      </c>
      <c r="BW406">
        <v>0</v>
      </c>
      <c r="BX406">
        <v>0</v>
      </c>
      <c r="BY406">
        <v>0.15</v>
      </c>
      <c r="BZ406">
        <v>0.59899999999999998</v>
      </c>
      <c r="CA406">
        <v>0.10004</v>
      </c>
      <c r="CB406">
        <v>0.59899999999999998</v>
      </c>
      <c r="CC406">
        <v>0.10004</v>
      </c>
      <c r="CD406">
        <v>0.05</v>
      </c>
      <c r="CE406">
        <v>0.1</v>
      </c>
      <c r="CF406">
        <v>0.56000000000000005</v>
      </c>
      <c r="CG406">
        <v>0.99</v>
      </c>
      <c r="CH406" t="s">
        <v>1793</v>
      </c>
      <c r="CI406">
        <v>2011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 t="s">
        <v>2602</v>
      </c>
      <c r="CT406" t="s">
        <v>2648</v>
      </c>
      <c r="CU406">
        <v>1</v>
      </c>
      <c r="CV406">
        <v>0</v>
      </c>
      <c r="CW406" t="s">
        <v>2188</v>
      </c>
      <c r="CX406">
        <v>36.021099999999997</v>
      </c>
      <c r="CY406">
        <v>-84.156700000000001</v>
      </c>
      <c r="CZ406" t="s">
        <v>1996</v>
      </c>
      <c r="DA406" t="s">
        <v>1818</v>
      </c>
      <c r="DB406">
        <v>0</v>
      </c>
      <c r="DC406">
        <v>0</v>
      </c>
      <c r="DD406" s="18">
        <v>15238798</v>
      </c>
      <c r="DE406" s="18">
        <v>1577600.6</v>
      </c>
      <c r="DF406" s="57">
        <v>0.13800000000000001</v>
      </c>
      <c r="DG406" t="s">
        <v>1877</v>
      </c>
      <c r="DH406">
        <v>8922984.8000000007</v>
      </c>
      <c r="DI406">
        <v>314.60000000000002</v>
      </c>
      <c r="DJ406">
        <v>744.8</v>
      </c>
      <c r="DK406">
        <v>1563493</v>
      </c>
      <c r="DL406">
        <v>5</v>
      </c>
      <c r="DM406">
        <v>421.8</v>
      </c>
      <c r="DN406">
        <v>0</v>
      </c>
      <c r="DO406">
        <v>0</v>
      </c>
      <c r="DP406">
        <v>5.7032503114932097E-2</v>
      </c>
      <c r="DQ406">
        <v>9.9286510897162894E-2</v>
      </c>
      <c r="DR406">
        <v>205.199407694558</v>
      </c>
      <c r="DS406">
        <v>6.2444346476203003E-7</v>
      </c>
      <c r="DT406">
        <v>9.0587304136038604E-2</v>
      </c>
      <c r="DU406">
        <v>4.12893457869839E-2</v>
      </c>
      <c r="DV406">
        <v>9.7750491869503006E-2</v>
      </c>
      <c r="DW406" s="58">
        <v>205.19899272895401</v>
      </c>
      <c r="DX406">
        <v>3.2810986798302598E-7</v>
      </c>
      <c r="DY406">
        <v>9.4542355378661999E-2</v>
      </c>
      <c r="DZ406">
        <v>0</v>
      </c>
      <c r="EA406">
        <v>0</v>
      </c>
      <c r="EB406">
        <v>1551288</v>
      </c>
      <c r="EC406">
        <v>704223</v>
      </c>
      <c r="ED406">
        <v>0</v>
      </c>
      <c r="EE406">
        <v>32851</v>
      </c>
      <c r="EF406">
        <v>1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1</v>
      </c>
      <c r="EO406">
        <v>0</v>
      </c>
      <c r="EP406">
        <v>0</v>
      </c>
      <c r="EQ406">
        <v>1</v>
      </c>
      <c r="ER406">
        <v>1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1</v>
      </c>
      <c r="EY406">
        <v>1</v>
      </c>
      <c r="EZ406" t="s">
        <v>1939</v>
      </c>
      <c r="FA406">
        <v>55</v>
      </c>
      <c r="FB406" t="s">
        <v>1824</v>
      </c>
      <c r="FC406">
        <v>0</v>
      </c>
      <c r="FD406" t="s">
        <v>1803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82</v>
      </c>
      <c r="FM406">
        <v>29</v>
      </c>
      <c r="FN406">
        <v>71</v>
      </c>
      <c r="FO406">
        <v>52</v>
      </c>
      <c r="FP406">
        <v>1</v>
      </c>
      <c r="FQ406">
        <v>0</v>
      </c>
      <c r="FR406">
        <v>0</v>
      </c>
      <c r="FS406">
        <v>0</v>
      </c>
      <c r="FT406">
        <v>0</v>
      </c>
      <c r="FU406">
        <v>0</v>
      </c>
      <c r="FV406">
        <v>0</v>
      </c>
      <c r="FW406">
        <v>0</v>
      </c>
      <c r="FX406">
        <v>0</v>
      </c>
      <c r="FY406" t="s">
        <v>2114</v>
      </c>
      <c r="FZ406">
        <v>2023</v>
      </c>
      <c r="GA406">
        <v>1</v>
      </c>
      <c r="GB406">
        <v>0</v>
      </c>
      <c r="GC406">
        <v>0</v>
      </c>
      <c r="GD406">
        <v>0</v>
      </c>
      <c r="GE406">
        <v>1</v>
      </c>
      <c r="GF406">
        <v>0</v>
      </c>
      <c r="GG406">
        <v>0</v>
      </c>
      <c r="GH406">
        <v>0</v>
      </c>
      <c r="GI406">
        <v>0</v>
      </c>
      <c r="GJ406">
        <v>0</v>
      </c>
      <c r="GK406">
        <v>0</v>
      </c>
      <c r="GL406">
        <v>1</v>
      </c>
      <c r="GM406" t="s">
        <v>1804</v>
      </c>
      <c r="GN406">
        <v>0</v>
      </c>
      <c r="GO406" t="s">
        <v>1893</v>
      </c>
      <c r="GP406">
        <v>0</v>
      </c>
      <c r="GQ406" t="s">
        <v>2649</v>
      </c>
      <c r="GR406">
        <v>46.595555269999998</v>
      </c>
      <c r="GS406">
        <v>6.7517169433229496</v>
      </c>
      <c r="GT406">
        <v>15.984357213562999</v>
      </c>
      <c r="GU406">
        <v>1</v>
      </c>
      <c r="GV406">
        <v>14648068</v>
      </c>
      <c r="GW406">
        <v>1529587</v>
      </c>
      <c r="GX406">
        <v>0.13</v>
      </c>
      <c r="GY406">
        <v>1502889</v>
      </c>
      <c r="GZ406">
        <v>205.19962086467649</v>
      </c>
      <c r="HA406" t="s">
        <v>1840</v>
      </c>
      <c r="HB406" s="57">
        <v>0.2</v>
      </c>
      <c r="HC406" t="s">
        <v>1806</v>
      </c>
      <c r="HD406" s="58">
        <v>205.19899272895401</v>
      </c>
      <c r="HE406" s="18">
        <v>1524240</v>
      </c>
      <c r="HF406" s="18">
        <v>14692149.359999999</v>
      </c>
      <c r="HG406" s="18">
        <v>1507407.1248476731</v>
      </c>
      <c r="HH406" s="57">
        <v>1</v>
      </c>
      <c r="HI406">
        <v>83</v>
      </c>
      <c r="HJ406" s="11">
        <v>9.3937664665193346</v>
      </c>
      <c r="HK406">
        <v>14</v>
      </c>
      <c r="HL406" s="11">
        <v>9.3937664665193346</v>
      </c>
      <c r="HM406" s="59">
        <v>1938</v>
      </c>
      <c r="HN406" s="59">
        <v>10.58</v>
      </c>
      <c r="HO406" s="59">
        <v>3.52</v>
      </c>
      <c r="HP406" s="59">
        <v>23.73</v>
      </c>
      <c r="HQ406" s="59">
        <v>0.16</v>
      </c>
      <c r="HR406" s="59">
        <v>0.2</v>
      </c>
      <c r="HS406" s="59">
        <v>4.82</v>
      </c>
      <c r="HT406" s="59">
        <v>22.08</v>
      </c>
      <c r="HU406" t="s">
        <v>44</v>
      </c>
      <c r="HV406" s="19">
        <v>1</v>
      </c>
      <c r="HW406" s="18">
        <v>775.11150989999999</v>
      </c>
      <c r="HX406" s="58">
        <v>255.32173136105996</v>
      </c>
      <c r="HY406" s="58">
        <v>614.67826863894004</v>
      </c>
      <c r="HZ406" s="57">
        <v>0.28307491720063888</v>
      </c>
      <c r="IA406" s="18">
        <v>1524240</v>
      </c>
      <c r="IB406" s="18">
        <v>2157370.5589695089</v>
      </c>
      <c r="IC406" s="18">
        <v>20794894.817907099</v>
      </c>
      <c r="ID406" s="58">
        <v>20.519899272895401</v>
      </c>
      <c r="IE406" s="18">
        <v>213354.5735269541</v>
      </c>
      <c r="IF406" s="18">
        <v>1294052.5513207191</v>
      </c>
      <c r="IG406" s="18">
        <v>1228589336.0997303</v>
      </c>
      <c r="IH406" s="18">
        <v>0</v>
      </c>
      <c r="II406" s="18">
        <v>0</v>
      </c>
      <c r="IJ406" s="18">
        <v>1998.7518654598794</v>
      </c>
      <c r="IK406" s="58">
        <v>20.224813931034483</v>
      </c>
      <c r="IL406" s="58">
        <v>6.005693451727188</v>
      </c>
      <c r="IM406" s="58">
        <v>11.922462328139998</v>
      </c>
      <c r="IN406" s="58">
        <v>16.873565691546762</v>
      </c>
      <c r="IO406" s="58">
        <v>0</v>
      </c>
      <c r="IP406" s="58">
        <v>72.16348269449766</v>
      </c>
      <c r="IQ406" s="58">
        <v>54.526120157387382</v>
      </c>
      <c r="IR406" s="58">
        <v>64.225284594410482</v>
      </c>
      <c r="IS406" s="58">
        <f t="shared" si="30"/>
        <v>1998.7518654598794</v>
      </c>
      <c r="IT406" s="60"/>
      <c r="IU406" s="18">
        <f t="shared" si="31"/>
        <v>11.922462328139998</v>
      </c>
      <c r="IV406" s="18">
        <f t="shared" si="32"/>
        <v>20.224813931034483</v>
      </c>
      <c r="IW406" s="57">
        <f t="shared" si="33"/>
        <v>0.29347325443799999</v>
      </c>
      <c r="IX406" s="57">
        <f t="shared" si="34"/>
        <v>0.41537458600319432</v>
      </c>
      <c r="JA406" s="18">
        <v>205.4</v>
      </c>
    </row>
    <row r="407" spans="18:261" x14ac:dyDescent="0.2">
      <c r="R407" t="s">
        <v>785</v>
      </c>
      <c r="S407">
        <v>667</v>
      </c>
      <c r="T407" t="s">
        <v>41</v>
      </c>
      <c r="U407">
        <v>1</v>
      </c>
      <c r="V407">
        <v>497</v>
      </c>
      <c r="W407" t="s">
        <v>42</v>
      </c>
      <c r="X407" t="s">
        <v>275</v>
      </c>
      <c r="Y407">
        <v>12031</v>
      </c>
      <c r="Z407">
        <v>293</v>
      </c>
      <c r="AA407">
        <v>586</v>
      </c>
      <c r="AB407" t="b">
        <v>1</v>
      </c>
      <c r="AC407">
        <v>10368</v>
      </c>
      <c r="AD407">
        <v>2002</v>
      </c>
      <c r="AE407" s="10">
        <v>9999</v>
      </c>
      <c r="AF407" s="11">
        <v>999</v>
      </c>
      <c r="AG407" s="11">
        <v>76.193679606743842</v>
      </c>
      <c r="AH407" s="11">
        <v>15</v>
      </c>
      <c r="AI407" s="11">
        <v>17.475614588702715</v>
      </c>
      <c r="AJ407" s="11" t="s">
        <v>275</v>
      </c>
      <c r="AK407" s="11">
        <v>4.82</v>
      </c>
      <c r="AL407" s="11" t="s">
        <v>1614</v>
      </c>
      <c r="AM407" s="11"/>
      <c r="AQ407" t="s">
        <v>458</v>
      </c>
      <c r="AR407" t="s">
        <v>988</v>
      </c>
      <c r="AS407">
        <v>3399</v>
      </c>
      <c r="AT407" t="s">
        <v>41</v>
      </c>
      <c r="AU407">
        <v>2</v>
      </c>
      <c r="AV407">
        <v>2253</v>
      </c>
      <c r="AW407" t="s">
        <v>42</v>
      </c>
      <c r="AX407">
        <v>0</v>
      </c>
      <c r="AY407" t="s">
        <v>283</v>
      </c>
      <c r="AZ407" t="s">
        <v>460</v>
      </c>
      <c r="BA407">
        <v>47</v>
      </c>
      <c r="BB407" t="s">
        <v>461</v>
      </c>
      <c r="BC407">
        <v>161</v>
      </c>
      <c r="BD407">
        <v>47161</v>
      </c>
      <c r="BE407">
        <v>1231</v>
      </c>
      <c r="BF407">
        <v>10094</v>
      </c>
      <c r="BG407">
        <v>1973</v>
      </c>
      <c r="BH407">
        <v>2025</v>
      </c>
      <c r="BI407" t="s">
        <v>2033</v>
      </c>
      <c r="BJ407" t="s">
        <v>1788</v>
      </c>
      <c r="BK407" t="s">
        <v>1808</v>
      </c>
      <c r="BL407" t="s">
        <v>1809</v>
      </c>
      <c r="BM407" t="s">
        <v>1810</v>
      </c>
      <c r="BN407">
        <v>1995</v>
      </c>
      <c r="BO407">
        <v>0.95</v>
      </c>
      <c r="BP407" t="s">
        <v>2099</v>
      </c>
      <c r="BQ407" t="s">
        <v>1701</v>
      </c>
      <c r="BR407">
        <v>2004</v>
      </c>
      <c r="BS407">
        <v>0</v>
      </c>
      <c r="BT407" t="s">
        <v>1909</v>
      </c>
      <c r="BU407" t="s">
        <v>1863</v>
      </c>
      <c r="BV407">
        <v>0</v>
      </c>
      <c r="BW407">
        <v>0</v>
      </c>
      <c r="BX407">
        <v>0</v>
      </c>
      <c r="BY407">
        <v>0.5</v>
      </c>
      <c r="BZ407">
        <v>0.67749999999999999</v>
      </c>
      <c r="CA407">
        <v>8.0089999999999995E-2</v>
      </c>
      <c r="CB407">
        <v>0.67749999999999999</v>
      </c>
      <c r="CC407">
        <v>8.0089999999999995E-2</v>
      </c>
      <c r="CD407">
        <v>0.05</v>
      </c>
      <c r="CE407">
        <v>0.1</v>
      </c>
      <c r="CF407">
        <v>0.56000000000000005</v>
      </c>
      <c r="CG407">
        <v>0.99</v>
      </c>
      <c r="CH407" t="s">
        <v>1793</v>
      </c>
      <c r="CI407">
        <v>2007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 t="s">
        <v>2602</v>
      </c>
      <c r="CT407" t="s">
        <v>2650</v>
      </c>
      <c r="CU407">
        <v>1</v>
      </c>
      <c r="CV407">
        <v>0</v>
      </c>
      <c r="CW407" t="s">
        <v>2188</v>
      </c>
      <c r="CX407">
        <v>36.390300000000003</v>
      </c>
      <c r="CY407">
        <v>-87.653899999999993</v>
      </c>
      <c r="CZ407" t="s">
        <v>1996</v>
      </c>
      <c r="DA407" t="s">
        <v>1818</v>
      </c>
      <c r="DB407">
        <v>0</v>
      </c>
      <c r="DC407">
        <v>0</v>
      </c>
      <c r="DD407" s="18">
        <v>52480293.799999997</v>
      </c>
      <c r="DE407" s="18">
        <v>5235233.4000000004</v>
      </c>
      <c r="DF407" s="57">
        <v>0.372</v>
      </c>
      <c r="DG407" t="s">
        <v>1891</v>
      </c>
      <c r="DH407">
        <v>29435368.199999999</v>
      </c>
      <c r="DI407">
        <v>4006.4</v>
      </c>
      <c r="DJ407">
        <v>1950.6</v>
      </c>
      <c r="DK407">
        <v>5384477.5999999996</v>
      </c>
      <c r="DL407">
        <v>9.6</v>
      </c>
      <c r="DM407">
        <v>1091</v>
      </c>
      <c r="DN407">
        <v>82</v>
      </c>
      <c r="DO407">
        <v>0</v>
      </c>
      <c r="DP407">
        <v>0.160174270078422</v>
      </c>
      <c r="DQ407">
        <v>6.9852876403368999E-2</v>
      </c>
      <c r="DR407">
        <v>205.199957403036</v>
      </c>
      <c r="DS407">
        <v>8.8608299877423703E-8</v>
      </c>
      <c r="DT407">
        <v>7.1902928490587006E-2</v>
      </c>
      <c r="DU407">
        <v>0.15268207206568599</v>
      </c>
      <c r="DV407">
        <v>7.4336474084297097E-2</v>
      </c>
      <c r="DW407" s="58">
        <v>205.19997927298101</v>
      </c>
      <c r="DX407">
        <v>1.82925805190518E-7</v>
      </c>
      <c r="DY407">
        <v>7.4128510476726403E-2</v>
      </c>
      <c r="DZ407">
        <v>3.36132145844048E-3</v>
      </c>
      <c r="EA407">
        <v>0</v>
      </c>
      <c r="EB407">
        <v>4252208</v>
      </c>
      <c r="EC407">
        <v>1911521</v>
      </c>
      <c r="ED407">
        <v>0</v>
      </c>
      <c r="EE407">
        <v>6750</v>
      </c>
      <c r="EF407">
        <v>1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1</v>
      </c>
      <c r="EO407">
        <v>0</v>
      </c>
      <c r="EP407">
        <v>0</v>
      </c>
      <c r="EQ407">
        <v>1</v>
      </c>
      <c r="ER407">
        <v>1</v>
      </c>
      <c r="ES407">
        <v>0</v>
      </c>
      <c r="ET407">
        <v>0</v>
      </c>
      <c r="EU407">
        <v>0</v>
      </c>
      <c r="EV407">
        <v>0</v>
      </c>
      <c r="EW407">
        <v>0</v>
      </c>
      <c r="EX407">
        <v>1</v>
      </c>
      <c r="EY407">
        <v>1</v>
      </c>
      <c r="EZ407" t="s">
        <v>2189</v>
      </c>
      <c r="FA407">
        <v>49</v>
      </c>
      <c r="FB407" t="s">
        <v>1824</v>
      </c>
      <c r="FC407">
        <v>3</v>
      </c>
      <c r="FD407" t="s">
        <v>1825</v>
      </c>
      <c r="FE407">
        <v>0</v>
      </c>
      <c r="FF407">
        <v>0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31</v>
      </c>
      <c r="FM407">
        <v>68</v>
      </c>
      <c r="FN407">
        <v>40</v>
      </c>
      <c r="FO407">
        <v>56</v>
      </c>
      <c r="FP407">
        <v>0</v>
      </c>
      <c r="FQ407">
        <v>0</v>
      </c>
      <c r="FR407">
        <v>0</v>
      </c>
      <c r="FS407">
        <v>0</v>
      </c>
      <c r="FT407">
        <v>0</v>
      </c>
      <c r="FU407">
        <v>0</v>
      </c>
      <c r="FV407">
        <v>0</v>
      </c>
      <c r="FW407">
        <v>0</v>
      </c>
      <c r="FX407" t="s">
        <v>1827</v>
      </c>
      <c r="FY407" t="s">
        <v>2114</v>
      </c>
      <c r="FZ407">
        <v>2028</v>
      </c>
      <c r="GA407">
        <v>1</v>
      </c>
      <c r="GB407">
        <v>0</v>
      </c>
      <c r="GC407">
        <v>0</v>
      </c>
      <c r="GD407">
        <v>0</v>
      </c>
      <c r="GE407">
        <v>1</v>
      </c>
      <c r="GF407">
        <v>0</v>
      </c>
      <c r="GG407">
        <v>0</v>
      </c>
      <c r="GH407">
        <v>0</v>
      </c>
      <c r="GI407">
        <v>0</v>
      </c>
      <c r="GJ407">
        <v>0</v>
      </c>
      <c r="GK407">
        <v>0</v>
      </c>
      <c r="GL407">
        <v>1</v>
      </c>
      <c r="GM407" t="s">
        <v>1804</v>
      </c>
      <c r="GN407">
        <v>0</v>
      </c>
      <c r="GO407" t="s">
        <v>1893</v>
      </c>
      <c r="GP407">
        <v>0</v>
      </c>
      <c r="GQ407" t="s">
        <v>1830</v>
      </c>
      <c r="GR407">
        <v>153.86413239999999</v>
      </c>
      <c r="GS407">
        <v>26.0385571185919</v>
      </c>
      <c r="GT407">
        <v>12.6774185092665</v>
      </c>
      <c r="GU407">
        <v>1</v>
      </c>
      <c r="GV407">
        <v>45720972</v>
      </c>
      <c r="GW407">
        <v>4634447</v>
      </c>
      <c r="GX407">
        <v>0.32</v>
      </c>
      <c r="GY407">
        <v>4690969</v>
      </c>
      <c r="GZ407">
        <v>205.19988070244875</v>
      </c>
      <c r="HA407" t="s">
        <v>1806</v>
      </c>
      <c r="HB407" s="57">
        <v>0.372</v>
      </c>
      <c r="HC407" t="s">
        <v>1806</v>
      </c>
      <c r="HD407" s="58">
        <v>205.19997927298101</v>
      </c>
      <c r="HE407" s="18">
        <v>4011484.3200000003</v>
      </c>
      <c r="HF407" s="18">
        <v>40491922.72608</v>
      </c>
      <c r="HG407" s="18">
        <v>4154470.8520573825</v>
      </c>
      <c r="HH407" s="57">
        <v>0.49838056680161941</v>
      </c>
      <c r="HI407">
        <v>99</v>
      </c>
      <c r="HJ407" s="11">
        <v>7.5148166654166637</v>
      </c>
      <c r="HK407">
        <v>13</v>
      </c>
      <c r="HL407" s="11">
        <v>7.5148166654166637</v>
      </c>
      <c r="HM407" s="59">
        <v>1836</v>
      </c>
      <c r="HN407" s="59">
        <v>10.58</v>
      </c>
      <c r="HO407" s="59">
        <v>3.22</v>
      </c>
      <c r="HP407" s="59">
        <v>21.33</v>
      </c>
      <c r="HQ407" s="59">
        <v>0.12</v>
      </c>
      <c r="HR407" s="59">
        <v>0.14000000000000001</v>
      </c>
      <c r="HS407" s="59">
        <v>4.82</v>
      </c>
      <c r="HT407" s="59">
        <v>22.08</v>
      </c>
      <c r="HU407" t="s">
        <v>44</v>
      </c>
      <c r="HV407" s="19">
        <v>1</v>
      </c>
      <c r="HW407" s="18">
        <v>1148.5087450200001</v>
      </c>
      <c r="HX407" s="58">
        <v>378.31878060958798</v>
      </c>
      <c r="HY407" s="58">
        <v>852.68121939041202</v>
      </c>
      <c r="HZ407" s="57">
        <v>0.53704947357393296</v>
      </c>
      <c r="IA407" s="18">
        <v>4011484.3200000003</v>
      </c>
      <c r="IB407" s="18">
        <v>5791305.2212529201</v>
      </c>
      <c r="IC407" s="18">
        <v>58457434.903326973</v>
      </c>
      <c r="ID407" s="58">
        <v>20.519997927298103</v>
      </c>
      <c r="IE407" s="18">
        <v>599773.22152571671</v>
      </c>
      <c r="IF407" s="18">
        <v>3554697.6305316659</v>
      </c>
      <c r="IG407" s="18">
        <v>1820442063.5308337</v>
      </c>
      <c r="IH407" s="18">
        <v>0</v>
      </c>
      <c r="II407" s="18">
        <v>0</v>
      </c>
      <c r="IJ407" s="18">
        <v>2134.9620727336774</v>
      </c>
      <c r="IK407" s="58">
        <v>19.271569257514216</v>
      </c>
      <c r="IL407" s="58">
        <v>6.7177797832874138</v>
      </c>
      <c r="IM407" s="58">
        <v>12.485251036439998</v>
      </c>
      <c r="IN407" s="58">
        <v>15.804415021611556</v>
      </c>
      <c r="IO407" s="58">
        <v>0</v>
      </c>
      <c r="IP407" s="58">
        <v>75.321071825899992</v>
      </c>
      <c r="IQ407" s="58">
        <v>11.420440183374296</v>
      </c>
      <c r="IR407" s="58">
        <v>12.887992590315427</v>
      </c>
      <c r="IS407" s="58">
        <f t="shared" si="30"/>
        <v>2134.9620727336774</v>
      </c>
      <c r="IT407" s="60"/>
      <c r="IU407" s="18">
        <f t="shared" si="31"/>
        <v>12.485251036439998</v>
      </c>
      <c r="IV407" s="18">
        <f t="shared" si="32"/>
        <v>19.271569257514216</v>
      </c>
      <c r="IW407" s="57">
        <f t="shared" si="33"/>
        <v>0.30732638554799996</v>
      </c>
      <c r="IX407" s="57">
        <f t="shared" si="34"/>
        <v>0.44368138057508855</v>
      </c>
      <c r="JA407" s="18">
        <v>205.4</v>
      </c>
    </row>
    <row r="408" spans="18:261" x14ac:dyDescent="0.2">
      <c r="R408" t="s">
        <v>787</v>
      </c>
      <c r="S408">
        <v>667</v>
      </c>
      <c r="T408" t="s">
        <v>41</v>
      </c>
      <c r="U408">
        <v>2</v>
      </c>
      <c r="V408">
        <v>499</v>
      </c>
      <c r="W408" t="s">
        <v>42</v>
      </c>
      <c r="X408" t="s">
        <v>275</v>
      </c>
      <c r="Y408">
        <v>12031</v>
      </c>
      <c r="Z408">
        <v>293</v>
      </c>
      <c r="AA408">
        <v>586</v>
      </c>
      <c r="AB408" t="b">
        <v>1</v>
      </c>
      <c r="AC408">
        <v>10386</v>
      </c>
      <c r="AD408">
        <v>2002</v>
      </c>
      <c r="AE408" s="10">
        <v>9999</v>
      </c>
      <c r="AF408" s="11">
        <v>999</v>
      </c>
      <c r="AG408" s="11">
        <v>76.193679606743842</v>
      </c>
      <c r="AH408" s="11">
        <v>15</v>
      </c>
      <c r="AI408" s="11">
        <v>17.475614588702715</v>
      </c>
      <c r="AJ408" s="11" t="s">
        <v>275</v>
      </c>
      <c r="AK408" s="11">
        <v>4.82</v>
      </c>
      <c r="AL408" s="11" t="s">
        <v>1614</v>
      </c>
      <c r="AM408" s="11"/>
      <c r="AQ408" t="s">
        <v>989</v>
      </c>
      <c r="AR408" t="s">
        <v>990</v>
      </c>
      <c r="AS408">
        <v>3407</v>
      </c>
      <c r="AT408" t="s">
        <v>41</v>
      </c>
      <c r="AU408">
        <v>1</v>
      </c>
      <c r="AV408">
        <v>2280</v>
      </c>
      <c r="AW408" t="s">
        <v>42</v>
      </c>
      <c r="AX408">
        <v>0</v>
      </c>
      <c r="AY408" t="s">
        <v>283</v>
      </c>
      <c r="AZ408" t="s">
        <v>460</v>
      </c>
      <c r="BA408">
        <v>47</v>
      </c>
      <c r="BB408" t="s">
        <v>991</v>
      </c>
      <c r="BC408">
        <v>145</v>
      </c>
      <c r="BD408">
        <v>47145</v>
      </c>
      <c r="BE408">
        <v>132</v>
      </c>
      <c r="BF408">
        <v>11201</v>
      </c>
      <c r="BG408">
        <v>1954</v>
      </c>
      <c r="BH408">
        <v>2027</v>
      </c>
      <c r="BI408" t="s">
        <v>1881</v>
      </c>
      <c r="BJ408" t="s">
        <v>1788</v>
      </c>
      <c r="BK408" t="s">
        <v>1808</v>
      </c>
      <c r="BL408" t="s">
        <v>1886</v>
      </c>
      <c r="BM408" t="s">
        <v>1810</v>
      </c>
      <c r="BN408">
        <v>2010</v>
      </c>
      <c r="BO408">
        <v>0.98</v>
      </c>
      <c r="BP408" t="s">
        <v>2281</v>
      </c>
      <c r="BQ408" t="s">
        <v>1701</v>
      </c>
      <c r="BR408">
        <v>2004</v>
      </c>
      <c r="BS408">
        <v>0</v>
      </c>
      <c r="BT408" t="s">
        <v>1862</v>
      </c>
      <c r="BU408" t="s">
        <v>1863</v>
      </c>
      <c r="BV408">
        <v>0</v>
      </c>
      <c r="BW408">
        <v>0</v>
      </c>
      <c r="BX408">
        <v>0</v>
      </c>
      <c r="BY408">
        <v>0.15</v>
      </c>
      <c r="BZ408">
        <v>0.41439999999999999</v>
      </c>
      <c r="CA408">
        <v>6.3390000000000002E-2</v>
      </c>
      <c r="CB408">
        <v>0.41439999999999999</v>
      </c>
      <c r="CC408">
        <v>6.3390000000000002E-2</v>
      </c>
      <c r="CD408">
        <v>0.05</v>
      </c>
      <c r="CE408">
        <v>0.1</v>
      </c>
      <c r="CF408">
        <v>0.56000000000000005</v>
      </c>
      <c r="CG408">
        <v>0.99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 t="s">
        <v>2602</v>
      </c>
      <c r="CT408" t="s">
        <v>2651</v>
      </c>
      <c r="CU408">
        <v>1</v>
      </c>
      <c r="CV408">
        <v>0</v>
      </c>
      <c r="CW408" t="s">
        <v>2188</v>
      </c>
      <c r="CX408">
        <v>35.8992</v>
      </c>
      <c r="CY408">
        <v>-84.519400000000005</v>
      </c>
      <c r="CZ408" t="s">
        <v>1996</v>
      </c>
      <c r="DA408" t="s">
        <v>1818</v>
      </c>
      <c r="DB408">
        <v>0</v>
      </c>
      <c r="DC408">
        <v>0</v>
      </c>
      <c r="DD408" s="18">
        <v>3940901</v>
      </c>
      <c r="DE408" s="18">
        <v>367268.4</v>
      </c>
      <c r="DF408" s="57">
        <v>0.21</v>
      </c>
      <c r="DG408" t="s">
        <v>1891</v>
      </c>
      <c r="DH408">
        <v>1991755.8</v>
      </c>
      <c r="DI408">
        <v>151.80000000000001</v>
      </c>
      <c r="DJ408">
        <v>127.4</v>
      </c>
      <c r="DK408">
        <v>408828.8</v>
      </c>
      <c r="DL408">
        <v>1.8</v>
      </c>
      <c r="DM408">
        <v>61.8</v>
      </c>
      <c r="DN408">
        <v>13</v>
      </c>
      <c r="DO408">
        <v>0</v>
      </c>
      <c r="DP408">
        <v>0.108491527197228</v>
      </c>
      <c r="DQ408">
        <v>6.8289083108915502E-2</v>
      </c>
      <c r="DR408">
        <v>207.47985747407401</v>
      </c>
      <c r="DS408">
        <v>5.5071841216867397E-7</v>
      </c>
      <c r="DT408">
        <v>6.7890651410800196E-2</v>
      </c>
      <c r="DU408">
        <v>7.7038220447557496E-2</v>
      </c>
      <c r="DV408">
        <v>6.4655265382205701E-2</v>
      </c>
      <c r="DW408" s="58">
        <v>207.47986310744599</v>
      </c>
      <c r="DX408">
        <v>4.56748342574451E-7</v>
      </c>
      <c r="DY408">
        <v>6.2055800214062297E-2</v>
      </c>
      <c r="DZ408">
        <v>3.90127376588456E-3</v>
      </c>
      <c r="EA408">
        <v>0</v>
      </c>
      <c r="EB408">
        <v>334495</v>
      </c>
      <c r="EC408">
        <v>199206</v>
      </c>
      <c r="ED408">
        <v>0</v>
      </c>
      <c r="EE408">
        <v>26258</v>
      </c>
      <c r="EF408">
        <v>1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1</v>
      </c>
      <c r="EO408">
        <v>0</v>
      </c>
      <c r="EP408">
        <v>0</v>
      </c>
      <c r="EQ408">
        <v>1</v>
      </c>
      <c r="ER408">
        <v>1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1</v>
      </c>
      <c r="EY408">
        <v>1</v>
      </c>
      <c r="EZ408" t="s">
        <v>1801</v>
      </c>
      <c r="FA408">
        <v>68</v>
      </c>
      <c r="FB408" t="s">
        <v>1860</v>
      </c>
      <c r="FC408">
        <v>0</v>
      </c>
      <c r="FD408" t="s">
        <v>1803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78</v>
      </c>
      <c r="FM408">
        <v>44</v>
      </c>
      <c r="FN408">
        <v>48</v>
      </c>
      <c r="FO408">
        <v>39</v>
      </c>
      <c r="FP408">
        <v>0</v>
      </c>
      <c r="FQ408">
        <v>0</v>
      </c>
      <c r="FR408">
        <v>0</v>
      </c>
      <c r="FS408">
        <v>0</v>
      </c>
      <c r="FT408">
        <v>0</v>
      </c>
      <c r="FU408">
        <v>0</v>
      </c>
      <c r="FV408">
        <v>0</v>
      </c>
      <c r="FW408">
        <v>0</v>
      </c>
      <c r="FX408" t="s">
        <v>1827</v>
      </c>
      <c r="FY408" t="s">
        <v>2114</v>
      </c>
      <c r="FZ408">
        <v>2028</v>
      </c>
      <c r="GA408">
        <v>1</v>
      </c>
      <c r="GB408">
        <v>0</v>
      </c>
      <c r="GC408">
        <v>0</v>
      </c>
      <c r="GD408">
        <v>0</v>
      </c>
      <c r="GE408">
        <v>1</v>
      </c>
      <c r="GF408">
        <v>0</v>
      </c>
      <c r="GG408">
        <v>0</v>
      </c>
      <c r="GH408">
        <v>0</v>
      </c>
      <c r="GI408">
        <v>0</v>
      </c>
      <c r="GJ408">
        <v>0</v>
      </c>
      <c r="GK408">
        <v>0</v>
      </c>
      <c r="GL408">
        <v>1</v>
      </c>
      <c r="GM408" t="s">
        <v>1804</v>
      </c>
      <c r="GN408">
        <v>0</v>
      </c>
      <c r="GO408" t="s">
        <v>1893</v>
      </c>
      <c r="GP408">
        <v>0</v>
      </c>
      <c r="GQ408" t="s">
        <v>2649</v>
      </c>
      <c r="GR408">
        <v>60.327762929999999</v>
      </c>
      <c r="GS408">
        <v>2.5162544179888999</v>
      </c>
      <c r="GT408">
        <v>2.1117971861118998</v>
      </c>
      <c r="GU408">
        <v>0</v>
      </c>
      <c r="GV408">
        <v>4291823</v>
      </c>
      <c r="GW408">
        <v>390718</v>
      </c>
      <c r="GX408">
        <v>0.23</v>
      </c>
      <c r="GY408">
        <v>445234</v>
      </c>
      <c r="GZ408">
        <v>207.48013140336869</v>
      </c>
      <c r="HA408" t="s">
        <v>1806</v>
      </c>
      <c r="HB408" s="57">
        <v>0.21</v>
      </c>
      <c r="HC408" t="s">
        <v>1806</v>
      </c>
      <c r="HD408" s="58">
        <v>207.47986310744599</v>
      </c>
      <c r="HE408" s="18">
        <v>242827.19999999998</v>
      </c>
      <c r="HF408" s="18">
        <v>2719907.4671999998</v>
      </c>
      <c r="HG408" s="18">
        <v>282163.01447978808</v>
      </c>
      <c r="HH408" s="57">
        <v>9.4420600858369105E-2</v>
      </c>
      <c r="HI408">
        <v>102</v>
      </c>
      <c r="HJ408" s="11">
        <v>28.969630146501562</v>
      </c>
      <c r="HK408">
        <v>2</v>
      </c>
      <c r="HL408" s="11">
        <v>28.401598182844666</v>
      </c>
      <c r="HM408" s="59" t="s">
        <v>44</v>
      </c>
      <c r="HN408" s="59" t="s">
        <v>44</v>
      </c>
      <c r="HO408" s="59" t="s">
        <v>44</v>
      </c>
      <c r="HP408" s="59" t="s">
        <v>44</v>
      </c>
      <c r="HQ408" s="59" t="s">
        <v>44</v>
      </c>
      <c r="HR408" s="59" t="s">
        <v>44</v>
      </c>
      <c r="HS408" s="59" t="s">
        <v>44</v>
      </c>
      <c r="HT408" s="59" t="s">
        <v>44</v>
      </c>
      <c r="HU408" t="s">
        <v>44</v>
      </c>
      <c r="HV408" s="19">
        <v>1</v>
      </c>
      <c r="HW408" s="18">
        <v>136.66071276</v>
      </c>
      <c r="HX408" s="58">
        <v>45.016038783143998</v>
      </c>
      <c r="HY408" s="58">
        <v>86.983961216856002</v>
      </c>
      <c r="HZ408" s="57">
        <v>0.31867943943013183</v>
      </c>
      <c r="IA408" s="18">
        <v>242827.19999999998</v>
      </c>
      <c r="IB408" s="18">
        <v>368495.40940185008</v>
      </c>
      <c r="IC408" s="18">
        <v>4127517.0807101224</v>
      </c>
      <c r="ID408" s="58">
        <v>20.747986310744601</v>
      </c>
      <c r="IE408" s="18">
        <v>42818.833943969068</v>
      </c>
      <c r="IF408" s="18">
        <v>239344.180535819</v>
      </c>
      <c r="IG408" s="18">
        <v>216613857.76916888</v>
      </c>
      <c r="IH408" s="18">
        <v>0</v>
      </c>
      <c r="II408" s="18">
        <v>0</v>
      </c>
      <c r="IJ408" s="18">
        <v>2490.2735485814233</v>
      </c>
      <c r="IK408" s="58">
        <v>38.398276000000003</v>
      </c>
      <c r="IL408" s="58">
        <v>8.6951314361207643</v>
      </c>
      <c r="IM408" s="58">
        <v>13.854497410259999</v>
      </c>
      <c r="IN408" s="58">
        <v>40.250561408631583</v>
      </c>
      <c r="IO408" s="58">
        <v>0</v>
      </c>
      <c r="IP408" s="58">
        <v>83.7807928664689</v>
      </c>
      <c r="IQ408" s="58">
        <v>80.713028850279429</v>
      </c>
      <c r="IR408" s="58">
        <v>81.887592818658234</v>
      </c>
      <c r="IS408" s="58">
        <f t="shared" si="30"/>
        <v>2490.2735485814233</v>
      </c>
      <c r="IT408" s="60"/>
      <c r="IU408" s="18">
        <f t="shared" si="31"/>
        <v>13.854497410259999</v>
      </c>
      <c r="IV408" s="18">
        <f t="shared" si="32"/>
        <v>38.398276000000003</v>
      </c>
      <c r="IW408" s="57">
        <f t="shared" si="33"/>
        <v>0.34103059684199999</v>
      </c>
      <c r="IX408" s="57">
        <f t="shared" si="34"/>
        <v>0.51752114014348494</v>
      </c>
      <c r="JA408" s="18">
        <v>205.4</v>
      </c>
    </row>
    <row r="409" spans="18:261" x14ac:dyDescent="0.2">
      <c r="R409" t="s">
        <v>788</v>
      </c>
      <c r="S409">
        <v>6705</v>
      </c>
      <c r="T409" t="s">
        <v>41</v>
      </c>
      <c r="U409">
        <v>1</v>
      </c>
      <c r="V409">
        <v>2902</v>
      </c>
      <c r="W409" t="s">
        <v>42</v>
      </c>
      <c r="X409" t="s">
        <v>43</v>
      </c>
      <c r="Y409">
        <v>18173</v>
      </c>
      <c r="Z409">
        <v>154</v>
      </c>
      <c r="AA409">
        <v>744</v>
      </c>
      <c r="AB409" t="b">
        <v>0</v>
      </c>
      <c r="AC409">
        <v>10809</v>
      </c>
      <c r="AD409">
        <v>1960</v>
      </c>
      <c r="AE409" s="10">
        <v>9999</v>
      </c>
      <c r="AF409" s="11">
        <v>16</v>
      </c>
      <c r="AG409" s="11">
        <v>26.142999859596046</v>
      </c>
      <c r="AH409" s="11">
        <v>0</v>
      </c>
      <c r="AI409" s="11">
        <v>26.142999859596046</v>
      </c>
      <c r="AJ409" s="11" t="s">
        <v>100</v>
      </c>
      <c r="AK409" s="11">
        <v>4.82</v>
      </c>
      <c r="AL409" s="11" t="s">
        <v>43</v>
      </c>
      <c r="AM409" s="11">
        <v>-28.91</v>
      </c>
      <c r="AQ409" t="s">
        <v>989</v>
      </c>
      <c r="AR409" t="s">
        <v>992</v>
      </c>
      <c r="AS409">
        <v>3407</v>
      </c>
      <c r="AT409" t="s">
        <v>41</v>
      </c>
      <c r="AU409">
        <v>2</v>
      </c>
      <c r="AV409">
        <v>2281</v>
      </c>
      <c r="AW409" t="s">
        <v>42</v>
      </c>
      <c r="AX409">
        <v>0</v>
      </c>
      <c r="AY409" t="s">
        <v>283</v>
      </c>
      <c r="AZ409" t="s">
        <v>460</v>
      </c>
      <c r="BA409">
        <v>47</v>
      </c>
      <c r="BB409" t="s">
        <v>991</v>
      </c>
      <c r="BC409">
        <v>145</v>
      </c>
      <c r="BD409">
        <v>47145</v>
      </c>
      <c r="BE409">
        <v>132</v>
      </c>
      <c r="BF409">
        <v>11191</v>
      </c>
      <c r="BG409">
        <v>1954</v>
      </c>
      <c r="BH409">
        <v>2027</v>
      </c>
      <c r="BI409" t="s">
        <v>1881</v>
      </c>
      <c r="BJ409" t="s">
        <v>1788</v>
      </c>
      <c r="BK409" t="s">
        <v>1808</v>
      </c>
      <c r="BL409" t="s">
        <v>1886</v>
      </c>
      <c r="BM409" t="s">
        <v>1810</v>
      </c>
      <c r="BN409">
        <v>2010</v>
      </c>
      <c r="BO409">
        <v>0.98</v>
      </c>
      <c r="BP409" t="s">
        <v>2281</v>
      </c>
      <c r="BQ409" t="s">
        <v>1701</v>
      </c>
      <c r="BR409">
        <v>2004</v>
      </c>
      <c r="BS409">
        <v>0</v>
      </c>
      <c r="BT409" t="s">
        <v>1862</v>
      </c>
      <c r="BU409" t="s">
        <v>1863</v>
      </c>
      <c r="BV409">
        <v>0</v>
      </c>
      <c r="BW409">
        <v>0</v>
      </c>
      <c r="BX409">
        <v>0</v>
      </c>
      <c r="BY409">
        <v>0.15</v>
      </c>
      <c r="BZ409">
        <v>0.40860000000000002</v>
      </c>
      <c r="CA409">
        <v>5.9459999999999999E-2</v>
      </c>
      <c r="CB409">
        <v>0.40860000000000002</v>
      </c>
      <c r="CC409">
        <v>5.9459999999999999E-2</v>
      </c>
      <c r="CD409">
        <v>0.05</v>
      </c>
      <c r="CE409">
        <v>0.1</v>
      </c>
      <c r="CF409">
        <v>0.56000000000000005</v>
      </c>
      <c r="CG409">
        <v>0.99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 t="s">
        <v>2602</v>
      </c>
      <c r="CT409" t="s">
        <v>2652</v>
      </c>
      <c r="CU409">
        <v>1</v>
      </c>
      <c r="CV409">
        <v>0</v>
      </c>
      <c r="CW409" t="s">
        <v>2188</v>
      </c>
      <c r="CX409">
        <v>35.8992</v>
      </c>
      <c r="CY409">
        <v>-84.519400000000005</v>
      </c>
      <c r="CZ409" t="s">
        <v>1996</v>
      </c>
      <c r="DA409" t="s">
        <v>1818</v>
      </c>
      <c r="DB409">
        <v>0</v>
      </c>
      <c r="DC409">
        <v>0</v>
      </c>
      <c r="DD409" s="18">
        <v>4557148</v>
      </c>
      <c r="DE409" s="18">
        <v>424575</v>
      </c>
      <c r="DF409" s="57">
        <v>0.23799999999999899</v>
      </c>
      <c r="DG409" t="s">
        <v>1891</v>
      </c>
      <c r="DH409">
        <v>2729926.8</v>
      </c>
      <c r="DI409">
        <v>177</v>
      </c>
      <c r="DJ409">
        <v>149.19999999999999</v>
      </c>
      <c r="DK409">
        <v>472758</v>
      </c>
      <c r="DL409">
        <v>1.8</v>
      </c>
      <c r="DM409">
        <v>87.6</v>
      </c>
      <c r="DN409">
        <v>14</v>
      </c>
      <c r="DO409">
        <v>0</v>
      </c>
      <c r="DP409">
        <v>0.117788856626308</v>
      </c>
      <c r="DQ409">
        <v>7.053635018901E-2</v>
      </c>
      <c r="DR409">
        <v>207.47959239577</v>
      </c>
      <c r="DS409">
        <v>3.4240946693694102E-7</v>
      </c>
      <c r="DT409">
        <v>7.0819681907807602E-2</v>
      </c>
      <c r="DU409">
        <v>7.7680163119565104E-2</v>
      </c>
      <c r="DV409">
        <v>6.54795499290345E-2</v>
      </c>
      <c r="DW409" s="58">
        <v>207.47976585355499</v>
      </c>
      <c r="DX409">
        <v>3.9498388026897499E-7</v>
      </c>
      <c r="DY409">
        <v>6.4177544980326906E-2</v>
      </c>
      <c r="DZ409">
        <v>4.1651190026562998E-3</v>
      </c>
      <c r="EA409">
        <v>0</v>
      </c>
      <c r="EB409">
        <v>369993</v>
      </c>
      <c r="EC409">
        <v>219610</v>
      </c>
      <c r="ED409">
        <v>0</v>
      </c>
      <c r="EE409">
        <v>0</v>
      </c>
      <c r="EF409">
        <v>0</v>
      </c>
      <c r="EG409">
        <v>0</v>
      </c>
      <c r="EH409">
        <v>0</v>
      </c>
      <c r="EI409">
        <v>0</v>
      </c>
      <c r="EJ409">
        <v>0</v>
      </c>
      <c r="EK409">
        <v>0</v>
      </c>
      <c r="EL409">
        <v>0</v>
      </c>
      <c r="EM409">
        <v>0</v>
      </c>
      <c r="EN409">
        <v>1</v>
      </c>
      <c r="EO409">
        <v>0</v>
      </c>
      <c r="EP409">
        <v>0</v>
      </c>
      <c r="EQ409">
        <v>1</v>
      </c>
      <c r="ER409">
        <v>1</v>
      </c>
      <c r="ES409">
        <v>0</v>
      </c>
      <c r="ET409">
        <v>0</v>
      </c>
      <c r="EU409">
        <v>0</v>
      </c>
      <c r="EV409">
        <v>0</v>
      </c>
      <c r="EW409">
        <v>0</v>
      </c>
      <c r="EX409">
        <v>1</v>
      </c>
      <c r="EY409">
        <v>1</v>
      </c>
      <c r="EZ409" t="s">
        <v>1801</v>
      </c>
      <c r="FA409">
        <v>68</v>
      </c>
      <c r="FB409" t="s">
        <v>1860</v>
      </c>
      <c r="FC409">
        <v>0</v>
      </c>
      <c r="FD409" t="s">
        <v>1803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78</v>
      </c>
      <c r="FM409">
        <v>44</v>
      </c>
      <c r="FN409">
        <v>48</v>
      </c>
      <c r="FO409">
        <v>39</v>
      </c>
      <c r="FP409">
        <v>0</v>
      </c>
      <c r="FQ409">
        <v>0</v>
      </c>
      <c r="FR409">
        <v>0</v>
      </c>
      <c r="FS409">
        <v>0</v>
      </c>
      <c r="FT409">
        <v>0</v>
      </c>
      <c r="FU409">
        <v>0</v>
      </c>
      <c r="FV409">
        <v>0</v>
      </c>
      <c r="FW409">
        <v>0</v>
      </c>
      <c r="FX409" t="s">
        <v>1827</v>
      </c>
      <c r="FY409" t="s">
        <v>2114</v>
      </c>
      <c r="FZ409">
        <v>2028</v>
      </c>
      <c r="GA409">
        <v>1</v>
      </c>
      <c r="GB409">
        <v>0</v>
      </c>
      <c r="GC409">
        <v>0</v>
      </c>
      <c r="GD409">
        <v>0</v>
      </c>
      <c r="GE409">
        <v>1</v>
      </c>
      <c r="GF409">
        <v>0</v>
      </c>
      <c r="GG409">
        <v>0</v>
      </c>
      <c r="GH409">
        <v>0</v>
      </c>
      <c r="GI409">
        <v>0</v>
      </c>
      <c r="GJ409">
        <v>0</v>
      </c>
      <c r="GK409">
        <v>0</v>
      </c>
      <c r="GL409">
        <v>1</v>
      </c>
      <c r="GM409" t="s">
        <v>1804</v>
      </c>
      <c r="GN409">
        <v>0</v>
      </c>
      <c r="GO409" t="s">
        <v>1893</v>
      </c>
      <c r="GP409">
        <v>0</v>
      </c>
      <c r="GQ409" t="s">
        <v>2649</v>
      </c>
      <c r="GR409">
        <v>60.327762929999999</v>
      </c>
      <c r="GS409">
        <v>2.9339725427143399</v>
      </c>
      <c r="GT409">
        <v>2.4731565162315201</v>
      </c>
      <c r="GU409">
        <v>0</v>
      </c>
      <c r="GV409">
        <v>4792561</v>
      </c>
      <c r="GW409">
        <v>438101</v>
      </c>
      <c r="GX409">
        <v>0.25</v>
      </c>
      <c r="GY409">
        <v>497180</v>
      </c>
      <c r="GZ409">
        <v>207.47988392844661</v>
      </c>
      <c r="HA409" t="s">
        <v>1806</v>
      </c>
      <c r="HB409" s="57">
        <v>0.23799999999999899</v>
      </c>
      <c r="HC409" t="s">
        <v>1806</v>
      </c>
      <c r="HD409" s="58">
        <v>207.47976585355499</v>
      </c>
      <c r="HE409" s="18">
        <v>275204.15999999881</v>
      </c>
      <c r="HF409" s="18">
        <v>3079809.7545599868</v>
      </c>
      <c r="HG409" s="18">
        <v>319499.10337480041</v>
      </c>
      <c r="HH409" s="57">
        <v>9.4420600858369105E-2</v>
      </c>
      <c r="HI409">
        <v>102</v>
      </c>
      <c r="HJ409" s="11">
        <v>28.98785993605895</v>
      </c>
      <c r="HK409">
        <v>2</v>
      </c>
      <c r="HL409" s="11">
        <v>28.41947052554799</v>
      </c>
      <c r="HM409" s="59" t="s">
        <v>44</v>
      </c>
      <c r="HN409" s="59" t="s">
        <v>44</v>
      </c>
      <c r="HO409" s="59" t="s">
        <v>44</v>
      </c>
      <c r="HP409" s="59" t="s">
        <v>44</v>
      </c>
      <c r="HQ409" s="59" t="s">
        <v>44</v>
      </c>
      <c r="HR409" s="59" t="s">
        <v>44</v>
      </c>
      <c r="HS409" s="59" t="s">
        <v>44</v>
      </c>
      <c r="HT409" s="59" t="s">
        <v>44</v>
      </c>
      <c r="HU409" t="s">
        <v>44</v>
      </c>
      <c r="HV409" s="19">
        <v>1</v>
      </c>
      <c r="HW409" s="18">
        <v>136.53870516000001</v>
      </c>
      <c r="HX409" s="58">
        <v>44.975849479703996</v>
      </c>
      <c r="HY409" s="58">
        <v>87.024150520296004</v>
      </c>
      <c r="HZ409" s="57">
        <v>0.36100323659778716</v>
      </c>
      <c r="IA409" s="18">
        <v>275204.15999999881</v>
      </c>
      <c r="IB409" s="18">
        <v>417435.26254275325</v>
      </c>
      <c r="IC409" s="18">
        <v>4671518.0231159516</v>
      </c>
      <c r="ID409" s="58">
        <v>20.747976585355502</v>
      </c>
      <c r="IE409" s="18">
        <v>48462.273280837988</v>
      </c>
      <c r="IF409" s="18">
        <v>271036.83009396243</v>
      </c>
      <c r="IG409" s="18">
        <v>216420469.80580032</v>
      </c>
      <c r="IH409" s="18">
        <v>0</v>
      </c>
      <c r="II409" s="18">
        <v>0</v>
      </c>
      <c r="IJ409" s="18">
        <v>2486.9012626021113</v>
      </c>
      <c r="IK409" s="58">
        <v>38.398276000000003</v>
      </c>
      <c r="IL409" s="58">
        <v>8.6756043325578993</v>
      </c>
      <c r="IM409" s="58">
        <v>13.842128427659999</v>
      </c>
      <c r="IN409" s="58">
        <v>40.236561923311484</v>
      </c>
      <c r="IO409" s="58">
        <v>0</v>
      </c>
      <c r="IP409" s="58">
        <v>83.712871774855827</v>
      </c>
      <c r="IQ409" s="58">
        <v>68.690989099320305</v>
      </c>
      <c r="IR409" s="58">
        <v>69.747148194191567</v>
      </c>
      <c r="IS409" s="58">
        <f t="shared" si="30"/>
        <v>2486.9012626021113</v>
      </c>
      <c r="IT409" s="60"/>
      <c r="IU409" s="18">
        <f t="shared" si="31"/>
        <v>13.842128427659999</v>
      </c>
      <c r="IV409" s="18">
        <f t="shared" si="32"/>
        <v>38.398276000000003</v>
      </c>
      <c r="IW409" s="57">
        <f t="shared" si="33"/>
        <v>0.34072613242200001</v>
      </c>
      <c r="IX409" s="57">
        <f t="shared" si="34"/>
        <v>0.5168203218394487</v>
      </c>
      <c r="JA409" s="18">
        <v>205.4</v>
      </c>
    </row>
    <row r="410" spans="18:261" x14ac:dyDescent="0.2">
      <c r="R410" t="s">
        <v>789</v>
      </c>
      <c r="S410">
        <v>6705</v>
      </c>
      <c r="T410" t="s">
        <v>41</v>
      </c>
      <c r="U410">
        <v>2</v>
      </c>
      <c r="V410">
        <v>2903</v>
      </c>
      <c r="W410" t="s">
        <v>42</v>
      </c>
      <c r="X410" t="s">
        <v>43</v>
      </c>
      <c r="Y410">
        <v>18173</v>
      </c>
      <c r="Z410">
        <v>146</v>
      </c>
      <c r="AA410">
        <v>744</v>
      </c>
      <c r="AB410" t="b">
        <v>0</v>
      </c>
      <c r="AC410">
        <v>10809</v>
      </c>
      <c r="AD410">
        <v>1964</v>
      </c>
      <c r="AE410" s="10">
        <v>9999</v>
      </c>
      <c r="AF410" s="11">
        <v>16</v>
      </c>
      <c r="AG410" s="11">
        <v>26.142999859596046</v>
      </c>
      <c r="AH410" s="11">
        <v>0</v>
      </c>
      <c r="AI410" s="11">
        <v>26.142999859596046</v>
      </c>
      <c r="AJ410" s="11" t="s">
        <v>100</v>
      </c>
      <c r="AK410" s="11">
        <v>4.82</v>
      </c>
      <c r="AL410" s="11" t="s">
        <v>43</v>
      </c>
      <c r="AM410" s="11">
        <v>-28.91</v>
      </c>
      <c r="AQ410" t="s">
        <v>989</v>
      </c>
      <c r="AR410" t="s">
        <v>993</v>
      </c>
      <c r="AS410">
        <v>3407</v>
      </c>
      <c r="AT410" t="s">
        <v>41</v>
      </c>
      <c r="AU410">
        <v>3</v>
      </c>
      <c r="AV410">
        <v>2282</v>
      </c>
      <c r="AW410" t="s">
        <v>42</v>
      </c>
      <c r="AX410">
        <v>0</v>
      </c>
      <c r="AY410" t="s">
        <v>283</v>
      </c>
      <c r="AZ410" t="s">
        <v>460</v>
      </c>
      <c r="BA410">
        <v>47</v>
      </c>
      <c r="BB410" t="s">
        <v>991</v>
      </c>
      <c r="BC410">
        <v>145</v>
      </c>
      <c r="BD410">
        <v>47145</v>
      </c>
      <c r="BE410">
        <v>132</v>
      </c>
      <c r="BF410">
        <v>11229</v>
      </c>
      <c r="BG410">
        <v>1954</v>
      </c>
      <c r="BH410">
        <v>2027</v>
      </c>
      <c r="BI410" t="s">
        <v>1881</v>
      </c>
      <c r="BJ410" t="s">
        <v>1788</v>
      </c>
      <c r="BK410" t="s">
        <v>1808</v>
      </c>
      <c r="BL410" t="s">
        <v>1886</v>
      </c>
      <c r="BM410" t="s">
        <v>1810</v>
      </c>
      <c r="BN410">
        <v>2010</v>
      </c>
      <c r="BO410">
        <v>0.98</v>
      </c>
      <c r="BP410" t="s">
        <v>2281</v>
      </c>
      <c r="BQ410" t="s">
        <v>1701</v>
      </c>
      <c r="BR410">
        <v>2003</v>
      </c>
      <c r="BS410">
        <v>0</v>
      </c>
      <c r="BT410" t="s">
        <v>1862</v>
      </c>
      <c r="BU410" t="s">
        <v>1863</v>
      </c>
      <c r="BV410">
        <v>0</v>
      </c>
      <c r="BW410">
        <v>0</v>
      </c>
      <c r="BX410">
        <v>0</v>
      </c>
      <c r="BY410">
        <v>0.15</v>
      </c>
      <c r="BZ410">
        <v>0.43030000000000002</v>
      </c>
      <c r="CA410">
        <v>5.9929999999999997E-2</v>
      </c>
      <c r="CB410">
        <v>0.43030000000000002</v>
      </c>
      <c r="CC410">
        <v>5.9929999999999997E-2</v>
      </c>
      <c r="CD410">
        <v>0.05</v>
      </c>
      <c r="CE410">
        <v>0.1</v>
      </c>
      <c r="CF410">
        <v>0.56000000000000005</v>
      </c>
      <c r="CG410">
        <v>0.99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0</v>
      </c>
      <c r="CR410">
        <v>0</v>
      </c>
      <c r="CS410" t="s">
        <v>2602</v>
      </c>
      <c r="CT410" t="s">
        <v>2653</v>
      </c>
      <c r="CU410">
        <v>1</v>
      </c>
      <c r="CV410">
        <v>0</v>
      </c>
      <c r="CW410" t="s">
        <v>2188</v>
      </c>
      <c r="CX410">
        <v>35.8992</v>
      </c>
      <c r="CY410">
        <v>-84.519400000000005</v>
      </c>
      <c r="CZ410" t="s">
        <v>1996</v>
      </c>
      <c r="DA410" t="s">
        <v>1818</v>
      </c>
      <c r="DB410">
        <v>0</v>
      </c>
      <c r="DC410">
        <v>0</v>
      </c>
      <c r="DD410" s="18">
        <v>4155336.8</v>
      </c>
      <c r="DE410" s="18">
        <v>387104</v>
      </c>
      <c r="DF410" s="57">
        <v>0.22</v>
      </c>
      <c r="DG410" t="s">
        <v>1891</v>
      </c>
      <c r="DH410">
        <v>2427587</v>
      </c>
      <c r="DI410">
        <v>162.80000000000001</v>
      </c>
      <c r="DJ410">
        <v>140.4</v>
      </c>
      <c r="DK410">
        <v>431074.8</v>
      </c>
      <c r="DL410">
        <v>2.2000000000000002</v>
      </c>
      <c r="DM410">
        <v>80.599999999999994</v>
      </c>
      <c r="DN410">
        <v>7</v>
      </c>
      <c r="DO410">
        <v>0</v>
      </c>
      <c r="DP410">
        <v>0.117395446561743</v>
      </c>
      <c r="DQ410">
        <v>7.6256871270875895E-2</v>
      </c>
      <c r="DR410">
        <v>207.48039771971801</v>
      </c>
      <c r="DS410">
        <v>5.0168994257155204E-7</v>
      </c>
      <c r="DT410">
        <v>7.2345382349924506E-2</v>
      </c>
      <c r="DU410">
        <v>7.83570660265131E-2</v>
      </c>
      <c r="DV410">
        <v>6.7575749816476904E-2</v>
      </c>
      <c r="DW410" s="58">
        <v>207.480077186523</v>
      </c>
      <c r="DX410">
        <v>5.2943963531427798E-7</v>
      </c>
      <c r="DY410">
        <v>6.6403387396620495E-2</v>
      </c>
      <c r="DZ410">
        <v>2.6583271147466898E-3</v>
      </c>
      <c r="EA410">
        <v>0</v>
      </c>
      <c r="EB410">
        <v>193747</v>
      </c>
      <c r="EC410">
        <v>115931</v>
      </c>
      <c r="ED410">
        <v>0</v>
      </c>
      <c r="EE410">
        <v>0</v>
      </c>
      <c r="EF410">
        <v>0</v>
      </c>
      <c r="EG410">
        <v>0</v>
      </c>
      <c r="EH410">
        <v>0</v>
      </c>
      <c r="EI410">
        <v>0</v>
      </c>
      <c r="EJ410">
        <v>0</v>
      </c>
      <c r="EK410">
        <v>0</v>
      </c>
      <c r="EL410">
        <v>0</v>
      </c>
      <c r="EM410">
        <v>0</v>
      </c>
      <c r="EN410">
        <v>1</v>
      </c>
      <c r="EO410">
        <v>0</v>
      </c>
      <c r="EP410">
        <v>0</v>
      </c>
      <c r="EQ410">
        <v>1</v>
      </c>
      <c r="ER410">
        <v>1</v>
      </c>
      <c r="ES410">
        <v>0</v>
      </c>
      <c r="ET410">
        <v>0</v>
      </c>
      <c r="EU410">
        <v>0</v>
      </c>
      <c r="EV410">
        <v>0</v>
      </c>
      <c r="EW410">
        <v>0</v>
      </c>
      <c r="EX410">
        <v>1</v>
      </c>
      <c r="EY410">
        <v>1</v>
      </c>
      <c r="EZ410" t="s">
        <v>1801</v>
      </c>
      <c r="FA410">
        <v>68</v>
      </c>
      <c r="FB410" t="s">
        <v>1860</v>
      </c>
      <c r="FC410">
        <v>0</v>
      </c>
      <c r="FD410" t="s">
        <v>1803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78</v>
      </c>
      <c r="FM410">
        <v>44</v>
      </c>
      <c r="FN410">
        <v>48</v>
      </c>
      <c r="FO410">
        <v>39</v>
      </c>
      <c r="FP410">
        <v>0</v>
      </c>
      <c r="FQ410">
        <v>0</v>
      </c>
      <c r="FR410">
        <v>0</v>
      </c>
      <c r="FS410">
        <v>0</v>
      </c>
      <c r="FT410">
        <v>0</v>
      </c>
      <c r="FU410">
        <v>0</v>
      </c>
      <c r="FV410">
        <v>0</v>
      </c>
      <c r="FW410">
        <v>0</v>
      </c>
      <c r="FX410" t="s">
        <v>1827</v>
      </c>
      <c r="FY410" t="s">
        <v>2114</v>
      </c>
      <c r="FZ410">
        <v>2028</v>
      </c>
      <c r="GA410">
        <v>1</v>
      </c>
      <c r="GB410">
        <v>0</v>
      </c>
      <c r="GC410">
        <v>0</v>
      </c>
      <c r="GD410">
        <v>0</v>
      </c>
      <c r="GE410">
        <v>1</v>
      </c>
      <c r="GF410">
        <v>0</v>
      </c>
      <c r="GG410">
        <v>0</v>
      </c>
      <c r="GH410">
        <v>0</v>
      </c>
      <c r="GI410">
        <v>0</v>
      </c>
      <c r="GJ410">
        <v>0</v>
      </c>
      <c r="GK410">
        <v>0</v>
      </c>
      <c r="GL410">
        <v>1</v>
      </c>
      <c r="GM410" t="s">
        <v>1804</v>
      </c>
      <c r="GN410">
        <v>0</v>
      </c>
      <c r="GO410" t="s">
        <v>1893</v>
      </c>
      <c r="GP410">
        <v>0</v>
      </c>
      <c r="GQ410" t="s">
        <v>2649</v>
      </c>
      <c r="GR410">
        <v>60.327762929999999</v>
      </c>
      <c r="GS410">
        <v>2.6985916946547701</v>
      </c>
      <c r="GT410">
        <v>2.32728669489883</v>
      </c>
      <c r="GU410">
        <v>0</v>
      </c>
      <c r="GV410">
        <v>2443176</v>
      </c>
      <c r="GW410">
        <v>222896</v>
      </c>
      <c r="GX410">
        <v>0.13</v>
      </c>
      <c r="GY410">
        <v>253456</v>
      </c>
      <c r="GZ410">
        <v>207.48075455882017</v>
      </c>
      <c r="HA410" t="s">
        <v>1806</v>
      </c>
      <c r="HB410" s="57">
        <v>0.22</v>
      </c>
      <c r="HC410" t="s">
        <v>1806</v>
      </c>
      <c r="HD410" s="58">
        <v>207.480077186523</v>
      </c>
      <c r="HE410" s="18">
        <v>254390.39999999999</v>
      </c>
      <c r="HF410" s="18">
        <v>2856549.8015999999</v>
      </c>
      <c r="HG410" s="18">
        <v>296338.58666155749</v>
      </c>
      <c r="HH410" s="57">
        <v>9.4420600858369105E-2</v>
      </c>
      <c r="HI410">
        <v>102</v>
      </c>
      <c r="HJ410" s="11">
        <v>28.918744727137266</v>
      </c>
      <c r="HK410">
        <v>2</v>
      </c>
      <c r="HL410" s="11">
        <v>28.351710516801244</v>
      </c>
      <c r="HM410" s="59" t="s">
        <v>44</v>
      </c>
      <c r="HN410" s="59" t="s">
        <v>44</v>
      </c>
      <c r="HO410" s="59" t="s">
        <v>44</v>
      </c>
      <c r="HP410" s="59" t="s">
        <v>44</v>
      </c>
      <c r="HQ410" s="59" t="s">
        <v>44</v>
      </c>
      <c r="HR410" s="59" t="s">
        <v>44</v>
      </c>
      <c r="HS410" s="59" t="s">
        <v>44</v>
      </c>
      <c r="HT410" s="59" t="s">
        <v>44</v>
      </c>
      <c r="HU410" t="s">
        <v>44</v>
      </c>
      <c r="HV410" s="19">
        <v>1</v>
      </c>
      <c r="HW410" s="18">
        <v>137.00233403999999</v>
      </c>
      <c r="HX410" s="58">
        <v>45.128568832775997</v>
      </c>
      <c r="HY410" s="58">
        <v>86.871431167224003</v>
      </c>
      <c r="HZ410" s="57">
        <v>0.33428711383952192</v>
      </c>
      <c r="IA410" s="18">
        <v>254390.40000000002</v>
      </c>
      <c r="IB410" s="18">
        <v>386542.87547491601</v>
      </c>
      <c r="IC410" s="18">
        <v>4340489.948707832</v>
      </c>
      <c r="ID410" s="58">
        <v>20.748007718652303</v>
      </c>
      <c r="IE410" s="18">
        <v>45028.259479261418</v>
      </c>
      <c r="IF410" s="18">
        <v>251310.32718229608</v>
      </c>
      <c r="IG410" s="18">
        <v>217155344.06660095</v>
      </c>
      <c r="IH410" s="18">
        <v>0</v>
      </c>
      <c r="II410" s="18">
        <v>0</v>
      </c>
      <c r="IJ410" s="18">
        <v>2499.7325489962941</v>
      </c>
      <c r="IK410" s="58">
        <v>38.398276000000003</v>
      </c>
      <c r="IL410" s="58">
        <v>8.7499772816181274</v>
      </c>
      <c r="IM410" s="58">
        <v>13.889130561539998</v>
      </c>
      <c r="IN410" s="58">
        <v>40.289715866910129</v>
      </c>
      <c r="IO410" s="58">
        <v>-2.5630781057953372E-15</v>
      </c>
      <c r="IP410" s="58">
        <v>83.970848783975995</v>
      </c>
      <c r="IQ410" s="58">
        <v>76.271824912540282</v>
      </c>
      <c r="IR410" s="58">
        <v>77.206616480016848</v>
      </c>
      <c r="IS410" s="58">
        <f t="shared" si="30"/>
        <v>2499.7325489962941</v>
      </c>
      <c r="IT410" s="60"/>
      <c r="IU410" s="18">
        <f t="shared" si="31"/>
        <v>13.889130561539998</v>
      </c>
      <c r="IV410" s="18">
        <f t="shared" si="32"/>
        <v>38.398276000000003</v>
      </c>
      <c r="IW410" s="57">
        <f t="shared" si="33"/>
        <v>0.34188309721800003</v>
      </c>
      <c r="IX410" s="57">
        <f t="shared" si="34"/>
        <v>0.51948688108873609</v>
      </c>
      <c r="JA410" s="18">
        <v>205.4</v>
      </c>
    </row>
    <row r="411" spans="18:261" x14ac:dyDescent="0.2">
      <c r="R411" t="s">
        <v>790</v>
      </c>
      <c r="S411">
        <v>6705</v>
      </c>
      <c r="T411" t="s">
        <v>41</v>
      </c>
      <c r="U411">
        <v>3</v>
      </c>
      <c r="V411">
        <v>2904</v>
      </c>
      <c r="W411" t="s">
        <v>42</v>
      </c>
      <c r="X411" t="s">
        <v>43</v>
      </c>
      <c r="Y411">
        <v>18173</v>
      </c>
      <c r="Z411">
        <v>149</v>
      </c>
      <c r="AA411">
        <v>744</v>
      </c>
      <c r="AB411" t="b">
        <v>0</v>
      </c>
      <c r="AC411">
        <v>10809</v>
      </c>
      <c r="AD411">
        <v>1965</v>
      </c>
      <c r="AE411" s="10">
        <v>9999</v>
      </c>
      <c r="AF411" s="11">
        <v>16</v>
      </c>
      <c r="AG411" s="11">
        <v>26.142999859596046</v>
      </c>
      <c r="AH411" s="11">
        <v>0</v>
      </c>
      <c r="AI411" s="11">
        <v>26.142999859596046</v>
      </c>
      <c r="AJ411" s="11" t="s">
        <v>100</v>
      </c>
      <c r="AK411" s="11">
        <v>4.82</v>
      </c>
      <c r="AL411" s="11" t="s">
        <v>43</v>
      </c>
      <c r="AM411" s="11">
        <v>-28.91</v>
      </c>
      <c r="AQ411" t="s">
        <v>989</v>
      </c>
      <c r="AR411" t="s">
        <v>994</v>
      </c>
      <c r="AS411">
        <v>3407</v>
      </c>
      <c r="AT411" t="s">
        <v>41</v>
      </c>
      <c r="AU411">
        <v>4</v>
      </c>
      <c r="AV411">
        <v>2283</v>
      </c>
      <c r="AW411" t="s">
        <v>42</v>
      </c>
      <c r="AX411">
        <v>0</v>
      </c>
      <c r="AY411" t="s">
        <v>283</v>
      </c>
      <c r="AZ411" t="s">
        <v>460</v>
      </c>
      <c r="BA411">
        <v>47</v>
      </c>
      <c r="BB411" t="s">
        <v>991</v>
      </c>
      <c r="BC411">
        <v>145</v>
      </c>
      <c r="BD411">
        <v>47145</v>
      </c>
      <c r="BE411">
        <v>132</v>
      </c>
      <c r="BF411">
        <v>11231</v>
      </c>
      <c r="BG411">
        <v>1954</v>
      </c>
      <c r="BH411">
        <v>2027</v>
      </c>
      <c r="BI411" t="s">
        <v>1881</v>
      </c>
      <c r="BJ411" t="s">
        <v>1788</v>
      </c>
      <c r="BK411" t="s">
        <v>1808</v>
      </c>
      <c r="BL411" t="s">
        <v>1886</v>
      </c>
      <c r="BM411" t="s">
        <v>1810</v>
      </c>
      <c r="BN411">
        <v>2010</v>
      </c>
      <c r="BO411">
        <v>0.98</v>
      </c>
      <c r="BP411" t="s">
        <v>2281</v>
      </c>
      <c r="BQ411" t="s">
        <v>1701</v>
      </c>
      <c r="BR411">
        <v>2003</v>
      </c>
      <c r="BS411">
        <v>0</v>
      </c>
      <c r="BT411" t="s">
        <v>1862</v>
      </c>
      <c r="BU411" t="s">
        <v>1863</v>
      </c>
      <c r="BV411">
        <v>0</v>
      </c>
      <c r="BW411">
        <v>0</v>
      </c>
      <c r="BX411">
        <v>0</v>
      </c>
      <c r="BY411">
        <v>0.15</v>
      </c>
      <c r="BZ411">
        <v>0.4325</v>
      </c>
      <c r="CA411">
        <v>5.8909999999999997E-2</v>
      </c>
      <c r="CB411">
        <v>0.4325</v>
      </c>
      <c r="CC411">
        <v>5.8909999999999997E-2</v>
      </c>
      <c r="CD411">
        <v>0.05</v>
      </c>
      <c r="CE411">
        <v>0.1</v>
      </c>
      <c r="CF411">
        <v>0.56000000000000005</v>
      </c>
      <c r="CG411">
        <v>0.99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 t="s">
        <v>2602</v>
      </c>
      <c r="CT411" t="s">
        <v>2654</v>
      </c>
      <c r="CU411">
        <v>1</v>
      </c>
      <c r="CV411">
        <v>0</v>
      </c>
      <c r="CW411" t="s">
        <v>2188</v>
      </c>
      <c r="CX411">
        <v>35.8992</v>
      </c>
      <c r="CY411">
        <v>-84.519400000000005</v>
      </c>
      <c r="CZ411" t="s">
        <v>1996</v>
      </c>
      <c r="DA411" t="s">
        <v>1818</v>
      </c>
      <c r="DB411">
        <v>0</v>
      </c>
      <c r="DC411">
        <v>0</v>
      </c>
      <c r="DD411" s="18">
        <v>3651068</v>
      </c>
      <c r="DE411" s="18">
        <v>338742.2</v>
      </c>
      <c r="DF411" s="57">
        <v>0.192</v>
      </c>
      <c r="DG411" t="s">
        <v>1877</v>
      </c>
      <c r="DH411">
        <v>2317144.2000000002</v>
      </c>
      <c r="DI411">
        <v>146</v>
      </c>
      <c r="DJ411">
        <v>117.4</v>
      </c>
      <c r="DK411">
        <v>378761.4</v>
      </c>
      <c r="DL411">
        <v>1.6</v>
      </c>
      <c r="DM411">
        <v>73.8</v>
      </c>
      <c r="DN411">
        <v>12</v>
      </c>
      <c r="DO411">
        <v>0</v>
      </c>
      <c r="DP411">
        <v>0.13152763227320999</v>
      </c>
      <c r="DQ411">
        <v>7.2646075964854506E-2</v>
      </c>
      <c r="DR411">
        <v>207.48025173777</v>
      </c>
      <c r="DS411">
        <v>3.8234776823607601E-7</v>
      </c>
      <c r="DT411">
        <v>7.3136485049773103E-2</v>
      </c>
      <c r="DU411">
        <v>7.9976598628127393E-2</v>
      </c>
      <c r="DV411">
        <v>6.4309949855768198E-2</v>
      </c>
      <c r="DW411" s="58">
        <v>207.479783997449</v>
      </c>
      <c r="DX411">
        <v>4.3822793768836902E-7</v>
      </c>
      <c r="DY411">
        <v>6.3699099952432794E-2</v>
      </c>
      <c r="DZ411">
        <v>4.3136335083050897E-3</v>
      </c>
      <c r="EA411">
        <v>0</v>
      </c>
      <c r="EB411">
        <v>315673</v>
      </c>
      <c r="EC411">
        <v>184548</v>
      </c>
      <c r="ED411">
        <v>0</v>
      </c>
      <c r="EE411">
        <v>0</v>
      </c>
      <c r="EF411">
        <v>0</v>
      </c>
      <c r="EG411">
        <v>0</v>
      </c>
      <c r="EH411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1</v>
      </c>
      <c r="EO411">
        <v>0</v>
      </c>
      <c r="EP411">
        <v>0</v>
      </c>
      <c r="EQ411">
        <v>1</v>
      </c>
      <c r="ER411">
        <v>1</v>
      </c>
      <c r="ES411">
        <v>0</v>
      </c>
      <c r="ET411">
        <v>0</v>
      </c>
      <c r="EU411">
        <v>0</v>
      </c>
      <c r="EV411">
        <v>0</v>
      </c>
      <c r="EW411">
        <v>0</v>
      </c>
      <c r="EX411">
        <v>1</v>
      </c>
      <c r="EY411">
        <v>1</v>
      </c>
      <c r="EZ411" t="s">
        <v>1801</v>
      </c>
      <c r="FA411">
        <v>68</v>
      </c>
      <c r="FB411" t="s">
        <v>1860</v>
      </c>
      <c r="FC411">
        <v>0</v>
      </c>
      <c r="FD411" t="s">
        <v>1803</v>
      </c>
      <c r="FE411">
        <v>0</v>
      </c>
      <c r="FF411">
        <v>0</v>
      </c>
      <c r="FG411">
        <v>0</v>
      </c>
      <c r="FH411">
        <v>0</v>
      </c>
      <c r="FI411">
        <v>0</v>
      </c>
      <c r="FJ411">
        <v>0</v>
      </c>
      <c r="FK411">
        <v>0</v>
      </c>
      <c r="FL411">
        <v>78</v>
      </c>
      <c r="FM411">
        <v>44</v>
      </c>
      <c r="FN411">
        <v>48</v>
      </c>
      <c r="FO411">
        <v>39</v>
      </c>
      <c r="FP411">
        <v>0</v>
      </c>
      <c r="FQ411">
        <v>0</v>
      </c>
      <c r="FR411">
        <v>0</v>
      </c>
      <c r="FS411">
        <v>0</v>
      </c>
      <c r="FT411">
        <v>0</v>
      </c>
      <c r="FU411">
        <v>0</v>
      </c>
      <c r="FV411">
        <v>0</v>
      </c>
      <c r="FW411">
        <v>0</v>
      </c>
      <c r="FX411" t="s">
        <v>1827</v>
      </c>
      <c r="FY411" t="s">
        <v>2114</v>
      </c>
      <c r="FZ411">
        <v>2028</v>
      </c>
      <c r="GA411">
        <v>1</v>
      </c>
      <c r="GB411">
        <v>0</v>
      </c>
      <c r="GC411">
        <v>0</v>
      </c>
      <c r="GD411">
        <v>0</v>
      </c>
      <c r="GE411">
        <v>1</v>
      </c>
      <c r="GF411">
        <v>0</v>
      </c>
      <c r="GG411">
        <v>0</v>
      </c>
      <c r="GH411">
        <v>0</v>
      </c>
      <c r="GI411">
        <v>0</v>
      </c>
      <c r="GJ411">
        <v>0</v>
      </c>
      <c r="GK411">
        <v>0</v>
      </c>
      <c r="GL411">
        <v>1</v>
      </c>
      <c r="GM411" t="s">
        <v>1804</v>
      </c>
      <c r="GN411">
        <v>0</v>
      </c>
      <c r="GO411" t="s">
        <v>1893</v>
      </c>
      <c r="GP411">
        <v>0</v>
      </c>
      <c r="GQ411" t="s">
        <v>2649</v>
      </c>
      <c r="GR411">
        <v>60.327762929999999</v>
      </c>
      <c r="GS411">
        <v>2.4201129448378098</v>
      </c>
      <c r="GT411">
        <v>1.9460360255065701</v>
      </c>
      <c r="GU411">
        <v>0</v>
      </c>
      <c r="GV411">
        <v>3986953</v>
      </c>
      <c r="GW411">
        <v>364182</v>
      </c>
      <c r="GX411">
        <v>0.21</v>
      </c>
      <c r="GY411">
        <v>413607</v>
      </c>
      <c r="GZ411">
        <v>207.48024870120113</v>
      </c>
      <c r="HA411" t="s">
        <v>1840</v>
      </c>
      <c r="HB411" s="57">
        <v>0.2</v>
      </c>
      <c r="HC411" t="s">
        <v>1806</v>
      </c>
      <c r="HD411" s="58">
        <v>207.479783997449</v>
      </c>
      <c r="HE411" s="18">
        <v>231264.00000000003</v>
      </c>
      <c r="HF411" s="18">
        <v>2597325.9840000006</v>
      </c>
      <c r="HG411" s="18">
        <v>269446.31706564093</v>
      </c>
      <c r="HH411" s="57">
        <v>9.4420600858369105E-2</v>
      </c>
      <c r="HI411">
        <v>102</v>
      </c>
      <c r="HJ411" s="11">
        <v>28.915118933093371</v>
      </c>
      <c r="HK411">
        <v>2</v>
      </c>
      <c r="HL411" s="11">
        <v>28.348155816758208</v>
      </c>
      <c r="HM411" s="59" t="s">
        <v>44</v>
      </c>
      <c r="HN411" s="59" t="s">
        <v>44</v>
      </c>
      <c r="HO411" s="59" t="s">
        <v>44</v>
      </c>
      <c r="HP411" s="59" t="s">
        <v>44</v>
      </c>
      <c r="HQ411" s="59" t="s">
        <v>44</v>
      </c>
      <c r="HR411" s="59" t="s">
        <v>44</v>
      </c>
      <c r="HS411" s="59" t="s">
        <v>44</v>
      </c>
      <c r="HT411" s="59" t="s">
        <v>44</v>
      </c>
      <c r="HU411" t="s">
        <v>44</v>
      </c>
      <c r="HV411" s="19">
        <v>1</v>
      </c>
      <c r="HW411" s="18">
        <v>137.02673555999999</v>
      </c>
      <c r="HX411" s="58">
        <v>45.136606693463989</v>
      </c>
      <c r="HY411" s="58">
        <v>86.863393306536011</v>
      </c>
      <c r="HZ411" s="57">
        <v>0.30392549720957701</v>
      </c>
      <c r="IA411" s="18">
        <v>231264.00000000003</v>
      </c>
      <c r="IB411" s="18">
        <v>351435.13093337807</v>
      </c>
      <c r="IC411" s="18">
        <v>3946967.9555127691</v>
      </c>
      <c r="ID411" s="58">
        <v>20.747978399744902</v>
      </c>
      <c r="IE411" s="18">
        <v>40945.802942732116</v>
      </c>
      <c r="IF411" s="18">
        <v>228500.51412290882</v>
      </c>
      <c r="IG411" s="18">
        <v>217194021.65927467</v>
      </c>
      <c r="IH411" s="18">
        <v>0</v>
      </c>
      <c r="II411" s="18">
        <v>0</v>
      </c>
      <c r="IJ411" s="18">
        <v>2500.409129687223</v>
      </c>
      <c r="IK411" s="58">
        <v>38.398276000000003</v>
      </c>
      <c r="IL411" s="58">
        <v>8.7539044437056894</v>
      </c>
      <c r="IM411" s="58">
        <v>13.891604358059997</v>
      </c>
      <c r="IN411" s="58">
        <v>40.292464709925497</v>
      </c>
      <c r="IO411" s="58">
        <v>0</v>
      </c>
      <c r="IP411" s="58">
        <v>83.984293709558116</v>
      </c>
      <c r="IQ411" s="58">
        <v>86.017980640816589</v>
      </c>
      <c r="IR411" s="58">
        <v>87.058282346872886</v>
      </c>
      <c r="IS411" s="58">
        <f t="shared" si="30"/>
        <v>2500.409129687223</v>
      </c>
      <c r="IT411" s="60"/>
      <c r="IU411" s="18">
        <f t="shared" si="31"/>
        <v>13.891604358059997</v>
      </c>
      <c r="IV411" s="18">
        <f t="shared" si="32"/>
        <v>38.398276000000003</v>
      </c>
      <c r="IW411" s="57">
        <f t="shared" si="33"/>
        <v>0.34194399010199994</v>
      </c>
      <c r="IX411" s="57">
        <f t="shared" si="34"/>
        <v>0.51962748604788511</v>
      </c>
      <c r="JA411" s="18">
        <v>205.4</v>
      </c>
    </row>
    <row r="412" spans="18:261" x14ac:dyDescent="0.2">
      <c r="R412" t="s">
        <v>791</v>
      </c>
      <c r="S412">
        <v>6705</v>
      </c>
      <c r="T412" t="s">
        <v>41</v>
      </c>
      <c r="U412">
        <v>4</v>
      </c>
      <c r="V412">
        <v>2905</v>
      </c>
      <c r="W412" t="s">
        <v>42</v>
      </c>
      <c r="X412" t="s">
        <v>43</v>
      </c>
      <c r="Y412">
        <v>18173</v>
      </c>
      <c r="Z412">
        <v>295</v>
      </c>
      <c r="AA412">
        <v>744</v>
      </c>
      <c r="AB412" t="b">
        <v>1</v>
      </c>
      <c r="AC412">
        <v>11131</v>
      </c>
      <c r="AD412">
        <v>1970</v>
      </c>
      <c r="AE412" s="10">
        <v>9999</v>
      </c>
      <c r="AF412" s="11">
        <v>16</v>
      </c>
      <c r="AG412" s="11">
        <v>26.142999859596046</v>
      </c>
      <c r="AH412" s="11">
        <v>0</v>
      </c>
      <c r="AI412" s="11">
        <v>26.142999859596046</v>
      </c>
      <c r="AJ412" s="11" t="s">
        <v>100</v>
      </c>
      <c r="AK412" s="11">
        <v>4.82</v>
      </c>
      <c r="AL412" s="11" t="s">
        <v>43</v>
      </c>
      <c r="AM412" s="11">
        <v>-28.91</v>
      </c>
      <c r="AQ412" t="s">
        <v>989</v>
      </c>
      <c r="AR412" t="s">
        <v>995</v>
      </c>
      <c r="AS412">
        <v>3407</v>
      </c>
      <c r="AT412" t="s">
        <v>41</v>
      </c>
      <c r="AU412">
        <v>5</v>
      </c>
      <c r="AV412">
        <v>2284</v>
      </c>
      <c r="AW412" t="s">
        <v>42</v>
      </c>
      <c r="AX412">
        <v>0</v>
      </c>
      <c r="AY412" t="s">
        <v>283</v>
      </c>
      <c r="AZ412" t="s">
        <v>460</v>
      </c>
      <c r="BA412">
        <v>47</v>
      </c>
      <c r="BB412" t="s">
        <v>991</v>
      </c>
      <c r="BC412">
        <v>145</v>
      </c>
      <c r="BD412">
        <v>47145</v>
      </c>
      <c r="BE412">
        <v>174</v>
      </c>
      <c r="BF412">
        <v>11212</v>
      </c>
      <c r="BG412">
        <v>1955</v>
      </c>
      <c r="BH412">
        <v>2027</v>
      </c>
      <c r="BI412" t="s">
        <v>1881</v>
      </c>
      <c r="BJ412" t="s">
        <v>1788</v>
      </c>
      <c r="BK412" t="s">
        <v>1808</v>
      </c>
      <c r="BL412" t="s">
        <v>1886</v>
      </c>
      <c r="BM412" t="s">
        <v>1810</v>
      </c>
      <c r="BN412">
        <v>2010</v>
      </c>
      <c r="BO412">
        <v>0.98</v>
      </c>
      <c r="BP412" t="s">
        <v>1971</v>
      </c>
      <c r="BQ412" t="s">
        <v>1701</v>
      </c>
      <c r="BR412">
        <v>2005</v>
      </c>
      <c r="BS412">
        <v>0</v>
      </c>
      <c r="BT412" t="s">
        <v>1862</v>
      </c>
      <c r="BU412" t="s">
        <v>1863</v>
      </c>
      <c r="BV412">
        <v>0</v>
      </c>
      <c r="BW412">
        <v>0</v>
      </c>
      <c r="BX412">
        <v>0</v>
      </c>
      <c r="BY412">
        <v>0.15</v>
      </c>
      <c r="BZ412">
        <v>0.40279999999999999</v>
      </c>
      <c r="CA412">
        <v>6.0409999999999998E-2</v>
      </c>
      <c r="CB412">
        <v>0.40279999999999999</v>
      </c>
      <c r="CC412">
        <v>6.0409999999999998E-2</v>
      </c>
      <c r="CD412">
        <v>0.05</v>
      </c>
      <c r="CE412">
        <v>0.1</v>
      </c>
      <c r="CF412">
        <v>0.56000000000000005</v>
      </c>
      <c r="CG412">
        <v>0.99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 t="s">
        <v>2602</v>
      </c>
      <c r="CT412" t="s">
        <v>2655</v>
      </c>
      <c r="CU412">
        <v>1</v>
      </c>
      <c r="CV412">
        <v>0</v>
      </c>
      <c r="CW412" t="s">
        <v>2188</v>
      </c>
      <c r="CX412">
        <v>35.8992</v>
      </c>
      <c r="CY412">
        <v>-84.519400000000005</v>
      </c>
      <c r="CZ412" t="s">
        <v>1996</v>
      </c>
      <c r="DA412" t="s">
        <v>1818</v>
      </c>
      <c r="DB412">
        <v>0</v>
      </c>
      <c r="DC412">
        <v>0</v>
      </c>
      <c r="DD412" s="18">
        <v>4049602</v>
      </c>
      <c r="DE412" s="18">
        <v>378929.2</v>
      </c>
      <c r="DF412" s="57">
        <v>0.158</v>
      </c>
      <c r="DG412" t="s">
        <v>1877</v>
      </c>
      <c r="DH412">
        <v>2544929.4</v>
      </c>
      <c r="DI412">
        <v>199.2</v>
      </c>
      <c r="DJ412">
        <v>129</v>
      </c>
      <c r="DK412">
        <v>420105.8</v>
      </c>
      <c r="DL412">
        <v>2</v>
      </c>
      <c r="DM412">
        <v>79.8</v>
      </c>
      <c r="DN412">
        <v>15</v>
      </c>
      <c r="DO412">
        <v>0</v>
      </c>
      <c r="DP412">
        <v>0.12275067543457201</v>
      </c>
      <c r="DQ412">
        <v>7.1366671764286002E-2</v>
      </c>
      <c r="DR412">
        <v>207.47963501045001</v>
      </c>
      <c r="DS412">
        <v>4.07809552938777E-7</v>
      </c>
      <c r="DT412">
        <v>7.0277122543452406E-2</v>
      </c>
      <c r="DU412">
        <v>9.8380038334631395E-2</v>
      </c>
      <c r="DV412">
        <v>6.3709964584173898E-2</v>
      </c>
      <c r="DW412" s="58">
        <v>207.48004371787599</v>
      </c>
      <c r="DX412">
        <v>4.9387569445095999E-7</v>
      </c>
      <c r="DY412">
        <v>6.2712938127085102E-2</v>
      </c>
      <c r="DZ412">
        <v>5.29552937288929E-3</v>
      </c>
      <c r="EA412">
        <v>0</v>
      </c>
      <c r="EB412">
        <v>359289</v>
      </c>
      <c r="EC412">
        <v>206843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1</v>
      </c>
      <c r="EO412">
        <v>0</v>
      </c>
      <c r="EP412">
        <v>0</v>
      </c>
      <c r="EQ412">
        <v>1</v>
      </c>
      <c r="ER412">
        <v>1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1</v>
      </c>
      <c r="EY412">
        <v>1</v>
      </c>
      <c r="EZ412" t="s">
        <v>1801</v>
      </c>
      <c r="FA412">
        <v>67</v>
      </c>
      <c r="FB412" t="s">
        <v>1860</v>
      </c>
      <c r="FC412">
        <v>0</v>
      </c>
      <c r="FD412" t="s">
        <v>1803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78</v>
      </c>
      <c r="FM412">
        <v>44</v>
      </c>
      <c r="FN412">
        <v>48</v>
      </c>
      <c r="FO412">
        <v>39</v>
      </c>
      <c r="FP412">
        <v>0</v>
      </c>
      <c r="FQ412">
        <v>0</v>
      </c>
      <c r="FR412">
        <v>0</v>
      </c>
      <c r="FS412">
        <v>0</v>
      </c>
      <c r="FT412">
        <v>0</v>
      </c>
      <c r="FU412">
        <v>0</v>
      </c>
      <c r="FV412">
        <v>0</v>
      </c>
      <c r="FW412">
        <v>0</v>
      </c>
      <c r="FX412" t="s">
        <v>1827</v>
      </c>
      <c r="FY412" t="s">
        <v>2114</v>
      </c>
      <c r="FZ412">
        <v>2028</v>
      </c>
      <c r="GA412">
        <v>1</v>
      </c>
      <c r="GB412">
        <v>0</v>
      </c>
      <c r="GC412">
        <v>0</v>
      </c>
      <c r="GD412">
        <v>0</v>
      </c>
      <c r="GE412">
        <v>1</v>
      </c>
      <c r="GF412">
        <v>0</v>
      </c>
      <c r="GG412">
        <v>0</v>
      </c>
      <c r="GH412">
        <v>0</v>
      </c>
      <c r="GI412">
        <v>0</v>
      </c>
      <c r="GJ412">
        <v>0</v>
      </c>
      <c r="GK412">
        <v>0</v>
      </c>
      <c r="GL412">
        <v>1</v>
      </c>
      <c r="GM412" t="s">
        <v>1804</v>
      </c>
      <c r="GN412">
        <v>0</v>
      </c>
      <c r="GO412" t="s">
        <v>1893</v>
      </c>
      <c r="GP412">
        <v>0</v>
      </c>
      <c r="GQ412" t="s">
        <v>2649</v>
      </c>
      <c r="GR412">
        <v>60.327762929999999</v>
      </c>
      <c r="GS412">
        <v>3.3019623192581702</v>
      </c>
      <c r="GT412">
        <v>2.1383189718087499</v>
      </c>
      <c r="GU412">
        <v>0</v>
      </c>
      <c r="GV412">
        <v>4983201</v>
      </c>
      <c r="GW412">
        <v>458788</v>
      </c>
      <c r="GX412">
        <v>0.19</v>
      </c>
      <c r="GY412">
        <v>516959</v>
      </c>
      <c r="GZ412">
        <v>207.48069363447311</v>
      </c>
      <c r="HA412" t="s">
        <v>1840</v>
      </c>
      <c r="HB412" s="57">
        <v>0.2</v>
      </c>
      <c r="HC412" t="s">
        <v>1806</v>
      </c>
      <c r="HD412" s="58">
        <v>207.48004371787599</v>
      </c>
      <c r="HE412" s="18">
        <v>304848.00000000006</v>
      </c>
      <c r="HF412" s="18">
        <v>3417955.7760000005</v>
      </c>
      <c r="HG412" s="18">
        <v>354578.80691512342</v>
      </c>
      <c r="HH412" s="57">
        <v>0.12446351931330472</v>
      </c>
      <c r="HI412">
        <v>102</v>
      </c>
      <c r="HJ412" s="11">
        <v>23.910072574087941</v>
      </c>
      <c r="HK412">
        <v>2</v>
      </c>
      <c r="HL412" s="11">
        <v>23.441247621654842</v>
      </c>
      <c r="HM412" s="59" t="s">
        <v>44</v>
      </c>
      <c r="HN412" s="59" t="s">
        <v>44</v>
      </c>
      <c r="HO412" s="59" t="s">
        <v>44</v>
      </c>
      <c r="HP412" s="59" t="s">
        <v>44</v>
      </c>
      <c r="HQ412" s="59" t="s">
        <v>44</v>
      </c>
      <c r="HR412" s="59" t="s">
        <v>44</v>
      </c>
      <c r="HS412" s="59" t="s">
        <v>44</v>
      </c>
      <c r="HT412" s="59" t="s">
        <v>44</v>
      </c>
      <c r="HU412" t="s">
        <v>44</v>
      </c>
      <c r="HV412" s="19">
        <v>1</v>
      </c>
      <c r="HW412" s="18">
        <v>180.32057784</v>
      </c>
      <c r="HX412" s="58">
        <v>59.397598340495989</v>
      </c>
      <c r="HY412" s="58">
        <v>114.60240165950401</v>
      </c>
      <c r="HZ412" s="57">
        <v>0.30365855772721523</v>
      </c>
      <c r="IA412" s="18">
        <v>304848.00000000006</v>
      </c>
      <c r="IB412" s="18">
        <v>462848.52003013057</v>
      </c>
      <c r="IC412" s="18">
        <v>5189457.6065778239</v>
      </c>
      <c r="ID412" s="58">
        <v>20.748004371787601</v>
      </c>
      <c r="IE412" s="18">
        <v>53835.444554241556</v>
      </c>
      <c r="IF412" s="18">
        <v>300743.36236088187</v>
      </c>
      <c r="IG412" s="18">
        <v>285816861.4244253</v>
      </c>
      <c r="IH412" s="18">
        <v>0</v>
      </c>
      <c r="II412" s="18">
        <v>0</v>
      </c>
      <c r="IJ412" s="18">
        <v>2493.9866642028824</v>
      </c>
      <c r="IK412" s="58">
        <v>33.226965655172414</v>
      </c>
      <c r="IL412" s="58">
        <v>8.7166481192815262</v>
      </c>
      <c r="IM412" s="58">
        <v>13.868103291119999</v>
      </c>
      <c r="IN412" s="58">
        <v>34.893084608796855</v>
      </c>
      <c r="IO412" s="58">
        <v>0</v>
      </c>
      <c r="IP412" s="58">
        <v>83.855514225695941</v>
      </c>
      <c r="IQ412" s="58">
        <v>80.505497023074156</v>
      </c>
      <c r="IR412" s="58">
        <v>81.604260735239819</v>
      </c>
      <c r="IS412" s="58">
        <f t="shared" si="30"/>
        <v>2493.9866642028824</v>
      </c>
      <c r="IT412" s="60"/>
      <c r="IU412" s="18">
        <f t="shared" si="31"/>
        <v>13.868103291119999</v>
      </c>
      <c r="IV412" s="18">
        <f t="shared" si="32"/>
        <v>33.226965655172414</v>
      </c>
      <c r="IW412" s="57">
        <f t="shared" si="33"/>
        <v>0.34136550770399998</v>
      </c>
      <c r="IX412" s="57">
        <f t="shared" si="34"/>
        <v>0.51829278863607597</v>
      </c>
      <c r="JA412" s="18">
        <v>205.4</v>
      </c>
    </row>
    <row r="413" spans="18:261" x14ac:dyDescent="0.2">
      <c r="R413" t="s">
        <v>793</v>
      </c>
      <c r="S413">
        <v>6761</v>
      </c>
      <c r="T413" t="s">
        <v>41</v>
      </c>
      <c r="U413">
        <v>101</v>
      </c>
      <c r="V413">
        <v>2906</v>
      </c>
      <c r="W413" t="s">
        <v>42</v>
      </c>
      <c r="X413" t="s">
        <v>136</v>
      </c>
      <c r="Y413">
        <v>8069</v>
      </c>
      <c r="Z413">
        <v>280</v>
      </c>
      <c r="AA413">
        <v>280</v>
      </c>
      <c r="AB413" t="b">
        <v>1</v>
      </c>
      <c r="AC413">
        <v>10091</v>
      </c>
      <c r="AD413">
        <v>1984</v>
      </c>
      <c r="AE413" s="10">
        <v>2021</v>
      </c>
      <c r="AF413" s="11">
        <v>38</v>
      </c>
      <c r="AG413" s="11">
        <v>18.316984103703803</v>
      </c>
      <c r="AH413" s="11">
        <v>0</v>
      </c>
      <c r="AI413" s="11">
        <v>18.316984103703803</v>
      </c>
      <c r="AJ413" s="11" t="s">
        <v>136</v>
      </c>
      <c r="AK413" s="11">
        <v>4.82</v>
      </c>
      <c r="AL413" s="11" t="s">
        <v>136</v>
      </c>
      <c r="AM413" s="11">
        <v>-28.91</v>
      </c>
      <c r="AQ413" t="s">
        <v>989</v>
      </c>
      <c r="AR413" t="s">
        <v>996</v>
      </c>
      <c r="AS413">
        <v>3407</v>
      </c>
      <c r="AT413" t="s">
        <v>41</v>
      </c>
      <c r="AU413">
        <v>6</v>
      </c>
      <c r="AV413">
        <v>2285</v>
      </c>
      <c r="AW413" t="s">
        <v>42</v>
      </c>
      <c r="AX413">
        <v>0</v>
      </c>
      <c r="AY413" t="s">
        <v>283</v>
      </c>
      <c r="AZ413" t="s">
        <v>460</v>
      </c>
      <c r="BA413">
        <v>47</v>
      </c>
      <c r="BB413" t="s">
        <v>991</v>
      </c>
      <c r="BC413">
        <v>145</v>
      </c>
      <c r="BD413">
        <v>47145</v>
      </c>
      <c r="BE413">
        <v>174</v>
      </c>
      <c r="BF413">
        <v>11127</v>
      </c>
      <c r="BG413">
        <v>1955</v>
      </c>
      <c r="BH413">
        <v>2027</v>
      </c>
      <c r="BI413" t="s">
        <v>1881</v>
      </c>
      <c r="BJ413" t="s">
        <v>1788</v>
      </c>
      <c r="BK413" t="s">
        <v>1808</v>
      </c>
      <c r="BL413" t="s">
        <v>1886</v>
      </c>
      <c r="BM413" t="s">
        <v>1810</v>
      </c>
      <c r="BN413">
        <v>2010</v>
      </c>
      <c r="BO413">
        <v>0.98</v>
      </c>
      <c r="BP413" t="s">
        <v>1971</v>
      </c>
      <c r="BQ413" t="s">
        <v>1701</v>
      </c>
      <c r="BR413">
        <v>2005</v>
      </c>
      <c r="BS413">
        <v>0</v>
      </c>
      <c r="BT413" t="s">
        <v>1862</v>
      </c>
      <c r="BU413" t="s">
        <v>1863</v>
      </c>
      <c r="BV413">
        <v>0</v>
      </c>
      <c r="BW413">
        <v>0</v>
      </c>
      <c r="BX413">
        <v>0</v>
      </c>
      <c r="BY413">
        <v>0.15</v>
      </c>
      <c r="BZ413">
        <v>0.35170000000000001</v>
      </c>
      <c r="CA413">
        <v>6.0249999999999998E-2</v>
      </c>
      <c r="CB413">
        <v>0.35170000000000001</v>
      </c>
      <c r="CC413">
        <v>6.0249999999999998E-2</v>
      </c>
      <c r="CD413">
        <v>0.05</v>
      </c>
      <c r="CE413">
        <v>0.1</v>
      </c>
      <c r="CF413">
        <v>0.56000000000000005</v>
      </c>
      <c r="CG413">
        <v>0.99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 t="s">
        <v>2602</v>
      </c>
      <c r="CT413" t="s">
        <v>2656</v>
      </c>
      <c r="CU413">
        <v>1</v>
      </c>
      <c r="CV413">
        <v>0</v>
      </c>
      <c r="CW413" t="s">
        <v>2188</v>
      </c>
      <c r="CX413">
        <v>35.8992</v>
      </c>
      <c r="CY413">
        <v>-84.519400000000005</v>
      </c>
      <c r="CZ413" t="s">
        <v>1996</v>
      </c>
      <c r="DA413" t="s">
        <v>1818</v>
      </c>
      <c r="DB413">
        <v>0</v>
      </c>
      <c r="DC413">
        <v>0</v>
      </c>
      <c r="DD413" s="18">
        <v>4304181.4000000004</v>
      </c>
      <c r="DE413" s="18">
        <v>400816.4</v>
      </c>
      <c r="DF413" s="57">
        <v>0.16600000000000001</v>
      </c>
      <c r="DG413" t="s">
        <v>1877</v>
      </c>
      <c r="DH413">
        <v>2711247.4</v>
      </c>
      <c r="DI413">
        <v>210</v>
      </c>
      <c r="DJ413">
        <v>138.80000000000001</v>
      </c>
      <c r="DK413">
        <v>446516.2</v>
      </c>
      <c r="DL413">
        <v>2</v>
      </c>
      <c r="DM413">
        <v>86.8</v>
      </c>
      <c r="DN413">
        <v>15</v>
      </c>
      <c r="DO413">
        <v>0</v>
      </c>
      <c r="DP413">
        <v>0.13436469822383701</v>
      </c>
      <c r="DQ413">
        <v>7.2587825477245599E-2</v>
      </c>
      <c r="DR413">
        <v>207.480201155793</v>
      </c>
      <c r="DS413">
        <v>5.1480727288826698E-7</v>
      </c>
      <c r="DT413">
        <v>7.1318933962193895E-2</v>
      </c>
      <c r="DU413">
        <v>9.75795304538047E-2</v>
      </c>
      <c r="DV413">
        <v>6.4495422985657594E-2</v>
      </c>
      <c r="DW413" s="58">
        <v>207.48019588579601</v>
      </c>
      <c r="DX413">
        <v>4.6466443073240298E-7</v>
      </c>
      <c r="DY413">
        <v>6.4029568087368205E-2</v>
      </c>
      <c r="DZ413">
        <v>4.5986166441410996E-3</v>
      </c>
      <c r="EA413">
        <v>0</v>
      </c>
      <c r="EB413">
        <v>418794</v>
      </c>
      <c r="EC413">
        <v>240922</v>
      </c>
      <c r="ED413">
        <v>0</v>
      </c>
      <c r="EE413">
        <v>0</v>
      </c>
      <c r="EF413">
        <v>0</v>
      </c>
      <c r="EG413">
        <v>0</v>
      </c>
      <c r="EH413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>
        <v>1</v>
      </c>
      <c r="EO413">
        <v>0</v>
      </c>
      <c r="EP413">
        <v>0</v>
      </c>
      <c r="EQ413">
        <v>1</v>
      </c>
      <c r="ER413">
        <v>1</v>
      </c>
      <c r="ES413">
        <v>0</v>
      </c>
      <c r="ET413">
        <v>0</v>
      </c>
      <c r="EU413">
        <v>0</v>
      </c>
      <c r="EV413">
        <v>0</v>
      </c>
      <c r="EW413">
        <v>0</v>
      </c>
      <c r="EX413">
        <v>1</v>
      </c>
      <c r="EY413">
        <v>1</v>
      </c>
      <c r="EZ413" t="s">
        <v>1801</v>
      </c>
      <c r="FA413">
        <v>67</v>
      </c>
      <c r="FB413" t="s">
        <v>1860</v>
      </c>
      <c r="FC413">
        <v>0</v>
      </c>
      <c r="FD413" t="s">
        <v>1803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78</v>
      </c>
      <c r="FM413">
        <v>44</v>
      </c>
      <c r="FN413">
        <v>48</v>
      </c>
      <c r="FO413">
        <v>39</v>
      </c>
      <c r="FP413">
        <v>0</v>
      </c>
      <c r="FQ413">
        <v>0</v>
      </c>
      <c r="FR413">
        <v>0</v>
      </c>
      <c r="FS413">
        <v>0</v>
      </c>
      <c r="FT413">
        <v>0</v>
      </c>
      <c r="FU413">
        <v>0</v>
      </c>
      <c r="FV413">
        <v>0</v>
      </c>
      <c r="FW413">
        <v>0</v>
      </c>
      <c r="FX413" t="s">
        <v>1827</v>
      </c>
      <c r="FY413" t="s">
        <v>2114</v>
      </c>
      <c r="FZ413">
        <v>2028</v>
      </c>
      <c r="GA413">
        <v>1</v>
      </c>
      <c r="GB413">
        <v>0</v>
      </c>
      <c r="GC413">
        <v>0</v>
      </c>
      <c r="GD413">
        <v>0</v>
      </c>
      <c r="GE413">
        <v>1</v>
      </c>
      <c r="GF413">
        <v>0</v>
      </c>
      <c r="GG413">
        <v>0</v>
      </c>
      <c r="GH413">
        <v>0</v>
      </c>
      <c r="GI413">
        <v>0</v>
      </c>
      <c r="GJ413">
        <v>0</v>
      </c>
      <c r="GK413">
        <v>0</v>
      </c>
      <c r="GL413">
        <v>1</v>
      </c>
      <c r="GM413" t="s">
        <v>1804</v>
      </c>
      <c r="GN413">
        <v>0</v>
      </c>
      <c r="GO413" t="s">
        <v>1893</v>
      </c>
      <c r="GP413">
        <v>0</v>
      </c>
      <c r="GQ413" t="s">
        <v>2649</v>
      </c>
      <c r="GR413">
        <v>60.327762929999999</v>
      </c>
      <c r="GS413">
        <v>3.4809843727119198</v>
      </c>
      <c r="GT413">
        <v>2.30076490920198</v>
      </c>
      <c r="GU413">
        <v>0</v>
      </c>
      <c r="GV413">
        <v>4878009</v>
      </c>
      <c r="GW413">
        <v>444442</v>
      </c>
      <c r="GX413">
        <v>0.19</v>
      </c>
      <c r="GY413">
        <v>506045</v>
      </c>
      <c r="GZ413">
        <v>207.480142000558</v>
      </c>
      <c r="HA413" t="s">
        <v>1840</v>
      </c>
      <c r="HB413" s="57">
        <v>0.2</v>
      </c>
      <c r="HC413" t="s">
        <v>1806</v>
      </c>
      <c r="HD413" s="58">
        <v>207.48019588579601</v>
      </c>
      <c r="HE413" s="18">
        <v>304848.00000000006</v>
      </c>
      <c r="HF413" s="18">
        <v>3392043.6960000005</v>
      </c>
      <c r="HG413" s="18">
        <v>351890.94524962979</v>
      </c>
      <c r="HH413" s="57">
        <v>0.12446351931330472</v>
      </c>
      <c r="HI413">
        <v>102</v>
      </c>
      <c r="HJ413" s="11">
        <v>24.034314101647933</v>
      </c>
      <c r="HK413">
        <v>2</v>
      </c>
      <c r="HL413" s="11">
        <v>23.56305304083131</v>
      </c>
      <c r="HM413" s="59" t="s">
        <v>44</v>
      </c>
      <c r="HN413" s="59" t="s">
        <v>44</v>
      </c>
      <c r="HO413" s="59" t="s">
        <v>44</v>
      </c>
      <c r="HP413" s="59" t="s">
        <v>44</v>
      </c>
      <c r="HQ413" s="59" t="s">
        <v>44</v>
      </c>
      <c r="HR413" s="59" t="s">
        <v>44</v>
      </c>
      <c r="HS413" s="59" t="s">
        <v>44</v>
      </c>
      <c r="HT413" s="59" t="s">
        <v>44</v>
      </c>
      <c r="HU413" t="s">
        <v>44</v>
      </c>
      <c r="HV413" s="19">
        <v>1</v>
      </c>
      <c r="HW413" s="18">
        <v>178.95353814000001</v>
      </c>
      <c r="HX413" s="58">
        <v>58.947295463315996</v>
      </c>
      <c r="HY413" s="58">
        <v>115.052704536684</v>
      </c>
      <c r="HZ413" s="57">
        <v>0.30247007352099398</v>
      </c>
      <c r="IA413" s="18">
        <v>304848.00000000012</v>
      </c>
      <c r="IB413" s="18">
        <v>461036.98486363987</v>
      </c>
      <c r="IC413" s="18">
        <v>5129958.5305777211</v>
      </c>
      <c r="ID413" s="58">
        <v>20.748019588579602</v>
      </c>
      <c r="IE413" s="18">
        <v>53218.240040513789</v>
      </c>
      <c r="IF413" s="18">
        <v>298672.70520911599</v>
      </c>
      <c r="IG413" s="18">
        <v>283650037.1984998</v>
      </c>
      <c r="IH413" s="18">
        <v>0</v>
      </c>
      <c r="II413" s="18">
        <v>0</v>
      </c>
      <c r="IJ413" s="18">
        <v>2465.3921725765194</v>
      </c>
      <c r="IK413" s="58">
        <v>33.226965655172414</v>
      </c>
      <c r="IL413" s="58">
        <v>8.551383810510746</v>
      </c>
      <c r="IM413" s="58">
        <v>13.762966939019998</v>
      </c>
      <c r="IN413" s="58">
        <v>34.777844927077034</v>
      </c>
      <c r="IO413" s="58">
        <v>-4.2978746330902716E-15</v>
      </c>
      <c r="IP413" s="58">
        <v>83.278158107564579</v>
      </c>
      <c r="IQ413" s="58">
        <v>79.886914021009304</v>
      </c>
      <c r="IR413" s="58">
        <v>81.538639255386997</v>
      </c>
      <c r="IS413" s="58">
        <f t="shared" si="30"/>
        <v>2465.3921725765194</v>
      </c>
      <c r="IT413" s="60"/>
      <c r="IU413" s="18">
        <f t="shared" si="31"/>
        <v>13.762966939019998</v>
      </c>
      <c r="IV413" s="18">
        <f t="shared" si="32"/>
        <v>33.226965655172414</v>
      </c>
      <c r="IW413" s="57">
        <f t="shared" si="33"/>
        <v>0.33877756013399996</v>
      </c>
      <c r="IX413" s="57">
        <f t="shared" si="34"/>
        <v>0.51235036760496944</v>
      </c>
      <c r="JA413" s="18">
        <v>205.4</v>
      </c>
    </row>
    <row r="414" spans="18:261" x14ac:dyDescent="0.2">
      <c r="R414" t="s">
        <v>796</v>
      </c>
      <c r="S414">
        <v>6768</v>
      </c>
      <c r="T414" t="s">
        <v>41</v>
      </c>
      <c r="U414">
        <v>1</v>
      </c>
      <c r="V414">
        <v>2907</v>
      </c>
      <c r="W414" t="s">
        <v>42</v>
      </c>
      <c r="X414" t="s">
        <v>327</v>
      </c>
      <c r="Y414">
        <v>29201</v>
      </c>
      <c r="Z414">
        <v>240</v>
      </c>
      <c r="AA414">
        <v>240</v>
      </c>
      <c r="AB414" t="b">
        <v>0</v>
      </c>
      <c r="AC414">
        <v>10648</v>
      </c>
      <c r="AD414">
        <v>1981</v>
      </c>
      <c r="AE414" s="10">
        <v>9999</v>
      </c>
      <c r="AF414" s="11">
        <v>107</v>
      </c>
      <c r="AG414" s="11">
        <v>20.932588249343627</v>
      </c>
      <c r="AH414" s="11">
        <v>12</v>
      </c>
      <c r="AI414" s="11">
        <v>19.563166588171615</v>
      </c>
      <c r="AJ414" s="11" t="s">
        <v>327</v>
      </c>
      <c r="AK414" s="11">
        <v>4.82</v>
      </c>
      <c r="AL414" s="11" t="s">
        <v>43</v>
      </c>
      <c r="AM414" s="11">
        <v>-28.91</v>
      </c>
      <c r="AQ414" t="s">
        <v>989</v>
      </c>
      <c r="AR414" t="s">
        <v>997</v>
      </c>
      <c r="AS414">
        <v>3407</v>
      </c>
      <c r="AT414" t="s">
        <v>41</v>
      </c>
      <c r="AU414">
        <v>7</v>
      </c>
      <c r="AV414">
        <v>2286</v>
      </c>
      <c r="AW414" t="s">
        <v>42</v>
      </c>
      <c r="AX414">
        <v>0</v>
      </c>
      <c r="AY414" t="s">
        <v>283</v>
      </c>
      <c r="AZ414" t="s">
        <v>460</v>
      </c>
      <c r="BA414">
        <v>47</v>
      </c>
      <c r="BB414" t="s">
        <v>991</v>
      </c>
      <c r="BC414">
        <v>145</v>
      </c>
      <c r="BD414">
        <v>47145</v>
      </c>
      <c r="BE414">
        <v>174</v>
      </c>
      <c r="BF414">
        <v>11173</v>
      </c>
      <c r="BG414">
        <v>1955</v>
      </c>
      <c r="BH414">
        <v>2025</v>
      </c>
      <c r="BI414" t="s">
        <v>1881</v>
      </c>
      <c r="BJ414" t="s">
        <v>1788</v>
      </c>
      <c r="BK414" t="s">
        <v>1808</v>
      </c>
      <c r="BL414" t="s">
        <v>1886</v>
      </c>
      <c r="BM414" t="s">
        <v>1810</v>
      </c>
      <c r="BN414">
        <v>2010</v>
      </c>
      <c r="BO414">
        <v>0.98</v>
      </c>
      <c r="BP414" t="s">
        <v>1971</v>
      </c>
      <c r="BQ414" t="s">
        <v>1701</v>
      </c>
      <c r="BR414">
        <v>2004</v>
      </c>
      <c r="BS414">
        <v>0</v>
      </c>
      <c r="BT414" t="s">
        <v>1862</v>
      </c>
      <c r="BU414" t="s">
        <v>1863</v>
      </c>
      <c r="BV414">
        <v>0</v>
      </c>
      <c r="BW414">
        <v>0</v>
      </c>
      <c r="BX414">
        <v>0</v>
      </c>
      <c r="BY414">
        <v>0.15</v>
      </c>
      <c r="BZ414">
        <v>0.35859999999999997</v>
      </c>
      <c r="CA414">
        <v>5.9629999999999898E-2</v>
      </c>
      <c r="CB414">
        <v>0.35859999999999997</v>
      </c>
      <c r="CC414">
        <v>5.9629999999999898E-2</v>
      </c>
      <c r="CD414">
        <v>0.05</v>
      </c>
      <c r="CE414">
        <v>0.1</v>
      </c>
      <c r="CF414">
        <v>0.56000000000000005</v>
      </c>
      <c r="CG414">
        <v>0.99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 t="s">
        <v>2602</v>
      </c>
      <c r="CT414" t="s">
        <v>2657</v>
      </c>
      <c r="CU414">
        <v>1</v>
      </c>
      <c r="CV414">
        <v>0</v>
      </c>
      <c r="CW414" t="s">
        <v>2188</v>
      </c>
      <c r="CX414">
        <v>35.8992</v>
      </c>
      <c r="CY414">
        <v>-84.519400000000005</v>
      </c>
      <c r="CZ414" t="s">
        <v>1996</v>
      </c>
      <c r="DA414" t="s">
        <v>1818</v>
      </c>
      <c r="DB414">
        <v>0</v>
      </c>
      <c r="DC414">
        <v>0</v>
      </c>
      <c r="DD414" s="18">
        <v>3998464.6</v>
      </c>
      <c r="DE414" s="18">
        <v>373798</v>
      </c>
      <c r="DF414" s="57">
        <v>0.128</v>
      </c>
      <c r="DG414" t="s">
        <v>1877</v>
      </c>
      <c r="DH414">
        <v>2455095.7999999998</v>
      </c>
      <c r="DI414">
        <v>185.6</v>
      </c>
      <c r="DJ414">
        <v>127.2</v>
      </c>
      <c r="DK414">
        <v>414800.6</v>
      </c>
      <c r="DL414">
        <v>2</v>
      </c>
      <c r="DM414">
        <v>77.400000000000006</v>
      </c>
      <c r="DN414">
        <v>14</v>
      </c>
      <c r="DO414">
        <v>0</v>
      </c>
      <c r="DP414">
        <v>0.117771878942797</v>
      </c>
      <c r="DQ414">
        <v>6.8102869127791704E-2</v>
      </c>
      <c r="DR414">
        <v>207.47974323682101</v>
      </c>
      <c r="DS414">
        <v>5.1205164757738104E-7</v>
      </c>
      <c r="DT414">
        <v>6.8001688317778905E-2</v>
      </c>
      <c r="DU414">
        <v>9.2835634958478797E-2</v>
      </c>
      <c r="DV414">
        <v>6.3624422234474703E-2</v>
      </c>
      <c r="DW414" s="58">
        <v>207.47994117542001</v>
      </c>
      <c r="DX414">
        <v>5.0019199869869998E-7</v>
      </c>
      <c r="DY414">
        <v>6.3052529355473605E-2</v>
      </c>
      <c r="DZ414">
        <v>4.7423201089785098E-3</v>
      </c>
      <c r="EA414">
        <v>0</v>
      </c>
      <c r="EB414">
        <v>378630</v>
      </c>
      <c r="EC414">
        <v>221584</v>
      </c>
      <c r="ED414">
        <v>0</v>
      </c>
      <c r="EE414">
        <v>0</v>
      </c>
      <c r="EF414">
        <v>0</v>
      </c>
      <c r="EG414">
        <v>0</v>
      </c>
      <c r="EH414">
        <v>0</v>
      </c>
      <c r="EI414">
        <v>0</v>
      </c>
      <c r="EJ414">
        <v>0</v>
      </c>
      <c r="EK414">
        <v>0</v>
      </c>
      <c r="EL414">
        <v>0</v>
      </c>
      <c r="EM414">
        <v>0</v>
      </c>
      <c r="EN414">
        <v>1</v>
      </c>
      <c r="EO414">
        <v>0</v>
      </c>
      <c r="EP414">
        <v>0</v>
      </c>
      <c r="EQ414">
        <v>1</v>
      </c>
      <c r="ER414">
        <v>1</v>
      </c>
      <c r="ES414">
        <v>0</v>
      </c>
      <c r="ET414">
        <v>0</v>
      </c>
      <c r="EU414">
        <v>0</v>
      </c>
      <c r="EV414">
        <v>0</v>
      </c>
      <c r="EW414">
        <v>0</v>
      </c>
      <c r="EX414">
        <v>1</v>
      </c>
      <c r="EY414">
        <v>1</v>
      </c>
      <c r="EZ414" t="s">
        <v>1801</v>
      </c>
      <c r="FA414">
        <v>67</v>
      </c>
      <c r="FB414" t="s">
        <v>1860</v>
      </c>
      <c r="FC414">
        <v>0</v>
      </c>
      <c r="FD414" t="s">
        <v>1803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78</v>
      </c>
      <c r="FM414">
        <v>44</v>
      </c>
      <c r="FN414">
        <v>48</v>
      </c>
      <c r="FO414">
        <v>39</v>
      </c>
      <c r="FP414">
        <v>0</v>
      </c>
      <c r="FQ414">
        <v>0</v>
      </c>
      <c r="FR414">
        <v>0</v>
      </c>
      <c r="FS414">
        <v>0</v>
      </c>
      <c r="FT414">
        <v>0</v>
      </c>
      <c r="FU414">
        <v>0</v>
      </c>
      <c r="FV414">
        <v>0</v>
      </c>
      <c r="FW414">
        <v>0</v>
      </c>
      <c r="FX414" t="s">
        <v>1827</v>
      </c>
      <c r="FY414" t="s">
        <v>2114</v>
      </c>
      <c r="FZ414">
        <v>2028</v>
      </c>
      <c r="GA414">
        <v>1</v>
      </c>
      <c r="GB414">
        <v>0</v>
      </c>
      <c r="GC414">
        <v>0</v>
      </c>
      <c r="GD414">
        <v>0</v>
      </c>
      <c r="GE414">
        <v>1</v>
      </c>
      <c r="GF414">
        <v>0</v>
      </c>
      <c r="GG414">
        <v>0</v>
      </c>
      <c r="GH414">
        <v>0</v>
      </c>
      <c r="GI414">
        <v>0</v>
      </c>
      <c r="GJ414">
        <v>0</v>
      </c>
      <c r="GK414">
        <v>0</v>
      </c>
      <c r="GL414">
        <v>1</v>
      </c>
      <c r="GM414" t="s">
        <v>1804</v>
      </c>
      <c r="GN414">
        <v>0</v>
      </c>
      <c r="GO414" t="s">
        <v>1893</v>
      </c>
      <c r="GP414">
        <v>0</v>
      </c>
      <c r="GQ414" t="s">
        <v>2649</v>
      </c>
      <c r="GR414">
        <v>60.327762929999999</v>
      </c>
      <c r="GS414">
        <v>3.0765271408349202</v>
      </c>
      <c r="GT414">
        <v>2.10848196289979</v>
      </c>
      <c r="GU414">
        <v>0</v>
      </c>
      <c r="GV414">
        <v>4679094</v>
      </c>
      <c r="GW414">
        <v>426185</v>
      </c>
      <c r="GX414">
        <v>0.15</v>
      </c>
      <c r="GY414">
        <v>485409</v>
      </c>
      <c r="GZ414">
        <v>207.47990957223772</v>
      </c>
      <c r="HA414" t="s">
        <v>1840</v>
      </c>
      <c r="HB414" s="57">
        <v>0.2</v>
      </c>
      <c r="HC414" t="s">
        <v>1806</v>
      </c>
      <c r="HD414" s="58">
        <v>207.47994117542001</v>
      </c>
      <c r="HE414" s="18">
        <v>304848.00000000006</v>
      </c>
      <c r="HF414" s="18">
        <v>3406066.7040000004</v>
      </c>
      <c r="HG414" s="18">
        <v>353345.25969273841</v>
      </c>
      <c r="HH414" s="57">
        <v>0.12446351931330472</v>
      </c>
      <c r="HI414">
        <v>102</v>
      </c>
      <c r="HJ414" s="11">
        <v>23.966866085348304</v>
      </c>
      <c r="HK414">
        <v>2</v>
      </c>
      <c r="HL414" s="11">
        <v>23.496927534655203</v>
      </c>
      <c r="HM414" s="59" t="s">
        <v>44</v>
      </c>
      <c r="HN414" s="59" t="s">
        <v>44</v>
      </c>
      <c r="HO414" s="59" t="s">
        <v>44</v>
      </c>
      <c r="HP414" s="59" t="s">
        <v>44</v>
      </c>
      <c r="HQ414" s="59" t="s">
        <v>44</v>
      </c>
      <c r="HR414" s="59" t="s">
        <v>44</v>
      </c>
      <c r="HS414" s="59" t="s">
        <v>44</v>
      </c>
      <c r="HT414" s="59" t="s">
        <v>44</v>
      </c>
      <c r="HU414" t="s">
        <v>44</v>
      </c>
      <c r="HV414" s="19">
        <v>1</v>
      </c>
      <c r="HW414" s="18">
        <v>179.69334785999999</v>
      </c>
      <c r="HX414" s="58">
        <v>59.190988785083988</v>
      </c>
      <c r="HY414" s="58">
        <v>114.80901121491601</v>
      </c>
      <c r="HZ414" s="57">
        <v>0.30311209574705217</v>
      </c>
      <c r="IA414" s="18">
        <v>304848.00000000012</v>
      </c>
      <c r="IB414" s="18">
        <v>462015.58082148683</v>
      </c>
      <c r="IC414" s="18">
        <v>5162100.0845184727</v>
      </c>
      <c r="ID414" s="58">
        <v>20.747994117542003</v>
      </c>
      <c r="IE414" s="18">
        <v>53551.611093876178</v>
      </c>
      <c r="IF414" s="18">
        <v>299793.64859886223</v>
      </c>
      <c r="IG414" s="18">
        <v>284822671.48547125</v>
      </c>
      <c r="IH414" s="18">
        <v>0</v>
      </c>
      <c r="II414" s="18">
        <v>0</v>
      </c>
      <c r="IJ414" s="18">
        <v>2480.8389905240037</v>
      </c>
      <c r="IK414" s="58">
        <v>33.226965655172414</v>
      </c>
      <c r="IL414" s="58">
        <v>8.6405358433636028</v>
      </c>
      <c r="IM414" s="58">
        <v>13.819864258979997</v>
      </c>
      <c r="IN414" s="58">
        <v>34.840241633880538</v>
      </c>
      <c r="IO414" s="58">
        <v>-4.2887712977962613E-15</v>
      </c>
      <c r="IP414" s="58">
        <v>83.590707929536293</v>
      </c>
      <c r="IQ414" s="58">
        <v>80.221324891240513</v>
      </c>
      <c r="IR414" s="58">
        <v>81.573811068850333</v>
      </c>
      <c r="IS414" s="58">
        <f t="shared" si="30"/>
        <v>2480.8389905240037</v>
      </c>
      <c r="IT414" s="60"/>
      <c r="IU414" s="18">
        <f t="shared" si="31"/>
        <v>13.819864258979997</v>
      </c>
      <c r="IV414" s="18">
        <f t="shared" si="32"/>
        <v>33.226965655172414</v>
      </c>
      <c r="IW414" s="57">
        <f t="shared" si="33"/>
        <v>0.34017809646599995</v>
      </c>
      <c r="IX414" s="57">
        <f t="shared" si="34"/>
        <v>0.51556047873526056</v>
      </c>
      <c r="JA414" s="18">
        <v>205.4</v>
      </c>
    </row>
    <row r="415" spans="18:261" x14ac:dyDescent="0.2">
      <c r="R415" t="s">
        <v>799</v>
      </c>
      <c r="S415">
        <v>6772</v>
      </c>
      <c r="T415" t="s">
        <v>41</v>
      </c>
      <c r="U415">
        <v>1</v>
      </c>
      <c r="V415">
        <v>2908</v>
      </c>
      <c r="W415" t="s">
        <v>42</v>
      </c>
      <c r="X415" t="s">
        <v>200</v>
      </c>
      <c r="Y415">
        <v>40023</v>
      </c>
      <c r="Z415">
        <v>440</v>
      </c>
      <c r="AA415">
        <v>440</v>
      </c>
      <c r="AB415" t="b">
        <v>1</v>
      </c>
      <c r="AC415">
        <v>11061</v>
      </c>
      <c r="AD415">
        <v>1982</v>
      </c>
      <c r="AE415" s="10">
        <v>9999</v>
      </c>
      <c r="AF415" s="11">
        <v>76</v>
      </c>
      <c r="AG415" s="11">
        <v>12.989926470069497</v>
      </c>
      <c r="AH415" s="11">
        <v>28</v>
      </c>
      <c r="AI415" s="11">
        <v>12.989926470069497</v>
      </c>
      <c r="AJ415" s="11" t="s">
        <v>138</v>
      </c>
      <c r="AK415" s="11">
        <v>4.82</v>
      </c>
      <c r="AL415" s="11" t="s">
        <v>138</v>
      </c>
      <c r="AM415" s="11">
        <v>-28.91</v>
      </c>
      <c r="AQ415" t="s">
        <v>989</v>
      </c>
      <c r="AR415" t="s">
        <v>998</v>
      </c>
      <c r="AS415">
        <v>3407</v>
      </c>
      <c r="AT415" t="s">
        <v>41</v>
      </c>
      <c r="AU415">
        <v>8</v>
      </c>
      <c r="AV415">
        <v>2287</v>
      </c>
      <c r="AW415" t="s">
        <v>42</v>
      </c>
      <c r="AX415">
        <v>0</v>
      </c>
      <c r="AY415" t="s">
        <v>283</v>
      </c>
      <c r="AZ415" t="s">
        <v>460</v>
      </c>
      <c r="BA415">
        <v>47</v>
      </c>
      <c r="BB415" t="s">
        <v>991</v>
      </c>
      <c r="BC415">
        <v>145</v>
      </c>
      <c r="BD415">
        <v>47145</v>
      </c>
      <c r="BE415">
        <v>174</v>
      </c>
      <c r="BF415">
        <v>11110</v>
      </c>
      <c r="BG415">
        <v>1955</v>
      </c>
      <c r="BH415">
        <v>2025</v>
      </c>
      <c r="BI415" t="s">
        <v>1881</v>
      </c>
      <c r="BJ415" t="s">
        <v>1788</v>
      </c>
      <c r="BK415" t="s">
        <v>1808</v>
      </c>
      <c r="BL415" t="s">
        <v>1886</v>
      </c>
      <c r="BM415" t="s">
        <v>1810</v>
      </c>
      <c r="BN415">
        <v>2010</v>
      </c>
      <c r="BO415">
        <v>0.98</v>
      </c>
      <c r="BP415" t="s">
        <v>1971</v>
      </c>
      <c r="BQ415" t="s">
        <v>1701</v>
      </c>
      <c r="BR415">
        <v>2004</v>
      </c>
      <c r="BS415">
        <v>0</v>
      </c>
      <c r="BT415" t="s">
        <v>1862</v>
      </c>
      <c r="BU415" t="s">
        <v>1863</v>
      </c>
      <c r="BV415">
        <v>0</v>
      </c>
      <c r="BW415">
        <v>0</v>
      </c>
      <c r="BX415">
        <v>0</v>
      </c>
      <c r="BY415">
        <v>0.15</v>
      </c>
      <c r="BZ415">
        <v>0.33879999999999999</v>
      </c>
      <c r="CA415">
        <v>5.8740000000000001E-2</v>
      </c>
      <c r="CB415">
        <v>0.33879999999999999</v>
      </c>
      <c r="CC415">
        <v>5.8740000000000001E-2</v>
      </c>
      <c r="CD415">
        <v>0.05</v>
      </c>
      <c r="CE415">
        <v>0.1</v>
      </c>
      <c r="CF415">
        <v>0.56000000000000005</v>
      </c>
      <c r="CG415">
        <v>0.99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 t="s">
        <v>2602</v>
      </c>
      <c r="CT415" t="s">
        <v>2658</v>
      </c>
      <c r="CU415">
        <v>1</v>
      </c>
      <c r="CV415">
        <v>0</v>
      </c>
      <c r="CW415" t="s">
        <v>2188</v>
      </c>
      <c r="CX415">
        <v>35.8992</v>
      </c>
      <c r="CY415">
        <v>-84.519400000000005</v>
      </c>
      <c r="CZ415" t="s">
        <v>1996</v>
      </c>
      <c r="DA415" t="s">
        <v>1818</v>
      </c>
      <c r="DB415">
        <v>0</v>
      </c>
      <c r="DC415">
        <v>0</v>
      </c>
      <c r="DD415" s="18">
        <v>4226127</v>
      </c>
      <c r="DE415" s="18">
        <v>392118.4</v>
      </c>
      <c r="DF415" s="57">
        <v>0.16</v>
      </c>
      <c r="DG415" t="s">
        <v>1877</v>
      </c>
      <c r="DH415">
        <v>2265383.4</v>
      </c>
      <c r="DI415">
        <v>196.6</v>
      </c>
      <c r="DJ415">
        <v>133.4</v>
      </c>
      <c r="DK415">
        <v>438418.4</v>
      </c>
      <c r="DL415">
        <v>2.2000000000000002</v>
      </c>
      <c r="DM415">
        <v>68.599999999999994</v>
      </c>
      <c r="DN415">
        <v>16</v>
      </c>
      <c r="DO415">
        <v>0</v>
      </c>
      <c r="DP415">
        <v>0.122145989202189</v>
      </c>
      <c r="DQ415">
        <v>7.5288260585832101E-2</v>
      </c>
      <c r="DR415">
        <v>207.47970441723501</v>
      </c>
      <c r="DS415">
        <v>5.2649133276805704E-7</v>
      </c>
      <c r="DT415">
        <v>6.8783809968787205E-2</v>
      </c>
      <c r="DU415">
        <v>9.3040270678093603E-2</v>
      </c>
      <c r="DV415">
        <v>6.3131089056244594E-2</v>
      </c>
      <c r="DW415" s="58">
        <v>207.47999291076599</v>
      </c>
      <c r="DX415">
        <v>5.2057119911446101E-7</v>
      </c>
      <c r="DY415">
        <v>6.0563699725176702E-2</v>
      </c>
      <c r="DZ415">
        <v>4.6517679262055101E-3</v>
      </c>
      <c r="EA415">
        <v>0</v>
      </c>
      <c r="EB415">
        <v>442840</v>
      </c>
      <c r="EC415">
        <v>247998</v>
      </c>
      <c r="ED415">
        <v>0</v>
      </c>
      <c r="EE415">
        <v>0</v>
      </c>
      <c r="EF415">
        <v>0</v>
      </c>
      <c r="EG415">
        <v>0</v>
      </c>
      <c r="EH415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>
        <v>1</v>
      </c>
      <c r="EO415">
        <v>0</v>
      </c>
      <c r="EP415">
        <v>0</v>
      </c>
      <c r="EQ415">
        <v>1</v>
      </c>
      <c r="ER415">
        <v>1</v>
      </c>
      <c r="ES415">
        <v>0</v>
      </c>
      <c r="ET415">
        <v>0</v>
      </c>
      <c r="EU415">
        <v>0</v>
      </c>
      <c r="EV415">
        <v>0</v>
      </c>
      <c r="EW415">
        <v>0</v>
      </c>
      <c r="EX415">
        <v>1</v>
      </c>
      <c r="EY415">
        <v>1</v>
      </c>
      <c r="EZ415" t="s">
        <v>1801</v>
      </c>
      <c r="FA415">
        <v>67</v>
      </c>
      <c r="FB415" t="s">
        <v>1860</v>
      </c>
      <c r="FC415">
        <v>0</v>
      </c>
      <c r="FD415" t="s">
        <v>1803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78</v>
      </c>
      <c r="FM415">
        <v>44</v>
      </c>
      <c r="FN415">
        <v>48</v>
      </c>
      <c r="FO415">
        <v>39</v>
      </c>
      <c r="FP415">
        <v>0</v>
      </c>
      <c r="FQ415">
        <v>0</v>
      </c>
      <c r="FR415">
        <v>0</v>
      </c>
      <c r="FS415">
        <v>0</v>
      </c>
      <c r="FT415">
        <v>0</v>
      </c>
      <c r="FU415">
        <v>0</v>
      </c>
      <c r="FV415">
        <v>0</v>
      </c>
      <c r="FW415">
        <v>0</v>
      </c>
      <c r="FX415" t="s">
        <v>1827</v>
      </c>
      <c r="FY415" t="s">
        <v>2114</v>
      </c>
      <c r="FZ415">
        <v>2028</v>
      </c>
      <c r="GA415">
        <v>1</v>
      </c>
      <c r="GB415">
        <v>0</v>
      </c>
      <c r="GC415">
        <v>0</v>
      </c>
      <c r="GD415">
        <v>0</v>
      </c>
      <c r="GE415">
        <v>1</v>
      </c>
      <c r="GF415">
        <v>0</v>
      </c>
      <c r="GG415">
        <v>0</v>
      </c>
      <c r="GH415">
        <v>0</v>
      </c>
      <c r="GI415">
        <v>0</v>
      </c>
      <c r="GJ415">
        <v>0</v>
      </c>
      <c r="GK415">
        <v>0</v>
      </c>
      <c r="GL415">
        <v>1</v>
      </c>
      <c r="GM415" t="s">
        <v>1804</v>
      </c>
      <c r="GN415">
        <v>0</v>
      </c>
      <c r="GO415" t="s">
        <v>1893</v>
      </c>
      <c r="GP415">
        <v>0</v>
      </c>
      <c r="GQ415" t="s">
        <v>2649</v>
      </c>
      <c r="GR415">
        <v>60.327762929999999</v>
      </c>
      <c r="GS415">
        <v>3.2588644175007802</v>
      </c>
      <c r="GT415">
        <v>2.2112538824750998</v>
      </c>
      <c r="GU415">
        <v>0</v>
      </c>
      <c r="GV415">
        <v>5286170</v>
      </c>
      <c r="GW415">
        <v>483104</v>
      </c>
      <c r="GX415">
        <v>0.2</v>
      </c>
      <c r="GY415">
        <v>548388</v>
      </c>
      <c r="GZ415">
        <v>207.48027399799855</v>
      </c>
      <c r="HA415" t="s">
        <v>1840</v>
      </c>
      <c r="HB415" s="57">
        <v>0.2</v>
      </c>
      <c r="HC415" t="s">
        <v>1806</v>
      </c>
      <c r="HD415" s="58">
        <v>207.47999291076599</v>
      </c>
      <c r="HE415" s="18">
        <v>304848.00000000006</v>
      </c>
      <c r="HF415" s="18">
        <v>3386861.2800000003</v>
      </c>
      <c r="HG415" s="18">
        <v>351352.97718207393</v>
      </c>
      <c r="HH415" s="57">
        <v>0.12446351931330472</v>
      </c>
      <c r="HI415">
        <v>102</v>
      </c>
      <c r="HJ415" s="11">
        <v>24.05936786377697</v>
      </c>
      <c r="HK415">
        <v>2</v>
      </c>
      <c r="HL415" s="11">
        <v>23.587615552722518</v>
      </c>
      <c r="HM415" s="59" t="s">
        <v>44</v>
      </c>
      <c r="HN415" s="59" t="s">
        <v>44</v>
      </c>
      <c r="HO415" s="59" t="s">
        <v>44</v>
      </c>
      <c r="HP415" s="59" t="s">
        <v>44</v>
      </c>
      <c r="HQ415" s="59" t="s">
        <v>44</v>
      </c>
      <c r="HR415" s="59" t="s">
        <v>44</v>
      </c>
      <c r="HS415" s="59" t="s">
        <v>44</v>
      </c>
      <c r="HT415" s="59" t="s">
        <v>44</v>
      </c>
      <c r="HU415" t="s">
        <v>44</v>
      </c>
      <c r="HV415" s="19">
        <v>1</v>
      </c>
      <c r="HW415" s="18">
        <v>178.68013020000001</v>
      </c>
      <c r="HX415" s="58">
        <v>58.857234887879997</v>
      </c>
      <c r="HY415" s="58">
        <v>115.14276511212</v>
      </c>
      <c r="HZ415" s="57">
        <v>0.30223349218783818</v>
      </c>
      <c r="IA415" s="18">
        <v>304848.00000000006</v>
      </c>
      <c r="IB415" s="18">
        <v>460676.3781323905</v>
      </c>
      <c r="IC415" s="18">
        <v>5118114.5610508583</v>
      </c>
      <c r="ID415" s="58">
        <v>20.747999291076599</v>
      </c>
      <c r="IE415" s="18">
        <v>53095.318642166014</v>
      </c>
      <c r="IF415" s="18">
        <v>298257.65853990789</v>
      </c>
      <c r="IG415" s="18">
        <v>283216672.35331476</v>
      </c>
      <c r="IH415" s="18">
        <v>0</v>
      </c>
      <c r="II415" s="18">
        <v>0</v>
      </c>
      <c r="IJ415" s="18">
        <v>2459.7001129643982</v>
      </c>
      <c r="IK415" s="58">
        <v>33.226965655172414</v>
      </c>
      <c r="IL415" s="58">
        <v>8.5186057365516152</v>
      </c>
      <c r="IM415" s="58">
        <v>13.741939668599999</v>
      </c>
      <c r="IN415" s="58">
        <v>34.754717285439099</v>
      </c>
      <c r="IO415" s="58">
        <v>0</v>
      </c>
      <c r="IP415" s="58">
        <v>83.162431690193685</v>
      </c>
      <c r="IQ415" s="58">
        <v>79.763647696842085</v>
      </c>
      <c r="IR415" s="58">
        <v>81.526116017012129</v>
      </c>
      <c r="IS415" s="58">
        <f t="shared" si="30"/>
        <v>2459.7001129643982</v>
      </c>
      <c r="IT415" s="60"/>
      <c r="IU415" s="18">
        <f t="shared" si="31"/>
        <v>13.741939668599999</v>
      </c>
      <c r="IV415" s="18">
        <f t="shared" si="32"/>
        <v>33.226965655172414</v>
      </c>
      <c r="IW415" s="57">
        <f t="shared" si="33"/>
        <v>0.33825997062000002</v>
      </c>
      <c r="IX415" s="57">
        <f t="shared" si="34"/>
        <v>0.51116746093919074</v>
      </c>
      <c r="JA415" s="18">
        <v>205.4</v>
      </c>
    </row>
    <row r="416" spans="18:261" x14ac:dyDescent="0.2">
      <c r="R416" t="s">
        <v>801</v>
      </c>
      <c r="S416">
        <v>6823</v>
      </c>
      <c r="T416" t="s">
        <v>41</v>
      </c>
      <c r="U416" t="s">
        <v>802</v>
      </c>
      <c r="V416">
        <v>2910</v>
      </c>
      <c r="W416" t="s">
        <v>42</v>
      </c>
      <c r="X416" t="s">
        <v>100</v>
      </c>
      <c r="Y416">
        <v>21183</v>
      </c>
      <c r="Z416">
        <v>417</v>
      </c>
      <c r="AA416">
        <v>417</v>
      </c>
      <c r="AB416" t="b">
        <v>1</v>
      </c>
      <c r="AC416">
        <v>10643</v>
      </c>
      <c r="AD416">
        <v>1984</v>
      </c>
      <c r="AE416" s="10">
        <v>9999</v>
      </c>
      <c r="AF416" s="11">
        <v>41</v>
      </c>
      <c r="AG416" s="11">
        <v>13.749431245046726</v>
      </c>
      <c r="AH416" s="11">
        <v>0</v>
      </c>
      <c r="AI416" s="11">
        <v>13.749431245046726</v>
      </c>
      <c r="AJ416" s="11" t="s">
        <v>100</v>
      </c>
      <c r="AK416" s="11">
        <v>4.82</v>
      </c>
      <c r="AL416" s="11" t="s">
        <v>43</v>
      </c>
      <c r="AM416" s="11">
        <v>-28.91</v>
      </c>
      <c r="AQ416" t="s">
        <v>989</v>
      </c>
      <c r="AR416" t="s">
        <v>999</v>
      </c>
      <c r="AS416">
        <v>3407</v>
      </c>
      <c r="AT416" t="s">
        <v>41</v>
      </c>
      <c r="AU416">
        <v>9</v>
      </c>
      <c r="AV416">
        <v>2288</v>
      </c>
      <c r="AW416" t="s">
        <v>42</v>
      </c>
      <c r="AX416">
        <v>0</v>
      </c>
      <c r="AY416" t="s">
        <v>283</v>
      </c>
      <c r="AZ416" t="s">
        <v>460</v>
      </c>
      <c r="BA416">
        <v>47</v>
      </c>
      <c r="BB416" t="s">
        <v>991</v>
      </c>
      <c r="BC416">
        <v>145</v>
      </c>
      <c r="BD416">
        <v>47145</v>
      </c>
      <c r="BE416">
        <v>174</v>
      </c>
      <c r="BF416">
        <v>11123</v>
      </c>
      <c r="BG416">
        <v>1955</v>
      </c>
      <c r="BH416">
        <v>2025</v>
      </c>
      <c r="BI416" t="s">
        <v>1881</v>
      </c>
      <c r="BJ416" t="s">
        <v>1788</v>
      </c>
      <c r="BK416" t="s">
        <v>1808</v>
      </c>
      <c r="BL416" t="s">
        <v>1886</v>
      </c>
      <c r="BM416" t="s">
        <v>1810</v>
      </c>
      <c r="BN416">
        <v>2010</v>
      </c>
      <c r="BO416">
        <v>0.98</v>
      </c>
      <c r="BP416" t="s">
        <v>2281</v>
      </c>
      <c r="BQ416" t="s">
        <v>1701</v>
      </c>
      <c r="BR416">
        <v>2006</v>
      </c>
      <c r="BS416">
        <v>0</v>
      </c>
      <c r="BT416" t="s">
        <v>1862</v>
      </c>
      <c r="BU416" t="s">
        <v>1863</v>
      </c>
      <c r="BV416">
        <v>0</v>
      </c>
      <c r="BW416">
        <v>0</v>
      </c>
      <c r="BX416">
        <v>0</v>
      </c>
      <c r="BY416">
        <v>0.15</v>
      </c>
      <c r="BZ416">
        <v>0.37769999999999998</v>
      </c>
      <c r="CA416">
        <v>6.0299999999999999E-2</v>
      </c>
      <c r="CB416">
        <v>0.37769999999999998</v>
      </c>
      <c r="CC416">
        <v>6.0299999999999999E-2</v>
      </c>
      <c r="CD416">
        <v>0.05</v>
      </c>
      <c r="CE416">
        <v>0.1</v>
      </c>
      <c r="CF416">
        <v>0.56000000000000005</v>
      </c>
      <c r="CG416">
        <v>0.99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 t="s">
        <v>2602</v>
      </c>
      <c r="CT416" t="s">
        <v>2659</v>
      </c>
      <c r="CU416">
        <v>1</v>
      </c>
      <c r="CV416">
        <v>0</v>
      </c>
      <c r="CW416" t="s">
        <v>2188</v>
      </c>
      <c r="CX416">
        <v>35.8992</v>
      </c>
      <c r="CY416">
        <v>-84.519400000000005</v>
      </c>
      <c r="CZ416" t="s">
        <v>1996</v>
      </c>
      <c r="DA416" t="s">
        <v>1818</v>
      </c>
      <c r="DB416">
        <v>0</v>
      </c>
      <c r="DC416">
        <v>0</v>
      </c>
      <c r="DD416" s="18">
        <v>4392630.2</v>
      </c>
      <c r="DE416" s="18">
        <v>409355</v>
      </c>
      <c r="DF416" s="57">
        <v>0.16999999999999901</v>
      </c>
      <c r="DG416" t="s">
        <v>1877</v>
      </c>
      <c r="DH416">
        <v>2473939</v>
      </c>
      <c r="DI416">
        <v>196.8</v>
      </c>
      <c r="DJ416">
        <v>138.19999999999999</v>
      </c>
      <c r="DK416">
        <v>455691.4</v>
      </c>
      <c r="DL416">
        <v>2.2000000000000002</v>
      </c>
      <c r="DM416">
        <v>77</v>
      </c>
      <c r="DN416">
        <v>20</v>
      </c>
      <c r="DO416">
        <v>0</v>
      </c>
      <c r="DP416">
        <v>0.113670557758586</v>
      </c>
      <c r="DQ416">
        <v>7.1176891306778498E-2</v>
      </c>
      <c r="DR416">
        <v>207.48010698842799</v>
      </c>
      <c r="DS416">
        <v>5.3117083064760005E-7</v>
      </c>
      <c r="DT416">
        <v>6.8681023862363202E-2</v>
      </c>
      <c r="DU416">
        <v>8.9604629135409494E-2</v>
      </c>
      <c r="DV416">
        <v>6.2923575947731694E-2</v>
      </c>
      <c r="DW416" s="58">
        <v>207.47997407111501</v>
      </c>
      <c r="DX416">
        <v>5.0083888236255302E-7</v>
      </c>
      <c r="DY416">
        <v>6.2248907511462399E-2</v>
      </c>
      <c r="DZ416">
        <v>6.78968097495745E-3</v>
      </c>
      <c r="EA416">
        <v>0</v>
      </c>
      <c r="EB416">
        <v>506545</v>
      </c>
      <c r="EC416">
        <v>296497</v>
      </c>
      <c r="ED416">
        <v>0</v>
      </c>
      <c r="EE416">
        <v>0</v>
      </c>
      <c r="EF416">
        <v>0</v>
      </c>
      <c r="EG416">
        <v>0</v>
      </c>
      <c r="EH416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>
        <v>1</v>
      </c>
      <c r="EO416">
        <v>0</v>
      </c>
      <c r="EP416">
        <v>0</v>
      </c>
      <c r="EQ416">
        <v>1</v>
      </c>
      <c r="ER416">
        <v>1</v>
      </c>
      <c r="ES416">
        <v>0</v>
      </c>
      <c r="ET416">
        <v>0</v>
      </c>
      <c r="EU416">
        <v>0</v>
      </c>
      <c r="EV416">
        <v>0</v>
      </c>
      <c r="EW416">
        <v>0</v>
      </c>
      <c r="EX416">
        <v>1</v>
      </c>
      <c r="EY416">
        <v>1</v>
      </c>
      <c r="EZ416" t="s">
        <v>1801</v>
      </c>
      <c r="FA416">
        <v>67</v>
      </c>
      <c r="FB416" t="s">
        <v>1860</v>
      </c>
      <c r="FC416">
        <v>0</v>
      </c>
      <c r="FD416" t="s">
        <v>1803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78</v>
      </c>
      <c r="FM416">
        <v>44</v>
      </c>
      <c r="FN416">
        <v>48</v>
      </c>
      <c r="FO416">
        <v>39</v>
      </c>
      <c r="FP416">
        <v>0</v>
      </c>
      <c r="FQ416">
        <v>0</v>
      </c>
      <c r="FR416">
        <v>0</v>
      </c>
      <c r="FS416">
        <v>0</v>
      </c>
      <c r="FT416">
        <v>0</v>
      </c>
      <c r="FU416">
        <v>0</v>
      </c>
      <c r="FV416">
        <v>0</v>
      </c>
      <c r="FW416">
        <v>0</v>
      </c>
      <c r="FX416" t="s">
        <v>1827</v>
      </c>
      <c r="FY416" t="s">
        <v>2114</v>
      </c>
      <c r="FZ416">
        <v>2028</v>
      </c>
      <c r="GA416">
        <v>1</v>
      </c>
      <c r="GB416">
        <v>0</v>
      </c>
      <c r="GC416">
        <v>0</v>
      </c>
      <c r="GD416">
        <v>0</v>
      </c>
      <c r="GE416">
        <v>1</v>
      </c>
      <c r="GF416">
        <v>0</v>
      </c>
      <c r="GG416">
        <v>0</v>
      </c>
      <c r="GH416">
        <v>0</v>
      </c>
      <c r="GI416">
        <v>0</v>
      </c>
      <c r="GJ416">
        <v>0</v>
      </c>
      <c r="GK416">
        <v>0</v>
      </c>
      <c r="GL416">
        <v>1</v>
      </c>
      <c r="GM416" t="s">
        <v>1804</v>
      </c>
      <c r="GN416">
        <v>0</v>
      </c>
      <c r="GO416" t="s">
        <v>1893</v>
      </c>
      <c r="GP416">
        <v>0</v>
      </c>
      <c r="GQ416" t="s">
        <v>2649</v>
      </c>
      <c r="GR416">
        <v>60.327762929999999</v>
      </c>
      <c r="GS416">
        <v>3.26217964071289</v>
      </c>
      <c r="GT416">
        <v>2.2908192395656499</v>
      </c>
      <c r="GU416">
        <v>0</v>
      </c>
      <c r="GV416">
        <v>6548079</v>
      </c>
      <c r="GW416">
        <v>600070</v>
      </c>
      <c r="GX416">
        <v>0.25</v>
      </c>
      <c r="GY416">
        <v>679298</v>
      </c>
      <c r="GZ416">
        <v>207.48008690793131</v>
      </c>
      <c r="HA416" t="s">
        <v>1840</v>
      </c>
      <c r="HB416" s="57">
        <v>0.2</v>
      </c>
      <c r="HC416" t="s">
        <v>1806</v>
      </c>
      <c r="HD416" s="58">
        <v>207.47997407111501</v>
      </c>
      <c r="HE416" s="18">
        <v>304848.00000000006</v>
      </c>
      <c r="HF416" s="18">
        <v>3390824.3040000005</v>
      </c>
      <c r="HG416" s="18">
        <v>351764.06933681335</v>
      </c>
      <c r="HH416" s="57">
        <v>0.12446351931330472</v>
      </c>
      <c r="HI416">
        <v>102</v>
      </c>
      <c r="HJ416" s="11">
        <v>24.0402028962502</v>
      </c>
      <c r="HK416">
        <v>2</v>
      </c>
      <c r="HL416" s="11">
        <v>23.568826368872745</v>
      </c>
      <c r="HM416" s="59" t="s">
        <v>44</v>
      </c>
      <c r="HN416" s="59" t="s">
        <v>44</v>
      </c>
      <c r="HO416" s="59" t="s">
        <v>44</v>
      </c>
      <c r="HP416" s="59" t="s">
        <v>44</v>
      </c>
      <c r="HQ416" s="59" t="s">
        <v>44</v>
      </c>
      <c r="HR416" s="59" t="s">
        <v>44</v>
      </c>
      <c r="HS416" s="59" t="s">
        <v>44</v>
      </c>
      <c r="HT416" s="59" t="s">
        <v>44</v>
      </c>
      <c r="HU416" t="s">
        <v>44</v>
      </c>
      <c r="HV416" s="19">
        <v>1</v>
      </c>
      <c r="HW416" s="18">
        <v>178.88920686</v>
      </c>
      <c r="HX416" s="58">
        <v>58.926104739683993</v>
      </c>
      <c r="HY416" s="58">
        <v>115.07389526031601</v>
      </c>
      <c r="HZ416" s="57">
        <v>0.30241437400964577</v>
      </c>
      <c r="IA416" s="18">
        <v>304848.00000000012</v>
      </c>
      <c r="IB416" s="18">
        <v>460952.08544046246</v>
      </c>
      <c r="IC416" s="18">
        <v>5127170.046354264</v>
      </c>
      <c r="ID416" s="58">
        <v>20.747997407111502</v>
      </c>
      <c r="IE416" s="18">
        <v>53189.255413789011</v>
      </c>
      <c r="IF416" s="18">
        <v>298574.81392302434</v>
      </c>
      <c r="IG416" s="18">
        <v>283548068.99963278</v>
      </c>
      <c r="IH416" s="18">
        <v>0</v>
      </c>
      <c r="II416" s="18">
        <v>0</v>
      </c>
      <c r="IJ416" s="18">
        <v>2464.0520628783843</v>
      </c>
      <c r="IK416" s="58">
        <v>33.226965655172414</v>
      </c>
      <c r="IL416" s="58">
        <v>8.543663115819669</v>
      </c>
      <c r="IM416" s="58">
        <v>13.758019345979998</v>
      </c>
      <c r="IN416" s="58">
        <v>34.772383312631774</v>
      </c>
      <c r="IO416" s="58">
        <v>-4.2986662274636647E-15</v>
      </c>
      <c r="IP416" s="58">
        <v>83.25086332682865</v>
      </c>
      <c r="IQ416" s="58">
        <v>79.857947192387499</v>
      </c>
      <c r="IR416" s="58">
        <v>81.535797228969301</v>
      </c>
      <c r="IS416" s="58">
        <f t="shared" si="30"/>
        <v>2464.0520628783843</v>
      </c>
      <c r="IT416" s="60"/>
      <c r="IU416" s="18">
        <f t="shared" si="31"/>
        <v>13.758019345979998</v>
      </c>
      <c r="IV416" s="18">
        <f t="shared" si="32"/>
        <v>33.226965655172414</v>
      </c>
      <c r="IW416" s="57">
        <f t="shared" si="33"/>
        <v>0.33865577436599992</v>
      </c>
      <c r="IX416" s="57">
        <f t="shared" si="34"/>
        <v>0.51207187004822829</v>
      </c>
      <c r="JA416" s="18">
        <v>205.4</v>
      </c>
    </row>
    <row r="417" spans="18:261" x14ac:dyDescent="0.2">
      <c r="R417" t="s">
        <v>1086</v>
      </c>
      <c r="S417">
        <v>703</v>
      </c>
      <c r="T417" t="s">
        <v>41</v>
      </c>
      <c r="U417" t="s">
        <v>1087</v>
      </c>
      <c r="V417">
        <v>534</v>
      </c>
      <c r="W417" t="s">
        <v>42</v>
      </c>
      <c r="X417" t="s">
        <v>759</v>
      </c>
      <c r="Y417">
        <v>13015</v>
      </c>
      <c r="Z417">
        <v>724</v>
      </c>
      <c r="AA417">
        <v>3232</v>
      </c>
      <c r="AB417" t="b">
        <v>1</v>
      </c>
      <c r="AC417">
        <v>10032</v>
      </c>
      <c r="AD417">
        <v>1971</v>
      </c>
      <c r="AE417" s="10">
        <v>2021</v>
      </c>
      <c r="AF417" s="11">
        <v>219</v>
      </c>
      <c r="AG417" s="11">
        <v>22.371351799584659</v>
      </c>
      <c r="AH417" s="11">
        <v>54</v>
      </c>
      <c r="AI417" s="11">
        <v>10.215229132230439</v>
      </c>
      <c r="AJ417" s="11" t="s">
        <v>759</v>
      </c>
      <c r="AK417" s="11">
        <v>4.82</v>
      </c>
      <c r="AL417" s="11" t="s">
        <v>100</v>
      </c>
      <c r="AM417" s="11">
        <v>-28.91</v>
      </c>
      <c r="AQ417" t="s">
        <v>1000</v>
      </c>
      <c r="AR417" t="s">
        <v>1001</v>
      </c>
      <c r="AS417">
        <v>3845</v>
      </c>
      <c r="AT417" t="s">
        <v>41</v>
      </c>
      <c r="AU417" t="s">
        <v>1002</v>
      </c>
      <c r="AV417">
        <v>2534</v>
      </c>
      <c r="AW417" t="s">
        <v>42</v>
      </c>
      <c r="AX417">
        <v>0</v>
      </c>
      <c r="AY417" t="s">
        <v>1003</v>
      </c>
      <c r="AZ417" t="s">
        <v>940</v>
      </c>
      <c r="BA417">
        <v>53</v>
      </c>
      <c r="BB417" t="s">
        <v>1004</v>
      </c>
      <c r="BC417">
        <v>41</v>
      </c>
      <c r="BD417">
        <v>53041</v>
      </c>
      <c r="BE417">
        <v>670</v>
      </c>
      <c r="BF417">
        <v>11132</v>
      </c>
      <c r="BG417">
        <v>2002</v>
      </c>
      <c r="BH417">
        <v>2025</v>
      </c>
      <c r="BI417" t="s">
        <v>1881</v>
      </c>
      <c r="BJ417" t="s">
        <v>1948</v>
      </c>
      <c r="BK417" t="s">
        <v>1808</v>
      </c>
      <c r="BL417" t="s">
        <v>1910</v>
      </c>
      <c r="BM417" t="s">
        <v>1810</v>
      </c>
      <c r="BN417">
        <v>1974</v>
      </c>
      <c r="BO417">
        <v>0.91</v>
      </c>
      <c r="BP417" t="s">
        <v>1968</v>
      </c>
      <c r="BQ417" t="s">
        <v>1699</v>
      </c>
      <c r="BR417">
        <v>0</v>
      </c>
      <c r="BS417">
        <v>2012</v>
      </c>
      <c r="BT417" t="s">
        <v>1909</v>
      </c>
      <c r="BU417" t="s">
        <v>1863</v>
      </c>
      <c r="BV417" t="s">
        <v>1812</v>
      </c>
      <c r="BW417">
        <v>2011</v>
      </c>
      <c r="BX417">
        <v>0</v>
      </c>
      <c r="BY417">
        <v>0.65799999999999903</v>
      </c>
      <c r="BZ417">
        <v>0.20494999999999999</v>
      </c>
      <c r="CA417">
        <v>0.20494999999999999</v>
      </c>
      <c r="CB417">
        <v>0.20494999999999999</v>
      </c>
      <c r="CC417">
        <v>0.20494999999999999</v>
      </c>
      <c r="CD417">
        <v>0.1</v>
      </c>
      <c r="CE417">
        <v>0.1</v>
      </c>
      <c r="CF417">
        <v>0.1</v>
      </c>
      <c r="CG417">
        <v>0.96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 t="s">
        <v>1793</v>
      </c>
      <c r="CO417">
        <v>0</v>
      </c>
      <c r="CP417">
        <v>0</v>
      </c>
      <c r="CQ417">
        <v>0</v>
      </c>
      <c r="CR417">
        <v>0</v>
      </c>
      <c r="CS417" t="s">
        <v>2602</v>
      </c>
      <c r="CT417" t="s">
        <v>2660</v>
      </c>
      <c r="CU417">
        <v>1</v>
      </c>
      <c r="CV417">
        <v>0</v>
      </c>
      <c r="CW417" t="s">
        <v>2661</v>
      </c>
      <c r="CX417">
        <v>46.755938</v>
      </c>
      <c r="CY417">
        <v>-122.859764</v>
      </c>
      <c r="CZ417" t="s">
        <v>1798</v>
      </c>
      <c r="DA417" t="s">
        <v>1799</v>
      </c>
      <c r="DB417">
        <v>0</v>
      </c>
      <c r="DC417">
        <v>0</v>
      </c>
      <c r="DD417" s="18">
        <v>35231395</v>
      </c>
      <c r="DE417" s="18">
        <v>3237298</v>
      </c>
      <c r="DF417" s="57">
        <v>0.41</v>
      </c>
      <c r="DG417" t="s">
        <v>1820</v>
      </c>
      <c r="DH417">
        <v>13082251.800000001</v>
      </c>
      <c r="DI417">
        <v>791.2</v>
      </c>
      <c r="DJ417">
        <v>3336</v>
      </c>
      <c r="DK417">
        <v>3695071.4</v>
      </c>
      <c r="DL417">
        <v>26.6</v>
      </c>
      <c r="DM417">
        <v>1252.4000000000001</v>
      </c>
      <c r="DN417">
        <v>214</v>
      </c>
      <c r="DO417">
        <v>0</v>
      </c>
      <c r="DP417">
        <v>4.3734457811973798E-2</v>
      </c>
      <c r="DQ417">
        <v>0.178352864477545</v>
      </c>
      <c r="DR417">
        <v>209.75982346701699</v>
      </c>
      <c r="DS417">
        <v>5.7835240179562404E-7</v>
      </c>
      <c r="DT417">
        <v>0.19248830097428801</v>
      </c>
      <c r="DU417">
        <v>4.4914486071300802E-2</v>
      </c>
      <c r="DV417">
        <v>0.189376548955838</v>
      </c>
      <c r="DW417" s="58">
        <v>209.760152840953</v>
      </c>
      <c r="DX417">
        <v>7.5500842359492103E-7</v>
      </c>
      <c r="DY417">
        <v>0.191465509018867</v>
      </c>
      <c r="DZ417">
        <v>1.22423381126696E-2</v>
      </c>
      <c r="EA417">
        <v>0</v>
      </c>
      <c r="EB417">
        <v>3731262</v>
      </c>
      <c r="EC417">
        <v>2489238</v>
      </c>
      <c r="ED417">
        <v>0</v>
      </c>
      <c r="EE417">
        <v>8060</v>
      </c>
      <c r="EF417">
        <v>1</v>
      </c>
      <c r="EG417">
        <v>0</v>
      </c>
      <c r="EH417">
        <v>0</v>
      </c>
      <c r="EI417">
        <v>0</v>
      </c>
      <c r="EJ417">
        <v>0</v>
      </c>
      <c r="EK417">
        <v>0</v>
      </c>
      <c r="EL417">
        <v>0</v>
      </c>
      <c r="EM417">
        <v>0</v>
      </c>
      <c r="EN417">
        <v>1</v>
      </c>
      <c r="EO417">
        <v>1</v>
      </c>
      <c r="EP417">
        <v>0</v>
      </c>
      <c r="EQ417">
        <v>0</v>
      </c>
      <c r="ER417">
        <v>1</v>
      </c>
      <c r="ES417">
        <v>0</v>
      </c>
      <c r="ET417">
        <v>0</v>
      </c>
      <c r="EU417">
        <v>0</v>
      </c>
      <c r="EV417">
        <v>0</v>
      </c>
      <c r="EW417">
        <v>0</v>
      </c>
      <c r="EX417">
        <v>1</v>
      </c>
      <c r="EY417">
        <v>1</v>
      </c>
      <c r="EZ417" t="s">
        <v>1936</v>
      </c>
      <c r="FA417">
        <v>20</v>
      </c>
      <c r="FB417" t="s">
        <v>1802</v>
      </c>
      <c r="FC417">
        <v>2</v>
      </c>
      <c r="FD417" t="s">
        <v>1803</v>
      </c>
      <c r="FE417">
        <v>0</v>
      </c>
      <c r="FF417">
        <v>0</v>
      </c>
      <c r="FG417">
        <v>0</v>
      </c>
      <c r="FH417">
        <v>0</v>
      </c>
      <c r="FI417">
        <v>0</v>
      </c>
      <c r="FJ417">
        <v>0</v>
      </c>
      <c r="FK417">
        <v>0</v>
      </c>
      <c r="FL417">
        <v>29</v>
      </c>
      <c r="FM417">
        <v>53</v>
      </c>
      <c r="FN417">
        <v>28</v>
      </c>
      <c r="FO417">
        <v>51</v>
      </c>
      <c r="FP417">
        <v>0</v>
      </c>
      <c r="FQ417">
        <v>0</v>
      </c>
      <c r="FR417">
        <v>0</v>
      </c>
      <c r="FS417">
        <v>0</v>
      </c>
      <c r="FT417">
        <v>0</v>
      </c>
      <c r="FU417">
        <v>0</v>
      </c>
      <c r="FV417">
        <v>0</v>
      </c>
      <c r="FW417">
        <v>0</v>
      </c>
      <c r="FX417">
        <v>0</v>
      </c>
      <c r="FY417">
        <v>0</v>
      </c>
      <c r="FZ417">
        <v>0</v>
      </c>
      <c r="GA417">
        <v>0</v>
      </c>
      <c r="GB417">
        <v>0</v>
      </c>
      <c r="GC417">
        <v>0</v>
      </c>
      <c r="GD417">
        <v>0</v>
      </c>
      <c r="GE417">
        <v>0</v>
      </c>
      <c r="GF417">
        <v>0</v>
      </c>
      <c r="GG417">
        <v>0</v>
      </c>
      <c r="GH417">
        <v>0</v>
      </c>
      <c r="GI417">
        <v>1</v>
      </c>
      <c r="GJ417">
        <v>0</v>
      </c>
      <c r="GK417" t="s">
        <v>1804</v>
      </c>
      <c r="GL417">
        <v>1</v>
      </c>
      <c r="GM417" t="s">
        <v>1804</v>
      </c>
      <c r="GN417">
        <v>0</v>
      </c>
      <c r="GO417">
        <v>0</v>
      </c>
      <c r="GP417">
        <v>0</v>
      </c>
      <c r="GQ417" t="s">
        <v>2662</v>
      </c>
      <c r="GR417">
        <v>90.103899159999997</v>
      </c>
      <c r="GS417">
        <v>8.7809740463622301</v>
      </c>
      <c r="GT417">
        <v>37.023924947755802</v>
      </c>
      <c r="GU417">
        <v>1</v>
      </c>
      <c r="GV417">
        <v>42888612</v>
      </c>
      <c r="GW417">
        <v>3982229</v>
      </c>
      <c r="GX417">
        <v>0.5</v>
      </c>
      <c r="GY417">
        <v>4498182</v>
      </c>
      <c r="GZ417">
        <v>209.76113659262276</v>
      </c>
      <c r="HA417" t="s">
        <v>1806</v>
      </c>
      <c r="HB417" s="57">
        <v>0.41</v>
      </c>
      <c r="HC417" t="s">
        <v>1806</v>
      </c>
      <c r="HD417" s="58">
        <v>209.760152840953</v>
      </c>
      <c r="HE417" s="18">
        <v>2406372</v>
      </c>
      <c r="HF417" s="18">
        <v>26787733.103999998</v>
      </c>
      <c r="HG417" s="18">
        <v>2809499.4950788477</v>
      </c>
      <c r="HH417" s="57">
        <v>1</v>
      </c>
      <c r="HI417">
        <v>683</v>
      </c>
      <c r="HJ417" s="11">
        <v>68.692298903373015</v>
      </c>
      <c r="HK417">
        <v>0</v>
      </c>
      <c r="HL417" s="11">
        <v>10.057437613963838</v>
      </c>
      <c r="HM417" s="59">
        <v>2633</v>
      </c>
      <c r="HN417" s="59">
        <v>12.66</v>
      </c>
      <c r="HO417" s="59">
        <v>4.59</v>
      </c>
      <c r="HP417" s="59">
        <v>32.64</v>
      </c>
      <c r="HQ417" s="59">
        <v>0.26</v>
      </c>
      <c r="HR417" s="59">
        <v>0.34</v>
      </c>
      <c r="HS417" s="59">
        <v>4.82</v>
      </c>
      <c r="HT417" s="59">
        <v>10.69</v>
      </c>
      <c r="HU417" t="s">
        <v>44</v>
      </c>
      <c r="HV417" s="19">
        <v>1</v>
      </c>
      <c r="HW417" s="18">
        <v>718.68409073999999</v>
      </c>
      <c r="HX417" s="58">
        <v>236.73453948975595</v>
      </c>
      <c r="HY417" s="58">
        <v>433.26546051024405</v>
      </c>
      <c r="HZ417" s="57">
        <v>0.63402238359017549</v>
      </c>
      <c r="IA417" s="18">
        <v>2406372</v>
      </c>
      <c r="IB417" s="18">
        <v>3721204.1737674582</v>
      </c>
      <c r="IC417" s="18">
        <v>41424444.862379342</v>
      </c>
      <c r="ID417" s="58">
        <v>20.9760152840953</v>
      </c>
      <c r="IE417" s="18">
        <v>434459.89428421605</v>
      </c>
      <c r="IF417" s="18">
        <v>2375039.6007946315</v>
      </c>
      <c r="IG417" s="18">
        <v>1139149140.0013011</v>
      </c>
      <c r="IH417" s="18">
        <v>0</v>
      </c>
      <c r="II417" s="18">
        <v>0</v>
      </c>
      <c r="IJ417" s="18">
        <v>2629.2175209622255</v>
      </c>
      <c r="IK417" s="58">
        <v>21.195123761194029</v>
      </c>
      <c r="IL417" s="58">
        <v>9.123721368753051</v>
      </c>
      <c r="IM417" s="58">
        <v>14.354373884003998</v>
      </c>
      <c r="IN417" s="58">
        <v>20.673195615460635</v>
      </c>
      <c r="IO417" s="58">
        <v>0</v>
      </c>
      <c r="IP417" s="58">
        <v>83.893249284625853</v>
      </c>
      <c r="IQ417" s="58">
        <v>14.224345197558563</v>
      </c>
      <c r="IR417" s="58">
        <v>14.411998010596189</v>
      </c>
      <c r="IS417" s="58">
        <f t="shared" si="30"/>
        <v>2629.2175209622255</v>
      </c>
      <c r="IT417" s="60"/>
      <c r="IU417" s="18">
        <f t="shared" si="31"/>
        <v>14.354373884003998</v>
      </c>
      <c r="IV417" s="18">
        <f t="shared" si="32"/>
        <v>21.195123761194029</v>
      </c>
      <c r="IW417" s="57">
        <f t="shared" si="33"/>
        <v>0.35333513356679991</v>
      </c>
      <c r="IX417" s="57">
        <f t="shared" si="34"/>
        <v>0.54639605753701348</v>
      </c>
      <c r="JA417" s="18">
        <v>214.13</v>
      </c>
    </row>
    <row r="418" spans="18:261" x14ac:dyDescent="0.2">
      <c r="R418" t="s">
        <v>1088</v>
      </c>
      <c r="S418">
        <v>703</v>
      </c>
      <c r="T418" t="s">
        <v>41</v>
      </c>
      <c r="U418" t="s">
        <v>1089</v>
      </c>
      <c r="V418">
        <v>535</v>
      </c>
      <c r="W418" t="s">
        <v>42</v>
      </c>
      <c r="X418" t="s">
        <v>759</v>
      </c>
      <c r="Y418">
        <v>13015</v>
      </c>
      <c r="Z418">
        <v>724</v>
      </c>
      <c r="AA418">
        <v>3232</v>
      </c>
      <c r="AB418" t="b">
        <v>1</v>
      </c>
      <c r="AC418">
        <v>9954</v>
      </c>
      <c r="AD418">
        <v>1972</v>
      </c>
      <c r="AE418" s="10">
        <v>2021</v>
      </c>
      <c r="AF418" s="11">
        <v>219</v>
      </c>
      <c r="AG418" s="11">
        <v>22.371351799584659</v>
      </c>
      <c r="AH418" s="11">
        <v>54</v>
      </c>
      <c r="AI418" s="11">
        <v>10.215229132230439</v>
      </c>
      <c r="AJ418" s="11" t="s">
        <v>759</v>
      </c>
      <c r="AK418" s="11">
        <v>4.82</v>
      </c>
      <c r="AL418" s="11" t="s">
        <v>100</v>
      </c>
      <c r="AM418" s="11">
        <v>-28.91</v>
      </c>
      <c r="AQ418" t="s">
        <v>1005</v>
      </c>
      <c r="AR418" t="s">
        <v>1006</v>
      </c>
      <c r="AS418">
        <v>4041</v>
      </c>
      <c r="AT418" t="s">
        <v>41</v>
      </c>
      <c r="AU418">
        <v>5</v>
      </c>
      <c r="AV418">
        <v>2590</v>
      </c>
      <c r="AW418" t="s">
        <v>42</v>
      </c>
      <c r="AX418">
        <v>0</v>
      </c>
      <c r="AY418" t="s">
        <v>486</v>
      </c>
      <c r="AZ418" t="s">
        <v>487</v>
      </c>
      <c r="BA418">
        <v>55</v>
      </c>
      <c r="BB418" t="s">
        <v>578</v>
      </c>
      <c r="BC418">
        <v>79</v>
      </c>
      <c r="BD418">
        <v>55079</v>
      </c>
      <c r="BE418">
        <v>241</v>
      </c>
      <c r="BF418">
        <v>10326</v>
      </c>
      <c r="BG418">
        <v>1959</v>
      </c>
      <c r="BH418">
        <v>2024</v>
      </c>
      <c r="BI418" t="s">
        <v>1807</v>
      </c>
      <c r="BJ418" t="s">
        <v>1788</v>
      </c>
      <c r="BK418" t="s">
        <v>1808</v>
      </c>
      <c r="BL418" t="s">
        <v>1910</v>
      </c>
      <c r="BM418" t="s">
        <v>1810</v>
      </c>
      <c r="BN418">
        <v>2012</v>
      </c>
      <c r="BO418">
        <v>0.95</v>
      </c>
      <c r="BP418" t="s">
        <v>2663</v>
      </c>
      <c r="BQ418" t="s">
        <v>1701</v>
      </c>
      <c r="BR418">
        <v>2012</v>
      </c>
      <c r="BS418">
        <v>0</v>
      </c>
      <c r="BT418" t="s">
        <v>1909</v>
      </c>
      <c r="BU418" t="s">
        <v>1863</v>
      </c>
      <c r="BV418">
        <v>0</v>
      </c>
      <c r="BW418">
        <v>0</v>
      </c>
      <c r="BX418">
        <v>0</v>
      </c>
      <c r="BY418">
        <v>0.09</v>
      </c>
      <c r="BZ418">
        <v>6.8949999999999997E-2</v>
      </c>
      <c r="CA418">
        <v>6.8949999999999997E-2</v>
      </c>
      <c r="CB418">
        <v>6.8949999999999997E-2</v>
      </c>
      <c r="CC418">
        <v>6.8949999999999997E-2</v>
      </c>
      <c r="CD418">
        <v>0.1</v>
      </c>
      <c r="CE418">
        <v>0.1</v>
      </c>
      <c r="CF418">
        <v>0.56000000000000005</v>
      </c>
      <c r="CG418">
        <v>0.99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 t="s">
        <v>2602</v>
      </c>
      <c r="CT418" t="s">
        <v>2664</v>
      </c>
      <c r="CU418">
        <v>1</v>
      </c>
      <c r="CV418">
        <v>0</v>
      </c>
      <c r="CW418" t="s">
        <v>2227</v>
      </c>
      <c r="CX418">
        <v>42.845700000000001</v>
      </c>
      <c r="CY418">
        <v>-87.829400000000007</v>
      </c>
      <c r="CZ418" t="s">
        <v>1817</v>
      </c>
      <c r="DA418" t="s">
        <v>1818</v>
      </c>
      <c r="DB418" t="s">
        <v>2311</v>
      </c>
      <c r="DC418">
        <v>0</v>
      </c>
      <c r="DD418" s="18">
        <v>8436516.8000000007</v>
      </c>
      <c r="DE418" s="18">
        <v>796086.8</v>
      </c>
      <c r="DF418" s="57">
        <v>0.26400000000000001</v>
      </c>
      <c r="DG418" t="s">
        <v>1891</v>
      </c>
      <c r="DH418">
        <v>4348817</v>
      </c>
      <c r="DI418">
        <v>6.2</v>
      </c>
      <c r="DJ418">
        <v>269.8</v>
      </c>
      <c r="DK418">
        <v>884546.8</v>
      </c>
      <c r="DL418">
        <v>4.2</v>
      </c>
      <c r="DM418">
        <v>144.25</v>
      </c>
      <c r="DN418">
        <v>59</v>
      </c>
      <c r="DO418">
        <v>0</v>
      </c>
      <c r="DP418">
        <v>1.0095192618798899E-3</v>
      </c>
      <c r="DQ418">
        <v>7.3694906117232395E-2</v>
      </c>
      <c r="DR418">
        <v>209.46111357041201</v>
      </c>
      <c r="DS418">
        <v>5.0475963093994802E-7</v>
      </c>
      <c r="DT418">
        <v>8.0917278266428194E-2</v>
      </c>
      <c r="DU418">
        <v>1.46980090171811E-3</v>
      </c>
      <c r="DV418">
        <v>6.3960045690894599E-2</v>
      </c>
      <c r="DW418" s="58">
        <v>209.69478778255899</v>
      </c>
      <c r="DX418">
        <v>4.9783578929161803E-7</v>
      </c>
      <c r="DY418">
        <v>6.6339880477840299E-2</v>
      </c>
      <c r="DZ418">
        <v>8.0789137339068694E-3</v>
      </c>
      <c r="EA418">
        <v>0</v>
      </c>
      <c r="EB418">
        <v>816670</v>
      </c>
      <c r="EC418">
        <v>509455</v>
      </c>
      <c r="ED418">
        <v>48145</v>
      </c>
      <c r="EE418">
        <v>0</v>
      </c>
      <c r="EF418">
        <v>1</v>
      </c>
      <c r="EG418">
        <v>1</v>
      </c>
      <c r="EH418" t="s">
        <v>1821</v>
      </c>
      <c r="EI418">
        <v>7.4556819999999999E-3</v>
      </c>
      <c r="EJ418">
        <v>6.1956290000000002E-3</v>
      </c>
      <c r="EK418" t="s">
        <v>1848</v>
      </c>
      <c r="EL418" t="s">
        <v>1848</v>
      </c>
      <c r="EM418">
        <v>0</v>
      </c>
      <c r="EN418">
        <v>1</v>
      </c>
      <c r="EO418">
        <v>0</v>
      </c>
      <c r="EP418">
        <v>0</v>
      </c>
      <c r="EQ418">
        <v>1</v>
      </c>
      <c r="ER418">
        <v>1</v>
      </c>
      <c r="ES418">
        <v>0</v>
      </c>
      <c r="ET418">
        <v>0</v>
      </c>
      <c r="EU418">
        <v>0</v>
      </c>
      <c r="EV418">
        <v>0</v>
      </c>
      <c r="EW418">
        <v>0</v>
      </c>
      <c r="EX418">
        <v>1</v>
      </c>
      <c r="EY418">
        <v>1</v>
      </c>
      <c r="EZ418" t="s">
        <v>1823</v>
      </c>
      <c r="FA418">
        <v>63</v>
      </c>
      <c r="FB418" t="s">
        <v>1860</v>
      </c>
      <c r="FC418">
        <v>2</v>
      </c>
      <c r="FD418" t="s">
        <v>1803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70</v>
      </c>
      <c r="FM418">
        <v>15</v>
      </c>
      <c r="FN418">
        <v>79</v>
      </c>
      <c r="FO418">
        <v>57</v>
      </c>
      <c r="FP418">
        <v>0</v>
      </c>
      <c r="FQ418">
        <v>0</v>
      </c>
      <c r="FR418">
        <v>0</v>
      </c>
      <c r="FS418">
        <v>0</v>
      </c>
      <c r="FT418">
        <v>0</v>
      </c>
      <c r="FU418">
        <v>0</v>
      </c>
      <c r="FV418">
        <v>0</v>
      </c>
      <c r="FW418">
        <v>0</v>
      </c>
      <c r="FX418" t="s">
        <v>1827</v>
      </c>
      <c r="FY418">
        <v>0</v>
      </c>
      <c r="FZ418">
        <v>0</v>
      </c>
      <c r="GA418">
        <v>1</v>
      </c>
      <c r="GB418">
        <v>0</v>
      </c>
      <c r="GC418">
        <v>0</v>
      </c>
      <c r="GD418">
        <v>0</v>
      </c>
      <c r="GE418">
        <v>1</v>
      </c>
      <c r="GF418">
        <v>1</v>
      </c>
      <c r="GG418">
        <v>0</v>
      </c>
      <c r="GH418">
        <v>0</v>
      </c>
      <c r="GI418">
        <v>0</v>
      </c>
      <c r="GJ418">
        <v>0</v>
      </c>
      <c r="GK418">
        <v>0</v>
      </c>
      <c r="GL418">
        <v>1</v>
      </c>
      <c r="GM418" t="s">
        <v>1804</v>
      </c>
      <c r="GN418">
        <v>0</v>
      </c>
      <c r="GO418">
        <v>0</v>
      </c>
      <c r="GP418">
        <v>0</v>
      </c>
      <c r="GQ418" t="s">
        <v>2233</v>
      </c>
      <c r="GR418">
        <v>396.8496791</v>
      </c>
      <c r="GS418">
        <v>1.5623044005127399E-2</v>
      </c>
      <c r="GT418">
        <v>0.67985439880377097</v>
      </c>
      <c r="GU418">
        <v>0</v>
      </c>
      <c r="GV418">
        <v>10786264</v>
      </c>
      <c r="GW418">
        <v>1022927</v>
      </c>
      <c r="GX418">
        <v>0.34</v>
      </c>
      <c r="GY418">
        <v>1130685</v>
      </c>
      <c r="GZ418">
        <v>209.65275836007723</v>
      </c>
      <c r="HA418" t="s">
        <v>1806</v>
      </c>
      <c r="HB418" s="57">
        <v>0.26400000000000001</v>
      </c>
      <c r="HC418" t="s">
        <v>1806</v>
      </c>
      <c r="HD418" s="58">
        <v>209.69478778255899</v>
      </c>
      <c r="HE418" s="18">
        <v>557346.24</v>
      </c>
      <c r="HF418" s="18">
        <v>5755157.2742400002</v>
      </c>
      <c r="HG418" s="18">
        <v>603413.24163850374</v>
      </c>
      <c r="HH418" s="57">
        <v>0.21948998178506376</v>
      </c>
      <c r="HI418">
        <v>206</v>
      </c>
      <c r="HJ418" s="11">
        <v>41.012815551116688</v>
      </c>
      <c r="HK418">
        <v>22</v>
      </c>
      <c r="HL418" s="11">
        <v>19.909133762678003</v>
      </c>
      <c r="HM418" s="59" t="s">
        <v>44</v>
      </c>
      <c r="HN418" s="59" t="s">
        <v>44</v>
      </c>
      <c r="HO418" s="59" t="s">
        <v>44</v>
      </c>
      <c r="HP418" s="59" t="s">
        <v>44</v>
      </c>
      <c r="HQ418" s="59" t="s">
        <v>44</v>
      </c>
      <c r="HR418" s="59" t="s">
        <v>44</v>
      </c>
      <c r="HS418" s="59" t="s">
        <v>44</v>
      </c>
      <c r="HT418" s="59" t="s">
        <v>44</v>
      </c>
      <c r="HU418" t="s">
        <v>44</v>
      </c>
      <c r="HV418" s="19">
        <v>1</v>
      </c>
      <c r="HW418" s="18">
        <v>239.79448691100004</v>
      </c>
      <c r="HX418" s="58">
        <v>78.988303988483409</v>
      </c>
      <c r="HY418" s="58">
        <v>162.01169601151659</v>
      </c>
      <c r="HZ418" s="57">
        <v>0.39271238784808038</v>
      </c>
      <c r="IA418" s="18">
        <v>557346.24</v>
      </c>
      <c r="IB418" s="18">
        <v>829078.68472935341</v>
      </c>
      <c r="IC418" s="18">
        <v>8561066.4985153042</v>
      </c>
      <c r="ID418" s="58">
        <v>20.969478778255901</v>
      </c>
      <c r="IE418" s="18">
        <v>89760.551129927117</v>
      </c>
      <c r="IF418" s="18">
        <v>513652.69050857663</v>
      </c>
      <c r="IG418" s="18">
        <v>380085891.78655028</v>
      </c>
      <c r="IH418" s="18">
        <v>0</v>
      </c>
      <c r="II418" s="18">
        <v>0</v>
      </c>
      <c r="IJ418" s="18">
        <v>2346.0398301091291</v>
      </c>
      <c r="IK418" s="58">
        <v>28.708583053941908</v>
      </c>
      <c r="IL418" s="58">
        <v>7.551614300677719</v>
      </c>
      <c r="IM418" s="58">
        <v>13.315061509722</v>
      </c>
      <c r="IN418" s="58">
        <v>29.252123723881283</v>
      </c>
      <c r="IO418" s="58">
        <v>0</v>
      </c>
      <c r="IP418" s="58">
        <v>78.336365368193768</v>
      </c>
      <c r="IQ418" s="58">
        <v>49.525475302718448</v>
      </c>
      <c r="IR418" s="58">
        <v>53.738329330764195</v>
      </c>
      <c r="IS418" s="58">
        <f t="shared" si="30"/>
        <v>2346.0398301091291</v>
      </c>
      <c r="IT418" s="60"/>
      <c r="IU418" s="18">
        <f t="shared" si="31"/>
        <v>13.315061509722</v>
      </c>
      <c r="IV418" s="18">
        <f t="shared" si="32"/>
        <v>28.708583053941908</v>
      </c>
      <c r="IW418" s="57">
        <f t="shared" si="33"/>
        <v>0.32775229870740008</v>
      </c>
      <c r="IX418" s="57">
        <f t="shared" si="34"/>
        <v>0.48754692366697117</v>
      </c>
      <c r="JA418" s="18">
        <v>214.13</v>
      </c>
    </row>
    <row r="419" spans="18:261" x14ac:dyDescent="0.2">
      <c r="R419" t="s">
        <v>804</v>
      </c>
      <c r="S419">
        <v>703</v>
      </c>
      <c r="T419" t="s">
        <v>41</v>
      </c>
      <c r="U419" t="s">
        <v>805</v>
      </c>
      <c r="V419">
        <v>536</v>
      </c>
      <c r="W419" t="s">
        <v>42</v>
      </c>
      <c r="X419" t="s">
        <v>759</v>
      </c>
      <c r="Y419">
        <v>13015</v>
      </c>
      <c r="Z419">
        <v>892</v>
      </c>
      <c r="AA419">
        <v>3232</v>
      </c>
      <c r="AB419" t="b">
        <v>1</v>
      </c>
      <c r="AC419">
        <v>9780</v>
      </c>
      <c r="AD419">
        <v>1974</v>
      </c>
      <c r="AE419" s="10">
        <v>2035</v>
      </c>
      <c r="AF419" s="11">
        <v>219</v>
      </c>
      <c r="AG419" s="11">
        <v>22.371351799584659</v>
      </c>
      <c r="AH419" s="11">
        <v>54</v>
      </c>
      <c r="AI419" s="11">
        <v>10.215229132230439</v>
      </c>
      <c r="AJ419" s="11" t="s">
        <v>759</v>
      </c>
      <c r="AK419" s="11">
        <v>4.82</v>
      </c>
      <c r="AL419" s="11" t="s">
        <v>100</v>
      </c>
      <c r="AM419" s="11">
        <v>-28.91</v>
      </c>
      <c r="AQ419" t="s">
        <v>1005</v>
      </c>
      <c r="AR419" t="s">
        <v>1007</v>
      </c>
      <c r="AS419">
        <v>4041</v>
      </c>
      <c r="AT419" t="s">
        <v>41</v>
      </c>
      <c r="AU419">
        <v>6</v>
      </c>
      <c r="AV419">
        <v>2591</v>
      </c>
      <c r="AW419" t="s">
        <v>42</v>
      </c>
      <c r="AX419">
        <v>0</v>
      </c>
      <c r="AY419" t="s">
        <v>486</v>
      </c>
      <c r="AZ419" t="s">
        <v>487</v>
      </c>
      <c r="BA419">
        <v>55</v>
      </c>
      <c r="BB419" t="s">
        <v>578</v>
      </c>
      <c r="BC419">
        <v>79</v>
      </c>
      <c r="BD419">
        <v>55079</v>
      </c>
      <c r="BE419">
        <v>245</v>
      </c>
      <c r="BF419">
        <v>10316</v>
      </c>
      <c r="BG419">
        <v>1961</v>
      </c>
      <c r="BH419">
        <v>2024</v>
      </c>
      <c r="BI419" t="s">
        <v>1807</v>
      </c>
      <c r="BJ419" t="s">
        <v>1788</v>
      </c>
      <c r="BK419" t="s">
        <v>1808</v>
      </c>
      <c r="BL419" t="s">
        <v>1910</v>
      </c>
      <c r="BM419" t="s">
        <v>1810</v>
      </c>
      <c r="BN419">
        <v>2012</v>
      </c>
      <c r="BO419">
        <v>0.95</v>
      </c>
      <c r="BP419" t="s">
        <v>2663</v>
      </c>
      <c r="BQ419" t="s">
        <v>1701</v>
      </c>
      <c r="BR419">
        <v>2012</v>
      </c>
      <c r="BS419">
        <v>0</v>
      </c>
      <c r="BT419" t="s">
        <v>1909</v>
      </c>
      <c r="BU419" t="s">
        <v>1863</v>
      </c>
      <c r="BV419">
        <v>0</v>
      </c>
      <c r="BW419">
        <v>0</v>
      </c>
      <c r="BX419">
        <v>0</v>
      </c>
      <c r="BY419">
        <v>0.09</v>
      </c>
      <c r="BZ419">
        <v>6.6769999999999996E-2</v>
      </c>
      <c r="CA419">
        <v>6.6769999999999996E-2</v>
      </c>
      <c r="CB419">
        <v>6.6769999999999996E-2</v>
      </c>
      <c r="CC419">
        <v>6.6769999999999996E-2</v>
      </c>
      <c r="CD419">
        <v>0.1</v>
      </c>
      <c r="CE419">
        <v>0.1</v>
      </c>
      <c r="CF419">
        <v>0.56000000000000005</v>
      </c>
      <c r="CG419">
        <v>0.99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 t="s">
        <v>2602</v>
      </c>
      <c r="CT419" t="s">
        <v>2665</v>
      </c>
      <c r="CU419">
        <v>1</v>
      </c>
      <c r="CV419">
        <v>0</v>
      </c>
      <c r="CW419" t="s">
        <v>2227</v>
      </c>
      <c r="CX419">
        <v>42.845700000000001</v>
      </c>
      <c r="CY419">
        <v>-87.829400000000007</v>
      </c>
      <c r="CZ419" t="s">
        <v>1817</v>
      </c>
      <c r="DA419" t="s">
        <v>1818</v>
      </c>
      <c r="DB419" t="s">
        <v>2311</v>
      </c>
      <c r="DC419">
        <v>0</v>
      </c>
      <c r="DD419" s="18">
        <v>9815912.4000000004</v>
      </c>
      <c r="DE419" s="18">
        <v>928000</v>
      </c>
      <c r="DF419" s="57">
        <v>0.378</v>
      </c>
      <c r="DG419" t="s">
        <v>1891</v>
      </c>
      <c r="DH419">
        <v>5327664.2</v>
      </c>
      <c r="DI419">
        <v>7.4</v>
      </c>
      <c r="DJ419">
        <v>333.4</v>
      </c>
      <c r="DK419">
        <v>1028925.6</v>
      </c>
      <c r="DL419">
        <v>5</v>
      </c>
      <c r="DM419">
        <v>185</v>
      </c>
      <c r="DN419">
        <v>52</v>
      </c>
      <c r="DO419">
        <v>0</v>
      </c>
      <c r="DP419">
        <v>1.46784968827765E-3</v>
      </c>
      <c r="DQ419">
        <v>7.7306750249289805E-2</v>
      </c>
      <c r="DR419">
        <v>209.60355337052499</v>
      </c>
      <c r="DS419">
        <v>4.89283229425884E-7</v>
      </c>
      <c r="DT419">
        <v>7.9229182827843206E-2</v>
      </c>
      <c r="DU419">
        <v>1.5077559168111499E-3</v>
      </c>
      <c r="DV419">
        <v>6.7930516576329605E-2</v>
      </c>
      <c r="DW419" s="58">
        <v>209.64441369708999</v>
      </c>
      <c r="DX419">
        <v>5.0937699892268796E-7</v>
      </c>
      <c r="DY419">
        <v>6.9448821492916105E-2</v>
      </c>
      <c r="DZ419">
        <v>7.7612438408186796E-3</v>
      </c>
      <c r="EA419">
        <v>0</v>
      </c>
      <c r="EB419">
        <v>764700</v>
      </c>
      <c r="EC419">
        <v>466817</v>
      </c>
      <c r="ED419">
        <v>28469</v>
      </c>
      <c r="EE419">
        <v>0</v>
      </c>
      <c r="EF419">
        <v>1</v>
      </c>
      <c r="EG419">
        <v>1</v>
      </c>
      <c r="EH419" t="s">
        <v>1821</v>
      </c>
      <c r="EI419">
        <v>8.5259559999999995E-3</v>
      </c>
      <c r="EJ419">
        <v>6.1956290000000002E-3</v>
      </c>
      <c r="EK419" t="s">
        <v>1848</v>
      </c>
      <c r="EL419" t="s">
        <v>1848</v>
      </c>
      <c r="EM419">
        <v>0</v>
      </c>
      <c r="EN419">
        <v>1</v>
      </c>
      <c r="EO419">
        <v>0</v>
      </c>
      <c r="EP419">
        <v>0</v>
      </c>
      <c r="EQ419">
        <v>1</v>
      </c>
      <c r="ER419">
        <v>1</v>
      </c>
      <c r="ES419">
        <v>0</v>
      </c>
      <c r="ET419">
        <v>0</v>
      </c>
      <c r="EU419">
        <v>0</v>
      </c>
      <c r="EV419">
        <v>0</v>
      </c>
      <c r="EW419">
        <v>0</v>
      </c>
      <c r="EX419">
        <v>1</v>
      </c>
      <c r="EY419">
        <v>1</v>
      </c>
      <c r="EZ419" t="s">
        <v>1823</v>
      </c>
      <c r="FA419">
        <v>61</v>
      </c>
      <c r="FB419" t="s">
        <v>1860</v>
      </c>
      <c r="FC419">
        <v>3</v>
      </c>
      <c r="FD419" t="s">
        <v>1825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70</v>
      </c>
      <c r="FM419">
        <v>15</v>
      </c>
      <c r="FN419">
        <v>79</v>
      </c>
      <c r="FO419">
        <v>57</v>
      </c>
      <c r="FP419">
        <v>0</v>
      </c>
      <c r="FQ419">
        <v>0</v>
      </c>
      <c r="FR419">
        <v>0</v>
      </c>
      <c r="FS419">
        <v>0</v>
      </c>
      <c r="FT419">
        <v>0</v>
      </c>
      <c r="FU419">
        <v>0</v>
      </c>
      <c r="FV419">
        <v>0</v>
      </c>
      <c r="FW419">
        <v>0</v>
      </c>
      <c r="FX419" t="s">
        <v>1827</v>
      </c>
      <c r="FY419">
        <v>0</v>
      </c>
      <c r="FZ419">
        <v>0</v>
      </c>
      <c r="GA419">
        <v>1</v>
      </c>
      <c r="GB419">
        <v>0</v>
      </c>
      <c r="GC419">
        <v>0</v>
      </c>
      <c r="GD419">
        <v>0</v>
      </c>
      <c r="GE419">
        <v>1</v>
      </c>
      <c r="GF419">
        <v>1</v>
      </c>
      <c r="GG419">
        <v>0</v>
      </c>
      <c r="GH419">
        <v>0</v>
      </c>
      <c r="GI419">
        <v>0</v>
      </c>
      <c r="GJ419">
        <v>0</v>
      </c>
      <c r="GK419">
        <v>0</v>
      </c>
      <c r="GL419">
        <v>1</v>
      </c>
      <c r="GM419" t="s">
        <v>1804</v>
      </c>
      <c r="GN419">
        <v>0</v>
      </c>
      <c r="GO419">
        <v>0</v>
      </c>
      <c r="GP419">
        <v>0</v>
      </c>
      <c r="GQ419" t="s">
        <v>2233</v>
      </c>
      <c r="GR419">
        <v>396.8496791</v>
      </c>
      <c r="GS419">
        <v>1.8646858973861698E-2</v>
      </c>
      <c r="GT419">
        <v>0.84011659214669099</v>
      </c>
      <c r="GU419">
        <v>0</v>
      </c>
      <c r="GV419">
        <v>9441677</v>
      </c>
      <c r="GW419">
        <v>903890</v>
      </c>
      <c r="GX419">
        <v>0.36</v>
      </c>
      <c r="GY419">
        <v>990045</v>
      </c>
      <c r="GZ419">
        <v>209.71804055571909</v>
      </c>
      <c r="HA419" t="s">
        <v>1806</v>
      </c>
      <c r="HB419" s="57">
        <v>0.378</v>
      </c>
      <c r="HC419" t="s">
        <v>1806</v>
      </c>
      <c r="HD419" s="58">
        <v>209.64441369708999</v>
      </c>
      <c r="HE419" s="18">
        <v>811263.6</v>
      </c>
      <c r="HF419" s="18">
        <v>8368995.2975999992</v>
      </c>
      <c r="HG419" s="18">
        <v>877256.55619952746</v>
      </c>
      <c r="HH419" s="57">
        <v>0.22313296903460839</v>
      </c>
      <c r="HI419">
        <v>206</v>
      </c>
      <c r="HJ419" s="11">
        <v>40.595147196706996</v>
      </c>
      <c r="HK419">
        <v>22</v>
      </c>
      <c r="HL419" s="11">
        <v>19.706382134323785</v>
      </c>
      <c r="HM419" s="59" t="s">
        <v>44</v>
      </c>
      <c r="HN419" s="59" t="s">
        <v>44</v>
      </c>
      <c r="HO419" s="59" t="s">
        <v>44</v>
      </c>
      <c r="HP419" s="59" t="s">
        <v>44</v>
      </c>
      <c r="HQ419" s="59" t="s">
        <v>44</v>
      </c>
      <c r="HR419" s="59" t="s">
        <v>44</v>
      </c>
      <c r="HS419" s="59" t="s">
        <v>44</v>
      </c>
      <c r="HT419" s="59" t="s">
        <v>44</v>
      </c>
      <c r="HU419" t="s">
        <v>44</v>
      </c>
      <c r="HV419" s="19">
        <v>1</v>
      </c>
      <c r="HW419" s="18">
        <v>243.53840006999999</v>
      </c>
      <c r="HX419" s="58">
        <v>80.221548983058</v>
      </c>
      <c r="HY419" s="58">
        <v>164.778451016942</v>
      </c>
      <c r="HZ419" s="57">
        <v>0.56202737329092944</v>
      </c>
      <c r="IA419" s="18">
        <v>811263.6</v>
      </c>
      <c r="IB419" s="18">
        <v>1206223.1485569929</v>
      </c>
      <c r="IC419" s="18">
        <v>12443398.000513939</v>
      </c>
      <c r="ID419" s="58">
        <v>20.964441369709</v>
      </c>
      <c r="IE419" s="18">
        <v>130434.44391086434</v>
      </c>
      <c r="IF419" s="18">
        <v>746822.11228866316</v>
      </c>
      <c r="IG419" s="18">
        <v>386020175.72335345</v>
      </c>
      <c r="IH419" s="18">
        <v>0</v>
      </c>
      <c r="II419" s="18">
        <v>0</v>
      </c>
      <c r="IJ419" s="18">
        <v>2342.6617578997875</v>
      </c>
      <c r="IK419" s="58">
        <v>28.517002530612245</v>
      </c>
      <c r="IL419" s="58">
        <v>7.533438027258847</v>
      </c>
      <c r="IM419" s="58">
        <v>13.302166815251999</v>
      </c>
      <c r="IN419" s="58">
        <v>29.014864950080124</v>
      </c>
      <c r="IO419" s="58">
        <v>0</v>
      </c>
      <c r="IP419" s="58">
        <v>78.248154538840851</v>
      </c>
      <c r="IQ419" s="58">
        <v>25.846459860339507</v>
      </c>
      <c r="IR419" s="58">
        <v>28.076688850704276</v>
      </c>
      <c r="IS419" s="58">
        <f t="shared" si="30"/>
        <v>2342.6617578997875</v>
      </c>
      <c r="IT419" s="60"/>
      <c r="IU419" s="18">
        <f t="shared" si="31"/>
        <v>13.302166815251999</v>
      </c>
      <c r="IV419" s="18">
        <f t="shared" si="32"/>
        <v>28.517002530612245</v>
      </c>
      <c r="IW419" s="57">
        <f t="shared" si="33"/>
        <v>0.32743489380839996</v>
      </c>
      <c r="IX419" s="57">
        <f t="shared" si="34"/>
        <v>0.48684490288605664</v>
      </c>
      <c r="JA419" s="18">
        <v>214.13</v>
      </c>
    </row>
    <row r="420" spans="18:261" x14ac:dyDescent="0.2">
      <c r="R420" t="s">
        <v>807</v>
      </c>
      <c r="S420">
        <v>703</v>
      </c>
      <c r="T420" t="s">
        <v>41</v>
      </c>
      <c r="U420" t="s">
        <v>808</v>
      </c>
      <c r="V420">
        <v>537</v>
      </c>
      <c r="W420" t="s">
        <v>42</v>
      </c>
      <c r="X420" t="s">
        <v>759</v>
      </c>
      <c r="Y420">
        <v>13015</v>
      </c>
      <c r="Z420">
        <v>892</v>
      </c>
      <c r="AA420">
        <v>3232</v>
      </c>
      <c r="AB420" t="b">
        <v>1</v>
      </c>
      <c r="AC420">
        <v>9726</v>
      </c>
      <c r="AD420">
        <v>1975</v>
      </c>
      <c r="AE420" s="10">
        <v>2035</v>
      </c>
      <c r="AF420" s="11">
        <v>219</v>
      </c>
      <c r="AG420" s="11">
        <v>22.371351799584659</v>
      </c>
      <c r="AH420" s="11">
        <v>54</v>
      </c>
      <c r="AI420" s="11">
        <v>10.215229132230439</v>
      </c>
      <c r="AJ420" s="11" t="s">
        <v>759</v>
      </c>
      <c r="AK420" s="11">
        <v>4.82</v>
      </c>
      <c r="AL420" s="11" t="s">
        <v>100</v>
      </c>
      <c r="AM420" s="11">
        <v>-28.91</v>
      </c>
      <c r="AQ420" t="s">
        <v>1005</v>
      </c>
      <c r="AR420" t="s">
        <v>1008</v>
      </c>
      <c r="AS420">
        <v>4041</v>
      </c>
      <c r="AT420" t="s">
        <v>41</v>
      </c>
      <c r="AU420">
        <v>7</v>
      </c>
      <c r="AV420">
        <v>2592</v>
      </c>
      <c r="AW420" t="s">
        <v>42</v>
      </c>
      <c r="AX420">
        <v>0</v>
      </c>
      <c r="AY420" t="s">
        <v>486</v>
      </c>
      <c r="AZ420" t="s">
        <v>487</v>
      </c>
      <c r="BA420">
        <v>55</v>
      </c>
      <c r="BB420" t="s">
        <v>578</v>
      </c>
      <c r="BC420">
        <v>79</v>
      </c>
      <c r="BD420">
        <v>55079</v>
      </c>
      <c r="BE420">
        <v>303</v>
      </c>
      <c r="BF420">
        <v>10335</v>
      </c>
      <c r="BG420">
        <v>1965</v>
      </c>
      <c r="BH420">
        <v>2025</v>
      </c>
      <c r="BI420" t="s">
        <v>1881</v>
      </c>
      <c r="BJ420" t="s">
        <v>1788</v>
      </c>
      <c r="BK420" t="s">
        <v>1808</v>
      </c>
      <c r="BL420" t="s">
        <v>1910</v>
      </c>
      <c r="BM420" t="s">
        <v>1810</v>
      </c>
      <c r="BN420">
        <v>2012</v>
      </c>
      <c r="BO420">
        <v>0.95</v>
      </c>
      <c r="BP420" t="s">
        <v>1968</v>
      </c>
      <c r="BQ420" t="s">
        <v>1701</v>
      </c>
      <c r="BR420">
        <v>2012</v>
      </c>
      <c r="BS420">
        <v>0</v>
      </c>
      <c r="BT420" t="s">
        <v>1909</v>
      </c>
      <c r="BU420" t="s">
        <v>1863</v>
      </c>
      <c r="BV420">
        <v>0</v>
      </c>
      <c r="BW420">
        <v>0</v>
      </c>
      <c r="BX420">
        <v>0</v>
      </c>
      <c r="BY420">
        <v>0.09</v>
      </c>
      <c r="BZ420">
        <v>6.4879999999999993E-2</v>
      </c>
      <c r="CA420">
        <v>6.4879999999999993E-2</v>
      </c>
      <c r="CB420">
        <v>6.4879999999999993E-2</v>
      </c>
      <c r="CC420">
        <v>6.4879999999999993E-2</v>
      </c>
      <c r="CD420">
        <v>0.1</v>
      </c>
      <c r="CE420">
        <v>0.1</v>
      </c>
      <c r="CF420">
        <v>0.56000000000000005</v>
      </c>
      <c r="CG420">
        <v>0.99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 t="s">
        <v>2602</v>
      </c>
      <c r="CT420" t="s">
        <v>2666</v>
      </c>
      <c r="CU420">
        <v>1</v>
      </c>
      <c r="CV420">
        <v>0</v>
      </c>
      <c r="CW420" t="s">
        <v>2227</v>
      </c>
      <c r="CX420">
        <v>42.845700000000001</v>
      </c>
      <c r="CY420">
        <v>-87.829400000000007</v>
      </c>
      <c r="CZ420" t="s">
        <v>1817</v>
      </c>
      <c r="DA420" t="s">
        <v>1818</v>
      </c>
      <c r="DB420" t="s">
        <v>2311</v>
      </c>
      <c r="DC420">
        <v>0</v>
      </c>
      <c r="DD420" s="18">
        <v>15675140.4</v>
      </c>
      <c r="DE420" s="18">
        <v>1569689.4</v>
      </c>
      <c r="DF420" s="57">
        <v>0.41599999999999998</v>
      </c>
      <c r="DG420" t="s">
        <v>1820</v>
      </c>
      <c r="DH420">
        <v>7240837.7999999998</v>
      </c>
      <c r="DI420">
        <v>63.8</v>
      </c>
      <c r="DJ420">
        <v>498</v>
      </c>
      <c r="DK420">
        <v>1643332.4</v>
      </c>
      <c r="DL420">
        <v>8</v>
      </c>
      <c r="DM420">
        <v>231.8</v>
      </c>
      <c r="DN420">
        <v>46</v>
      </c>
      <c r="DO420">
        <v>0</v>
      </c>
      <c r="DP420">
        <v>1.3433898581364401E-2</v>
      </c>
      <c r="DQ420">
        <v>6.3784573579234297E-2</v>
      </c>
      <c r="DR420">
        <v>209.758161794172</v>
      </c>
      <c r="DS420">
        <v>4.76004280442047E-7</v>
      </c>
      <c r="DT420">
        <v>6.4952149422269997E-2</v>
      </c>
      <c r="DU420">
        <v>8.1402779652295799E-3</v>
      </c>
      <c r="DV420">
        <v>6.3540100731729304E-2</v>
      </c>
      <c r="DW420" s="58">
        <v>209.673707292599</v>
      </c>
      <c r="DX420">
        <v>5.1036225487332696E-7</v>
      </c>
      <c r="DY420">
        <v>6.4025740225806399E-2</v>
      </c>
      <c r="DZ420">
        <v>6.1317889400922801E-3</v>
      </c>
      <c r="EA420">
        <v>0</v>
      </c>
      <c r="EB420">
        <v>1153144</v>
      </c>
      <c r="EC420">
        <v>645889</v>
      </c>
      <c r="ED420">
        <v>42954</v>
      </c>
      <c r="EE420">
        <v>0</v>
      </c>
      <c r="EF420">
        <v>1</v>
      </c>
      <c r="EG420">
        <v>1</v>
      </c>
      <c r="EH420" t="s">
        <v>1821</v>
      </c>
      <c r="EI420">
        <v>6.4629739999999998E-3</v>
      </c>
      <c r="EJ420">
        <v>6.1956290000000002E-3</v>
      </c>
      <c r="EK420" t="s">
        <v>1848</v>
      </c>
      <c r="EL420" t="s">
        <v>1848</v>
      </c>
      <c r="EM420">
        <v>0</v>
      </c>
      <c r="EN420">
        <v>1</v>
      </c>
      <c r="EO420">
        <v>0</v>
      </c>
      <c r="EP420">
        <v>0</v>
      </c>
      <c r="EQ420">
        <v>1</v>
      </c>
      <c r="ER420">
        <v>1</v>
      </c>
      <c r="ES420">
        <v>0</v>
      </c>
      <c r="ET420">
        <v>0</v>
      </c>
      <c r="EU420">
        <v>0</v>
      </c>
      <c r="EV420">
        <v>0</v>
      </c>
      <c r="EW420">
        <v>0</v>
      </c>
      <c r="EX420">
        <v>1</v>
      </c>
      <c r="EY420">
        <v>1</v>
      </c>
      <c r="EZ420" t="s">
        <v>1823</v>
      </c>
      <c r="FA420">
        <v>57</v>
      </c>
      <c r="FB420" t="s">
        <v>1824</v>
      </c>
      <c r="FC420">
        <v>2</v>
      </c>
      <c r="FD420" t="s">
        <v>1803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70</v>
      </c>
      <c r="FM420">
        <v>15</v>
      </c>
      <c r="FN420">
        <v>79</v>
      </c>
      <c r="FO420">
        <v>57</v>
      </c>
      <c r="FP420">
        <v>0</v>
      </c>
      <c r="FQ420">
        <v>0</v>
      </c>
      <c r="FR420">
        <v>0</v>
      </c>
      <c r="FS420">
        <v>0</v>
      </c>
      <c r="FT420">
        <v>0</v>
      </c>
      <c r="FU420">
        <v>0</v>
      </c>
      <c r="FV420">
        <v>0</v>
      </c>
      <c r="FW420">
        <v>0</v>
      </c>
      <c r="FX420" t="s">
        <v>1827</v>
      </c>
      <c r="FY420">
        <v>0</v>
      </c>
      <c r="FZ420">
        <v>0</v>
      </c>
      <c r="GA420">
        <v>1</v>
      </c>
      <c r="GB420">
        <v>0</v>
      </c>
      <c r="GC420">
        <v>0</v>
      </c>
      <c r="GD420">
        <v>0</v>
      </c>
      <c r="GE420">
        <v>1</v>
      </c>
      <c r="GF420">
        <v>1</v>
      </c>
      <c r="GG420">
        <v>0</v>
      </c>
      <c r="GH420">
        <v>0</v>
      </c>
      <c r="GI420">
        <v>0</v>
      </c>
      <c r="GJ420">
        <v>0</v>
      </c>
      <c r="GK420">
        <v>0</v>
      </c>
      <c r="GL420">
        <v>1</v>
      </c>
      <c r="GM420" t="s">
        <v>1804</v>
      </c>
      <c r="GN420">
        <v>0</v>
      </c>
      <c r="GO420">
        <v>0</v>
      </c>
      <c r="GP420">
        <v>0</v>
      </c>
      <c r="GQ420" t="s">
        <v>2233</v>
      </c>
      <c r="GR420">
        <v>396.8496791</v>
      </c>
      <c r="GS420">
        <v>0.160766162504375</v>
      </c>
      <c r="GT420">
        <v>1.2548832120247499</v>
      </c>
      <c r="GU420">
        <v>0</v>
      </c>
      <c r="GV420">
        <v>13276244</v>
      </c>
      <c r="GW420">
        <v>1335659</v>
      </c>
      <c r="GX420">
        <v>0.35</v>
      </c>
      <c r="GY420">
        <v>1392178</v>
      </c>
      <c r="GZ420">
        <v>209.72467815445393</v>
      </c>
      <c r="HA420" t="s">
        <v>1806</v>
      </c>
      <c r="HB420" s="57">
        <v>0.41599999999999998</v>
      </c>
      <c r="HC420" t="s">
        <v>1806</v>
      </c>
      <c r="HD420" s="58">
        <v>209.673707292599</v>
      </c>
      <c r="HE420" s="18">
        <v>1104180.48</v>
      </c>
      <c r="HF420" s="18">
        <v>11411705.260799998</v>
      </c>
      <c r="HG420" s="18">
        <v>1196367.2742811956</v>
      </c>
      <c r="HH420" s="57">
        <v>0.27595628415300544</v>
      </c>
      <c r="HI420">
        <v>206</v>
      </c>
      <c r="HJ420" s="11">
        <v>35.301286740920972</v>
      </c>
      <c r="HK420">
        <v>22</v>
      </c>
      <c r="HL420" s="11">
        <v>17.136546961612122</v>
      </c>
      <c r="HM420" s="59" t="s">
        <v>44</v>
      </c>
      <c r="HN420" s="59" t="s">
        <v>44</v>
      </c>
      <c r="HO420" s="59" t="s">
        <v>44</v>
      </c>
      <c r="HP420" s="59" t="s">
        <v>44</v>
      </c>
      <c r="HQ420" s="59" t="s">
        <v>44</v>
      </c>
      <c r="HR420" s="59" t="s">
        <v>44</v>
      </c>
      <c r="HS420" s="59" t="s">
        <v>44</v>
      </c>
      <c r="HT420" s="59" t="s">
        <v>44</v>
      </c>
      <c r="HU420" t="s">
        <v>44</v>
      </c>
      <c r="HV420" s="19">
        <v>1</v>
      </c>
      <c r="HW420" s="18">
        <v>301.74712454249999</v>
      </c>
      <c r="HX420" s="58">
        <v>99.395502824299484</v>
      </c>
      <c r="HY420" s="58">
        <v>203.60449717570052</v>
      </c>
      <c r="HZ420" s="57">
        <v>0.61908259271516419</v>
      </c>
      <c r="IA420" s="18">
        <v>1104180.48</v>
      </c>
      <c r="IB420" s="18">
        <v>1643218.5441920059</v>
      </c>
      <c r="IC420" s="18">
        <v>16982663.654224381</v>
      </c>
      <c r="ID420" s="58">
        <v>20.967370729259901</v>
      </c>
      <c r="IE420" s="18">
        <v>178040.90240422514</v>
      </c>
      <c r="IF420" s="18">
        <v>1018326.3718769704</v>
      </c>
      <c r="IG420" s="18">
        <v>478283827.13540286</v>
      </c>
      <c r="IH420" s="18">
        <v>0</v>
      </c>
      <c r="II420" s="18">
        <v>0</v>
      </c>
      <c r="IJ420" s="18">
        <v>2349.082823660166</v>
      </c>
      <c r="IK420" s="58">
        <v>26.307503722772275</v>
      </c>
      <c r="IL420" s="58">
        <v>7.5679997441510407</v>
      </c>
      <c r="IM420" s="58">
        <v>13.326666734744999</v>
      </c>
      <c r="IN420" s="58">
        <v>26.455465307481155</v>
      </c>
      <c r="IO420" s="58">
        <v>0</v>
      </c>
      <c r="IP420" s="58">
        <v>78.390936243993821</v>
      </c>
      <c r="IQ420" s="58">
        <v>18.339126886067262</v>
      </c>
      <c r="IR420" s="58">
        <v>19.885280875633782</v>
      </c>
      <c r="IS420" s="58">
        <f t="shared" si="30"/>
        <v>2349.082823660166</v>
      </c>
      <c r="IT420" s="60"/>
      <c r="IU420" s="18">
        <f t="shared" si="31"/>
        <v>13.326666734744999</v>
      </c>
      <c r="IV420" s="18">
        <f t="shared" si="32"/>
        <v>26.307503722772275</v>
      </c>
      <c r="IW420" s="57">
        <f t="shared" si="33"/>
        <v>0.32803796311649991</v>
      </c>
      <c r="IX420" s="57">
        <f t="shared" si="34"/>
        <v>0.48817930941145238</v>
      </c>
      <c r="JA420" s="18">
        <v>214.13</v>
      </c>
    </row>
    <row r="421" spans="18:261" x14ac:dyDescent="0.2">
      <c r="R421" t="s">
        <v>810</v>
      </c>
      <c r="S421">
        <v>7030</v>
      </c>
      <c r="T421" t="s">
        <v>41</v>
      </c>
      <c r="U421" t="s">
        <v>811</v>
      </c>
      <c r="V421">
        <v>2920</v>
      </c>
      <c r="W421" t="s">
        <v>42</v>
      </c>
      <c r="X421" t="s">
        <v>77</v>
      </c>
      <c r="Y421">
        <v>48395</v>
      </c>
      <c r="Z421">
        <v>152</v>
      </c>
      <c r="AA421">
        <v>305</v>
      </c>
      <c r="AB421" t="b">
        <v>0</v>
      </c>
      <c r="AC421">
        <v>11608</v>
      </c>
      <c r="AD421">
        <v>1990</v>
      </c>
      <c r="AE421" s="10">
        <v>9999</v>
      </c>
      <c r="AF421" s="11">
        <v>28</v>
      </c>
      <c r="AG421" s="11">
        <v>25.110951335863664</v>
      </c>
      <c r="AH421" s="11">
        <v>0</v>
      </c>
      <c r="AI421" s="11">
        <v>25.110951335863664</v>
      </c>
      <c r="AJ421" s="11" t="s">
        <v>138</v>
      </c>
      <c r="AK421" s="11">
        <v>4.82</v>
      </c>
      <c r="AL421" s="11" t="s">
        <v>138</v>
      </c>
      <c r="AM421" s="11">
        <v>-28.91</v>
      </c>
      <c r="AQ421" t="s">
        <v>1005</v>
      </c>
      <c r="AR421" t="s">
        <v>1009</v>
      </c>
      <c r="AS421">
        <v>4041</v>
      </c>
      <c r="AT421" t="s">
        <v>41</v>
      </c>
      <c r="AU421">
        <v>8</v>
      </c>
      <c r="AV421">
        <v>2593</v>
      </c>
      <c r="AW421" t="s">
        <v>42</v>
      </c>
      <c r="AX421">
        <v>0</v>
      </c>
      <c r="AY421" t="s">
        <v>486</v>
      </c>
      <c r="AZ421" t="s">
        <v>487</v>
      </c>
      <c r="BA421">
        <v>55</v>
      </c>
      <c r="BB421" t="s">
        <v>578</v>
      </c>
      <c r="BC421">
        <v>79</v>
      </c>
      <c r="BD421">
        <v>55079</v>
      </c>
      <c r="BE421">
        <v>309</v>
      </c>
      <c r="BF421">
        <v>10508</v>
      </c>
      <c r="BG421">
        <v>1967</v>
      </c>
      <c r="BH421">
        <v>2025</v>
      </c>
      <c r="BI421" t="s">
        <v>1881</v>
      </c>
      <c r="BJ421" t="s">
        <v>1788</v>
      </c>
      <c r="BK421" t="s">
        <v>1808</v>
      </c>
      <c r="BL421" t="s">
        <v>1910</v>
      </c>
      <c r="BM421" t="s">
        <v>1810</v>
      </c>
      <c r="BN421">
        <v>2012</v>
      </c>
      <c r="BO421">
        <v>0.95</v>
      </c>
      <c r="BP421" t="s">
        <v>1968</v>
      </c>
      <c r="BQ421" t="s">
        <v>1701</v>
      </c>
      <c r="BR421">
        <v>2012</v>
      </c>
      <c r="BS421">
        <v>0</v>
      </c>
      <c r="BT421" t="s">
        <v>1909</v>
      </c>
      <c r="BU421" t="s">
        <v>1863</v>
      </c>
      <c r="BV421">
        <v>0</v>
      </c>
      <c r="BW421">
        <v>0</v>
      </c>
      <c r="BX421">
        <v>0</v>
      </c>
      <c r="BY421">
        <v>0.09</v>
      </c>
      <c r="BZ421">
        <v>6.4949999999999994E-2</v>
      </c>
      <c r="CA421">
        <v>6.4949999999999994E-2</v>
      </c>
      <c r="CB421">
        <v>6.4949999999999994E-2</v>
      </c>
      <c r="CC421">
        <v>6.4949999999999994E-2</v>
      </c>
      <c r="CD421">
        <v>0.1</v>
      </c>
      <c r="CE421">
        <v>0.1</v>
      </c>
      <c r="CF421">
        <v>0.56000000000000005</v>
      </c>
      <c r="CG421">
        <v>0.99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 t="s">
        <v>2602</v>
      </c>
      <c r="CT421" t="s">
        <v>2667</v>
      </c>
      <c r="CU421">
        <v>1</v>
      </c>
      <c r="CV421">
        <v>0</v>
      </c>
      <c r="CW421" t="s">
        <v>2227</v>
      </c>
      <c r="CX421">
        <v>42.845700000000001</v>
      </c>
      <c r="CY421">
        <v>-87.829400000000007</v>
      </c>
      <c r="CZ421" t="s">
        <v>1817</v>
      </c>
      <c r="DA421" t="s">
        <v>1818</v>
      </c>
      <c r="DB421" t="s">
        <v>2311</v>
      </c>
      <c r="DC421">
        <v>0</v>
      </c>
      <c r="DD421" s="18">
        <v>13640798.4</v>
      </c>
      <c r="DE421" s="18">
        <v>1367084.8</v>
      </c>
      <c r="DF421" s="57">
        <v>0.38800000000000001</v>
      </c>
      <c r="DG421" t="s">
        <v>1891</v>
      </c>
      <c r="DH421">
        <v>5683725.7999999998</v>
      </c>
      <c r="DI421">
        <v>58.2</v>
      </c>
      <c r="DJ421">
        <v>435</v>
      </c>
      <c r="DK421">
        <v>1430277.8</v>
      </c>
      <c r="DL421">
        <v>7.2</v>
      </c>
      <c r="DM421">
        <v>184.2</v>
      </c>
      <c r="DN421">
        <v>45</v>
      </c>
      <c r="DO421">
        <v>0</v>
      </c>
      <c r="DP421">
        <v>1.42692163536634E-2</v>
      </c>
      <c r="DQ421">
        <v>6.39736533189246E-2</v>
      </c>
      <c r="DR421">
        <v>209.729179786418</v>
      </c>
      <c r="DS421">
        <v>4.75640545122115E-7</v>
      </c>
      <c r="DT421">
        <v>6.4739473658696603E-2</v>
      </c>
      <c r="DU421">
        <v>8.5332248587443298E-3</v>
      </c>
      <c r="DV421">
        <v>6.3779257964841699E-2</v>
      </c>
      <c r="DW421" s="58">
        <v>209.70587762663499</v>
      </c>
      <c r="DX421">
        <v>5.2782834177800003E-7</v>
      </c>
      <c r="DY421">
        <v>6.4816638409966904E-2</v>
      </c>
      <c r="DZ421">
        <v>8.06478495519743E-3</v>
      </c>
      <c r="EA421">
        <v>0</v>
      </c>
      <c r="EB421">
        <v>1071498</v>
      </c>
      <c r="EC421">
        <v>616586</v>
      </c>
      <c r="ED421">
        <v>49241</v>
      </c>
      <c r="EE421">
        <v>0</v>
      </c>
      <c r="EF421">
        <v>1</v>
      </c>
      <c r="EG421">
        <v>1</v>
      </c>
      <c r="EH421" t="s">
        <v>1821</v>
      </c>
      <c r="EI421">
        <v>7.0676619999999997E-3</v>
      </c>
      <c r="EJ421">
        <v>6.1956290000000002E-3</v>
      </c>
      <c r="EK421" t="s">
        <v>1848</v>
      </c>
      <c r="EL421" t="s">
        <v>1848</v>
      </c>
      <c r="EM421">
        <v>0</v>
      </c>
      <c r="EN421">
        <v>1</v>
      </c>
      <c r="EO421">
        <v>0</v>
      </c>
      <c r="EP421">
        <v>0</v>
      </c>
      <c r="EQ421">
        <v>1</v>
      </c>
      <c r="ER421">
        <v>1</v>
      </c>
      <c r="ES421">
        <v>0</v>
      </c>
      <c r="ET421">
        <v>0</v>
      </c>
      <c r="EU421">
        <v>0</v>
      </c>
      <c r="EV421">
        <v>0</v>
      </c>
      <c r="EW421">
        <v>0</v>
      </c>
      <c r="EX421">
        <v>1</v>
      </c>
      <c r="EY421">
        <v>1</v>
      </c>
      <c r="EZ421" t="s">
        <v>1823</v>
      </c>
      <c r="FA421">
        <v>55</v>
      </c>
      <c r="FB421" t="s">
        <v>1824</v>
      </c>
      <c r="FC421">
        <v>1</v>
      </c>
      <c r="FD421" t="s">
        <v>1803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70</v>
      </c>
      <c r="FM421">
        <v>15</v>
      </c>
      <c r="FN421">
        <v>79</v>
      </c>
      <c r="FO421">
        <v>57</v>
      </c>
      <c r="FP421">
        <v>0</v>
      </c>
      <c r="FQ421">
        <v>0</v>
      </c>
      <c r="FR421">
        <v>0</v>
      </c>
      <c r="FS421">
        <v>0</v>
      </c>
      <c r="FT421">
        <v>0</v>
      </c>
      <c r="FU421">
        <v>0</v>
      </c>
      <c r="FV421">
        <v>0</v>
      </c>
      <c r="FW421">
        <v>0</v>
      </c>
      <c r="FX421" t="s">
        <v>1827</v>
      </c>
      <c r="FY421">
        <v>0</v>
      </c>
      <c r="FZ421">
        <v>0</v>
      </c>
      <c r="GA421">
        <v>1</v>
      </c>
      <c r="GB421">
        <v>0</v>
      </c>
      <c r="GC421">
        <v>0</v>
      </c>
      <c r="GD421">
        <v>0</v>
      </c>
      <c r="GE421">
        <v>1</v>
      </c>
      <c r="GF421">
        <v>1</v>
      </c>
      <c r="GG421">
        <v>0</v>
      </c>
      <c r="GH421">
        <v>0</v>
      </c>
      <c r="GI421">
        <v>0</v>
      </c>
      <c r="GJ421">
        <v>0</v>
      </c>
      <c r="GK421">
        <v>0</v>
      </c>
      <c r="GL421">
        <v>1</v>
      </c>
      <c r="GM421" t="s">
        <v>1804</v>
      </c>
      <c r="GN421">
        <v>0</v>
      </c>
      <c r="GO421">
        <v>0</v>
      </c>
      <c r="GP421">
        <v>0</v>
      </c>
      <c r="GQ421" t="s">
        <v>2233</v>
      </c>
      <c r="GR421">
        <v>396.8496791</v>
      </c>
      <c r="GS421">
        <v>0.14665502598361499</v>
      </c>
      <c r="GT421">
        <v>1.0961329261661901</v>
      </c>
      <c r="GU421">
        <v>0</v>
      </c>
      <c r="GV421">
        <v>12824631</v>
      </c>
      <c r="GW421">
        <v>1297200</v>
      </c>
      <c r="GX421">
        <v>0.36</v>
      </c>
      <c r="GY421">
        <v>1344569</v>
      </c>
      <c r="GZ421">
        <v>209.6854092722044</v>
      </c>
      <c r="HA421" t="s">
        <v>1806</v>
      </c>
      <c r="HB421" s="57">
        <v>0.38800000000000001</v>
      </c>
      <c r="HC421" t="s">
        <v>1806</v>
      </c>
      <c r="HD421" s="58">
        <v>209.70587762663499</v>
      </c>
      <c r="HE421" s="18">
        <v>1050253.9200000002</v>
      </c>
      <c r="HF421" s="18">
        <v>11036068.191360002</v>
      </c>
      <c r="HG421" s="18">
        <v>1157164.1828082697</v>
      </c>
      <c r="HH421" s="57">
        <v>0.28142076502732238</v>
      </c>
      <c r="HI421">
        <v>206</v>
      </c>
      <c r="HJ421" s="11">
        <v>34.489314279237625</v>
      </c>
      <c r="HK421">
        <v>22</v>
      </c>
      <c r="HL421" s="11">
        <v>16.742385572445446</v>
      </c>
      <c r="HM421" s="59" t="s">
        <v>44</v>
      </c>
      <c r="HN421" s="59" t="s">
        <v>44</v>
      </c>
      <c r="HO421" s="59" t="s">
        <v>44</v>
      </c>
      <c r="HP421" s="59" t="s">
        <v>44</v>
      </c>
      <c r="HQ421" s="59" t="s">
        <v>44</v>
      </c>
      <c r="HR421" s="59" t="s">
        <v>44</v>
      </c>
      <c r="HS421" s="59" t="s">
        <v>44</v>
      </c>
      <c r="HT421" s="59" t="s">
        <v>44</v>
      </c>
      <c r="HU421" t="s">
        <v>44</v>
      </c>
      <c r="HV421" s="19">
        <v>1</v>
      </c>
      <c r="HW421" s="18">
        <v>312.87335146200002</v>
      </c>
      <c r="HX421" s="58">
        <v>103.06048197158279</v>
      </c>
      <c r="HY421" s="58">
        <v>205.93951802841721</v>
      </c>
      <c r="HZ421" s="57">
        <v>0.58217092643412105</v>
      </c>
      <c r="IA421" s="18">
        <v>1050253.9200000002</v>
      </c>
      <c r="IB421" s="18">
        <v>1575843.5505089362</v>
      </c>
      <c r="IC421" s="18">
        <v>16558964.028747901</v>
      </c>
      <c r="ID421" s="58">
        <v>20.970587762663499</v>
      </c>
      <c r="IE421" s="18">
        <v>173625.60421182291</v>
      </c>
      <c r="IF421" s="18">
        <v>983538.5785964469</v>
      </c>
      <c r="IG421" s="18">
        <v>495919436.42481589</v>
      </c>
      <c r="IH421" s="18">
        <v>0</v>
      </c>
      <c r="II421" s="18">
        <v>0</v>
      </c>
      <c r="IJ421" s="18">
        <v>2408.0829224645699</v>
      </c>
      <c r="IK421" s="58">
        <v>26.126275999999997</v>
      </c>
      <c r="IL421" s="58">
        <v>7.8879436661201394</v>
      </c>
      <c r="IM421" s="58">
        <v>13.549744949075997</v>
      </c>
      <c r="IN421" s="58">
        <v>26.468620328787114</v>
      </c>
      <c r="IO421" s="58">
        <v>0</v>
      </c>
      <c r="IP421" s="58">
        <v>79.600540011027022</v>
      </c>
      <c r="IQ421" s="58">
        <v>22.135433051162039</v>
      </c>
      <c r="IR421" s="58">
        <v>23.636922677762342</v>
      </c>
      <c r="IS421" s="58">
        <f t="shared" si="30"/>
        <v>2408.0829224645699</v>
      </c>
      <c r="IT421" s="60"/>
      <c r="IU421" s="18">
        <f t="shared" si="31"/>
        <v>13.549744949075997</v>
      </c>
      <c r="IV421" s="18">
        <f t="shared" si="32"/>
        <v>26.126275999999997</v>
      </c>
      <c r="IW421" s="57">
        <f t="shared" si="33"/>
        <v>0.3335290678692</v>
      </c>
      <c r="IX421" s="57">
        <f t="shared" si="34"/>
        <v>0.50044053204670358</v>
      </c>
      <c r="JA421" s="18">
        <v>214.13</v>
      </c>
    </row>
    <row r="422" spans="18:261" x14ac:dyDescent="0.2">
      <c r="R422" t="s">
        <v>812</v>
      </c>
      <c r="S422">
        <v>7030</v>
      </c>
      <c r="T422" t="s">
        <v>41</v>
      </c>
      <c r="U422" t="s">
        <v>813</v>
      </c>
      <c r="V422">
        <v>2921</v>
      </c>
      <c r="W422" t="s">
        <v>42</v>
      </c>
      <c r="X422" t="s">
        <v>77</v>
      </c>
      <c r="Y422">
        <v>48395</v>
      </c>
      <c r="Z422">
        <v>153</v>
      </c>
      <c r="AA422">
        <v>305</v>
      </c>
      <c r="AB422" t="b">
        <v>0</v>
      </c>
      <c r="AC422">
        <v>11407</v>
      </c>
      <c r="AD422">
        <v>1991</v>
      </c>
      <c r="AE422" s="10">
        <v>9999</v>
      </c>
      <c r="AF422" s="11">
        <v>28</v>
      </c>
      <c r="AG422" s="11">
        <v>25.110951335863664</v>
      </c>
      <c r="AH422" s="11">
        <v>0</v>
      </c>
      <c r="AI422" s="11">
        <v>25.110951335863664</v>
      </c>
      <c r="AJ422" s="11" t="s">
        <v>138</v>
      </c>
      <c r="AK422" s="11">
        <v>4.82</v>
      </c>
      <c r="AL422" s="11" t="s">
        <v>138</v>
      </c>
      <c r="AM422" s="11">
        <v>-28.91</v>
      </c>
      <c r="AQ422" t="s">
        <v>1010</v>
      </c>
      <c r="AR422" t="s">
        <v>1011</v>
      </c>
      <c r="AS422">
        <v>4158</v>
      </c>
      <c r="AT422" t="s">
        <v>41</v>
      </c>
      <c r="AU422" t="s">
        <v>1012</v>
      </c>
      <c r="AV422">
        <v>2633</v>
      </c>
      <c r="AW422" t="s">
        <v>42</v>
      </c>
      <c r="AX422">
        <v>0</v>
      </c>
      <c r="AY422" t="s">
        <v>569</v>
      </c>
      <c r="AZ422" t="s">
        <v>125</v>
      </c>
      <c r="BA422">
        <v>56</v>
      </c>
      <c r="BB422" t="s">
        <v>1013</v>
      </c>
      <c r="BC422">
        <v>9</v>
      </c>
      <c r="BD422">
        <v>56009</v>
      </c>
      <c r="BE422">
        <v>105</v>
      </c>
      <c r="BF422">
        <v>11001</v>
      </c>
      <c r="BG422">
        <v>1959</v>
      </c>
      <c r="BH422">
        <v>0</v>
      </c>
      <c r="BI422" t="s">
        <v>1807</v>
      </c>
      <c r="BJ422" t="s">
        <v>1788</v>
      </c>
      <c r="BK422" t="s">
        <v>1808</v>
      </c>
      <c r="BL422" t="s">
        <v>1910</v>
      </c>
      <c r="BM422">
        <v>0</v>
      </c>
      <c r="BN422">
        <v>0</v>
      </c>
      <c r="BO422">
        <v>0</v>
      </c>
      <c r="BP422" t="s">
        <v>1811</v>
      </c>
      <c r="BQ422">
        <v>0</v>
      </c>
      <c r="BR422">
        <v>0</v>
      </c>
      <c r="BS422">
        <v>0</v>
      </c>
      <c r="BT422" t="s">
        <v>1909</v>
      </c>
      <c r="BU422" t="s">
        <v>1863</v>
      </c>
      <c r="BV422" t="s">
        <v>1812</v>
      </c>
      <c r="BW422">
        <v>2015</v>
      </c>
      <c r="BX422">
        <v>0</v>
      </c>
      <c r="BY422">
        <v>1.2</v>
      </c>
      <c r="BZ422">
        <v>0.37118000000000001</v>
      </c>
      <c r="CA422">
        <v>0.37118000000000001</v>
      </c>
      <c r="CB422">
        <v>0.19869999999999999</v>
      </c>
      <c r="CC422">
        <v>0.19869999999999999</v>
      </c>
      <c r="CD422">
        <v>0.1</v>
      </c>
      <c r="CE422">
        <v>0.1</v>
      </c>
      <c r="CF422">
        <v>0.1</v>
      </c>
      <c r="CG422">
        <v>0</v>
      </c>
      <c r="CH422">
        <v>0</v>
      </c>
      <c r="CI422">
        <v>0</v>
      </c>
      <c r="CJ422">
        <v>0</v>
      </c>
      <c r="CK422">
        <v>0</v>
      </c>
      <c r="CL422" t="s">
        <v>1188</v>
      </c>
      <c r="CM422">
        <v>2028</v>
      </c>
      <c r="CN422">
        <v>0</v>
      </c>
      <c r="CO422">
        <v>0</v>
      </c>
      <c r="CP422">
        <v>0</v>
      </c>
      <c r="CQ422">
        <v>0</v>
      </c>
      <c r="CR422">
        <v>0</v>
      </c>
      <c r="CS422" t="s">
        <v>2602</v>
      </c>
      <c r="CT422" t="s">
        <v>2668</v>
      </c>
      <c r="CU422">
        <v>1</v>
      </c>
      <c r="CV422">
        <v>0</v>
      </c>
      <c r="CW422" t="s">
        <v>2295</v>
      </c>
      <c r="CX422">
        <v>42.837800000000001</v>
      </c>
      <c r="CY422">
        <v>-105.7769</v>
      </c>
      <c r="CZ422" t="s">
        <v>1817</v>
      </c>
      <c r="DA422" t="s">
        <v>1818</v>
      </c>
      <c r="DB422">
        <v>0</v>
      </c>
      <c r="DC422">
        <v>0</v>
      </c>
      <c r="DD422" s="18">
        <v>6992669.7999999998</v>
      </c>
      <c r="DE422" s="18">
        <v>654534</v>
      </c>
      <c r="DF422" s="57">
        <v>0.47799999999999898</v>
      </c>
      <c r="DG422" t="s">
        <v>1820</v>
      </c>
      <c r="DH422">
        <v>3118449</v>
      </c>
      <c r="DI422">
        <v>2326.6</v>
      </c>
      <c r="DJ422">
        <v>1238.8</v>
      </c>
      <c r="DK422">
        <v>733390.4</v>
      </c>
      <c r="DL422">
        <v>4.4000000000000004</v>
      </c>
      <c r="DM422">
        <v>557.79999999999995</v>
      </c>
      <c r="DN422">
        <v>8</v>
      </c>
      <c r="DO422">
        <v>2</v>
      </c>
      <c r="DP422">
        <v>0.70852171798893404</v>
      </c>
      <c r="DQ422">
        <v>0.33088323885777599</v>
      </c>
      <c r="DR422">
        <v>209.76019237263699</v>
      </c>
      <c r="DS422">
        <v>7.1931138882125303E-7</v>
      </c>
      <c r="DT422">
        <v>0.336469200498902</v>
      </c>
      <c r="DU422">
        <v>0.66543968657007002</v>
      </c>
      <c r="DV422">
        <v>0.35431388451947199</v>
      </c>
      <c r="DW422" s="58">
        <v>209.759768722384</v>
      </c>
      <c r="DX422">
        <v>6.2923034060610098E-7</v>
      </c>
      <c r="DY422">
        <v>0.35774194158698702</v>
      </c>
      <c r="DZ422">
        <v>1.95820097628557E-3</v>
      </c>
      <c r="EA422">
        <v>4.8955024407139303E-4</v>
      </c>
      <c r="EB422">
        <v>688884</v>
      </c>
      <c r="EC422">
        <v>476397</v>
      </c>
      <c r="ED422">
        <v>0</v>
      </c>
      <c r="EE422">
        <v>1647</v>
      </c>
      <c r="EF422">
        <v>1</v>
      </c>
      <c r="EG422">
        <v>0</v>
      </c>
      <c r="EH42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>
        <v>1</v>
      </c>
      <c r="EO422">
        <v>0</v>
      </c>
      <c r="EP422">
        <v>0</v>
      </c>
      <c r="EQ422">
        <v>0</v>
      </c>
      <c r="ER422">
        <v>0</v>
      </c>
      <c r="ES422">
        <v>1</v>
      </c>
      <c r="ET422">
        <v>0</v>
      </c>
      <c r="EU422">
        <v>0</v>
      </c>
      <c r="EV422">
        <v>0</v>
      </c>
      <c r="EW422">
        <v>1</v>
      </c>
      <c r="EX422">
        <v>0</v>
      </c>
      <c r="EY422">
        <v>1</v>
      </c>
      <c r="EZ422" t="s">
        <v>1801</v>
      </c>
      <c r="FA422">
        <v>63</v>
      </c>
      <c r="FB422" t="s">
        <v>1860</v>
      </c>
      <c r="FC422">
        <v>0</v>
      </c>
      <c r="FD422" t="s">
        <v>1803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14</v>
      </c>
      <c r="FM422">
        <v>42</v>
      </c>
      <c r="FN422">
        <v>6</v>
      </c>
      <c r="FO422">
        <v>37</v>
      </c>
      <c r="FP422">
        <v>0</v>
      </c>
      <c r="FQ422">
        <v>0</v>
      </c>
      <c r="FR422">
        <v>0</v>
      </c>
      <c r="FS422">
        <v>0</v>
      </c>
      <c r="FT422">
        <v>0</v>
      </c>
      <c r="FU422">
        <v>0</v>
      </c>
      <c r="FV422">
        <v>0</v>
      </c>
      <c r="FW422">
        <v>0</v>
      </c>
      <c r="FX422">
        <v>0</v>
      </c>
      <c r="FY422">
        <v>0</v>
      </c>
      <c r="FZ422">
        <v>0</v>
      </c>
      <c r="GA422">
        <v>0</v>
      </c>
      <c r="GB422">
        <v>0</v>
      </c>
      <c r="GC422">
        <v>0</v>
      </c>
      <c r="GD422">
        <v>0</v>
      </c>
      <c r="GE422">
        <v>1</v>
      </c>
      <c r="GF422">
        <v>1</v>
      </c>
      <c r="GG422">
        <v>0</v>
      </c>
      <c r="GH422">
        <v>1</v>
      </c>
      <c r="GI422">
        <v>0</v>
      </c>
      <c r="GJ422" t="s">
        <v>1836</v>
      </c>
      <c r="GK422">
        <v>0</v>
      </c>
      <c r="GL422">
        <v>1</v>
      </c>
      <c r="GM422" t="s">
        <v>1836</v>
      </c>
      <c r="GN422">
        <v>0</v>
      </c>
      <c r="GO422" t="s">
        <v>1893</v>
      </c>
      <c r="GP422">
        <v>1</v>
      </c>
      <c r="GQ422" t="s">
        <v>2463</v>
      </c>
      <c r="GR422">
        <v>218.929238</v>
      </c>
      <c r="GS422">
        <v>10.627178083906699</v>
      </c>
      <c r="GT422">
        <v>5.65844932964138</v>
      </c>
      <c r="GU422">
        <v>1</v>
      </c>
      <c r="GV422">
        <v>7782165</v>
      </c>
      <c r="GW422">
        <v>739542</v>
      </c>
      <c r="GX422">
        <v>0.53</v>
      </c>
      <c r="GY422">
        <v>816193</v>
      </c>
      <c r="GZ422">
        <v>209.75988044458066</v>
      </c>
      <c r="HA422" t="s">
        <v>1806</v>
      </c>
      <c r="HB422" s="57">
        <v>0.47799999999999898</v>
      </c>
      <c r="HC422" t="s">
        <v>1806</v>
      </c>
      <c r="HD422" s="58">
        <v>209.759768722384</v>
      </c>
      <c r="HE422" s="18">
        <v>439664.39999999903</v>
      </c>
      <c r="HF422" s="18">
        <v>4836748.0643999893</v>
      </c>
      <c r="HG422" s="18">
        <v>507277.57767849008</v>
      </c>
      <c r="HH422" s="57">
        <v>0.13815789473684212</v>
      </c>
      <c r="HI422">
        <v>34</v>
      </c>
      <c r="HJ422" s="11">
        <v>33.887104285062463</v>
      </c>
      <c r="HK422">
        <v>0</v>
      </c>
      <c r="HL422" s="11">
        <v>33.887104285062463</v>
      </c>
      <c r="HM422" s="59" t="s">
        <v>44</v>
      </c>
      <c r="HN422" s="59" t="s">
        <v>44</v>
      </c>
      <c r="HO422" s="59" t="s">
        <v>44</v>
      </c>
      <c r="HP422" s="59" t="s">
        <v>44</v>
      </c>
      <c r="HQ422" s="59" t="s">
        <v>44</v>
      </c>
      <c r="HR422" s="59" t="s">
        <v>44</v>
      </c>
      <c r="HS422" s="59" t="s">
        <v>44</v>
      </c>
      <c r="HT422" s="59" t="s">
        <v>44</v>
      </c>
      <c r="HU422" t="s">
        <v>44</v>
      </c>
      <c r="HV422" s="19">
        <v>1</v>
      </c>
      <c r="HW422" s="18">
        <v>111.30418514249999</v>
      </c>
      <c r="HX422" s="58">
        <v>36.663598585939496</v>
      </c>
      <c r="HY422" s="58">
        <v>68.336401414060504</v>
      </c>
      <c r="HZ422" s="57">
        <v>0.73445482877992285</v>
      </c>
      <c r="IA422" s="18">
        <v>439664.39999999898</v>
      </c>
      <c r="IB422" s="18">
        <v>675551.55151177302</v>
      </c>
      <c r="IC422" s="18">
        <v>7431742.6181810154</v>
      </c>
      <c r="ID422" s="58">
        <v>20.975976872238402</v>
      </c>
      <c r="IE422" s="18">
        <v>77944.030639696721</v>
      </c>
      <c r="IF422" s="18">
        <v>429333.54703879333</v>
      </c>
      <c r="IG422" s="18">
        <v>176422531.70384192</v>
      </c>
      <c r="IH422" s="18">
        <v>1</v>
      </c>
      <c r="II422" s="18">
        <v>0</v>
      </c>
      <c r="IJ422" s="18">
        <v>2581.6772328245875</v>
      </c>
      <c r="IK422" s="58">
        <v>43.907304571428568</v>
      </c>
      <c r="IL422" s="58">
        <v>8.8533250148785037</v>
      </c>
      <c r="IM422" s="58">
        <v>14.185453386447</v>
      </c>
      <c r="IN422" s="58">
        <v>46.092998316008753</v>
      </c>
      <c r="IO422" s="58">
        <v>2.9331279866468185E-15</v>
      </c>
      <c r="IP422" s="58">
        <v>83.00274367971916</v>
      </c>
      <c r="IQ422" s="58">
        <v>31.873397635335593</v>
      </c>
      <c r="IR422" s="58">
        <v>32.640352341334697</v>
      </c>
      <c r="IS422" s="58">
        <f t="shared" si="30"/>
        <v>2581.6772328245875</v>
      </c>
      <c r="IT422" s="60"/>
      <c r="IU422" s="18">
        <f t="shared" si="31"/>
        <v>14.185453386447</v>
      </c>
      <c r="IV422" s="18">
        <f t="shared" si="32"/>
        <v>43.907304571428568</v>
      </c>
      <c r="IW422" s="57">
        <f t="shared" si="33"/>
        <v>0.34917712938989998</v>
      </c>
      <c r="IX422" s="57">
        <f t="shared" si="34"/>
        <v>0.53651637820067899</v>
      </c>
      <c r="JA422" s="18">
        <v>214.13</v>
      </c>
    </row>
    <row r="423" spans="18:261" x14ac:dyDescent="0.2">
      <c r="R423" t="s">
        <v>814</v>
      </c>
      <c r="S423">
        <v>7097</v>
      </c>
      <c r="T423" t="s">
        <v>41</v>
      </c>
      <c r="U423" t="s">
        <v>210</v>
      </c>
      <c r="V423">
        <v>2939</v>
      </c>
      <c r="W423" t="s">
        <v>42</v>
      </c>
      <c r="X423" t="s">
        <v>77</v>
      </c>
      <c r="Y423">
        <v>48029</v>
      </c>
      <c r="Z423">
        <v>560</v>
      </c>
      <c r="AA423">
        <v>1345</v>
      </c>
      <c r="AB423" t="b">
        <v>1</v>
      </c>
      <c r="AC423">
        <v>9995</v>
      </c>
      <c r="AD423">
        <v>1992</v>
      </c>
      <c r="AE423" s="10">
        <v>9999</v>
      </c>
      <c r="AF423" s="11">
        <v>12</v>
      </c>
      <c r="AG423" s="11">
        <v>11.93038956211212</v>
      </c>
      <c r="AH423" s="11">
        <v>0</v>
      </c>
      <c r="AI423" s="11">
        <v>11.93038956211212</v>
      </c>
      <c r="AJ423" s="11" t="s">
        <v>138</v>
      </c>
      <c r="AK423" s="11">
        <v>4.82</v>
      </c>
      <c r="AL423" s="11" t="s">
        <v>138</v>
      </c>
      <c r="AM423" s="11">
        <v>-28.91</v>
      </c>
      <c r="AQ423" t="s">
        <v>1010</v>
      </c>
      <c r="AR423" t="s">
        <v>1014</v>
      </c>
      <c r="AS423">
        <v>4158</v>
      </c>
      <c r="AT423" t="s">
        <v>41</v>
      </c>
      <c r="AU423" t="s">
        <v>1015</v>
      </c>
      <c r="AV423">
        <v>2634</v>
      </c>
      <c r="AW423" t="s">
        <v>42</v>
      </c>
      <c r="AX423">
        <v>0</v>
      </c>
      <c r="AY423" t="s">
        <v>569</v>
      </c>
      <c r="AZ423" t="s">
        <v>125</v>
      </c>
      <c r="BA423">
        <v>56</v>
      </c>
      <c r="BB423" t="s">
        <v>1013</v>
      </c>
      <c r="BC423">
        <v>9</v>
      </c>
      <c r="BD423">
        <v>56009</v>
      </c>
      <c r="BE423">
        <v>105</v>
      </c>
      <c r="BF423">
        <v>10996</v>
      </c>
      <c r="BG423">
        <v>1961</v>
      </c>
      <c r="BH423">
        <v>0</v>
      </c>
      <c r="BI423" t="s">
        <v>1807</v>
      </c>
      <c r="BJ423" t="s">
        <v>1788</v>
      </c>
      <c r="BK423" t="s">
        <v>1808</v>
      </c>
      <c r="BL423" t="s">
        <v>1910</v>
      </c>
      <c r="BM423">
        <v>0</v>
      </c>
      <c r="BN423">
        <v>0</v>
      </c>
      <c r="BO423">
        <v>0</v>
      </c>
      <c r="BP423" t="s">
        <v>1811</v>
      </c>
      <c r="BQ423">
        <v>0</v>
      </c>
      <c r="BR423">
        <v>0</v>
      </c>
      <c r="BS423">
        <v>0</v>
      </c>
      <c r="BT423" t="s">
        <v>1909</v>
      </c>
      <c r="BU423" t="s">
        <v>1863</v>
      </c>
      <c r="BV423" t="s">
        <v>1812</v>
      </c>
      <c r="BW423">
        <v>2015</v>
      </c>
      <c r="BX423">
        <v>0</v>
      </c>
      <c r="BY423">
        <v>1.2</v>
      </c>
      <c r="BZ423">
        <v>0.39384000000000002</v>
      </c>
      <c r="CA423">
        <v>0.39384000000000002</v>
      </c>
      <c r="CB423">
        <v>0.19869999999999999</v>
      </c>
      <c r="CC423">
        <v>0.19869999999999999</v>
      </c>
      <c r="CD423">
        <v>0.1</v>
      </c>
      <c r="CE423">
        <v>0.1</v>
      </c>
      <c r="CF423">
        <v>0.1</v>
      </c>
      <c r="CG423">
        <v>0</v>
      </c>
      <c r="CH423">
        <v>0</v>
      </c>
      <c r="CI423">
        <v>0</v>
      </c>
      <c r="CJ423">
        <v>0</v>
      </c>
      <c r="CK423">
        <v>0</v>
      </c>
      <c r="CL423" t="s">
        <v>1188</v>
      </c>
      <c r="CM423">
        <v>2028</v>
      </c>
      <c r="CN423">
        <v>0</v>
      </c>
      <c r="CO423">
        <v>0</v>
      </c>
      <c r="CP423">
        <v>0</v>
      </c>
      <c r="CQ423">
        <v>0</v>
      </c>
      <c r="CR423">
        <v>0</v>
      </c>
      <c r="CS423" t="s">
        <v>2602</v>
      </c>
      <c r="CT423" t="s">
        <v>2669</v>
      </c>
      <c r="CU423">
        <v>1</v>
      </c>
      <c r="CV423">
        <v>0</v>
      </c>
      <c r="CW423" t="s">
        <v>2295</v>
      </c>
      <c r="CX423">
        <v>42.837800000000001</v>
      </c>
      <c r="CY423">
        <v>-105.7769</v>
      </c>
      <c r="CZ423" t="s">
        <v>1817</v>
      </c>
      <c r="DA423" t="s">
        <v>1818</v>
      </c>
      <c r="DB423">
        <v>0</v>
      </c>
      <c r="DC423">
        <v>0</v>
      </c>
      <c r="DD423" s="18">
        <v>7847158.5999999996</v>
      </c>
      <c r="DE423" s="18">
        <v>722288.6</v>
      </c>
      <c r="DF423" s="57">
        <v>0.53599999999999903</v>
      </c>
      <c r="DG423" t="s">
        <v>1820</v>
      </c>
      <c r="DH423">
        <v>3489267</v>
      </c>
      <c r="DI423">
        <v>2649.8</v>
      </c>
      <c r="DJ423">
        <v>1569.8</v>
      </c>
      <c r="DK423">
        <v>823013</v>
      </c>
      <c r="DL423">
        <v>6</v>
      </c>
      <c r="DM423">
        <v>701.8</v>
      </c>
      <c r="DN423">
        <v>9</v>
      </c>
      <c r="DO423">
        <v>3</v>
      </c>
      <c r="DP423">
        <v>0.70550857356445296</v>
      </c>
      <c r="DQ423">
        <v>0.42371396533196198</v>
      </c>
      <c r="DR423">
        <v>209.760605989814</v>
      </c>
      <c r="DS423">
        <v>7.3003784516189305E-7</v>
      </c>
      <c r="DT423">
        <v>0.44303178640866903</v>
      </c>
      <c r="DU423">
        <v>0.67535273213415103</v>
      </c>
      <c r="DV423">
        <v>0.40009386327428098</v>
      </c>
      <c r="DW423" s="58">
        <v>209.76076614534</v>
      </c>
      <c r="DX423">
        <v>7.64607969055194E-7</v>
      </c>
      <c r="DY423">
        <v>0.40226213700470598</v>
      </c>
      <c r="DZ423">
        <v>2.0619841602958901E-3</v>
      </c>
      <c r="EA423">
        <v>6.8732805343196595E-4</v>
      </c>
      <c r="EB423">
        <v>757332</v>
      </c>
      <c r="EC423">
        <v>529795</v>
      </c>
      <c r="ED423">
        <v>0</v>
      </c>
      <c r="EE423">
        <v>877</v>
      </c>
      <c r="EF423">
        <v>1</v>
      </c>
      <c r="EG423">
        <v>0</v>
      </c>
      <c r="EH423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>
        <v>1</v>
      </c>
      <c r="EO423">
        <v>0</v>
      </c>
      <c r="EP423">
        <v>0</v>
      </c>
      <c r="EQ423">
        <v>0</v>
      </c>
      <c r="ER423">
        <v>0</v>
      </c>
      <c r="ES423">
        <v>1</v>
      </c>
      <c r="ET423">
        <v>0</v>
      </c>
      <c r="EU423">
        <v>0</v>
      </c>
      <c r="EV423">
        <v>0</v>
      </c>
      <c r="EW423">
        <v>1</v>
      </c>
      <c r="EX423">
        <v>0</v>
      </c>
      <c r="EY423">
        <v>1</v>
      </c>
      <c r="EZ423" t="s">
        <v>1801</v>
      </c>
      <c r="FA423">
        <v>61</v>
      </c>
      <c r="FB423" t="s">
        <v>1860</v>
      </c>
      <c r="FC423">
        <v>0</v>
      </c>
      <c r="FD423" t="s">
        <v>1803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14</v>
      </c>
      <c r="FM423">
        <v>42</v>
      </c>
      <c r="FN423">
        <v>6</v>
      </c>
      <c r="FO423">
        <v>37</v>
      </c>
      <c r="FP423">
        <v>0</v>
      </c>
      <c r="FQ423">
        <v>0</v>
      </c>
      <c r="FR423">
        <v>0</v>
      </c>
      <c r="FS423">
        <v>0</v>
      </c>
      <c r="FT423">
        <v>0</v>
      </c>
      <c r="FU423">
        <v>0</v>
      </c>
      <c r="FV423">
        <v>0</v>
      </c>
      <c r="FW423">
        <v>0</v>
      </c>
      <c r="FX423">
        <v>0</v>
      </c>
      <c r="FY423">
        <v>0</v>
      </c>
      <c r="FZ423">
        <v>0</v>
      </c>
      <c r="GA423">
        <v>0</v>
      </c>
      <c r="GB423">
        <v>0</v>
      </c>
      <c r="GC423">
        <v>0</v>
      </c>
      <c r="GD423">
        <v>0</v>
      </c>
      <c r="GE423">
        <v>1</v>
      </c>
      <c r="GF423">
        <v>1</v>
      </c>
      <c r="GG423">
        <v>0</v>
      </c>
      <c r="GH423">
        <v>1</v>
      </c>
      <c r="GI423">
        <v>0</v>
      </c>
      <c r="GJ423" t="s">
        <v>1836</v>
      </c>
      <c r="GK423">
        <v>0</v>
      </c>
      <c r="GL423">
        <v>1</v>
      </c>
      <c r="GM423" t="s">
        <v>1836</v>
      </c>
      <c r="GN423">
        <v>0</v>
      </c>
      <c r="GO423" t="s">
        <v>1893</v>
      </c>
      <c r="GP423">
        <v>1</v>
      </c>
      <c r="GQ423" t="s">
        <v>2463</v>
      </c>
      <c r="GR423">
        <v>218.929238</v>
      </c>
      <c r="GS423">
        <v>12.103454176367199</v>
      </c>
      <c r="GT423">
        <v>7.1703533723531203</v>
      </c>
      <c r="GU423">
        <v>1</v>
      </c>
      <c r="GV423">
        <v>8604092</v>
      </c>
      <c r="GW423">
        <v>804899</v>
      </c>
      <c r="GX423">
        <v>0.59</v>
      </c>
      <c r="GY423">
        <v>902399</v>
      </c>
      <c r="GZ423">
        <v>209.76042562073954</v>
      </c>
      <c r="HA423" t="s">
        <v>1806</v>
      </c>
      <c r="HB423" s="57">
        <v>0.53599999999999903</v>
      </c>
      <c r="HC423" t="s">
        <v>1806</v>
      </c>
      <c r="HD423" s="58">
        <v>209.76076614534</v>
      </c>
      <c r="HE423" s="18">
        <v>493012.79999999912</v>
      </c>
      <c r="HF423" s="18">
        <v>5421168.7487999909</v>
      </c>
      <c r="HG423" s="18">
        <v>568574.25507573015</v>
      </c>
      <c r="HH423" s="57">
        <v>0.13815789473684212</v>
      </c>
      <c r="HI423">
        <v>34</v>
      </c>
      <c r="HJ423" s="11">
        <v>33.898300777365201</v>
      </c>
      <c r="HK423">
        <v>0</v>
      </c>
      <c r="HL423" s="11">
        <v>33.898300777365201</v>
      </c>
      <c r="HM423" s="59" t="s">
        <v>44</v>
      </c>
      <c r="HN423" s="59" t="s">
        <v>44</v>
      </c>
      <c r="HO423" s="59" t="s">
        <v>44</v>
      </c>
      <c r="HP423" s="59" t="s">
        <v>44</v>
      </c>
      <c r="HQ423" s="59" t="s">
        <v>44</v>
      </c>
      <c r="HR423" s="59" t="s">
        <v>44</v>
      </c>
      <c r="HS423" s="59" t="s">
        <v>44</v>
      </c>
      <c r="HT423" s="59" t="s">
        <v>44</v>
      </c>
      <c r="HU423" t="s">
        <v>44</v>
      </c>
      <c r="HV423" s="19">
        <v>1</v>
      </c>
      <c r="HW423" s="18">
        <v>111.25359692999999</v>
      </c>
      <c r="HX423" s="58">
        <v>36.64693482874199</v>
      </c>
      <c r="HY423" s="58">
        <v>68.35306517125801</v>
      </c>
      <c r="HZ423" s="57">
        <v>0.82337200034835079</v>
      </c>
      <c r="IA423" s="18">
        <v>493012.79999999906</v>
      </c>
      <c r="IB423" s="18">
        <v>757337.56592041312</v>
      </c>
      <c r="IC423" s="18">
        <v>8327683.8748608623</v>
      </c>
      <c r="ID423" s="58">
        <v>20.976076614534001</v>
      </c>
      <c r="IE423" s="18">
        <v>87341.067490350411</v>
      </c>
      <c r="IF423" s="18">
        <v>481233.18758537975</v>
      </c>
      <c r="IG423" s="18">
        <v>176342346.93350112</v>
      </c>
      <c r="IH423" s="18">
        <v>1</v>
      </c>
      <c r="II423" s="18">
        <v>0</v>
      </c>
      <c r="IJ423" s="18">
        <v>2579.8747501911862</v>
      </c>
      <c r="IK423" s="58">
        <v>43.907304571428568</v>
      </c>
      <c r="IL423" s="58">
        <v>8.8431227122121694</v>
      </c>
      <c r="IM423" s="58">
        <v>14.179006039211997</v>
      </c>
      <c r="IN423" s="58">
        <v>46.085883030207057</v>
      </c>
      <c r="IO423" s="58">
        <v>2.6163751163640157E-15</v>
      </c>
      <c r="IP423" s="58">
        <v>82.969085071944093</v>
      </c>
      <c r="IQ423" s="58">
        <v>26.914800176702926</v>
      </c>
      <c r="IR423" s="58">
        <v>27.573619897531589</v>
      </c>
      <c r="IS423" s="58">
        <f t="shared" si="30"/>
        <v>2579.8747501911862</v>
      </c>
      <c r="IT423" s="60"/>
      <c r="IU423" s="18">
        <f t="shared" si="31"/>
        <v>14.179006039211997</v>
      </c>
      <c r="IV423" s="18">
        <f t="shared" si="32"/>
        <v>43.907304571428568</v>
      </c>
      <c r="IW423" s="57">
        <f t="shared" si="33"/>
        <v>0.34901842694039986</v>
      </c>
      <c r="IX423" s="57">
        <f t="shared" si="34"/>
        <v>0.53614179169468712</v>
      </c>
      <c r="JA423" s="18">
        <v>214.13</v>
      </c>
    </row>
    <row r="424" spans="18:261" x14ac:dyDescent="0.2">
      <c r="R424" t="s">
        <v>120</v>
      </c>
      <c r="S424">
        <v>7097</v>
      </c>
      <c r="T424" t="s">
        <v>41</v>
      </c>
      <c r="U424" t="s">
        <v>121</v>
      </c>
      <c r="V424">
        <v>2940</v>
      </c>
      <c r="W424" t="s">
        <v>42</v>
      </c>
      <c r="X424" t="s">
        <v>77</v>
      </c>
      <c r="Y424">
        <v>48029</v>
      </c>
      <c r="Z424">
        <v>785</v>
      </c>
      <c r="AA424">
        <v>1345</v>
      </c>
      <c r="AB424" t="b">
        <v>1</v>
      </c>
      <c r="AC424">
        <v>9923</v>
      </c>
      <c r="AD424">
        <v>2010</v>
      </c>
      <c r="AE424" s="10">
        <v>9999</v>
      </c>
      <c r="AF424" s="11">
        <v>12</v>
      </c>
      <c r="AG424" s="11">
        <v>11.93038956211212</v>
      </c>
      <c r="AH424" s="11">
        <v>0</v>
      </c>
      <c r="AI424" s="11">
        <v>11.93038956211212</v>
      </c>
      <c r="AJ424" s="11" t="s">
        <v>138</v>
      </c>
      <c r="AK424" s="11">
        <v>4.82</v>
      </c>
      <c r="AL424" s="11" t="s">
        <v>138</v>
      </c>
      <c r="AM424" s="11">
        <v>-28.91</v>
      </c>
      <c r="AQ424" t="s">
        <v>1010</v>
      </c>
      <c r="AR424" t="s">
        <v>1016</v>
      </c>
      <c r="AS424">
        <v>4158</v>
      </c>
      <c r="AT424" t="s">
        <v>41</v>
      </c>
      <c r="AU424" t="s">
        <v>1017</v>
      </c>
      <c r="AV424">
        <v>2635</v>
      </c>
      <c r="AW424" t="s">
        <v>42</v>
      </c>
      <c r="AX424">
        <v>0</v>
      </c>
      <c r="AY424" t="s">
        <v>569</v>
      </c>
      <c r="AZ424" t="s">
        <v>125</v>
      </c>
      <c r="BA424">
        <v>56</v>
      </c>
      <c r="BB424" t="s">
        <v>1013</v>
      </c>
      <c r="BC424">
        <v>9</v>
      </c>
      <c r="BD424">
        <v>56009</v>
      </c>
      <c r="BE424">
        <v>220</v>
      </c>
      <c r="BF424">
        <v>11274</v>
      </c>
      <c r="BG424">
        <v>1964</v>
      </c>
      <c r="BH424">
        <v>0</v>
      </c>
      <c r="BI424" t="s">
        <v>1807</v>
      </c>
      <c r="BJ424" t="s">
        <v>1788</v>
      </c>
      <c r="BK424" t="s">
        <v>1808</v>
      </c>
      <c r="BL424" t="s">
        <v>1910</v>
      </c>
      <c r="BM424" t="s">
        <v>1865</v>
      </c>
      <c r="BN424">
        <v>2010</v>
      </c>
      <c r="BO424">
        <v>0.90700000000000003</v>
      </c>
      <c r="BP424" t="s">
        <v>1931</v>
      </c>
      <c r="BQ424">
        <v>0</v>
      </c>
      <c r="BR424">
        <v>0</v>
      </c>
      <c r="BS424">
        <v>0</v>
      </c>
      <c r="BT424" t="s">
        <v>41</v>
      </c>
      <c r="BU424">
        <v>0</v>
      </c>
      <c r="BV424" t="s">
        <v>1812</v>
      </c>
      <c r="BW424">
        <v>2015</v>
      </c>
      <c r="BX424">
        <v>0</v>
      </c>
      <c r="BY424">
        <v>0.15</v>
      </c>
      <c r="BZ424">
        <v>0.22091999999999901</v>
      </c>
      <c r="CA424">
        <v>0.22091999999999901</v>
      </c>
      <c r="CB424">
        <v>0.22091999999999901</v>
      </c>
      <c r="CC424">
        <v>0.22091999999999901</v>
      </c>
      <c r="CD424">
        <v>0.1</v>
      </c>
      <c r="CE424">
        <v>0.1</v>
      </c>
      <c r="CF424">
        <v>0.1</v>
      </c>
      <c r="CG424">
        <v>0.95699999999999996</v>
      </c>
      <c r="CH424">
        <v>0</v>
      </c>
      <c r="CI424">
        <v>0</v>
      </c>
      <c r="CJ424">
        <v>0</v>
      </c>
      <c r="CK424">
        <v>0</v>
      </c>
      <c r="CL424" t="s">
        <v>1188</v>
      </c>
      <c r="CM424">
        <v>2027</v>
      </c>
      <c r="CN424">
        <v>0</v>
      </c>
      <c r="CO424">
        <v>0</v>
      </c>
      <c r="CP424">
        <v>0</v>
      </c>
      <c r="CQ424">
        <v>0</v>
      </c>
      <c r="CR424">
        <v>0</v>
      </c>
      <c r="CS424" t="s">
        <v>2602</v>
      </c>
      <c r="CT424" t="s">
        <v>2670</v>
      </c>
      <c r="CU424">
        <v>1</v>
      </c>
      <c r="CV424">
        <v>0</v>
      </c>
      <c r="CW424" t="s">
        <v>2295</v>
      </c>
      <c r="CX424">
        <v>42.837800000000001</v>
      </c>
      <c r="CY424">
        <v>-105.7769</v>
      </c>
      <c r="CZ424" t="s">
        <v>1817</v>
      </c>
      <c r="DA424" t="s">
        <v>1818</v>
      </c>
      <c r="DB424">
        <v>0</v>
      </c>
      <c r="DC424">
        <v>0</v>
      </c>
      <c r="DD424" s="18">
        <v>14673894</v>
      </c>
      <c r="DE424" s="18">
        <v>1390631.8</v>
      </c>
      <c r="DF424" s="57">
        <v>0.5</v>
      </c>
      <c r="DG424" t="s">
        <v>1820</v>
      </c>
      <c r="DH424">
        <v>6598493.4000000004</v>
      </c>
      <c r="DI424">
        <v>836</v>
      </c>
      <c r="DJ424">
        <v>1597</v>
      </c>
      <c r="DK424">
        <v>1538997.8</v>
      </c>
      <c r="DL424">
        <v>9.4</v>
      </c>
      <c r="DM424">
        <v>731.8</v>
      </c>
      <c r="DN424">
        <v>21</v>
      </c>
      <c r="DO424">
        <v>0</v>
      </c>
      <c r="DP424">
        <v>0.11595319436368</v>
      </c>
      <c r="DQ424">
        <v>0.20976986980338599</v>
      </c>
      <c r="DR424">
        <v>209.76023213528299</v>
      </c>
      <c r="DS424">
        <v>6.0235425643470496E-7</v>
      </c>
      <c r="DT424">
        <v>0.22325703630430499</v>
      </c>
      <c r="DU424">
        <v>0.113943851577502</v>
      </c>
      <c r="DV424">
        <v>0.21766546766659201</v>
      </c>
      <c r="DW424" s="58">
        <v>209.75997236997799</v>
      </c>
      <c r="DX424">
        <v>6.40593423940502E-7</v>
      </c>
      <c r="DY424">
        <v>0.22180820852226599</v>
      </c>
      <c r="DZ424">
        <v>2.9583045984520602E-3</v>
      </c>
      <c r="EA424">
        <v>0</v>
      </c>
      <c r="EB424">
        <v>1163624</v>
      </c>
      <c r="EC424">
        <v>811064</v>
      </c>
      <c r="ED424">
        <v>0</v>
      </c>
      <c r="EE424">
        <v>6860</v>
      </c>
      <c r="EF424">
        <v>1</v>
      </c>
      <c r="EG424">
        <v>0</v>
      </c>
      <c r="EH424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>
        <v>0</v>
      </c>
      <c r="EO424">
        <v>0</v>
      </c>
      <c r="EP424">
        <v>1</v>
      </c>
      <c r="EQ424">
        <v>0</v>
      </c>
      <c r="ER424">
        <v>1</v>
      </c>
      <c r="ES424">
        <v>0</v>
      </c>
      <c r="ET424">
        <v>0</v>
      </c>
      <c r="EU424">
        <v>0</v>
      </c>
      <c r="EV424">
        <v>0</v>
      </c>
      <c r="EW424">
        <v>1</v>
      </c>
      <c r="EX424">
        <v>0</v>
      </c>
      <c r="EY424">
        <v>1</v>
      </c>
      <c r="EZ424" t="s">
        <v>1823</v>
      </c>
      <c r="FA424">
        <v>58</v>
      </c>
      <c r="FB424" t="s">
        <v>1824</v>
      </c>
      <c r="FC424">
        <v>0</v>
      </c>
      <c r="FD424" t="s">
        <v>1803</v>
      </c>
      <c r="FE424">
        <v>0</v>
      </c>
      <c r="FF424">
        <v>0</v>
      </c>
      <c r="FG424">
        <v>0</v>
      </c>
      <c r="FH424">
        <v>0</v>
      </c>
      <c r="FI424">
        <v>0</v>
      </c>
      <c r="FJ424">
        <v>0</v>
      </c>
      <c r="FK424">
        <v>0</v>
      </c>
      <c r="FL424">
        <v>14</v>
      </c>
      <c r="FM424">
        <v>42</v>
      </c>
      <c r="FN424">
        <v>6</v>
      </c>
      <c r="FO424">
        <v>37</v>
      </c>
      <c r="FP424">
        <v>0</v>
      </c>
      <c r="FQ424">
        <v>0</v>
      </c>
      <c r="FR424">
        <v>0</v>
      </c>
      <c r="FS424">
        <v>0</v>
      </c>
      <c r="FT424">
        <v>0</v>
      </c>
      <c r="FU424">
        <v>0</v>
      </c>
      <c r="FV424">
        <v>0</v>
      </c>
      <c r="FW424">
        <v>0</v>
      </c>
      <c r="FX424">
        <v>0</v>
      </c>
      <c r="FY424">
        <v>0</v>
      </c>
      <c r="FZ424">
        <v>0</v>
      </c>
      <c r="GA424">
        <v>0</v>
      </c>
      <c r="GB424">
        <v>0</v>
      </c>
      <c r="GC424">
        <v>0</v>
      </c>
      <c r="GD424">
        <v>0</v>
      </c>
      <c r="GE424">
        <v>1</v>
      </c>
      <c r="GF424">
        <v>1</v>
      </c>
      <c r="GG424">
        <v>0</v>
      </c>
      <c r="GH424">
        <v>1</v>
      </c>
      <c r="GI424">
        <v>0</v>
      </c>
      <c r="GJ424" t="s">
        <v>1836</v>
      </c>
      <c r="GK424">
        <v>0</v>
      </c>
      <c r="GL424">
        <v>1</v>
      </c>
      <c r="GM424" t="s">
        <v>1836</v>
      </c>
      <c r="GN424">
        <v>0</v>
      </c>
      <c r="GO424" t="s">
        <v>1893</v>
      </c>
      <c r="GP424">
        <v>1</v>
      </c>
      <c r="GQ424" t="s">
        <v>2463</v>
      </c>
      <c r="GR424">
        <v>218.929238</v>
      </c>
      <c r="GS424">
        <v>3.8185854371813002</v>
      </c>
      <c r="GT424">
        <v>7.2945944296393996</v>
      </c>
      <c r="GU424">
        <v>0</v>
      </c>
      <c r="GV424">
        <v>13725586</v>
      </c>
      <c r="GW424">
        <v>1288621</v>
      </c>
      <c r="GX424">
        <v>0.47</v>
      </c>
      <c r="GY424">
        <v>1439538</v>
      </c>
      <c r="GZ424">
        <v>209.75978730525603</v>
      </c>
      <c r="HA424" t="s">
        <v>1806</v>
      </c>
      <c r="HB424" s="57">
        <v>0.5</v>
      </c>
      <c r="HC424" t="s">
        <v>1806</v>
      </c>
      <c r="HD424" s="58">
        <v>209.75997236997799</v>
      </c>
      <c r="HE424" s="18">
        <v>963600</v>
      </c>
      <c r="HF424" s="18">
        <v>10863626.4</v>
      </c>
      <c r="HG424" s="18">
        <v>1139376.9867508817</v>
      </c>
      <c r="HH424" s="57">
        <v>0.28947368421052633</v>
      </c>
      <c r="HI424">
        <v>34</v>
      </c>
      <c r="HJ424" s="11">
        <v>19.953102568234332</v>
      </c>
      <c r="HK424">
        <v>0</v>
      </c>
      <c r="HL424" s="11">
        <v>19.953102568234332</v>
      </c>
      <c r="HM424" s="59" t="s">
        <v>44</v>
      </c>
      <c r="HN424" s="59" t="s">
        <v>44</v>
      </c>
      <c r="HO424" s="59" t="s">
        <v>44</v>
      </c>
      <c r="HP424" s="59" t="s">
        <v>44</v>
      </c>
      <c r="HQ424" s="59" t="s">
        <v>44</v>
      </c>
      <c r="HR424" s="59" t="s">
        <v>44</v>
      </c>
      <c r="HS424" s="59" t="s">
        <v>44</v>
      </c>
      <c r="HT424" s="59" t="s">
        <v>44</v>
      </c>
      <c r="HU424" t="s">
        <v>44</v>
      </c>
      <c r="HV424" s="19">
        <v>1</v>
      </c>
      <c r="HW424" s="18">
        <v>238.99606037999999</v>
      </c>
      <c r="HX424" s="58">
        <v>78.725302289171992</v>
      </c>
      <c r="HY424" s="58">
        <v>141.27469771082801</v>
      </c>
      <c r="HZ424" s="57">
        <v>0.77862491856225036</v>
      </c>
      <c r="IA424" s="18">
        <v>963600</v>
      </c>
      <c r="IB424" s="18">
        <v>1500565.9430531689</v>
      </c>
      <c r="IC424" s="18">
        <v>16917380.441981427</v>
      </c>
      <c r="ID424" s="58">
        <v>20.975997236997799</v>
      </c>
      <c r="IE424" s="18">
        <v>177429.46270412151</v>
      </c>
      <c r="IF424" s="18">
        <v>961947.52404676017</v>
      </c>
      <c r="IG424" s="18">
        <v>378820347.01122844</v>
      </c>
      <c r="IH424" s="18">
        <v>0</v>
      </c>
      <c r="II424" s="18">
        <v>0</v>
      </c>
      <c r="IJ424" s="18">
        <v>2681.4451076485561</v>
      </c>
      <c r="IK424" s="58">
        <v>29.828676000000002</v>
      </c>
      <c r="IL424" s="58">
        <v>9.4236519956124329</v>
      </c>
      <c r="IM424" s="58">
        <v>14.537478545477997</v>
      </c>
      <c r="IN424" s="58">
        <v>31.812049957695411</v>
      </c>
      <c r="IO424" s="58">
        <v>0</v>
      </c>
      <c r="IP424" s="58">
        <v>84.854233648790583</v>
      </c>
      <c r="IQ424" s="58">
        <v>15.73579985879563</v>
      </c>
      <c r="IR424" s="58">
        <v>15.762831510961295</v>
      </c>
      <c r="IS424" s="58">
        <f t="shared" si="30"/>
        <v>2681.4451076485561</v>
      </c>
      <c r="IT424" s="60"/>
      <c r="IU424" s="18">
        <f t="shared" si="31"/>
        <v>14.537478545477997</v>
      </c>
      <c r="IV424" s="18">
        <f t="shared" si="32"/>
        <v>29.828676000000002</v>
      </c>
      <c r="IW424" s="57">
        <f t="shared" si="33"/>
        <v>0.35784228313259991</v>
      </c>
      <c r="IX424" s="57">
        <f t="shared" si="34"/>
        <v>0.55724983712450071</v>
      </c>
      <c r="JA424" s="18">
        <v>214.13</v>
      </c>
    </row>
    <row r="425" spans="18:261" x14ac:dyDescent="0.2">
      <c r="R425" t="s">
        <v>817</v>
      </c>
      <c r="S425">
        <v>7210</v>
      </c>
      <c r="T425" t="s">
        <v>41</v>
      </c>
      <c r="U425" t="s">
        <v>818</v>
      </c>
      <c r="V425">
        <v>3006</v>
      </c>
      <c r="W425" t="s">
        <v>42</v>
      </c>
      <c r="X425" t="s">
        <v>56</v>
      </c>
      <c r="Y425">
        <v>45075</v>
      </c>
      <c r="Z425">
        <v>415</v>
      </c>
      <c r="AA425">
        <v>415</v>
      </c>
      <c r="AB425" t="b">
        <v>1</v>
      </c>
      <c r="AC425">
        <v>9502</v>
      </c>
      <c r="AD425">
        <v>1996</v>
      </c>
      <c r="AE425" s="10">
        <v>9999</v>
      </c>
      <c r="AF425" s="11">
        <v>281</v>
      </c>
      <c r="AG425" s="11">
        <v>41.590492833261621</v>
      </c>
      <c r="AH425" s="11">
        <v>2</v>
      </c>
      <c r="AI425" s="11">
        <v>14.800887129274598</v>
      </c>
      <c r="AJ425" s="11" t="s">
        <v>56</v>
      </c>
      <c r="AK425" s="11">
        <v>4.82</v>
      </c>
      <c r="AL425" s="11" t="s">
        <v>100</v>
      </c>
      <c r="AM425" s="11">
        <v>-28.91</v>
      </c>
      <c r="AQ425" t="s">
        <v>1010</v>
      </c>
      <c r="AR425" t="s">
        <v>1018</v>
      </c>
      <c r="AS425">
        <v>4158</v>
      </c>
      <c r="AT425" t="s">
        <v>41</v>
      </c>
      <c r="AU425" t="s">
        <v>1019</v>
      </c>
      <c r="AV425">
        <v>2636</v>
      </c>
      <c r="AW425" t="s">
        <v>42</v>
      </c>
      <c r="AX425">
        <v>0</v>
      </c>
      <c r="AY425" t="s">
        <v>569</v>
      </c>
      <c r="AZ425" t="s">
        <v>125</v>
      </c>
      <c r="BA425">
        <v>56</v>
      </c>
      <c r="BB425" t="s">
        <v>1013</v>
      </c>
      <c r="BC425">
        <v>9</v>
      </c>
      <c r="BD425">
        <v>56009</v>
      </c>
      <c r="BE425">
        <v>330</v>
      </c>
      <c r="BF425">
        <v>11341</v>
      </c>
      <c r="BG425">
        <v>1959</v>
      </c>
      <c r="BH425">
        <v>2027</v>
      </c>
      <c r="BI425" t="s">
        <v>1881</v>
      </c>
      <c r="BJ425" t="s">
        <v>1788</v>
      </c>
      <c r="BK425" t="s">
        <v>1808</v>
      </c>
      <c r="BL425" t="s">
        <v>1910</v>
      </c>
      <c r="BM425" t="s">
        <v>1865</v>
      </c>
      <c r="BN425">
        <v>2012</v>
      </c>
      <c r="BO425">
        <v>0.90700000000000003</v>
      </c>
      <c r="BP425" t="s">
        <v>1971</v>
      </c>
      <c r="BQ425">
        <v>0</v>
      </c>
      <c r="BR425">
        <v>0</v>
      </c>
      <c r="BS425">
        <v>0</v>
      </c>
      <c r="BT425" t="s">
        <v>41</v>
      </c>
      <c r="BU425">
        <v>0</v>
      </c>
      <c r="BV425" t="s">
        <v>1812</v>
      </c>
      <c r="BW425">
        <v>2015</v>
      </c>
      <c r="BX425">
        <v>0</v>
      </c>
      <c r="BY425">
        <v>0.15</v>
      </c>
      <c r="BZ425">
        <v>0.13319</v>
      </c>
      <c r="CA425">
        <v>0.13319</v>
      </c>
      <c r="CB425">
        <v>0.13319</v>
      </c>
      <c r="CC425">
        <v>0.13319</v>
      </c>
      <c r="CD425">
        <v>0.1</v>
      </c>
      <c r="CE425">
        <v>0.1</v>
      </c>
      <c r="CF425">
        <v>0.1</v>
      </c>
      <c r="CG425">
        <v>0.95699999999999996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 t="s">
        <v>1793</v>
      </c>
      <c r="CO425">
        <v>0</v>
      </c>
      <c r="CP425">
        <v>0</v>
      </c>
      <c r="CQ425">
        <v>0</v>
      </c>
      <c r="CR425">
        <v>0</v>
      </c>
      <c r="CS425" t="s">
        <v>2602</v>
      </c>
      <c r="CT425" t="s">
        <v>2671</v>
      </c>
      <c r="CU425">
        <v>1</v>
      </c>
      <c r="CV425">
        <v>0</v>
      </c>
      <c r="CW425" t="s">
        <v>2295</v>
      </c>
      <c r="CX425">
        <v>42.837800000000001</v>
      </c>
      <c r="CY425">
        <v>-105.7769</v>
      </c>
      <c r="CZ425" t="s">
        <v>1817</v>
      </c>
      <c r="DA425" t="s">
        <v>1818</v>
      </c>
      <c r="DB425">
        <v>0</v>
      </c>
      <c r="DC425">
        <v>0</v>
      </c>
      <c r="DD425" s="18">
        <v>22159595.800000001</v>
      </c>
      <c r="DE425" s="18">
        <v>2065832.6</v>
      </c>
      <c r="DF425" s="57">
        <v>0.53800000000000003</v>
      </c>
      <c r="DG425" t="s">
        <v>1820</v>
      </c>
      <c r="DH425">
        <v>9760528</v>
      </c>
      <c r="DI425">
        <v>1366.4</v>
      </c>
      <c r="DJ425">
        <v>1489.8</v>
      </c>
      <c r="DK425">
        <v>2324098.4</v>
      </c>
      <c r="DL425">
        <v>18.399999999999999</v>
      </c>
      <c r="DM425">
        <v>651.6</v>
      </c>
      <c r="DN425">
        <v>37</v>
      </c>
      <c r="DO425">
        <v>0</v>
      </c>
      <c r="DP425">
        <v>0.13096736116648799</v>
      </c>
      <c r="DQ425">
        <v>0.13320420764243199</v>
      </c>
      <c r="DR425">
        <v>209.76005459694801</v>
      </c>
      <c r="DS425">
        <v>7.8289626658020503E-7</v>
      </c>
      <c r="DT425">
        <v>0.13189666921829701</v>
      </c>
      <c r="DU425">
        <v>0.123323549069428</v>
      </c>
      <c r="DV425">
        <v>0.134460936331699</v>
      </c>
      <c r="DW425" s="58">
        <v>209.75999932273101</v>
      </c>
      <c r="DX425">
        <v>8.3034005520985098E-7</v>
      </c>
      <c r="DY425">
        <v>0.13351736709325501</v>
      </c>
      <c r="DZ425">
        <v>3.4367611108745101E-3</v>
      </c>
      <c r="EA425">
        <v>0</v>
      </c>
      <c r="EB425">
        <v>2076539</v>
      </c>
      <c r="EC425">
        <v>1363878</v>
      </c>
      <c r="ED425">
        <v>0</v>
      </c>
      <c r="EE425">
        <v>4578</v>
      </c>
      <c r="EF425">
        <v>1</v>
      </c>
      <c r="EG425">
        <v>0</v>
      </c>
      <c r="EH425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>
        <v>0</v>
      </c>
      <c r="EO425">
        <v>0</v>
      </c>
      <c r="EP425">
        <v>1</v>
      </c>
      <c r="EQ425">
        <v>0</v>
      </c>
      <c r="ER425">
        <v>1</v>
      </c>
      <c r="ES425">
        <v>0</v>
      </c>
      <c r="ET425">
        <v>0</v>
      </c>
      <c r="EU425">
        <v>0</v>
      </c>
      <c r="EV425">
        <v>0</v>
      </c>
      <c r="EW425">
        <v>0</v>
      </c>
      <c r="EX425">
        <v>1</v>
      </c>
      <c r="EY425">
        <v>1</v>
      </c>
      <c r="EZ425" t="s">
        <v>1823</v>
      </c>
      <c r="FA425">
        <v>63</v>
      </c>
      <c r="FB425" t="s">
        <v>1860</v>
      </c>
      <c r="FC425">
        <v>0</v>
      </c>
      <c r="FD425" t="s">
        <v>1803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14</v>
      </c>
      <c r="FM425">
        <v>42</v>
      </c>
      <c r="FN425">
        <v>6</v>
      </c>
      <c r="FO425">
        <v>37</v>
      </c>
      <c r="FP425">
        <v>0</v>
      </c>
      <c r="FQ425">
        <v>0</v>
      </c>
      <c r="FR425">
        <v>0</v>
      </c>
      <c r="FS425">
        <v>0</v>
      </c>
      <c r="FT425">
        <v>0</v>
      </c>
      <c r="FU425">
        <v>0</v>
      </c>
      <c r="FV425">
        <v>0</v>
      </c>
      <c r="FW425">
        <v>0</v>
      </c>
      <c r="FX425">
        <v>0</v>
      </c>
      <c r="FY425">
        <v>0</v>
      </c>
      <c r="FZ425">
        <v>0</v>
      </c>
      <c r="GA425">
        <v>0</v>
      </c>
      <c r="GB425">
        <v>0</v>
      </c>
      <c r="GC425">
        <v>0</v>
      </c>
      <c r="GD425">
        <v>0</v>
      </c>
      <c r="GE425">
        <v>1</v>
      </c>
      <c r="GF425">
        <v>1</v>
      </c>
      <c r="GG425">
        <v>0</v>
      </c>
      <c r="GH425">
        <v>1</v>
      </c>
      <c r="GI425">
        <v>0</v>
      </c>
      <c r="GJ425" t="s">
        <v>1836</v>
      </c>
      <c r="GK425">
        <v>0</v>
      </c>
      <c r="GL425">
        <v>1</v>
      </c>
      <c r="GM425" t="s">
        <v>1836</v>
      </c>
      <c r="GN425">
        <v>0</v>
      </c>
      <c r="GO425" t="s">
        <v>1893</v>
      </c>
      <c r="GP425">
        <v>1</v>
      </c>
      <c r="GQ425" t="s">
        <v>2463</v>
      </c>
      <c r="GR425">
        <v>218.929238</v>
      </c>
      <c r="GS425">
        <v>6.2412860542637896</v>
      </c>
      <c r="GT425">
        <v>6.8049384979817003</v>
      </c>
      <c r="GU425">
        <v>0</v>
      </c>
      <c r="GV425">
        <v>24941249</v>
      </c>
      <c r="GW425">
        <v>2316919</v>
      </c>
      <c r="GX425">
        <v>0.61</v>
      </c>
      <c r="GY425">
        <v>2615834</v>
      </c>
      <c r="GZ425">
        <v>209.75966359984619</v>
      </c>
      <c r="HA425" t="s">
        <v>1806</v>
      </c>
      <c r="HB425" s="57">
        <v>0.53800000000000003</v>
      </c>
      <c r="HC425" t="s">
        <v>1806</v>
      </c>
      <c r="HD425" s="58">
        <v>209.75999932273101</v>
      </c>
      <c r="HE425" s="18">
        <v>1555250.4000000001</v>
      </c>
      <c r="HF425" s="18">
        <v>17638094.786400001</v>
      </c>
      <c r="HG425" s="18">
        <v>1849883.3752247649</v>
      </c>
      <c r="HH425" s="57">
        <v>0.43421052631578949</v>
      </c>
      <c r="HI425">
        <v>34</v>
      </c>
      <c r="HJ425" s="11">
        <v>15.295780991773029</v>
      </c>
      <c r="HK425">
        <v>0</v>
      </c>
      <c r="HL425" s="11">
        <v>15.295780991773029</v>
      </c>
      <c r="HM425" s="59" t="s">
        <v>44</v>
      </c>
      <c r="HN425" s="59" t="s">
        <v>44</v>
      </c>
      <c r="HO425" s="59" t="s">
        <v>44</v>
      </c>
      <c r="HP425" s="59" t="s">
        <v>44</v>
      </c>
      <c r="HQ425" s="59" t="s">
        <v>44</v>
      </c>
      <c r="HR425" s="59" t="s">
        <v>44</v>
      </c>
      <c r="HS425" s="59" t="s">
        <v>44</v>
      </c>
      <c r="HT425" s="59" t="s">
        <v>44</v>
      </c>
      <c r="HU425" t="s">
        <v>44</v>
      </c>
      <c r="HV425" s="19">
        <v>1</v>
      </c>
      <c r="HW425" s="18">
        <v>360.62457700499999</v>
      </c>
      <c r="HX425" s="58">
        <v>118.78973566544698</v>
      </c>
      <c r="HY425" s="58">
        <v>211.21026433455302</v>
      </c>
      <c r="HZ425" s="57">
        <v>0.84058414755250743</v>
      </c>
      <c r="IA425" s="18">
        <v>1555250.4000000001</v>
      </c>
      <c r="IB425" s="18">
        <v>2429960.6537447888</v>
      </c>
      <c r="IC425" s="18">
        <v>27558183.774119653</v>
      </c>
      <c r="ID425" s="58">
        <v>20.975999932273101</v>
      </c>
      <c r="IE425" s="18">
        <v>289030.23048975173</v>
      </c>
      <c r="IF425" s="18">
        <v>1560853.1447350131</v>
      </c>
      <c r="IG425" s="18">
        <v>571607444.84490979</v>
      </c>
      <c r="IH425" s="18">
        <v>0</v>
      </c>
      <c r="II425" s="18">
        <v>0</v>
      </c>
      <c r="IJ425" s="18">
        <v>2706.3431156901283</v>
      </c>
      <c r="IK425" s="58">
        <v>25.543876000000001</v>
      </c>
      <c r="IL425" s="58">
        <v>9.5676770001663236</v>
      </c>
      <c r="IM425" s="58">
        <v>14.623872998426997</v>
      </c>
      <c r="IN425" s="58">
        <v>26.83526493084646</v>
      </c>
      <c r="IO425" s="58">
        <v>0</v>
      </c>
      <c r="IP425" s="58">
        <v>85.306210049826134</v>
      </c>
      <c r="IQ425" s="58">
        <v>7.6194841291028155</v>
      </c>
      <c r="IR425" s="58">
        <v>7.5921336863453748</v>
      </c>
      <c r="IS425" s="58">
        <f t="shared" si="30"/>
        <v>2706.3431156901283</v>
      </c>
      <c r="IT425" s="60"/>
      <c r="IU425" s="18">
        <f t="shared" si="31"/>
        <v>14.623872998426997</v>
      </c>
      <c r="IV425" s="18">
        <f t="shared" si="32"/>
        <v>25.543876000000001</v>
      </c>
      <c r="IW425" s="57">
        <f t="shared" si="33"/>
        <v>0.35996889595589998</v>
      </c>
      <c r="IX425" s="57">
        <f t="shared" si="34"/>
        <v>0.56242406608272755</v>
      </c>
      <c r="JA425" s="18">
        <v>214.13</v>
      </c>
    </row>
    <row r="426" spans="18:261" x14ac:dyDescent="0.2">
      <c r="R426" t="s">
        <v>821</v>
      </c>
      <c r="S426">
        <v>7213</v>
      </c>
      <c r="T426" t="s">
        <v>41</v>
      </c>
      <c r="U426">
        <v>1</v>
      </c>
      <c r="V426">
        <v>3007</v>
      </c>
      <c r="W426" t="s">
        <v>42</v>
      </c>
      <c r="X426" t="s">
        <v>531</v>
      </c>
      <c r="Y426">
        <v>51083</v>
      </c>
      <c r="Z426">
        <v>440</v>
      </c>
      <c r="AA426">
        <v>877</v>
      </c>
      <c r="AB426" t="b">
        <v>1</v>
      </c>
      <c r="AC426">
        <v>10106</v>
      </c>
      <c r="AD426">
        <v>1995</v>
      </c>
      <c r="AE426" s="10">
        <v>2045</v>
      </c>
      <c r="AF426" s="11">
        <v>999</v>
      </c>
      <c r="AG426" s="11">
        <v>24.03298064779176</v>
      </c>
      <c r="AH426" s="11">
        <v>91</v>
      </c>
      <c r="AI426" s="11">
        <v>13.73313179873815</v>
      </c>
      <c r="AJ426" s="11" t="s">
        <v>531</v>
      </c>
      <c r="AK426" s="11">
        <v>4.82</v>
      </c>
      <c r="AL426" s="11" t="s">
        <v>86</v>
      </c>
      <c r="AM426" s="11"/>
      <c r="AQ426" t="s">
        <v>1020</v>
      </c>
      <c r="AR426" t="s">
        <v>1021</v>
      </c>
      <c r="AS426">
        <v>4162</v>
      </c>
      <c r="AT426" t="s">
        <v>41</v>
      </c>
      <c r="AU426">
        <v>1</v>
      </c>
      <c r="AV426">
        <v>2637</v>
      </c>
      <c r="AW426" t="s">
        <v>42</v>
      </c>
      <c r="AX426">
        <v>0</v>
      </c>
      <c r="AY426" t="s">
        <v>569</v>
      </c>
      <c r="AZ426" t="s">
        <v>125</v>
      </c>
      <c r="BA426">
        <v>56</v>
      </c>
      <c r="BB426" t="s">
        <v>670</v>
      </c>
      <c r="BC426">
        <v>23</v>
      </c>
      <c r="BD426">
        <v>56023</v>
      </c>
      <c r="BE426">
        <v>156</v>
      </c>
      <c r="BF426">
        <v>10983</v>
      </c>
      <c r="BG426">
        <v>1963</v>
      </c>
      <c r="BH426">
        <v>0</v>
      </c>
      <c r="BI426" t="s">
        <v>1881</v>
      </c>
      <c r="BJ426" t="s">
        <v>1788</v>
      </c>
      <c r="BK426" t="s">
        <v>1808</v>
      </c>
      <c r="BL426" t="s">
        <v>1910</v>
      </c>
      <c r="BM426" t="s">
        <v>1810</v>
      </c>
      <c r="BN426">
        <v>2012</v>
      </c>
      <c r="BO426">
        <v>0.97</v>
      </c>
      <c r="BP426" t="s">
        <v>1971</v>
      </c>
      <c r="BQ426">
        <v>0</v>
      </c>
      <c r="BR426">
        <v>0</v>
      </c>
      <c r="BS426">
        <v>0</v>
      </c>
      <c r="BT426" t="s">
        <v>1862</v>
      </c>
      <c r="BU426" t="s">
        <v>1793</v>
      </c>
      <c r="BV426" t="s">
        <v>1812</v>
      </c>
      <c r="BW426">
        <v>2015</v>
      </c>
      <c r="BX426">
        <v>0</v>
      </c>
      <c r="BY426">
        <v>0.15</v>
      </c>
      <c r="BZ426">
        <v>0.21178</v>
      </c>
      <c r="CA426">
        <v>0.21178</v>
      </c>
      <c r="CB426">
        <v>0.1469</v>
      </c>
      <c r="CC426">
        <v>0.1469</v>
      </c>
      <c r="CD426">
        <v>0.1</v>
      </c>
      <c r="CE426">
        <v>0.1</v>
      </c>
      <c r="CF426">
        <v>0.1</v>
      </c>
      <c r="CG426">
        <v>0.99</v>
      </c>
      <c r="CH426">
        <v>0</v>
      </c>
      <c r="CI426">
        <v>0</v>
      </c>
      <c r="CJ426">
        <v>0</v>
      </c>
      <c r="CK426">
        <v>0</v>
      </c>
      <c r="CL426" t="s">
        <v>1188</v>
      </c>
      <c r="CM426">
        <v>2026</v>
      </c>
      <c r="CN426" t="s">
        <v>1793</v>
      </c>
      <c r="CO426">
        <v>0</v>
      </c>
      <c r="CP426">
        <v>0</v>
      </c>
      <c r="CQ426">
        <v>0</v>
      </c>
      <c r="CR426">
        <v>0</v>
      </c>
      <c r="CS426" t="s">
        <v>2602</v>
      </c>
      <c r="CT426" t="s">
        <v>2672</v>
      </c>
      <c r="CU426">
        <v>1</v>
      </c>
      <c r="CV426">
        <v>0</v>
      </c>
      <c r="CW426" t="s">
        <v>2295</v>
      </c>
      <c r="CX426">
        <v>41.758099999999999</v>
      </c>
      <c r="CY426">
        <v>-110.59829999999999</v>
      </c>
      <c r="CZ426" t="s">
        <v>1817</v>
      </c>
      <c r="DA426" t="s">
        <v>1818</v>
      </c>
      <c r="DB426">
        <v>0</v>
      </c>
      <c r="DC426" t="s">
        <v>2673</v>
      </c>
      <c r="DD426" s="18">
        <v>13550294.800000001</v>
      </c>
      <c r="DE426" s="18">
        <v>1280235.8</v>
      </c>
      <c r="DF426" s="57">
        <v>0.52200000000000002</v>
      </c>
      <c r="DG426" t="s">
        <v>1820</v>
      </c>
      <c r="DH426">
        <v>5733343</v>
      </c>
      <c r="DI426">
        <v>971.4</v>
      </c>
      <c r="DJ426">
        <v>1406.6</v>
      </c>
      <c r="DK426">
        <v>1419381.4</v>
      </c>
      <c r="DL426">
        <v>7.6</v>
      </c>
      <c r="DM426">
        <v>576</v>
      </c>
      <c r="DN426">
        <v>41</v>
      </c>
      <c r="DO426">
        <v>0</v>
      </c>
      <c r="DP426">
        <v>0.131377820128532</v>
      </c>
      <c r="DQ426">
        <v>0.20666009386996501</v>
      </c>
      <c r="DR426">
        <v>209.634915391292</v>
      </c>
      <c r="DS426">
        <v>3.6615891897584102E-7</v>
      </c>
      <c r="DT426">
        <v>0.19975689450050199</v>
      </c>
      <c r="DU426">
        <v>0.14337695442611301</v>
      </c>
      <c r="DV426">
        <v>0.207611719266801</v>
      </c>
      <c r="DW426" s="58">
        <v>209.49823172850799</v>
      </c>
      <c r="DX426">
        <v>5.6087340623762597E-7</v>
      </c>
      <c r="DY426">
        <v>0.20092989378099299</v>
      </c>
      <c r="DZ426">
        <v>6.3528552443052402E-3</v>
      </c>
      <c r="EA426">
        <v>0</v>
      </c>
      <c r="EB426">
        <v>1182784</v>
      </c>
      <c r="EC426">
        <v>635640</v>
      </c>
      <c r="ED426">
        <v>44206</v>
      </c>
      <c r="EE426">
        <v>0</v>
      </c>
      <c r="EF426">
        <v>1</v>
      </c>
      <c r="EG426">
        <v>1</v>
      </c>
      <c r="EH426" t="s">
        <v>1821</v>
      </c>
      <c r="EI426">
        <v>0.25</v>
      </c>
      <c r="EJ426">
        <v>0.36</v>
      </c>
      <c r="EK426" t="s">
        <v>1822</v>
      </c>
      <c r="EL426" t="s">
        <v>1822</v>
      </c>
      <c r="EM426">
        <v>0</v>
      </c>
      <c r="EN426">
        <v>1</v>
      </c>
      <c r="EO426">
        <v>0</v>
      </c>
      <c r="EP426">
        <v>0</v>
      </c>
      <c r="EQ426">
        <v>0</v>
      </c>
      <c r="ER426">
        <v>1</v>
      </c>
      <c r="ES426">
        <v>0</v>
      </c>
      <c r="ET426">
        <v>0</v>
      </c>
      <c r="EU426">
        <v>0</v>
      </c>
      <c r="EV426">
        <v>0</v>
      </c>
      <c r="EW426">
        <v>1</v>
      </c>
      <c r="EX426">
        <v>0</v>
      </c>
      <c r="EY426">
        <v>1</v>
      </c>
      <c r="EZ426" t="s">
        <v>1801</v>
      </c>
      <c r="FA426">
        <v>59</v>
      </c>
      <c r="FB426" t="s">
        <v>1824</v>
      </c>
      <c r="FC426">
        <v>0</v>
      </c>
      <c r="FD426" t="s">
        <v>1803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16</v>
      </c>
      <c r="FM426">
        <v>17</v>
      </c>
      <c r="FN426">
        <v>15</v>
      </c>
      <c r="FO426">
        <v>55</v>
      </c>
      <c r="FP426">
        <v>0</v>
      </c>
      <c r="FQ426">
        <v>0</v>
      </c>
      <c r="FR426">
        <v>0</v>
      </c>
      <c r="FS426">
        <v>0</v>
      </c>
      <c r="FT426">
        <v>0</v>
      </c>
      <c r="FU426">
        <v>0</v>
      </c>
      <c r="FV426">
        <v>0</v>
      </c>
      <c r="FW426">
        <v>0</v>
      </c>
      <c r="FX426">
        <v>0</v>
      </c>
      <c r="FY426">
        <v>0</v>
      </c>
      <c r="FZ426">
        <v>0</v>
      </c>
      <c r="GA426">
        <v>0</v>
      </c>
      <c r="GB426" t="s">
        <v>2416</v>
      </c>
      <c r="GC426">
        <v>2026</v>
      </c>
      <c r="GD426">
        <v>1</v>
      </c>
      <c r="GE426">
        <v>1</v>
      </c>
      <c r="GF426">
        <v>1</v>
      </c>
      <c r="GG426">
        <v>0</v>
      </c>
      <c r="GH426">
        <v>1</v>
      </c>
      <c r="GI426">
        <v>0</v>
      </c>
      <c r="GJ426" t="s">
        <v>1836</v>
      </c>
      <c r="GK426">
        <v>0</v>
      </c>
      <c r="GL426">
        <v>1</v>
      </c>
      <c r="GM426" t="s">
        <v>1836</v>
      </c>
      <c r="GN426">
        <v>0</v>
      </c>
      <c r="GO426" t="s">
        <v>1893</v>
      </c>
      <c r="GP426">
        <v>1</v>
      </c>
      <c r="GQ426" t="s">
        <v>2542</v>
      </c>
      <c r="GR426">
        <v>143.73553749999999</v>
      </c>
      <c r="GS426">
        <v>6.7582451556213003</v>
      </c>
      <c r="GT426">
        <v>9.7860280377773599</v>
      </c>
      <c r="GU426">
        <v>0</v>
      </c>
      <c r="GV426">
        <v>13782538</v>
      </c>
      <c r="GW426">
        <v>1271586</v>
      </c>
      <c r="GX426">
        <v>0.53</v>
      </c>
      <c r="GY426">
        <v>1441830</v>
      </c>
      <c r="GZ426">
        <v>209.22561577555601</v>
      </c>
      <c r="HA426" t="s">
        <v>1806</v>
      </c>
      <c r="HB426" s="57">
        <v>0.52200000000000002</v>
      </c>
      <c r="HC426" t="s">
        <v>1806</v>
      </c>
      <c r="HD426" s="58">
        <v>209.49823172850799</v>
      </c>
      <c r="HE426" s="18">
        <v>713344.32000000007</v>
      </c>
      <c r="HF426" s="18">
        <v>7834660.6665600007</v>
      </c>
      <c r="HG426" s="18">
        <v>820673.777918607</v>
      </c>
      <c r="HH426" s="57">
        <v>0.22707423580786026</v>
      </c>
      <c r="HI426">
        <v>114</v>
      </c>
      <c r="HJ426" s="11">
        <v>29.21280446500786</v>
      </c>
      <c r="HK426">
        <v>0</v>
      </c>
      <c r="HL426" s="11">
        <v>25.625267074568299</v>
      </c>
      <c r="HM426" s="59" t="s">
        <v>44</v>
      </c>
      <c r="HN426" s="59" t="s">
        <v>44</v>
      </c>
      <c r="HO426" s="59" t="s">
        <v>44</v>
      </c>
      <c r="HP426" s="59" t="s">
        <v>44</v>
      </c>
      <c r="HQ426" s="59" t="s">
        <v>44</v>
      </c>
      <c r="HR426" s="59" t="s">
        <v>44</v>
      </c>
      <c r="HS426" s="59" t="s">
        <v>44</v>
      </c>
      <c r="HT426" s="59" t="s">
        <v>44</v>
      </c>
      <c r="HU426" t="s">
        <v>44</v>
      </c>
      <c r="HV426" s="19">
        <v>1</v>
      </c>
      <c r="HW426" s="18">
        <v>165.095643258</v>
      </c>
      <c r="HX426" s="58">
        <v>54.382504889185192</v>
      </c>
      <c r="HY426" s="58">
        <v>101.61749511081482</v>
      </c>
      <c r="HZ426" s="57">
        <v>0.80135807235946577</v>
      </c>
      <c r="IA426" s="18">
        <v>713344.32000000007</v>
      </c>
      <c r="IB426" s="18">
        <v>1095103.8873635517</v>
      </c>
      <c r="IC426" s="18">
        <v>12027525.994913887</v>
      </c>
      <c r="ID426" s="58">
        <v>20.949823172850799</v>
      </c>
      <c r="IE426" s="18">
        <v>125987.27140015615</v>
      </c>
      <c r="IF426" s="18">
        <v>694686.5065184508</v>
      </c>
      <c r="IG426" s="18">
        <v>261684601.70262805</v>
      </c>
      <c r="IH426" s="18">
        <v>0</v>
      </c>
      <c r="II426" s="18">
        <v>0</v>
      </c>
      <c r="IJ426" s="18">
        <v>2575.1924057688943</v>
      </c>
      <c r="IK426" s="58">
        <v>35.102276000000003</v>
      </c>
      <c r="IL426" s="58">
        <v>8.8166370940345189</v>
      </c>
      <c r="IM426" s="58">
        <v>14.162242936400997</v>
      </c>
      <c r="IN426" s="58">
        <v>37.109060236863044</v>
      </c>
      <c r="IO426" s="58">
        <v>0</v>
      </c>
      <c r="IP426" s="58">
        <v>82.776790111777032</v>
      </c>
      <c r="IQ426" s="58">
        <v>19.131129312430758</v>
      </c>
      <c r="IR426" s="58">
        <v>19.644951070955518</v>
      </c>
      <c r="IS426" s="58">
        <f t="shared" si="30"/>
        <v>2575.1924057688943</v>
      </c>
      <c r="IT426" s="60"/>
      <c r="IU426" s="18">
        <f t="shared" si="31"/>
        <v>14.162242936400997</v>
      </c>
      <c r="IV426" s="18">
        <f t="shared" si="32"/>
        <v>35.102276000000003</v>
      </c>
      <c r="IW426" s="57">
        <f t="shared" si="33"/>
        <v>0.34860580057169988</v>
      </c>
      <c r="IX426" s="57">
        <f t="shared" si="34"/>
        <v>0.53516872099514523</v>
      </c>
      <c r="JA426" s="18">
        <v>214.13</v>
      </c>
    </row>
    <row r="427" spans="18:261" x14ac:dyDescent="0.2">
      <c r="R427" t="s">
        <v>823</v>
      </c>
      <c r="S427">
        <v>7213</v>
      </c>
      <c r="T427" t="s">
        <v>41</v>
      </c>
      <c r="U427">
        <v>2</v>
      </c>
      <c r="V427">
        <v>3008</v>
      </c>
      <c r="W427" t="s">
        <v>42</v>
      </c>
      <c r="X427" t="s">
        <v>531</v>
      </c>
      <c r="Y427">
        <v>51083</v>
      </c>
      <c r="Z427">
        <v>437</v>
      </c>
      <c r="AA427">
        <v>877</v>
      </c>
      <c r="AB427" t="b">
        <v>1</v>
      </c>
      <c r="AC427">
        <v>10086</v>
      </c>
      <c r="AD427">
        <v>1996</v>
      </c>
      <c r="AE427" s="10">
        <v>9999</v>
      </c>
      <c r="AF427" s="11">
        <v>999</v>
      </c>
      <c r="AG427" s="11">
        <v>24.03298064779176</v>
      </c>
      <c r="AH427" s="11">
        <v>91</v>
      </c>
      <c r="AI427" s="11">
        <v>13.73313179873815</v>
      </c>
      <c r="AJ427" s="11" t="s">
        <v>531</v>
      </c>
      <c r="AK427" s="11">
        <v>4.82</v>
      </c>
      <c r="AL427" s="11" t="s">
        <v>86</v>
      </c>
      <c r="AM427" s="11"/>
      <c r="AQ427" t="s">
        <v>1020</v>
      </c>
      <c r="AR427" t="s">
        <v>1022</v>
      </c>
      <c r="AS427">
        <v>4162</v>
      </c>
      <c r="AT427" t="s">
        <v>41</v>
      </c>
      <c r="AU427">
        <v>2</v>
      </c>
      <c r="AV427">
        <v>2638</v>
      </c>
      <c r="AW427" t="s">
        <v>42</v>
      </c>
      <c r="AX427">
        <v>0</v>
      </c>
      <c r="AY427" t="s">
        <v>569</v>
      </c>
      <c r="AZ427" t="s">
        <v>125</v>
      </c>
      <c r="BA427">
        <v>56</v>
      </c>
      <c r="BB427" t="s">
        <v>670</v>
      </c>
      <c r="BC427">
        <v>23</v>
      </c>
      <c r="BD427">
        <v>56023</v>
      </c>
      <c r="BE427">
        <v>201</v>
      </c>
      <c r="BF427">
        <v>10956</v>
      </c>
      <c r="BG427">
        <v>1968</v>
      </c>
      <c r="BH427">
        <v>0</v>
      </c>
      <c r="BI427" t="s">
        <v>1881</v>
      </c>
      <c r="BJ427" t="s">
        <v>1788</v>
      </c>
      <c r="BK427" t="s">
        <v>1808</v>
      </c>
      <c r="BL427" t="s">
        <v>1910</v>
      </c>
      <c r="BM427" t="s">
        <v>1810</v>
      </c>
      <c r="BN427">
        <v>2011</v>
      </c>
      <c r="BO427">
        <v>0.98</v>
      </c>
      <c r="BP427" t="s">
        <v>1971</v>
      </c>
      <c r="BQ427">
        <v>0</v>
      </c>
      <c r="BR427">
        <v>0</v>
      </c>
      <c r="BS427">
        <v>0</v>
      </c>
      <c r="BT427" t="s">
        <v>1862</v>
      </c>
      <c r="BU427" t="s">
        <v>1793</v>
      </c>
      <c r="BV427" t="s">
        <v>1812</v>
      </c>
      <c r="BW427">
        <v>2015</v>
      </c>
      <c r="BX427">
        <v>0</v>
      </c>
      <c r="BY427">
        <v>0.15</v>
      </c>
      <c r="BZ427">
        <v>0.21865999999999999</v>
      </c>
      <c r="CA427">
        <v>0.21865999999999999</v>
      </c>
      <c r="CB427">
        <v>0.1469</v>
      </c>
      <c r="CC427">
        <v>0.1469</v>
      </c>
      <c r="CD427">
        <v>0.1</v>
      </c>
      <c r="CE427">
        <v>0.1</v>
      </c>
      <c r="CF427">
        <v>0.1</v>
      </c>
      <c r="CG427">
        <v>0.99</v>
      </c>
      <c r="CH427">
        <v>0</v>
      </c>
      <c r="CI427">
        <v>0</v>
      </c>
      <c r="CJ427">
        <v>0</v>
      </c>
      <c r="CK427">
        <v>0</v>
      </c>
      <c r="CL427" t="s">
        <v>1188</v>
      </c>
      <c r="CM427">
        <v>2026</v>
      </c>
      <c r="CN427" t="s">
        <v>1793</v>
      </c>
      <c r="CO427">
        <v>0</v>
      </c>
      <c r="CP427">
        <v>0</v>
      </c>
      <c r="CQ427">
        <v>0</v>
      </c>
      <c r="CR427">
        <v>0</v>
      </c>
      <c r="CS427" t="s">
        <v>2602</v>
      </c>
      <c r="CT427" t="s">
        <v>2674</v>
      </c>
      <c r="CU427">
        <v>1</v>
      </c>
      <c r="CV427">
        <v>0</v>
      </c>
      <c r="CW427" t="s">
        <v>2295</v>
      </c>
      <c r="CX427">
        <v>41.758099999999999</v>
      </c>
      <c r="CY427">
        <v>-110.59829999999999</v>
      </c>
      <c r="CZ427" t="s">
        <v>1817</v>
      </c>
      <c r="DA427" t="s">
        <v>1818</v>
      </c>
      <c r="DB427">
        <v>0</v>
      </c>
      <c r="DC427" t="s">
        <v>2673</v>
      </c>
      <c r="DD427" s="18">
        <v>15340827.199999999</v>
      </c>
      <c r="DE427" s="18">
        <v>1517769.6</v>
      </c>
      <c r="DF427" s="57">
        <v>0.61599999999999999</v>
      </c>
      <c r="DG427" t="s">
        <v>1835</v>
      </c>
      <c r="DH427">
        <v>6075791.5999999996</v>
      </c>
      <c r="DI427">
        <v>1072</v>
      </c>
      <c r="DJ427">
        <v>1638.2</v>
      </c>
      <c r="DK427">
        <v>1606752.2</v>
      </c>
      <c r="DL427">
        <v>11.4</v>
      </c>
      <c r="DM427">
        <v>637.6</v>
      </c>
      <c r="DN427">
        <v>65</v>
      </c>
      <c r="DO427">
        <v>0</v>
      </c>
      <c r="DP427">
        <v>0.123657137307233</v>
      </c>
      <c r="DQ427">
        <v>0.199420079732987</v>
      </c>
      <c r="DR427">
        <v>209.42746328229899</v>
      </c>
      <c r="DS427">
        <v>6.67514911240125E-7</v>
      </c>
      <c r="DT427">
        <v>0.18322905302974801</v>
      </c>
      <c r="DU427">
        <v>0.13975778307443501</v>
      </c>
      <c r="DV427">
        <v>0.213573880813936</v>
      </c>
      <c r="DW427" s="58">
        <v>209.473997595123</v>
      </c>
      <c r="DX427">
        <v>7.4311507791444203E-7</v>
      </c>
      <c r="DY427">
        <v>0.20988211643072099</v>
      </c>
      <c r="DZ427">
        <v>7.8167968894920694E-3</v>
      </c>
      <c r="EA427">
        <v>0</v>
      </c>
      <c r="EB427">
        <v>1478378</v>
      </c>
      <c r="EC427">
        <v>831311</v>
      </c>
      <c r="ED427">
        <v>108165</v>
      </c>
      <c r="EE427">
        <v>0</v>
      </c>
      <c r="EF427">
        <v>1</v>
      </c>
      <c r="EG427">
        <v>1</v>
      </c>
      <c r="EH427" t="s">
        <v>1821</v>
      </c>
      <c r="EI427">
        <v>0.28000000000000003</v>
      </c>
      <c r="EJ427">
        <v>0.36</v>
      </c>
      <c r="EK427" t="s">
        <v>1822</v>
      </c>
      <c r="EL427" t="s">
        <v>1822</v>
      </c>
      <c r="EM427">
        <v>0</v>
      </c>
      <c r="EN427">
        <v>1</v>
      </c>
      <c r="EO427">
        <v>0</v>
      </c>
      <c r="EP427">
        <v>0</v>
      </c>
      <c r="EQ427">
        <v>0</v>
      </c>
      <c r="ER427">
        <v>1</v>
      </c>
      <c r="ES427">
        <v>0</v>
      </c>
      <c r="ET427">
        <v>0</v>
      </c>
      <c r="EU427">
        <v>0</v>
      </c>
      <c r="EV427">
        <v>0</v>
      </c>
      <c r="EW427">
        <v>1</v>
      </c>
      <c r="EX427">
        <v>0</v>
      </c>
      <c r="EY427">
        <v>1</v>
      </c>
      <c r="EZ427" t="s">
        <v>1823</v>
      </c>
      <c r="FA427">
        <v>54</v>
      </c>
      <c r="FB427" t="s">
        <v>1824</v>
      </c>
      <c r="FC427">
        <v>0</v>
      </c>
      <c r="FD427" t="s">
        <v>1803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16</v>
      </c>
      <c r="FM427">
        <v>17</v>
      </c>
      <c r="FN427">
        <v>15</v>
      </c>
      <c r="FO427">
        <v>55</v>
      </c>
      <c r="FP427">
        <v>0</v>
      </c>
      <c r="FQ427">
        <v>0</v>
      </c>
      <c r="FR427">
        <v>0</v>
      </c>
      <c r="FS427">
        <v>0</v>
      </c>
      <c r="FT427">
        <v>0</v>
      </c>
      <c r="FU427">
        <v>0</v>
      </c>
      <c r="FV427">
        <v>0</v>
      </c>
      <c r="FW427">
        <v>0</v>
      </c>
      <c r="FX427">
        <v>0</v>
      </c>
      <c r="FY427">
        <v>0</v>
      </c>
      <c r="FZ427">
        <v>0</v>
      </c>
      <c r="GA427">
        <v>0</v>
      </c>
      <c r="GB427" t="s">
        <v>2416</v>
      </c>
      <c r="GC427">
        <v>2026</v>
      </c>
      <c r="GD427">
        <v>1</v>
      </c>
      <c r="GE427">
        <v>1</v>
      </c>
      <c r="GF427">
        <v>1</v>
      </c>
      <c r="GG427">
        <v>0</v>
      </c>
      <c r="GH427">
        <v>1</v>
      </c>
      <c r="GI427">
        <v>0</v>
      </c>
      <c r="GJ427" t="s">
        <v>1836</v>
      </c>
      <c r="GK427">
        <v>0</v>
      </c>
      <c r="GL427">
        <v>1</v>
      </c>
      <c r="GM427" t="s">
        <v>1836</v>
      </c>
      <c r="GN427">
        <v>0</v>
      </c>
      <c r="GO427" t="s">
        <v>1893</v>
      </c>
      <c r="GP427">
        <v>1</v>
      </c>
      <c r="GQ427" t="s">
        <v>2542</v>
      </c>
      <c r="GR427">
        <v>143.73553749999999</v>
      </c>
      <c r="GS427">
        <v>7.4581416582520497</v>
      </c>
      <c r="GT427">
        <v>11.3973205826012</v>
      </c>
      <c r="GU427">
        <v>1</v>
      </c>
      <c r="GV427">
        <v>16369622</v>
      </c>
      <c r="GW427">
        <v>1616644</v>
      </c>
      <c r="GX427">
        <v>0.66</v>
      </c>
      <c r="GY427">
        <v>1714215</v>
      </c>
      <c r="GZ427">
        <v>209.43855636984165</v>
      </c>
      <c r="HA427" t="s">
        <v>1806</v>
      </c>
      <c r="HB427" s="57">
        <v>0.61599999999999999</v>
      </c>
      <c r="HC427" t="s">
        <v>1806</v>
      </c>
      <c r="HD427" s="58">
        <v>209.473997595123</v>
      </c>
      <c r="HE427" s="18">
        <v>1084628.1599999999</v>
      </c>
      <c r="HF427" s="18">
        <v>11883186.120959999</v>
      </c>
      <c r="HG427" s="18">
        <v>1244609.2504621868</v>
      </c>
      <c r="HH427" s="57">
        <v>0.29257641921397382</v>
      </c>
      <c r="HI427">
        <v>114</v>
      </c>
      <c r="HJ427" s="11">
        <v>24.622248100718053</v>
      </c>
      <c r="HK427">
        <v>0</v>
      </c>
      <c r="HL427" s="11">
        <v>21.598463246243906</v>
      </c>
      <c r="HM427" s="59" t="s">
        <v>44</v>
      </c>
      <c r="HN427" s="59" t="s">
        <v>44</v>
      </c>
      <c r="HO427" s="59" t="s">
        <v>44</v>
      </c>
      <c r="HP427" s="59" t="s">
        <v>44</v>
      </c>
      <c r="HQ427" s="59" t="s">
        <v>44</v>
      </c>
      <c r="HR427" s="59" t="s">
        <v>44</v>
      </c>
      <c r="HS427" s="59" t="s">
        <v>44</v>
      </c>
      <c r="HT427" s="59" t="s">
        <v>44</v>
      </c>
      <c r="HU427" t="s">
        <v>44</v>
      </c>
      <c r="HV427" s="19">
        <v>1</v>
      </c>
      <c r="HW427" s="18">
        <v>212.19644892599999</v>
      </c>
      <c r="HX427" s="58">
        <v>69.897510276224381</v>
      </c>
      <c r="HY427" s="58">
        <v>131.10248972377562</v>
      </c>
      <c r="HZ427" s="57">
        <v>0.94442142373399784</v>
      </c>
      <c r="IA427" s="18">
        <v>1084628.1599999999</v>
      </c>
      <c r="IB427" s="18">
        <v>1662899.466053874</v>
      </c>
      <c r="IC427" s="18">
        <v>18218726.550086241</v>
      </c>
      <c r="ID427" s="58">
        <v>20.947399759512301</v>
      </c>
      <c r="IE427" s="18">
        <v>190817.47407694848</v>
      </c>
      <c r="IF427" s="18">
        <v>1053791.7763852384</v>
      </c>
      <c r="IG427" s="18">
        <v>336341663.0754829</v>
      </c>
      <c r="IH427" s="18">
        <v>0</v>
      </c>
      <c r="II427" s="18">
        <v>0</v>
      </c>
      <c r="IJ427" s="18">
        <v>2565.4864662306022</v>
      </c>
      <c r="IK427" s="58">
        <v>31.043768537313433</v>
      </c>
      <c r="IL427" s="58">
        <v>8.7618144117605841</v>
      </c>
      <c r="IM427" s="58">
        <v>14.127427261331995</v>
      </c>
      <c r="IN427" s="58">
        <v>32.708607322268094</v>
      </c>
      <c r="IO427" s="58">
        <v>0</v>
      </c>
      <c r="IP427" s="58">
        <v>82.583418258977602</v>
      </c>
      <c r="IQ427" s="58">
        <v>8.3656699948263196</v>
      </c>
      <c r="IR427" s="58">
        <v>8.6104688392810118</v>
      </c>
      <c r="IS427" s="58">
        <f t="shared" si="30"/>
        <v>2565.4864662306022</v>
      </c>
      <c r="IT427" s="60"/>
      <c r="IU427" s="18">
        <f t="shared" si="31"/>
        <v>14.127427261331995</v>
      </c>
      <c r="IV427" s="18">
        <f t="shared" si="32"/>
        <v>31.043768537313433</v>
      </c>
      <c r="IW427" s="57">
        <f t="shared" si="33"/>
        <v>0.34774880734439995</v>
      </c>
      <c r="IX427" s="57">
        <f t="shared" si="34"/>
        <v>0.53315166190584096</v>
      </c>
      <c r="JA427" s="18">
        <v>214.13</v>
      </c>
    </row>
    <row r="428" spans="18:261" x14ac:dyDescent="0.2">
      <c r="R428" t="s">
        <v>825</v>
      </c>
      <c r="S428">
        <v>7343</v>
      </c>
      <c r="T428" t="s">
        <v>41</v>
      </c>
      <c r="U428">
        <v>4</v>
      </c>
      <c r="V428">
        <v>3101</v>
      </c>
      <c r="W428" t="s">
        <v>42</v>
      </c>
      <c r="X428" t="s">
        <v>226</v>
      </c>
      <c r="Y428">
        <v>19193</v>
      </c>
      <c r="Z428">
        <v>645</v>
      </c>
      <c r="AA428">
        <v>645</v>
      </c>
      <c r="AB428" t="b">
        <v>1</v>
      </c>
      <c r="AC428">
        <v>10033</v>
      </c>
      <c r="AD428">
        <v>1979</v>
      </c>
      <c r="AE428" s="10">
        <v>9999</v>
      </c>
      <c r="AF428" s="11">
        <v>245</v>
      </c>
      <c r="AG428" s="11">
        <v>26.79486036536386</v>
      </c>
      <c r="AH428" s="11">
        <v>162</v>
      </c>
      <c r="AI428" s="11">
        <v>17.717417874240592</v>
      </c>
      <c r="AJ428" s="11" t="s">
        <v>236</v>
      </c>
      <c r="AK428" s="11">
        <v>4.82</v>
      </c>
      <c r="AL428" s="11" t="s">
        <v>236</v>
      </c>
      <c r="AM428" s="11">
        <v>-28.91</v>
      </c>
      <c r="AQ428" t="s">
        <v>1020</v>
      </c>
      <c r="AR428" t="s">
        <v>1023</v>
      </c>
      <c r="AS428">
        <v>4162</v>
      </c>
      <c r="AT428" t="s">
        <v>41</v>
      </c>
      <c r="AU428">
        <v>3</v>
      </c>
      <c r="AV428">
        <v>2639</v>
      </c>
      <c r="AW428" t="s">
        <v>42</v>
      </c>
      <c r="AX428">
        <v>0</v>
      </c>
      <c r="AY428" t="s">
        <v>569</v>
      </c>
      <c r="AZ428" t="s">
        <v>125</v>
      </c>
      <c r="BA428">
        <v>56</v>
      </c>
      <c r="BB428" t="s">
        <v>670</v>
      </c>
      <c r="BC428">
        <v>23</v>
      </c>
      <c r="BD428">
        <v>56023</v>
      </c>
      <c r="BE428">
        <v>330</v>
      </c>
      <c r="BF428">
        <v>10804</v>
      </c>
      <c r="BG428">
        <v>1963</v>
      </c>
      <c r="BH428">
        <v>2025</v>
      </c>
      <c r="BI428" t="s">
        <v>1881</v>
      </c>
      <c r="BJ428" t="s">
        <v>1788</v>
      </c>
      <c r="BK428" t="s">
        <v>1808</v>
      </c>
      <c r="BL428" t="s">
        <v>1910</v>
      </c>
      <c r="BM428">
        <v>0</v>
      </c>
      <c r="BN428">
        <v>0</v>
      </c>
      <c r="BO428">
        <v>0</v>
      </c>
      <c r="BP428" t="s">
        <v>1971</v>
      </c>
      <c r="BQ428">
        <v>0</v>
      </c>
      <c r="BR428">
        <v>0</v>
      </c>
      <c r="BS428">
        <v>0</v>
      </c>
      <c r="BT428" t="s">
        <v>1909</v>
      </c>
      <c r="BU428" t="s">
        <v>1793</v>
      </c>
      <c r="BV428">
        <v>0</v>
      </c>
      <c r="BW428">
        <v>0</v>
      </c>
      <c r="BX428">
        <v>0</v>
      </c>
      <c r="BY428">
        <v>0.5</v>
      </c>
      <c r="BZ428">
        <v>0.242869999999999</v>
      </c>
      <c r="CA428">
        <v>0.242869999999999</v>
      </c>
      <c r="CB428">
        <v>0.1469</v>
      </c>
      <c r="CC428">
        <v>0.1469</v>
      </c>
      <c r="CD428">
        <v>0.64</v>
      </c>
      <c r="CE428">
        <v>0.1</v>
      </c>
      <c r="CF428">
        <v>1</v>
      </c>
      <c r="CG428">
        <v>0</v>
      </c>
      <c r="CH428">
        <v>0</v>
      </c>
      <c r="CI428">
        <v>0</v>
      </c>
      <c r="CJ428">
        <v>0</v>
      </c>
      <c r="CK428">
        <v>0</v>
      </c>
      <c r="CL428" t="s">
        <v>1188</v>
      </c>
      <c r="CM428">
        <v>2019</v>
      </c>
      <c r="CN428" t="s">
        <v>1793</v>
      </c>
      <c r="CO428">
        <v>0</v>
      </c>
      <c r="CP428">
        <v>0</v>
      </c>
      <c r="CQ428">
        <v>0</v>
      </c>
      <c r="CR428">
        <v>0</v>
      </c>
      <c r="CS428" t="s">
        <v>2602</v>
      </c>
      <c r="CT428" t="s">
        <v>2675</v>
      </c>
      <c r="CU428">
        <v>1</v>
      </c>
      <c r="CV428">
        <v>0</v>
      </c>
      <c r="CW428" t="s">
        <v>2295</v>
      </c>
      <c r="CX428">
        <v>41.758099999999999</v>
      </c>
      <c r="CY428">
        <v>-110.59829999999999</v>
      </c>
      <c r="CZ428" t="s">
        <v>1817</v>
      </c>
      <c r="DA428" t="s">
        <v>1818</v>
      </c>
      <c r="DB428">
        <v>0</v>
      </c>
      <c r="DC428" t="s">
        <v>2673</v>
      </c>
      <c r="DD428" s="18">
        <v>10797016.6</v>
      </c>
      <c r="DE428" s="18">
        <v>1023423.6</v>
      </c>
      <c r="DF428" s="57">
        <v>0.248</v>
      </c>
      <c r="DG428" t="s">
        <v>1891</v>
      </c>
      <c r="DH428">
        <v>5029762.8</v>
      </c>
      <c r="DI428">
        <v>841.2</v>
      </c>
      <c r="DJ428">
        <v>1060.8</v>
      </c>
      <c r="DK428">
        <v>1070531.3999999999</v>
      </c>
      <c r="DL428">
        <v>14</v>
      </c>
      <c r="DM428">
        <v>469.8</v>
      </c>
      <c r="DN428">
        <v>29</v>
      </c>
      <c r="DO428">
        <v>0</v>
      </c>
      <c r="DP428">
        <v>5.0608888185987605E-4</v>
      </c>
      <c r="DQ428">
        <v>6.5285465759924E-2</v>
      </c>
      <c r="DR428">
        <v>118.85598608255501</v>
      </c>
      <c r="DS428">
        <v>0</v>
      </c>
      <c r="DT428">
        <v>6.8040485372579396E-2</v>
      </c>
      <c r="DU428">
        <v>0.155820821837024</v>
      </c>
      <c r="DV428">
        <v>0.196498725397902</v>
      </c>
      <c r="DW428" s="58">
        <v>198.30133446307701</v>
      </c>
      <c r="DX428">
        <v>1.29665448509174E-6</v>
      </c>
      <c r="DY428">
        <v>0.18680801408766201</v>
      </c>
      <c r="DZ428">
        <v>2.4813231236298699E-3</v>
      </c>
      <c r="EA428">
        <v>0</v>
      </c>
      <c r="EB428">
        <v>179508</v>
      </c>
      <c r="EC428">
        <v>107500</v>
      </c>
      <c r="ED428">
        <v>141810</v>
      </c>
      <c r="EE428">
        <v>0</v>
      </c>
      <c r="EF428">
        <v>1</v>
      </c>
      <c r="EG428">
        <v>1</v>
      </c>
      <c r="EH428" t="s">
        <v>1821</v>
      </c>
      <c r="EI428">
        <v>0.99</v>
      </c>
      <c r="EJ428">
        <v>0.36</v>
      </c>
      <c r="EK428" t="s">
        <v>1822</v>
      </c>
      <c r="EL428" t="s">
        <v>1822</v>
      </c>
      <c r="EM428">
        <v>0</v>
      </c>
      <c r="EN428">
        <v>1</v>
      </c>
      <c r="EO428">
        <v>0</v>
      </c>
      <c r="EP428">
        <v>0</v>
      </c>
      <c r="EQ428">
        <v>0</v>
      </c>
      <c r="ER428">
        <v>0</v>
      </c>
      <c r="ES428">
        <v>1</v>
      </c>
      <c r="ET428">
        <v>0</v>
      </c>
      <c r="EU428">
        <v>0</v>
      </c>
      <c r="EV428">
        <v>0</v>
      </c>
      <c r="EW428">
        <v>1</v>
      </c>
      <c r="EX428">
        <v>1</v>
      </c>
      <c r="EY428">
        <v>1</v>
      </c>
      <c r="EZ428" t="s">
        <v>1823</v>
      </c>
      <c r="FA428">
        <v>59</v>
      </c>
      <c r="FB428" t="s">
        <v>1824</v>
      </c>
      <c r="FC428">
        <v>6</v>
      </c>
      <c r="FD428" t="s">
        <v>1849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16</v>
      </c>
      <c r="FM428">
        <v>17</v>
      </c>
      <c r="FN428">
        <v>15</v>
      </c>
      <c r="FO428">
        <v>55</v>
      </c>
      <c r="FP428">
        <v>0</v>
      </c>
      <c r="FQ428">
        <v>0</v>
      </c>
      <c r="FR428">
        <v>0</v>
      </c>
      <c r="FS428">
        <v>0</v>
      </c>
      <c r="FT428">
        <v>0</v>
      </c>
      <c r="FU428">
        <v>0</v>
      </c>
      <c r="FV428">
        <v>0</v>
      </c>
      <c r="FW428">
        <v>0</v>
      </c>
      <c r="FX428">
        <v>0</v>
      </c>
      <c r="FY428">
        <v>0</v>
      </c>
      <c r="FZ428">
        <v>0</v>
      </c>
      <c r="GA428">
        <v>0</v>
      </c>
      <c r="GB428" t="s">
        <v>2416</v>
      </c>
      <c r="GC428">
        <v>2026</v>
      </c>
      <c r="GD428">
        <v>1</v>
      </c>
      <c r="GE428">
        <v>1</v>
      </c>
      <c r="GF428">
        <v>1</v>
      </c>
      <c r="GG428">
        <v>0</v>
      </c>
      <c r="GH428">
        <v>1</v>
      </c>
      <c r="GI428">
        <v>0</v>
      </c>
      <c r="GJ428" t="s">
        <v>1836</v>
      </c>
      <c r="GK428">
        <v>0</v>
      </c>
      <c r="GL428">
        <v>1</v>
      </c>
      <c r="GM428" t="s">
        <v>1836</v>
      </c>
      <c r="GN428">
        <v>0</v>
      </c>
      <c r="GO428" t="s">
        <v>1893</v>
      </c>
      <c r="GP428">
        <v>1</v>
      </c>
      <c r="GQ428" t="s">
        <v>2542</v>
      </c>
      <c r="GR428">
        <v>143.73553749999999</v>
      </c>
      <c r="GS428">
        <v>5.8524148907850897</v>
      </c>
      <c r="GT428">
        <v>7.3802207752553803</v>
      </c>
      <c r="GU428">
        <v>0</v>
      </c>
      <c r="GV428">
        <v>2287839</v>
      </c>
      <c r="GW428">
        <v>208009</v>
      </c>
      <c r="GX428">
        <v>0.05</v>
      </c>
      <c r="GY428">
        <v>232445</v>
      </c>
      <c r="GZ428">
        <v>203.20048744688765</v>
      </c>
      <c r="HA428" t="s">
        <v>1806</v>
      </c>
      <c r="HB428" s="57">
        <v>0.248</v>
      </c>
      <c r="HC428" t="s">
        <v>1806</v>
      </c>
      <c r="HD428" s="58">
        <v>198.30133446307701</v>
      </c>
      <c r="HE428" s="18">
        <v>716918.4</v>
      </c>
      <c r="HF428" s="18">
        <v>7745586.3936000001</v>
      </c>
      <c r="HG428" s="18">
        <v>767980.05902496597</v>
      </c>
      <c r="HH428" s="57">
        <v>0.48034934497816595</v>
      </c>
      <c r="HI428">
        <v>114</v>
      </c>
      <c r="HJ428" s="11">
        <v>17.980793977691164</v>
      </c>
      <c r="HK428">
        <v>0</v>
      </c>
      <c r="HL428" s="11">
        <v>15.772626296220318</v>
      </c>
      <c r="HM428" s="59" t="s">
        <v>44</v>
      </c>
      <c r="HN428" s="59" t="s">
        <v>44</v>
      </c>
      <c r="HO428" s="59" t="s">
        <v>44</v>
      </c>
      <c r="HP428" s="59" t="s">
        <v>44</v>
      </c>
      <c r="HQ428" s="59" t="s">
        <v>44</v>
      </c>
      <c r="HR428" s="59" t="s">
        <v>44</v>
      </c>
      <c r="HS428" s="59" t="s">
        <v>44</v>
      </c>
      <c r="HT428" s="59" t="s">
        <v>44</v>
      </c>
      <c r="HU428" t="s">
        <v>44</v>
      </c>
      <c r="HV428" s="19">
        <v>1</v>
      </c>
      <c r="HW428" s="18">
        <v>343.54888721999993</v>
      </c>
      <c r="HX428" s="58">
        <v>113.16500345026796</v>
      </c>
      <c r="HY428" s="58">
        <v>216.83499654973204</v>
      </c>
      <c r="HZ428" s="57">
        <v>0.37742984897380089</v>
      </c>
      <c r="IA428" s="18">
        <v>716918.4</v>
      </c>
      <c r="IB428" s="18">
        <v>1091074.2074134636</v>
      </c>
      <c r="IC428" s="18">
        <v>11787965.736895062</v>
      </c>
      <c r="ID428" s="58">
        <v>19.830133446307702</v>
      </c>
      <c r="IE428" s="18">
        <v>116878.466811566</v>
      </c>
      <c r="IF428" s="18">
        <v>651101.59221339994</v>
      </c>
      <c r="IG428" s="18">
        <v>544541648.36473012</v>
      </c>
      <c r="IH428" s="18">
        <v>1</v>
      </c>
      <c r="II428" s="18">
        <v>0</v>
      </c>
      <c r="IJ428" s="18">
        <v>2511.3180853157951</v>
      </c>
      <c r="IK428" s="58">
        <v>25.543876000000001</v>
      </c>
      <c r="IL428" s="58">
        <v>8.4578231147960388</v>
      </c>
      <c r="IM428" s="58">
        <v>13.931427905387995</v>
      </c>
      <c r="IN428" s="58">
        <v>25.234578751035357</v>
      </c>
      <c r="IO428" s="58">
        <v>0</v>
      </c>
      <c r="IP428" s="58">
        <v>77.196561474972597</v>
      </c>
      <c r="IQ428" s="58">
        <v>57.016966529099008</v>
      </c>
      <c r="IR428" s="58">
        <v>62.780544396976154</v>
      </c>
      <c r="IS428" s="58">
        <f t="shared" si="30"/>
        <v>2511.3180853157951</v>
      </c>
      <c r="IT428" s="60"/>
      <c r="IU428" s="18">
        <f t="shared" si="31"/>
        <v>13.931427905387995</v>
      </c>
      <c r="IV428" s="18">
        <f t="shared" si="32"/>
        <v>25.543876000000001</v>
      </c>
      <c r="IW428" s="57">
        <f t="shared" si="33"/>
        <v>0.34292425287959993</v>
      </c>
      <c r="IX428" s="57">
        <f t="shared" si="34"/>
        <v>0.52189455231371329</v>
      </c>
      <c r="JA428" s="18">
        <v>214.13</v>
      </c>
    </row>
    <row r="429" spans="18:261" x14ac:dyDescent="0.2">
      <c r="R429" t="s">
        <v>827</v>
      </c>
      <c r="S429">
        <v>7504</v>
      </c>
      <c r="T429" t="s">
        <v>41</v>
      </c>
      <c r="U429">
        <v>2</v>
      </c>
      <c r="V429">
        <v>3120</v>
      </c>
      <c r="W429" t="s">
        <v>42</v>
      </c>
      <c r="X429" t="s">
        <v>125</v>
      </c>
      <c r="Y429">
        <v>56005</v>
      </c>
      <c r="Z429">
        <v>80</v>
      </c>
      <c r="AA429">
        <v>80</v>
      </c>
      <c r="AB429" t="b">
        <v>0</v>
      </c>
      <c r="AC429">
        <v>12337</v>
      </c>
      <c r="AD429">
        <v>1995</v>
      </c>
      <c r="AE429" s="10">
        <v>9999</v>
      </c>
      <c r="AF429" s="11">
        <v>56</v>
      </c>
      <c r="AG429" s="11">
        <v>38.035602019533556</v>
      </c>
      <c r="AH429" s="11">
        <v>0</v>
      </c>
      <c r="AI429" s="11">
        <v>38.035602019533556</v>
      </c>
      <c r="AJ429" s="11" t="s">
        <v>125</v>
      </c>
      <c r="AK429" s="11">
        <v>4.82</v>
      </c>
      <c r="AL429" s="11" t="s">
        <v>125</v>
      </c>
      <c r="AM429" s="11">
        <v>-28.91</v>
      </c>
      <c r="AQ429" t="s">
        <v>495</v>
      </c>
      <c r="AR429" t="s">
        <v>1024</v>
      </c>
      <c r="AS429">
        <v>470</v>
      </c>
      <c r="AT429" t="s">
        <v>41</v>
      </c>
      <c r="AU429">
        <v>2</v>
      </c>
      <c r="AV429">
        <v>300</v>
      </c>
      <c r="AW429" t="s">
        <v>42</v>
      </c>
      <c r="AX429">
        <v>0</v>
      </c>
      <c r="AY429" t="s">
        <v>497</v>
      </c>
      <c r="AZ429" t="s">
        <v>136</v>
      </c>
      <c r="BA429">
        <v>8</v>
      </c>
      <c r="BB429" t="s">
        <v>498</v>
      </c>
      <c r="BC429">
        <v>101</v>
      </c>
      <c r="BD429">
        <v>8101</v>
      </c>
      <c r="BE429">
        <v>335</v>
      </c>
      <c r="BF429">
        <v>10809</v>
      </c>
      <c r="BG429">
        <v>1975</v>
      </c>
      <c r="BH429">
        <v>2025</v>
      </c>
      <c r="BI429" t="s">
        <v>1807</v>
      </c>
      <c r="BJ429" t="s">
        <v>1788</v>
      </c>
      <c r="BK429" t="s">
        <v>1808</v>
      </c>
      <c r="BL429" t="s">
        <v>1910</v>
      </c>
      <c r="BM429" t="s">
        <v>1865</v>
      </c>
      <c r="BN429">
        <v>2008</v>
      </c>
      <c r="BO429">
        <v>0.94</v>
      </c>
      <c r="BP429" t="s">
        <v>1931</v>
      </c>
      <c r="BQ429">
        <v>0</v>
      </c>
      <c r="BR429">
        <v>0</v>
      </c>
      <c r="BS429">
        <v>0</v>
      </c>
      <c r="BT429" t="s">
        <v>41</v>
      </c>
      <c r="BU429">
        <v>0</v>
      </c>
      <c r="BV429" t="s">
        <v>1812</v>
      </c>
      <c r="BW429">
        <v>2009</v>
      </c>
      <c r="BX429">
        <v>0</v>
      </c>
      <c r="BY429">
        <v>0.1</v>
      </c>
      <c r="BZ429">
        <v>0.15919</v>
      </c>
      <c r="CA429">
        <v>0.15919</v>
      </c>
      <c r="CB429">
        <v>0.15919</v>
      </c>
      <c r="CC429">
        <v>0.15919</v>
      </c>
      <c r="CD429">
        <v>0.1</v>
      </c>
      <c r="CE429">
        <v>0.1</v>
      </c>
      <c r="CF429">
        <v>0.1</v>
      </c>
      <c r="CG429">
        <v>0.99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 t="s">
        <v>1793</v>
      </c>
      <c r="CO429">
        <v>0</v>
      </c>
      <c r="CP429">
        <v>0</v>
      </c>
      <c r="CQ429">
        <v>0</v>
      </c>
      <c r="CR429">
        <v>0</v>
      </c>
      <c r="CS429" t="s">
        <v>2602</v>
      </c>
      <c r="CT429" t="s">
        <v>2676</v>
      </c>
      <c r="CU429">
        <v>1</v>
      </c>
      <c r="CV429">
        <v>0</v>
      </c>
      <c r="CW429" t="s">
        <v>1804</v>
      </c>
      <c r="CX429">
        <v>38.208100000000002</v>
      </c>
      <c r="CY429">
        <v>-104.57470000000001</v>
      </c>
      <c r="CZ429" t="s">
        <v>1817</v>
      </c>
      <c r="DA429" t="s">
        <v>1818</v>
      </c>
      <c r="DB429" t="s">
        <v>2239</v>
      </c>
      <c r="DC429">
        <v>0</v>
      </c>
      <c r="DD429" s="18">
        <v>24178005</v>
      </c>
      <c r="DE429" s="18">
        <v>2310730</v>
      </c>
      <c r="DF429" s="57">
        <v>0.63400000000000001</v>
      </c>
      <c r="DG429" t="s">
        <v>1835</v>
      </c>
      <c r="DH429">
        <v>10583337.800000001</v>
      </c>
      <c r="DI429">
        <v>1008.8</v>
      </c>
      <c r="DJ429">
        <v>1911.8</v>
      </c>
      <c r="DK429">
        <v>2504968.4</v>
      </c>
      <c r="DL429">
        <v>14.2</v>
      </c>
      <c r="DM429">
        <v>830.2</v>
      </c>
      <c r="DN429">
        <v>21</v>
      </c>
      <c r="DO429">
        <v>0</v>
      </c>
      <c r="DP429">
        <v>8.2008912791408303E-2</v>
      </c>
      <c r="DQ429">
        <v>0.15204270740078801</v>
      </c>
      <c r="DR429">
        <v>207.23065894532999</v>
      </c>
      <c r="DS429">
        <v>7.4328319750521097E-7</v>
      </c>
      <c r="DT429">
        <v>0.14596574495455999</v>
      </c>
      <c r="DU429">
        <v>8.34477451716963E-2</v>
      </c>
      <c r="DV429">
        <v>0.15814373435690801</v>
      </c>
      <c r="DW429" s="58">
        <v>207.21051219899999</v>
      </c>
      <c r="DX429">
        <v>5.8731065693798902E-7</v>
      </c>
      <c r="DY429">
        <v>0.15688812276217801</v>
      </c>
      <c r="DZ429">
        <v>1.55302182920087E-3</v>
      </c>
      <c r="EA429">
        <v>0</v>
      </c>
      <c r="EB429">
        <v>1818763</v>
      </c>
      <c r="EC429">
        <v>1026990</v>
      </c>
      <c r="ED429">
        <v>819595</v>
      </c>
      <c r="EE429">
        <v>0</v>
      </c>
      <c r="EF429">
        <v>1</v>
      </c>
      <c r="EG429">
        <v>1</v>
      </c>
      <c r="EH429" t="s">
        <v>1821</v>
      </c>
      <c r="EI429">
        <v>0.34</v>
      </c>
      <c r="EJ429">
        <v>0.12</v>
      </c>
      <c r="EK429" t="s">
        <v>1822</v>
      </c>
      <c r="EL429" t="s">
        <v>1822</v>
      </c>
      <c r="EM429">
        <v>0</v>
      </c>
      <c r="EN429">
        <v>0</v>
      </c>
      <c r="EO429">
        <v>0</v>
      </c>
      <c r="EP429">
        <v>1</v>
      </c>
      <c r="EQ429">
        <v>0</v>
      </c>
      <c r="ER429">
        <v>1</v>
      </c>
      <c r="ES429">
        <v>0</v>
      </c>
      <c r="ET429">
        <v>0</v>
      </c>
      <c r="EU429">
        <v>0</v>
      </c>
      <c r="EV429">
        <v>0</v>
      </c>
      <c r="EW429">
        <v>0</v>
      </c>
      <c r="EX429">
        <v>1</v>
      </c>
      <c r="EY429">
        <v>1</v>
      </c>
      <c r="EZ429" t="s">
        <v>1823</v>
      </c>
      <c r="FA429">
        <v>47</v>
      </c>
      <c r="FB429" t="s">
        <v>1824</v>
      </c>
      <c r="FC429">
        <v>0</v>
      </c>
      <c r="FD429" t="s">
        <v>1803</v>
      </c>
      <c r="FE429">
        <v>1</v>
      </c>
      <c r="FF429">
        <v>0</v>
      </c>
      <c r="FG429">
        <v>0</v>
      </c>
      <c r="FH429">
        <v>0</v>
      </c>
      <c r="FI429">
        <v>0</v>
      </c>
      <c r="FJ429" t="s">
        <v>2132</v>
      </c>
      <c r="FK429">
        <v>1</v>
      </c>
      <c r="FL429">
        <v>76</v>
      </c>
      <c r="FM429">
        <v>91</v>
      </c>
      <c r="FN429">
        <v>33</v>
      </c>
      <c r="FO429">
        <v>96</v>
      </c>
      <c r="FP429">
        <v>1</v>
      </c>
      <c r="FQ429">
        <v>1</v>
      </c>
      <c r="FR429">
        <v>0</v>
      </c>
      <c r="FS429">
        <v>0</v>
      </c>
      <c r="FT429">
        <v>0</v>
      </c>
      <c r="FU429">
        <v>0</v>
      </c>
      <c r="FV429">
        <v>0</v>
      </c>
      <c r="FW429">
        <v>0</v>
      </c>
      <c r="FX429">
        <v>0</v>
      </c>
      <c r="FY429">
        <v>0</v>
      </c>
      <c r="FZ429">
        <v>0</v>
      </c>
      <c r="GA429">
        <v>0</v>
      </c>
      <c r="GB429">
        <v>0</v>
      </c>
      <c r="GC429">
        <v>0</v>
      </c>
      <c r="GD429">
        <v>0</v>
      </c>
      <c r="GE429">
        <v>0</v>
      </c>
      <c r="GF429">
        <v>0</v>
      </c>
      <c r="GG429">
        <v>0</v>
      </c>
      <c r="GH429">
        <v>0</v>
      </c>
      <c r="GI429">
        <v>0</v>
      </c>
      <c r="GJ429">
        <v>0</v>
      </c>
      <c r="GK429">
        <v>0</v>
      </c>
      <c r="GL429">
        <v>0</v>
      </c>
      <c r="GM429">
        <v>0</v>
      </c>
      <c r="GN429">
        <v>0</v>
      </c>
      <c r="GO429" t="s">
        <v>1838</v>
      </c>
      <c r="GP429">
        <v>0</v>
      </c>
      <c r="GQ429" t="s">
        <v>2241</v>
      </c>
      <c r="GR429">
        <v>91.632340189999994</v>
      </c>
      <c r="GS429">
        <v>11.0092135364899</v>
      </c>
      <c r="GT429">
        <v>20.863812885667599</v>
      </c>
      <c r="GU429">
        <v>1</v>
      </c>
      <c r="GV429">
        <v>21123736</v>
      </c>
      <c r="GW429">
        <v>2012147</v>
      </c>
      <c r="GX429">
        <v>0.55000000000000004</v>
      </c>
      <c r="GY429">
        <v>2183189</v>
      </c>
      <c r="GZ429">
        <v>206.70481774625475</v>
      </c>
      <c r="HA429" t="s">
        <v>1806</v>
      </c>
      <c r="HB429" s="57">
        <v>0.63400000000000001</v>
      </c>
      <c r="HC429" t="s">
        <v>1806</v>
      </c>
      <c r="HD429" s="58">
        <v>207.21051219899999</v>
      </c>
      <c r="HE429" s="18">
        <v>1860536.4000000001</v>
      </c>
      <c r="HF429" s="18">
        <v>20110537.947600003</v>
      </c>
      <c r="HG429" s="18">
        <v>2083557.4343598112</v>
      </c>
      <c r="HH429" s="57">
        <v>0.30875576036866359</v>
      </c>
      <c r="HI429">
        <v>127</v>
      </c>
      <c r="HJ429" s="11">
        <v>19.835335126376098</v>
      </c>
      <c r="HK429">
        <v>6</v>
      </c>
      <c r="HL429" s="11">
        <v>15.618374115256769</v>
      </c>
      <c r="HM429" s="59" t="s">
        <v>44</v>
      </c>
      <c r="HN429" s="59" t="s">
        <v>44</v>
      </c>
      <c r="HO429" s="59" t="s">
        <v>44</v>
      </c>
      <c r="HP429" s="59" t="s">
        <v>44</v>
      </c>
      <c r="HQ429" s="59" t="s">
        <v>44</v>
      </c>
      <c r="HR429" s="59" t="s">
        <v>44</v>
      </c>
      <c r="HS429" s="59" t="s">
        <v>44</v>
      </c>
      <c r="HT429" s="59" t="s">
        <v>44</v>
      </c>
      <c r="HU429" t="s">
        <v>44</v>
      </c>
      <c r="HV429" s="19">
        <v>1</v>
      </c>
      <c r="HW429" s="18">
        <v>348.91557387749998</v>
      </c>
      <c r="HX429" s="58">
        <v>114.93279003524847</v>
      </c>
      <c r="HY429" s="58">
        <v>220.06720996475153</v>
      </c>
      <c r="HZ429" s="57">
        <v>0.96511424866075601</v>
      </c>
      <c r="IA429" s="18">
        <v>1860536.4000000001</v>
      </c>
      <c r="IB429" s="18">
        <v>2832224.2741198544</v>
      </c>
      <c r="IC429" s="18">
        <v>30613512.178961504</v>
      </c>
      <c r="ID429" s="58">
        <v>20.721051219900001</v>
      </c>
      <c r="IE429" s="18">
        <v>317172.07694064686</v>
      </c>
      <c r="IF429" s="18">
        <v>1766385.3574191644</v>
      </c>
      <c r="IG429" s="18">
        <v>553048107.00117052</v>
      </c>
      <c r="IH429" s="18">
        <v>0</v>
      </c>
      <c r="II429" s="18">
        <v>0</v>
      </c>
      <c r="IJ429" s="18">
        <v>2513.0872840608695</v>
      </c>
      <c r="IK429" s="58">
        <v>25.415971522388059</v>
      </c>
      <c r="IL429" s="58">
        <v>8.4676985341658728</v>
      </c>
      <c r="IM429" s="58">
        <v>13.937875252622998</v>
      </c>
      <c r="IN429" s="58">
        <v>25.793852654141801</v>
      </c>
      <c r="IO429" s="58">
        <v>0</v>
      </c>
      <c r="IP429" s="58">
        <v>80.698639048732915</v>
      </c>
      <c r="IQ429" s="58">
        <v>1.3875117788495999</v>
      </c>
      <c r="IR429" s="58">
        <v>1.4614682799172658</v>
      </c>
      <c r="IS429" s="58">
        <f t="shared" si="30"/>
        <v>2513.0872840608695</v>
      </c>
      <c r="IT429" s="60"/>
      <c r="IU429" s="18">
        <f t="shared" si="31"/>
        <v>13.937875252622998</v>
      </c>
      <c r="IV429" s="18">
        <f t="shared" si="32"/>
        <v>25.415971522388059</v>
      </c>
      <c r="IW429" s="57">
        <f t="shared" si="33"/>
        <v>0.34308295532909994</v>
      </c>
      <c r="IX429" s="57">
        <f t="shared" si="34"/>
        <v>0.52226222186239113</v>
      </c>
      <c r="JA429" s="18">
        <v>214.13</v>
      </c>
    </row>
    <row r="430" spans="18:261" x14ac:dyDescent="0.2">
      <c r="R430" t="s">
        <v>829</v>
      </c>
      <c r="S430">
        <v>7790</v>
      </c>
      <c r="T430" t="s">
        <v>41</v>
      </c>
      <c r="U430">
        <v>44197</v>
      </c>
      <c r="V430">
        <v>3228</v>
      </c>
      <c r="W430" t="s">
        <v>42</v>
      </c>
      <c r="X430" t="s">
        <v>540</v>
      </c>
      <c r="Y430">
        <v>49047</v>
      </c>
      <c r="Z430">
        <v>458</v>
      </c>
      <c r="AA430">
        <v>458</v>
      </c>
      <c r="AB430" t="b">
        <v>1</v>
      </c>
      <c r="AC430">
        <v>9983</v>
      </c>
      <c r="AD430">
        <v>1986</v>
      </c>
      <c r="AE430" s="10">
        <v>2021</v>
      </c>
      <c r="AF430" s="11">
        <v>15</v>
      </c>
      <c r="AG430" s="11">
        <v>13.498699370783305</v>
      </c>
      <c r="AH430" s="11">
        <v>0</v>
      </c>
      <c r="AI430" s="11">
        <v>13.498699370783305</v>
      </c>
      <c r="AJ430" s="11" t="s">
        <v>540</v>
      </c>
      <c r="AK430" s="11">
        <v>4.82</v>
      </c>
      <c r="AL430" s="11" t="s">
        <v>136</v>
      </c>
      <c r="AM430" s="11">
        <v>-28.91</v>
      </c>
      <c r="AQ430" t="s">
        <v>1025</v>
      </c>
      <c r="AR430" t="s">
        <v>1026</v>
      </c>
      <c r="AS430">
        <v>525</v>
      </c>
      <c r="AT430" t="s">
        <v>41</v>
      </c>
      <c r="AU430" t="s">
        <v>1027</v>
      </c>
      <c r="AV430">
        <v>317</v>
      </c>
      <c r="AW430" t="s">
        <v>42</v>
      </c>
      <c r="AX430">
        <v>0</v>
      </c>
      <c r="AY430" t="s">
        <v>497</v>
      </c>
      <c r="AZ430" t="s">
        <v>136</v>
      </c>
      <c r="BA430">
        <v>8</v>
      </c>
      <c r="BB430" t="s">
        <v>1028</v>
      </c>
      <c r="BC430">
        <v>107</v>
      </c>
      <c r="BD430">
        <v>8107</v>
      </c>
      <c r="BE430">
        <v>179</v>
      </c>
      <c r="BF430">
        <v>10910</v>
      </c>
      <c r="BG430">
        <v>1976</v>
      </c>
      <c r="BH430">
        <v>2028</v>
      </c>
      <c r="BI430" t="s">
        <v>1807</v>
      </c>
      <c r="BJ430" t="s">
        <v>1788</v>
      </c>
      <c r="BK430" t="s">
        <v>1808</v>
      </c>
      <c r="BL430" t="s">
        <v>1809</v>
      </c>
      <c r="BM430" t="s">
        <v>1865</v>
      </c>
      <c r="BN430">
        <v>1998</v>
      </c>
      <c r="BO430">
        <v>0.87</v>
      </c>
      <c r="BP430" t="s">
        <v>1931</v>
      </c>
      <c r="BQ430" t="s">
        <v>1701</v>
      </c>
      <c r="BR430">
        <v>2015</v>
      </c>
      <c r="BS430">
        <v>0</v>
      </c>
      <c r="BT430" t="s">
        <v>41</v>
      </c>
      <c r="BU430">
        <v>0</v>
      </c>
      <c r="BV430">
        <v>0</v>
      </c>
      <c r="BW430">
        <v>0</v>
      </c>
      <c r="BX430">
        <v>0</v>
      </c>
      <c r="BY430">
        <v>0.13</v>
      </c>
      <c r="BZ430">
        <v>0.25111999999999901</v>
      </c>
      <c r="CA430">
        <v>4.7809999999999998E-2</v>
      </c>
      <c r="CB430">
        <v>0.25111999999999901</v>
      </c>
      <c r="CC430">
        <v>4.7809999999999998E-2</v>
      </c>
      <c r="CD430">
        <v>0.05</v>
      </c>
      <c r="CE430">
        <v>0.1</v>
      </c>
      <c r="CF430">
        <v>1</v>
      </c>
      <c r="CG430">
        <v>0.92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 t="s">
        <v>1793</v>
      </c>
      <c r="CO430">
        <v>0</v>
      </c>
      <c r="CP430">
        <v>0</v>
      </c>
      <c r="CQ430">
        <v>0</v>
      </c>
      <c r="CR430">
        <v>0</v>
      </c>
      <c r="CS430" t="s">
        <v>2602</v>
      </c>
      <c r="CT430" t="s">
        <v>2677</v>
      </c>
      <c r="CU430">
        <v>1</v>
      </c>
      <c r="CV430">
        <v>0</v>
      </c>
      <c r="CW430" t="s">
        <v>1804</v>
      </c>
      <c r="CX430">
        <v>40.485599999999998</v>
      </c>
      <c r="CY430">
        <v>-107.185</v>
      </c>
      <c r="CZ430" t="s">
        <v>1817</v>
      </c>
      <c r="DA430" t="s">
        <v>1818</v>
      </c>
      <c r="DB430" t="s">
        <v>2239</v>
      </c>
      <c r="DC430" t="s">
        <v>2169</v>
      </c>
      <c r="DD430" s="18">
        <v>12697981.4</v>
      </c>
      <c r="DE430" s="18">
        <v>1143322.6000000001</v>
      </c>
      <c r="DF430" s="57">
        <v>0.54200000000000004</v>
      </c>
      <c r="DG430" t="s">
        <v>1820</v>
      </c>
      <c r="DH430">
        <v>5405522.2000000002</v>
      </c>
      <c r="DI430">
        <v>772.6</v>
      </c>
      <c r="DJ430">
        <v>294.2</v>
      </c>
      <c r="DK430">
        <v>1302812.2</v>
      </c>
      <c r="DL430">
        <v>0</v>
      </c>
      <c r="DM430">
        <v>126.8</v>
      </c>
      <c r="DN430">
        <v>27</v>
      </c>
      <c r="DO430">
        <v>0</v>
      </c>
      <c r="DP430">
        <v>0.113900652818723</v>
      </c>
      <c r="DQ430">
        <v>4.7526891104215603E-2</v>
      </c>
      <c r="DR430">
        <v>205.19981062992099</v>
      </c>
      <c r="DS430">
        <v>0</v>
      </c>
      <c r="DT430">
        <v>4.6618859314210601E-2</v>
      </c>
      <c r="DU430">
        <v>0.12168863312400099</v>
      </c>
      <c r="DV430">
        <v>4.6338073861094099E-2</v>
      </c>
      <c r="DW430" s="58">
        <v>205.199891062999</v>
      </c>
      <c r="DX430">
        <v>0</v>
      </c>
      <c r="DY430">
        <v>4.6914986307890802E-2</v>
      </c>
      <c r="DZ430">
        <v>3.5823913523726301E-3</v>
      </c>
      <c r="EA430">
        <v>0</v>
      </c>
      <c r="EB430">
        <v>1113797</v>
      </c>
      <c r="EC430">
        <v>541126</v>
      </c>
      <c r="ED430">
        <v>15867</v>
      </c>
      <c r="EE430">
        <v>344</v>
      </c>
      <c r="EF430">
        <v>1</v>
      </c>
      <c r="EG430">
        <v>1</v>
      </c>
      <c r="EH430" t="s">
        <v>1821</v>
      </c>
      <c r="EI430">
        <v>6.6878419999999899E-3</v>
      </c>
      <c r="EJ430">
        <v>3.1225459999999999E-3</v>
      </c>
      <c r="EK430" t="s">
        <v>1848</v>
      </c>
      <c r="EL430" t="s">
        <v>1848</v>
      </c>
      <c r="EM430">
        <v>0</v>
      </c>
      <c r="EN430">
        <v>0</v>
      </c>
      <c r="EO430">
        <v>0</v>
      </c>
      <c r="EP430">
        <v>1</v>
      </c>
      <c r="EQ430">
        <v>1</v>
      </c>
      <c r="ER430">
        <v>1</v>
      </c>
      <c r="ES430">
        <v>0</v>
      </c>
      <c r="ET430">
        <v>1</v>
      </c>
      <c r="EU430">
        <v>0</v>
      </c>
      <c r="EV430">
        <v>0</v>
      </c>
      <c r="EW430">
        <v>0</v>
      </c>
      <c r="EX430">
        <v>1</v>
      </c>
      <c r="EY430">
        <v>1</v>
      </c>
      <c r="EZ430" t="s">
        <v>1801</v>
      </c>
      <c r="FA430">
        <v>46</v>
      </c>
      <c r="FB430" t="s">
        <v>1824</v>
      </c>
      <c r="FC430">
        <v>5</v>
      </c>
      <c r="FD430" t="s">
        <v>1849</v>
      </c>
      <c r="FE430">
        <v>0</v>
      </c>
      <c r="FF430">
        <v>0</v>
      </c>
      <c r="FG430">
        <v>0</v>
      </c>
      <c r="FH430">
        <v>0</v>
      </c>
      <c r="FI430">
        <v>0</v>
      </c>
      <c r="FJ430">
        <v>0</v>
      </c>
      <c r="FK430">
        <v>0</v>
      </c>
      <c r="FL430">
        <v>12</v>
      </c>
      <c r="FM430">
        <v>33</v>
      </c>
      <c r="FN430">
        <v>9</v>
      </c>
      <c r="FO430">
        <v>24</v>
      </c>
      <c r="FP430">
        <v>0</v>
      </c>
      <c r="FQ430">
        <v>0</v>
      </c>
      <c r="FR430">
        <v>0</v>
      </c>
      <c r="FS430">
        <v>0</v>
      </c>
      <c r="FT430">
        <v>0</v>
      </c>
      <c r="FU430">
        <v>0</v>
      </c>
      <c r="FV430">
        <v>0</v>
      </c>
      <c r="FW430">
        <v>0</v>
      </c>
      <c r="FX430">
        <v>0</v>
      </c>
      <c r="FY430">
        <v>0</v>
      </c>
      <c r="FZ430">
        <v>0</v>
      </c>
      <c r="GA430">
        <v>0</v>
      </c>
      <c r="GB430">
        <v>0</v>
      </c>
      <c r="GC430">
        <v>0</v>
      </c>
      <c r="GD430">
        <v>0</v>
      </c>
      <c r="GE430">
        <v>0</v>
      </c>
      <c r="GF430">
        <v>0</v>
      </c>
      <c r="GG430">
        <v>0</v>
      </c>
      <c r="GH430">
        <v>0</v>
      </c>
      <c r="GI430">
        <v>0</v>
      </c>
      <c r="GJ430">
        <v>0</v>
      </c>
      <c r="GK430">
        <v>0</v>
      </c>
      <c r="GL430">
        <v>0</v>
      </c>
      <c r="GM430">
        <v>0</v>
      </c>
      <c r="GN430">
        <v>0</v>
      </c>
      <c r="GO430" t="s">
        <v>1838</v>
      </c>
      <c r="GP430">
        <v>0</v>
      </c>
      <c r="GQ430" t="s">
        <v>2367</v>
      </c>
      <c r="GR430">
        <v>38.430780179999999</v>
      </c>
      <c r="GS430">
        <v>20.103677218660099</v>
      </c>
      <c r="GT430">
        <v>7.6553220783455798</v>
      </c>
      <c r="GU430">
        <v>1</v>
      </c>
      <c r="GV430">
        <v>13570496</v>
      </c>
      <c r="GW430">
        <v>1236414</v>
      </c>
      <c r="GX430">
        <v>0.57999999999999996</v>
      </c>
      <c r="GY430">
        <v>1392331</v>
      </c>
      <c r="GZ430">
        <v>205.19972151349515</v>
      </c>
      <c r="HA430" t="s">
        <v>1806</v>
      </c>
      <c r="HB430" s="57">
        <v>0.54200000000000004</v>
      </c>
      <c r="HC430" t="s">
        <v>1806</v>
      </c>
      <c r="HD430" s="58">
        <v>205.199891062999</v>
      </c>
      <c r="HE430" s="18">
        <v>849877.68</v>
      </c>
      <c r="HF430" s="18">
        <v>9272165.4888000004</v>
      </c>
      <c r="HG430" s="18">
        <v>951323.67410992947</v>
      </c>
      <c r="HH430" s="57">
        <v>0.40589569160997735</v>
      </c>
      <c r="HI430">
        <v>89</v>
      </c>
      <c r="HJ430" s="11">
        <v>23.424887572315995</v>
      </c>
      <c r="HK430">
        <v>0</v>
      </c>
      <c r="HL430" s="11">
        <v>23.424887572315995</v>
      </c>
      <c r="HM430" s="59" t="s">
        <v>44</v>
      </c>
      <c r="HN430" s="59" t="s">
        <v>44</v>
      </c>
      <c r="HO430" s="59" t="s">
        <v>44</v>
      </c>
      <c r="HP430" s="59" t="s">
        <v>44</v>
      </c>
      <c r="HQ430" s="59" t="s">
        <v>44</v>
      </c>
      <c r="HR430" s="59" t="s">
        <v>44</v>
      </c>
      <c r="HS430" s="59" t="s">
        <v>44</v>
      </c>
      <c r="HT430" s="59" t="s">
        <v>44</v>
      </c>
      <c r="HU430" t="s">
        <v>44</v>
      </c>
      <c r="HV430" s="19">
        <v>1</v>
      </c>
      <c r="HW430" s="18">
        <v>180.5056227</v>
      </c>
      <c r="HX430" s="58">
        <v>59.458552117379995</v>
      </c>
      <c r="HY430" s="58">
        <v>119.54144788262001</v>
      </c>
      <c r="HZ430" s="57">
        <v>0.81158461536507243</v>
      </c>
      <c r="IA430" s="18">
        <v>849877.68000000017</v>
      </c>
      <c r="IB430" s="18">
        <v>1272597.1402770481</v>
      </c>
      <c r="IC430" s="18">
        <v>13884034.800422594</v>
      </c>
      <c r="ID430" s="58">
        <v>20.519989106299903</v>
      </c>
      <c r="IE430" s="18">
        <v>142450.12142808019</v>
      </c>
      <c r="IF430" s="18">
        <v>808873.55268184934</v>
      </c>
      <c r="IG430" s="18">
        <v>286110166.50220102</v>
      </c>
      <c r="IH430" s="18">
        <v>0</v>
      </c>
      <c r="II430" s="18">
        <v>0</v>
      </c>
      <c r="IJ430" s="18">
        <v>2393.3971987953332</v>
      </c>
      <c r="IK430" s="58">
        <v>32.772979910614524</v>
      </c>
      <c r="IL430" s="58">
        <v>8.1397642628217852</v>
      </c>
      <c r="IM430" s="58">
        <v>13.494560016599998</v>
      </c>
      <c r="IN430" s="58">
        <v>33.723923401174588</v>
      </c>
      <c r="IO430" s="58">
        <v>-3.1140713733342002E-15</v>
      </c>
      <c r="IP430" s="58">
        <v>80.898997109745451</v>
      </c>
      <c r="IQ430" s="58">
        <v>12.837195713793037</v>
      </c>
      <c r="IR430" s="58">
        <v>13.487950094018677</v>
      </c>
      <c r="IS430" s="58">
        <f t="shared" si="30"/>
        <v>2393.3971987953332</v>
      </c>
      <c r="IT430" s="60"/>
      <c r="IU430" s="18">
        <f t="shared" si="31"/>
        <v>13.494560016599998</v>
      </c>
      <c r="IV430" s="18">
        <f t="shared" si="32"/>
        <v>32.772979910614524</v>
      </c>
      <c r="IW430" s="57">
        <f t="shared" si="33"/>
        <v>0.33217068222000001</v>
      </c>
      <c r="IX430" s="57">
        <f t="shared" si="34"/>
        <v>0.49738858923445095</v>
      </c>
      <c r="JA430" s="18">
        <v>205.4</v>
      </c>
    </row>
    <row r="431" spans="18:261" x14ac:dyDescent="0.2">
      <c r="R431" t="s">
        <v>1091</v>
      </c>
      <c r="S431">
        <v>8023</v>
      </c>
      <c r="T431" t="s">
        <v>41</v>
      </c>
      <c r="U431">
        <v>1</v>
      </c>
      <c r="V431">
        <v>3431</v>
      </c>
      <c r="W431" t="s">
        <v>42</v>
      </c>
      <c r="X431" t="s">
        <v>487</v>
      </c>
      <c r="Y431">
        <v>55021</v>
      </c>
      <c r="Z431">
        <v>575</v>
      </c>
      <c r="AA431">
        <v>1145</v>
      </c>
      <c r="AB431" t="b">
        <v>1</v>
      </c>
      <c r="AC431">
        <v>10544</v>
      </c>
      <c r="AD431">
        <v>1975</v>
      </c>
      <c r="AE431" s="10">
        <v>2021</v>
      </c>
      <c r="AF431" s="11">
        <v>266</v>
      </c>
      <c r="AG431" s="11">
        <v>30.245887043662204</v>
      </c>
      <c r="AH431" s="11">
        <v>999</v>
      </c>
      <c r="AI431" s="11">
        <v>11.370634226940677</v>
      </c>
      <c r="AJ431" s="11" t="s">
        <v>487</v>
      </c>
      <c r="AK431" s="11" t="e">
        <v>#N/A</v>
      </c>
      <c r="AL431" s="11" t="s">
        <v>62</v>
      </c>
      <c r="AM431" s="11">
        <v>-28.91</v>
      </c>
      <c r="AQ431" t="s">
        <v>1025</v>
      </c>
      <c r="AR431" t="s">
        <v>1029</v>
      </c>
      <c r="AS431">
        <v>525</v>
      </c>
      <c r="AT431" t="s">
        <v>41</v>
      </c>
      <c r="AU431" t="s">
        <v>1030</v>
      </c>
      <c r="AV431">
        <v>318</v>
      </c>
      <c r="AW431" t="s">
        <v>42</v>
      </c>
      <c r="AX431">
        <v>0</v>
      </c>
      <c r="AY431" t="s">
        <v>497</v>
      </c>
      <c r="AZ431" t="s">
        <v>136</v>
      </c>
      <c r="BA431">
        <v>8</v>
      </c>
      <c r="BB431" t="s">
        <v>1028</v>
      </c>
      <c r="BC431">
        <v>107</v>
      </c>
      <c r="BD431">
        <v>8107</v>
      </c>
      <c r="BE431">
        <v>262</v>
      </c>
      <c r="BF431">
        <v>10907</v>
      </c>
      <c r="BG431">
        <v>1976</v>
      </c>
      <c r="BH431">
        <v>2027</v>
      </c>
      <c r="BI431" t="s">
        <v>1881</v>
      </c>
      <c r="BJ431" t="s">
        <v>1788</v>
      </c>
      <c r="BK431" t="s">
        <v>1808</v>
      </c>
      <c r="BL431" t="s">
        <v>1809</v>
      </c>
      <c r="BM431" t="s">
        <v>1865</v>
      </c>
      <c r="BN431">
        <v>1999</v>
      </c>
      <c r="BO431">
        <v>0.87</v>
      </c>
      <c r="BP431" t="s">
        <v>1968</v>
      </c>
      <c r="BQ431" t="s">
        <v>1701</v>
      </c>
      <c r="BR431">
        <v>2016</v>
      </c>
      <c r="BS431">
        <v>0</v>
      </c>
      <c r="BT431" t="s">
        <v>41</v>
      </c>
      <c r="BU431">
        <v>0</v>
      </c>
      <c r="BV431">
        <v>0</v>
      </c>
      <c r="BW431">
        <v>0</v>
      </c>
      <c r="BX431">
        <v>0</v>
      </c>
      <c r="BY431">
        <v>0.13</v>
      </c>
      <c r="BZ431">
        <v>0.27395999999999998</v>
      </c>
      <c r="CA431">
        <v>5.2779999999999903E-2</v>
      </c>
      <c r="CB431">
        <v>0.27395999999999998</v>
      </c>
      <c r="CC431">
        <v>5.2779999999999903E-2</v>
      </c>
      <c r="CD431">
        <v>0.05</v>
      </c>
      <c r="CE431">
        <v>0.1</v>
      </c>
      <c r="CF431">
        <v>1</v>
      </c>
      <c r="CG431">
        <v>0.92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 t="s">
        <v>1793</v>
      </c>
      <c r="CO431">
        <v>0</v>
      </c>
      <c r="CP431">
        <v>0</v>
      </c>
      <c r="CQ431">
        <v>0</v>
      </c>
      <c r="CR431">
        <v>0</v>
      </c>
      <c r="CS431" t="s">
        <v>2602</v>
      </c>
      <c r="CT431" t="s">
        <v>2678</v>
      </c>
      <c r="CU431">
        <v>1</v>
      </c>
      <c r="CV431">
        <v>0</v>
      </c>
      <c r="CW431" t="s">
        <v>1804</v>
      </c>
      <c r="CX431">
        <v>40.485599999999998</v>
      </c>
      <c r="CY431">
        <v>-107.185</v>
      </c>
      <c r="CZ431" t="s">
        <v>1817</v>
      </c>
      <c r="DA431" t="s">
        <v>1818</v>
      </c>
      <c r="DB431" t="s">
        <v>2239</v>
      </c>
      <c r="DC431" t="s">
        <v>2169</v>
      </c>
      <c r="DD431" s="18">
        <v>14982144.800000001</v>
      </c>
      <c r="DE431" s="18">
        <v>1531758.4</v>
      </c>
      <c r="DF431" s="57">
        <v>0.55600000000000005</v>
      </c>
      <c r="DG431" t="s">
        <v>1820</v>
      </c>
      <c r="DH431">
        <v>6518865.4000000004</v>
      </c>
      <c r="DI431">
        <v>934</v>
      </c>
      <c r="DJ431">
        <v>381.6</v>
      </c>
      <c r="DK431">
        <v>1537164.8</v>
      </c>
      <c r="DL431">
        <v>0</v>
      </c>
      <c r="DM431">
        <v>166.4</v>
      </c>
      <c r="DN431">
        <v>24</v>
      </c>
      <c r="DO431">
        <v>0</v>
      </c>
      <c r="DP431">
        <v>0.115468209600304</v>
      </c>
      <c r="DQ431">
        <v>5.3052961167707503E-2</v>
      </c>
      <c r="DR431">
        <v>205.19927628443301</v>
      </c>
      <c r="DS431">
        <v>0</v>
      </c>
      <c r="DT431">
        <v>5.2292664439396098E-2</v>
      </c>
      <c r="DU431">
        <v>0.124681747836264</v>
      </c>
      <c r="DV431">
        <v>5.0940637017471598E-2</v>
      </c>
      <c r="DW431" s="58">
        <v>205.19956528520501</v>
      </c>
      <c r="DX431">
        <v>0</v>
      </c>
      <c r="DY431">
        <v>5.10518287430815E-2</v>
      </c>
      <c r="DZ431">
        <v>3.1929788523688898E-3</v>
      </c>
      <c r="EA431">
        <v>0</v>
      </c>
      <c r="EB431">
        <v>1457014</v>
      </c>
      <c r="EC431">
        <v>697497</v>
      </c>
      <c r="ED431">
        <v>0</v>
      </c>
      <c r="EE431">
        <v>1063</v>
      </c>
      <c r="EF431">
        <v>1</v>
      </c>
      <c r="EG431">
        <v>1</v>
      </c>
      <c r="EH431">
        <v>0</v>
      </c>
      <c r="EI431">
        <v>0</v>
      </c>
      <c r="EJ431">
        <v>3.1225459999999999E-3</v>
      </c>
      <c r="EK431">
        <v>0</v>
      </c>
      <c r="EL431" t="s">
        <v>1848</v>
      </c>
      <c r="EM431">
        <v>0</v>
      </c>
      <c r="EN431">
        <v>0</v>
      </c>
      <c r="EO431">
        <v>0</v>
      </c>
      <c r="EP431">
        <v>1</v>
      </c>
      <c r="EQ431">
        <v>1</v>
      </c>
      <c r="ER431">
        <v>1</v>
      </c>
      <c r="ES431">
        <v>0</v>
      </c>
      <c r="ET431">
        <v>1</v>
      </c>
      <c r="EU431">
        <v>0</v>
      </c>
      <c r="EV431">
        <v>0</v>
      </c>
      <c r="EW431">
        <v>0</v>
      </c>
      <c r="EX431">
        <v>1</v>
      </c>
      <c r="EY431">
        <v>1</v>
      </c>
      <c r="EZ431" t="s">
        <v>1823</v>
      </c>
      <c r="FA431">
        <v>46</v>
      </c>
      <c r="FB431" t="s">
        <v>1824</v>
      </c>
      <c r="FC431">
        <v>5</v>
      </c>
      <c r="FD431" t="s">
        <v>1849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12</v>
      </c>
      <c r="FM431">
        <v>33</v>
      </c>
      <c r="FN431">
        <v>9</v>
      </c>
      <c r="FO431">
        <v>24</v>
      </c>
      <c r="FP431">
        <v>0</v>
      </c>
      <c r="FQ431">
        <v>0</v>
      </c>
      <c r="FR431">
        <v>0</v>
      </c>
      <c r="FS431">
        <v>0</v>
      </c>
      <c r="FT431">
        <v>0</v>
      </c>
      <c r="FU431">
        <v>0</v>
      </c>
      <c r="FV431">
        <v>0</v>
      </c>
      <c r="FW431">
        <v>0</v>
      </c>
      <c r="FX431">
        <v>0</v>
      </c>
      <c r="FY431">
        <v>0</v>
      </c>
      <c r="FZ431">
        <v>0</v>
      </c>
      <c r="GA431">
        <v>0</v>
      </c>
      <c r="GB431">
        <v>0</v>
      </c>
      <c r="GC431">
        <v>0</v>
      </c>
      <c r="GD431">
        <v>0</v>
      </c>
      <c r="GE431">
        <v>0</v>
      </c>
      <c r="GF431">
        <v>0</v>
      </c>
      <c r="GG431">
        <v>0</v>
      </c>
      <c r="GH431">
        <v>0</v>
      </c>
      <c r="GI431">
        <v>0</v>
      </c>
      <c r="GJ431">
        <v>0</v>
      </c>
      <c r="GK431">
        <v>0</v>
      </c>
      <c r="GL431">
        <v>0</v>
      </c>
      <c r="GM431">
        <v>0</v>
      </c>
      <c r="GN431">
        <v>0</v>
      </c>
      <c r="GO431" t="s">
        <v>1838</v>
      </c>
      <c r="GP431">
        <v>0</v>
      </c>
      <c r="GQ431" t="s">
        <v>2367</v>
      </c>
      <c r="GR431">
        <v>38.430780179999999</v>
      </c>
      <c r="GS431">
        <v>24.303435829961799</v>
      </c>
      <c r="GT431">
        <v>9.9295408059030397</v>
      </c>
      <c r="GU431">
        <v>1</v>
      </c>
      <c r="GV431">
        <v>15670815</v>
      </c>
      <c r="GW431">
        <v>1628868</v>
      </c>
      <c r="GX431">
        <v>0.57999999999999996</v>
      </c>
      <c r="GY431">
        <v>1607820</v>
      </c>
      <c r="GZ431">
        <v>205.19928287073773</v>
      </c>
      <c r="HA431" t="s">
        <v>1806</v>
      </c>
      <c r="HB431" s="57">
        <v>0.55600000000000005</v>
      </c>
      <c r="HC431" t="s">
        <v>1806</v>
      </c>
      <c r="HD431" s="58">
        <v>205.19956528520501</v>
      </c>
      <c r="HE431" s="18">
        <v>1276086.7200000002</v>
      </c>
      <c r="HF431" s="18">
        <v>13918277.855040003</v>
      </c>
      <c r="HG431" s="18">
        <v>1428012.2826864521</v>
      </c>
      <c r="HH431" s="57">
        <v>0.59410430839002271</v>
      </c>
      <c r="HI431">
        <v>89</v>
      </c>
      <c r="HJ431" s="11">
        <v>18.182506276365924</v>
      </c>
      <c r="HK431">
        <v>0</v>
      </c>
      <c r="HL431" s="11">
        <v>18.182506276365924</v>
      </c>
      <c r="HM431" s="59" t="s">
        <v>44</v>
      </c>
      <c r="HN431" s="59" t="s">
        <v>44</v>
      </c>
      <c r="HO431" s="59" t="s">
        <v>44</v>
      </c>
      <c r="HP431" s="59" t="s">
        <v>44</v>
      </c>
      <c r="HQ431" s="59" t="s">
        <v>44</v>
      </c>
      <c r="HR431" s="59" t="s">
        <v>44</v>
      </c>
      <c r="HS431" s="59" t="s">
        <v>44</v>
      </c>
      <c r="HT431" s="59" t="s">
        <v>44</v>
      </c>
      <c r="HU431" t="s">
        <v>44</v>
      </c>
      <c r="HV431" s="19">
        <v>1</v>
      </c>
      <c r="HW431" s="18">
        <v>264.13111062000002</v>
      </c>
      <c r="HX431" s="58">
        <v>87.004787838227998</v>
      </c>
      <c r="HY431" s="58">
        <v>174.995212161772</v>
      </c>
      <c r="HZ431" s="57">
        <v>0.83243420320171657</v>
      </c>
      <c r="IA431" s="18">
        <v>1276086.7200000002</v>
      </c>
      <c r="IB431" s="18">
        <v>1910536.3884523236</v>
      </c>
      <c r="IC431" s="18">
        <v>20838220.388849493</v>
      </c>
      <c r="ID431" s="58">
        <v>20.519956528520503</v>
      </c>
      <c r="IE431" s="18">
        <v>213799.68825546058</v>
      </c>
      <c r="IF431" s="18">
        <v>1214212.5944309914</v>
      </c>
      <c r="IG431" s="18">
        <v>418660620.6915651</v>
      </c>
      <c r="IH431" s="18">
        <v>0</v>
      </c>
      <c r="II431" s="18">
        <v>0</v>
      </c>
      <c r="IJ431" s="18">
        <v>2392.4118581286662</v>
      </c>
      <c r="IK431" s="58">
        <v>27.768046992366415</v>
      </c>
      <c r="IL431" s="58">
        <v>8.134175865974246</v>
      </c>
      <c r="IM431" s="58">
        <v>13.490849321820001</v>
      </c>
      <c r="IN431" s="58">
        <v>28.216669014089177</v>
      </c>
      <c r="IO431" s="58">
        <v>0</v>
      </c>
      <c r="IP431" s="58">
        <v>80.87857111046047</v>
      </c>
      <c r="IQ431" s="58">
        <v>6.3644297665981497</v>
      </c>
      <c r="IR431" s="58">
        <v>6.6887498472494062</v>
      </c>
      <c r="IS431" s="58">
        <f t="shared" si="30"/>
        <v>2392.4118581286662</v>
      </c>
      <c r="IT431" s="60"/>
      <c r="IU431" s="18">
        <f t="shared" si="31"/>
        <v>13.490849321820001</v>
      </c>
      <c r="IV431" s="18">
        <f t="shared" si="32"/>
        <v>27.768046992366415</v>
      </c>
      <c r="IW431" s="57">
        <f t="shared" si="33"/>
        <v>0.33207934289399998</v>
      </c>
      <c r="IX431" s="57">
        <f t="shared" si="34"/>
        <v>0.49718381870812323</v>
      </c>
      <c r="JA431" s="18">
        <v>205.4</v>
      </c>
    </row>
    <row r="432" spans="18:261" x14ac:dyDescent="0.2">
      <c r="R432" t="s">
        <v>1093</v>
      </c>
      <c r="S432">
        <v>8023</v>
      </c>
      <c r="T432" t="s">
        <v>41</v>
      </c>
      <c r="U432">
        <v>2</v>
      </c>
      <c r="V432">
        <v>3432</v>
      </c>
      <c r="W432" t="s">
        <v>42</v>
      </c>
      <c r="X432" t="s">
        <v>487</v>
      </c>
      <c r="Y432">
        <v>55021</v>
      </c>
      <c r="Z432">
        <v>570</v>
      </c>
      <c r="AA432">
        <v>1145</v>
      </c>
      <c r="AB432" t="b">
        <v>1</v>
      </c>
      <c r="AC432">
        <v>10533</v>
      </c>
      <c r="AD432">
        <v>1978</v>
      </c>
      <c r="AE432" s="10">
        <v>2021</v>
      </c>
      <c r="AF432" s="11">
        <v>266</v>
      </c>
      <c r="AG432" s="11">
        <v>30.245887043662204</v>
      </c>
      <c r="AH432" s="11">
        <v>999</v>
      </c>
      <c r="AI432" s="11">
        <v>11.370634226940677</v>
      </c>
      <c r="AJ432" s="11" t="s">
        <v>487</v>
      </c>
      <c r="AK432" s="11" t="e">
        <v>#N/A</v>
      </c>
      <c r="AL432" s="11" t="s">
        <v>62</v>
      </c>
      <c r="AM432" s="11">
        <v>-28.91</v>
      </c>
      <c r="AQ432" t="s">
        <v>588</v>
      </c>
      <c r="AR432" t="s">
        <v>1031</v>
      </c>
      <c r="AS432">
        <v>564</v>
      </c>
      <c r="AT432" t="s">
        <v>41</v>
      </c>
      <c r="AU432">
        <v>1</v>
      </c>
      <c r="AV432">
        <v>368</v>
      </c>
      <c r="AW432" t="s">
        <v>42</v>
      </c>
      <c r="AX432">
        <v>0</v>
      </c>
      <c r="AY432" t="s">
        <v>274</v>
      </c>
      <c r="AZ432" t="s">
        <v>275</v>
      </c>
      <c r="BA432">
        <v>12</v>
      </c>
      <c r="BB432" t="s">
        <v>590</v>
      </c>
      <c r="BC432">
        <v>95</v>
      </c>
      <c r="BD432">
        <v>12095</v>
      </c>
      <c r="BE432">
        <v>460</v>
      </c>
      <c r="BF432">
        <v>10643</v>
      </c>
      <c r="BG432">
        <v>1987</v>
      </c>
      <c r="BH432">
        <v>2025</v>
      </c>
      <c r="BI432" t="s">
        <v>1807</v>
      </c>
      <c r="BJ432" t="s">
        <v>1788</v>
      </c>
      <c r="BK432" t="s">
        <v>1808</v>
      </c>
      <c r="BL432" t="s">
        <v>1809</v>
      </c>
      <c r="BM432" t="s">
        <v>1810</v>
      </c>
      <c r="BN432">
        <v>1987</v>
      </c>
      <c r="BO432">
        <v>0.96199999999999997</v>
      </c>
      <c r="BP432" t="s">
        <v>1908</v>
      </c>
      <c r="BQ432">
        <v>0</v>
      </c>
      <c r="BR432">
        <v>0</v>
      </c>
      <c r="BS432">
        <v>0</v>
      </c>
      <c r="BT432" t="s">
        <v>1909</v>
      </c>
      <c r="BU432" t="s">
        <v>1863</v>
      </c>
      <c r="BV432" t="s">
        <v>1812</v>
      </c>
      <c r="BW432">
        <v>2015</v>
      </c>
      <c r="BX432">
        <v>0</v>
      </c>
      <c r="BY432">
        <v>1.1399999999999999</v>
      </c>
      <c r="BZ432">
        <v>0.26724999999999999</v>
      </c>
      <c r="CA432">
        <v>0.26724999999999999</v>
      </c>
      <c r="CB432">
        <v>0.26724999999999999</v>
      </c>
      <c r="CC432">
        <v>0.26724999999999999</v>
      </c>
      <c r="CD432">
        <v>0.05</v>
      </c>
      <c r="CE432">
        <v>0.1</v>
      </c>
      <c r="CF432">
        <v>0.1</v>
      </c>
      <c r="CG432">
        <v>0.99</v>
      </c>
      <c r="CH432" t="s">
        <v>1793</v>
      </c>
      <c r="CI432">
        <v>2014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 t="s">
        <v>2602</v>
      </c>
      <c r="CT432" t="s">
        <v>2679</v>
      </c>
      <c r="CU432">
        <v>1</v>
      </c>
      <c r="CV432">
        <v>0</v>
      </c>
      <c r="CW432" t="s">
        <v>1984</v>
      </c>
      <c r="CX432">
        <v>28.482199999999999</v>
      </c>
      <c r="CY432">
        <v>-81.1678</v>
      </c>
      <c r="CZ432" t="s">
        <v>1876</v>
      </c>
      <c r="DA432" t="s">
        <v>1818</v>
      </c>
      <c r="DB432" t="s">
        <v>1985</v>
      </c>
      <c r="DC432">
        <v>0</v>
      </c>
      <c r="DD432" s="18">
        <v>21073098.800000001</v>
      </c>
      <c r="DE432" s="18">
        <v>2247819.7999999998</v>
      </c>
      <c r="DF432" s="57">
        <v>0.48399999999999999</v>
      </c>
      <c r="DG432" t="s">
        <v>1820</v>
      </c>
      <c r="DH432">
        <v>10744581.4</v>
      </c>
      <c r="DI432">
        <v>1127</v>
      </c>
      <c r="DJ432">
        <v>2822.2</v>
      </c>
      <c r="DK432">
        <v>2112312.6</v>
      </c>
      <c r="DL432">
        <v>10</v>
      </c>
      <c r="DM432">
        <v>1448</v>
      </c>
      <c r="DN432">
        <v>160</v>
      </c>
      <c r="DO432">
        <v>0</v>
      </c>
      <c r="DP432">
        <v>0.10585226829991</v>
      </c>
      <c r="DQ432">
        <v>0.27582129183520798</v>
      </c>
      <c r="DR432">
        <v>197.91989285622299</v>
      </c>
      <c r="DS432">
        <v>5.9622161520746702E-7</v>
      </c>
      <c r="DT432">
        <v>0.28099369112616701</v>
      </c>
      <c r="DU432">
        <v>0.10696101325164301</v>
      </c>
      <c r="DV432">
        <v>0.267848599466538</v>
      </c>
      <c r="DW432" s="58">
        <v>200.47479680586801</v>
      </c>
      <c r="DX432">
        <v>4.7453865683959098E-7</v>
      </c>
      <c r="DY432">
        <v>0.26953120760944599</v>
      </c>
      <c r="DZ432">
        <v>1.44506105902293E-2</v>
      </c>
      <c r="EA432">
        <v>0</v>
      </c>
      <c r="EB432">
        <v>2000950</v>
      </c>
      <c r="EC432">
        <v>874593</v>
      </c>
      <c r="ED432">
        <v>1312832</v>
      </c>
      <c r="EE432">
        <v>0</v>
      </c>
      <c r="EF432">
        <v>1</v>
      </c>
      <c r="EG432">
        <v>1</v>
      </c>
      <c r="EH432" t="s">
        <v>1847</v>
      </c>
      <c r="EI432">
        <v>0.14000000000000001</v>
      </c>
      <c r="EJ432">
        <v>9.8350678999999996E-2</v>
      </c>
      <c r="EK432" t="s">
        <v>1822</v>
      </c>
      <c r="EL432" t="s">
        <v>1848</v>
      </c>
      <c r="EM432">
        <v>0</v>
      </c>
      <c r="EN432">
        <v>1</v>
      </c>
      <c r="EO432">
        <v>0</v>
      </c>
      <c r="EP432">
        <v>0</v>
      </c>
      <c r="EQ432">
        <v>0</v>
      </c>
      <c r="ER432">
        <v>1</v>
      </c>
      <c r="ES432">
        <v>0</v>
      </c>
      <c r="ET432">
        <v>0</v>
      </c>
      <c r="EU432">
        <v>0</v>
      </c>
      <c r="EV432">
        <v>0</v>
      </c>
      <c r="EW432">
        <v>0</v>
      </c>
      <c r="EX432">
        <v>1</v>
      </c>
      <c r="EY432">
        <v>1</v>
      </c>
      <c r="EZ432" t="s">
        <v>1950</v>
      </c>
      <c r="FA432">
        <v>35</v>
      </c>
      <c r="FB432" t="s">
        <v>1802</v>
      </c>
      <c r="FC432">
        <v>4</v>
      </c>
      <c r="FD432" t="s">
        <v>1825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89</v>
      </c>
      <c r="FM432">
        <v>85</v>
      </c>
      <c r="FN432">
        <v>84</v>
      </c>
      <c r="FO432">
        <v>100</v>
      </c>
      <c r="FP432">
        <v>1</v>
      </c>
      <c r="FQ432">
        <v>0</v>
      </c>
      <c r="FR432">
        <v>0</v>
      </c>
      <c r="FS432">
        <v>0</v>
      </c>
      <c r="FT432">
        <v>0</v>
      </c>
      <c r="FU432">
        <v>0</v>
      </c>
      <c r="FV432">
        <v>0</v>
      </c>
      <c r="FW432">
        <v>0</v>
      </c>
      <c r="FX432">
        <v>0</v>
      </c>
      <c r="FY432">
        <v>0</v>
      </c>
      <c r="FZ432">
        <v>0</v>
      </c>
      <c r="GA432">
        <v>0</v>
      </c>
      <c r="GB432">
        <v>0</v>
      </c>
      <c r="GC432">
        <v>0</v>
      </c>
      <c r="GD432">
        <v>0</v>
      </c>
      <c r="GE432">
        <v>0</v>
      </c>
      <c r="GF432">
        <v>0</v>
      </c>
      <c r="GG432">
        <v>0</v>
      </c>
      <c r="GH432">
        <v>0</v>
      </c>
      <c r="GI432">
        <v>1</v>
      </c>
      <c r="GJ432">
        <v>0</v>
      </c>
      <c r="GK432" t="s">
        <v>1804</v>
      </c>
      <c r="GL432">
        <v>1</v>
      </c>
      <c r="GM432" t="s">
        <v>1804</v>
      </c>
      <c r="GN432">
        <v>0</v>
      </c>
      <c r="GO432">
        <v>0</v>
      </c>
      <c r="GP432">
        <v>0</v>
      </c>
      <c r="GQ432" t="s">
        <v>2322</v>
      </c>
      <c r="GR432">
        <v>142.54704459999999</v>
      </c>
      <c r="GS432">
        <v>7.9061618089835797</v>
      </c>
      <c r="GT432">
        <v>19.7983760934458</v>
      </c>
      <c r="GU432">
        <v>1</v>
      </c>
      <c r="GV432">
        <v>19688856</v>
      </c>
      <c r="GW432">
        <v>2224249</v>
      </c>
      <c r="GX432">
        <v>0.45</v>
      </c>
      <c r="GY432">
        <v>1967141</v>
      </c>
      <c r="GZ432">
        <v>199.82278299968266</v>
      </c>
      <c r="HA432" t="s">
        <v>1806</v>
      </c>
      <c r="HB432" s="57">
        <v>0.48399999999999999</v>
      </c>
      <c r="HC432" t="s">
        <v>1806</v>
      </c>
      <c r="HD432" s="58">
        <v>200.47479680586801</v>
      </c>
      <c r="HE432" s="18">
        <v>1950326.4</v>
      </c>
      <c r="HF432" s="18">
        <v>20757323.8752</v>
      </c>
      <c r="HG432" s="18">
        <v>2080660.1430571564</v>
      </c>
      <c r="HH432" s="57">
        <v>0.49676025917926564</v>
      </c>
      <c r="HI432">
        <v>459</v>
      </c>
      <c r="HJ432" s="11">
        <v>59.407484996706827</v>
      </c>
      <c r="HK432">
        <v>0</v>
      </c>
      <c r="HL432" s="11">
        <v>12.942807188825018</v>
      </c>
      <c r="HM432" s="59">
        <v>3037</v>
      </c>
      <c r="HN432" s="59">
        <v>10.58</v>
      </c>
      <c r="HO432" s="59">
        <v>4.59</v>
      </c>
      <c r="HP432" s="59">
        <v>40.68</v>
      </c>
      <c r="HQ432" s="59">
        <v>0.35</v>
      </c>
      <c r="HR432" s="59">
        <v>0.53</v>
      </c>
      <c r="HS432" s="59">
        <v>4.82</v>
      </c>
      <c r="HT432" s="59">
        <v>15.85</v>
      </c>
      <c r="HU432" t="s">
        <v>44</v>
      </c>
      <c r="HV432" s="19">
        <v>1</v>
      </c>
      <c r="HW432" s="18">
        <v>452.5169454</v>
      </c>
      <c r="HX432" s="58">
        <v>149.05908181475999</v>
      </c>
      <c r="HY432" s="58">
        <v>310.94091818523998</v>
      </c>
      <c r="HZ432" s="57">
        <v>0.71602026937916363</v>
      </c>
      <c r="IA432" s="18">
        <v>1950326.4000000001</v>
      </c>
      <c r="IB432" s="18">
        <v>2885275.2774902778</v>
      </c>
      <c r="IC432" s="18">
        <v>30707984.778329026</v>
      </c>
      <c r="ID432" s="58">
        <v>20.047479680586804</v>
      </c>
      <c r="IE432" s="18">
        <v>307808.85043766</v>
      </c>
      <c r="IF432" s="18">
        <v>1772851.2926194964</v>
      </c>
      <c r="IG432" s="18">
        <v>717261305.53085196</v>
      </c>
      <c r="IH432" s="18">
        <v>0</v>
      </c>
      <c r="II432" s="18">
        <v>179315326.38271299</v>
      </c>
      <c r="IJ432" s="18">
        <v>2306.7446694280056</v>
      </c>
      <c r="IK432" s="58">
        <v>23.122032521739129</v>
      </c>
      <c r="IL432" s="58">
        <v>7.6530735340984659</v>
      </c>
      <c r="IM432" s="58">
        <v>13.164308181179997</v>
      </c>
      <c r="IN432" s="58">
        <v>21.893086304062393</v>
      </c>
      <c r="IO432" s="58">
        <v>-2.7470226880887807E-15</v>
      </c>
      <c r="IP432" s="58">
        <v>77.265200262200807</v>
      </c>
      <c r="IQ432" s="58">
        <v>7.370449526979769</v>
      </c>
      <c r="IR432" s="58">
        <v>8.1082842944466798</v>
      </c>
      <c r="IS432" s="58">
        <f t="shared" si="30"/>
        <v>2306.7446694280056</v>
      </c>
      <c r="IT432" s="60"/>
      <c r="IU432" s="18">
        <f t="shared" si="31"/>
        <v>13.164308181179997</v>
      </c>
      <c r="IV432" s="18">
        <f t="shared" si="32"/>
        <v>23.122032521739129</v>
      </c>
      <c r="IW432" s="57">
        <f t="shared" si="33"/>
        <v>0.32404148220600004</v>
      </c>
      <c r="IX432" s="57">
        <f t="shared" si="34"/>
        <v>0.47938072185777614</v>
      </c>
      <c r="JA432" s="18">
        <v>205.4</v>
      </c>
    </row>
    <row r="433" spans="18:261" x14ac:dyDescent="0.2">
      <c r="R433" t="s">
        <v>832</v>
      </c>
      <c r="S433">
        <v>8042</v>
      </c>
      <c r="T433" t="s">
        <v>41</v>
      </c>
      <c r="U433">
        <v>1</v>
      </c>
      <c r="V433">
        <v>3433</v>
      </c>
      <c r="W433" t="s">
        <v>42</v>
      </c>
      <c r="X433" t="s">
        <v>385</v>
      </c>
      <c r="Y433">
        <v>37169</v>
      </c>
      <c r="Z433">
        <v>1110</v>
      </c>
      <c r="AA433">
        <v>2220</v>
      </c>
      <c r="AB433" t="b">
        <v>1</v>
      </c>
      <c r="AC433">
        <v>9185</v>
      </c>
      <c r="AD433">
        <v>1974</v>
      </c>
      <c r="AE433" s="10">
        <v>2038</v>
      </c>
      <c r="AF433" s="11">
        <v>999</v>
      </c>
      <c r="AG433" s="11">
        <v>14.025545317028739</v>
      </c>
      <c r="AH433" s="11">
        <v>76</v>
      </c>
      <c r="AI433" s="11">
        <v>8.3985301299573276</v>
      </c>
      <c r="AJ433" s="11" t="s">
        <v>531</v>
      </c>
      <c r="AK433" s="11">
        <v>4.82</v>
      </c>
      <c r="AL433" s="11" t="s">
        <v>86</v>
      </c>
      <c r="AM433" s="11"/>
      <c r="AQ433" t="s">
        <v>1032</v>
      </c>
      <c r="AR433" t="s">
        <v>1033</v>
      </c>
      <c r="AS433">
        <v>6017</v>
      </c>
      <c r="AT433" t="s">
        <v>41</v>
      </c>
      <c r="AU433">
        <v>1</v>
      </c>
      <c r="AV433">
        <v>2680</v>
      </c>
      <c r="AW433" t="s">
        <v>42</v>
      </c>
      <c r="AX433">
        <v>0</v>
      </c>
      <c r="AY433" t="s">
        <v>574</v>
      </c>
      <c r="AZ433" t="s">
        <v>95</v>
      </c>
      <c r="BA433">
        <v>17</v>
      </c>
      <c r="BB433" t="s">
        <v>1034</v>
      </c>
      <c r="BC433">
        <v>79</v>
      </c>
      <c r="BD433">
        <v>17079</v>
      </c>
      <c r="BE433">
        <v>595</v>
      </c>
      <c r="BF433">
        <v>10492</v>
      </c>
      <c r="BG433">
        <v>1982</v>
      </c>
      <c r="BH433">
        <v>2027</v>
      </c>
      <c r="BI433" t="s">
        <v>1881</v>
      </c>
      <c r="BJ433" t="s">
        <v>1788</v>
      </c>
      <c r="BK433" t="s">
        <v>1808</v>
      </c>
      <c r="BL433" t="s">
        <v>1910</v>
      </c>
      <c r="BM433">
        <v>0</v>
      </c>
      <c r="BN433">
        <v>0</v>
      </c>
      <c r="BO433">
        <v>0.4466</v>
      </c>
      <c r="BP433" t="s">
        <v>2680</v>
      </c>
      <c r="BQ433">
        <v>0</v>
      </c>
      <c r="BR433">
        <v>0</v>
      </c>
      <c r="BS433">
        <v>0</v>
      </c>
      <c r="BT433" t="s">
        <v>1909</v>
      </c>
      <c r="BU433" t="s">
        <v>1793</v>
      </c>
      <c r="BV433" t="s">
        <v>1812</v>
      </c>
      <c r="BW433">
        <v>2009</v>
      </c>
      <c r="BX433">
        <v>0</v>
      </c>
      <c r="BY433">
        <v>0.5</v>
      </c>
      <c r="BZ433">
        <v>0.117159999999999</v>
      </c>
      <c r="CA433">
        <v>0.117159999999999</v>
      </c>
      <c r="CB433">
        <v>0.117159999999999</v>
      </c>
      <c r="CC433">
        <v>0.117159999999999</v>
      </c>
      <c r="CD433">
        <v>0.1</v>
      </c>
      <c r="CE433">
        <v>0.1</v>
      </c>
      <c r="CF433">
        <v>0.1</v>
      </c>
      <c r="CG433">
        <v>0.98</v>
      </c>
      <c r="CH433" t="s">
        <v>1793</v>
      </c>
      <c r="CI433">
        <v>2017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 t="s">
        <v>2602</v>
      </c>
      <c r="CT433" t="s">
        <v>2681</v>
      </c>
      <c r="CU433">
        <v>1</v>
      </c>
      <c r="CV433">
        <v>0</v>
      </c>
      <c r="CW433" t="s">
        <v>2279</v>
      </c>
      <c r="CX433">
        <v>38.936100000000003</v>
      </c>
      <c r="CY433">
        <v>-88.278099999999995</v>
      </c>
      <c r="CZ433" t="s">
        <v>1798</v>
      </c>
      <c r="DA433" t="s">
        <v>1799</v>
      </c>
      <c r="DB433">
        <v>0</v>
      </c>
      <c r="DC433">
        <v>0</v>
      </c>
      <c r="DD433" s="18">
        <v>32693922.399999999</v>
      </c>
      <c r="DE433" s="18">
        <v>3443695.4</v>
      </c>
      <c r="DF433" s="57">
        <v>0.5</v>
      </c>
      <c r="DG433" t="s">
        <v>1820</v>
      </c>
      <c r="DH433">
        <v>14433354.800000001</v>
      </c>
      <c r="DI433">
        <v>5119.3999999999996</v>
      </c>
      <c r="DJ433">
        <v>1837.4</v>
      </c>
      <c r="DK433">
        <v>3428936.2</v>
      </c>
      <c r="DL433">
        <v>22.8</v>
      </c>
      <c r="DM433">
        <v>815.8</v>
      </c>
      <c r="DN433">
        <v>0</v>
      </c>
      <c r="DO433">
        <v>15</v>
      </c>
      <c r="DP433">
        <v>0.335187234378855</v>
      </c>
      <c r="DQ433">
        <v>0.12751970562530399</v>
      </c>
      <c r="DR433">
        <v>209.759734954317</v>
      </c>
      <c r="DS433">
        <v>7.5317137742033203E-7</v>
      </c>
      <c r="DT433">
        <v>0.12448390299010199</v>
      </c>
      <c r="DU433">
        <v>0.313171355664562</v>
      </c>
      <c r="DV433">
        <v>0.11240009549909399</v>
      </c>
      <c r="DW433" s="58">
        <v>209.75985432693099</v>
      </c>
      <c r="DX433">
        <v>6.9737732050162295E-7</v>
      </c>
      <c r="DY433">
        <v>0.11304371177794301</v>
      </c>
      <c r="DZ433">
        <v>0</v>
      </c>
      <c r="EA433">
        <v>9.00946949300531E-4</v>
      </c>
      <c r="EB433">
        <v>3201174</v>
      </c>
      <c r="EC433">
        <v>1928664</v>
      </c>
      <c r="ED433">
        <v>0</v>
      </c>
      <c r="EE433">
        <v>7406</v>
      </c>
      <c r="EF433">
        <v>1</v>
      </c>
      <c r="EG433">
        <v>0</v>
      </c>
      <c r="EH433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>
        <v>1</v>
      </c>
      <c r="EO433">
        <v>0</v>
      </c>
      <c r="EP433">
        <v>0</v>
      </c>
      <c r="EQ433">
        <v>0</v>
      </c>
      <c r="ER433">
        <v>0</v>
      </c>
      <c r="ES433">
        <v>1</v>
      </c>
      <c r="ET433">
        <v>0</v>
      </c>
      <c r="EU433">
        <v>0</v>
      </c>
      <c r="EV433">
        <v>0</v>
      </c>
      <c r="EW433">
        <v>0</v>
      </c>
      <c r="EX433">
        <v>1</v>
      </c>
      <c r="EY433">
        <v>1</v>
      </c>
      <c r="EZ433" t="s">
        <v>1950</v>
      </c>
      <c r="FA433">
        <v>40</v>
      </c>
      <c r="FB433" t="s">
        <v>1824</v>
      </c>
      <c r="FC433">
        <v>5</v>
      </c>
      <c r="FD433" t="s">
        <v>1849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22</v>
      </c>
      <c r="FM433">
        <v>0</v>
      </c>
      <c r="FN433">
        <v>42</v>
      </c>
      <c r="FO433">
        <v>0</v>
      </c>
      <c r="FP433">
        <v>0</v>
      </c>
      <c r="FQ433">
        <v>0</v>
      </c>
      <c r="FR433">
        <v>0</v>
      </c>
      <c r="FS433">
        <v>0</v>
      </c>
      <c r="FT433">
        <v>0</v>
      </c>
      <c r="FU433">
        <v>0</v>
      </c>
      <c r="FV433">
        <v>0</v>
      </c>
      <c r="FW433">
        <v>0</v>
      </c>
      <c r="FX433" t="s">
        <v>1827</v>
      </c>
      <c r="FY433">
        <v>0</v>
      </c>
      <c r="FZ433">
        <v>0</v>
      </c>
      <c r="GA433">
        <v>1</v>
      </c>
      <c r="GB433" t="s">
        <v>2416</v>
      </c>
      <c r="GC433">
        <v>2027</v>
      </c>
      <c r="GD433">
        <v>1</v>
      </c>
      <c r="GE433">
        <v>1</v>
      </c>
      <c r="GF433">
        <v>1</v>
      </c>
      <c r="GG433">
        <v>0</v>
      </c>
      <c r="GH433">
        <v>1</v>
      </c>
      <c r="GI433">
        <v>0</v>
      </c>
      <c r="GJ433" t="s">
        <v>1836</v>
      </c>
      <c r="GK433">
        <v>0</v>
      </c>
      <c r="GL433">
        <v>1</v>
      </c>
      <c r="GM433" t="s">
        <v>1836</v>
      </c>
      <c r="GN433">
        <v>0</v>
      </c>
      <c r="GO433" t="s">
        <v>1893</v>
      </c>
      <c r="GP433">
        <v>0</v>
      </c>
      <c r="GQ433" t="s">
        <v>1830</v>
      </c>
      <c r="GR433">
        <v>256.77576540000001</v>
      </c>
      <c r="GS433">
        <v>19.937239762580798</v>
      </c>
      <c r="GT433">
        <v>7.1556597139832698</v>
      </c>
      <c r="GU433">
        <v>1</v>
      </c>
      <c r="GV433">
        <v>30948493</v>
      </c>
      <c r="GW433">
        <v>3464691</v>
      </c>
      <c r="GX433">
        <v>0.47</v>
      </c>
      <c r="GY433">
        <v>3245876</v>
      </c>
      <c r="GZ433">
        <v>209.75987425300482</v>
      </c>
      <c r="HA433" t="s">
        <v>1806</v>
      </c>
      <c r="HB433" s="57">
        <v>0.5</v>
      </c>
      <c r="HC433" t="s">
        <v>1806</v>
      </c>
      <c r="HD433" s="58">
        <v>209.75985432693099</v>
      </c>
      <c r="HE433" s="18">
        <v>2606100</v>
      </c>
      <c r="HF433" s="18">
        <v>27343201.199999999</v>
      </c>
      <c r="HG433" s="18">
        <v>2867752.9502719822</v>
      </c>
      <c r="HH433" s="57">
        <v>1</v>
      </c>
      <c r="HI433">
        <v>47</v>
      </c>
      <c r="HJ433" s="11">
        <v>11.173518108547299</v>
      </c>
      <c r="HK433">
        <v>0</v>
      </c>
      <c r="HL433" s="11">
        <v>11.173518108547299</v>
      </c>
      <c r="HM433" s="59">
        <v>2687</v>
      </c>
      <c r="HN433" s="59">
        <v>12.66</v>
      </c>
      <c r="HO433" s="59">
        <v>4.59</v>
      </c>
      <c r="HP433" s="59">
        <v>34.270000000000003</v>
      </c>
      <c r="HQ433" s="59">
        <v>0.28000000000000003</v>
      </c>
      <c r="HR433" s="59">
        <v>0.39</v>
      </c>
      <c r="HS433" s="59">
        <v>4.82</v>
      </c>
      <c r="HT433" s="59">
        <v>10.69</v>
      </c>
      <c r="HU433" t="s">
        <v>44</v>
      </c>
      <c r="HV433" s="19">
        <v>1</v>
      </c>
      <c r="HW433" s="18">
        <v>601.5410622899999</v>
      </c>
      <c r="HX433" s="58">
        <v>198.14762591832596</v>
      </c>
      <c r="HY433" s="58">
        <v>396.85237408167404</v>
      </c>
      <c r="HZ433" s="57">
        <v>0.74964903684505402</v>
      </c>
      <c r="IA433" s="18">
        <v>2606100</v>
      </c>
      <c r="IB433" s="18">
        <v>3907320.7098437906</v>
      </c>
      <c r="IC433" s="18">
        <v>40995608.887681052</v>
      </c>
      <c r="ID433" s="58">
        <v>20.975985432693101</v>
      </c>
      <c r="IE433" s="18">
        <v>429961.64741619083</v>
      </c>
      <c r="IF433" s="18">
        <v>2437791.3028557915</v>
      </c>
      <c r="IG433" s="18">
        <v>953471758.47117114</v>
      </c>
      <c r="IH433" s="18">
        <v>1</v>
      </c>
      <c r="II433" s="18">
        <v>0</v>
      </c>
      <c r="IJ433" s="18">
        <v>2402.5854971323474</v>
      </c>
      <c r="IK433" s="58">
        <v>21.727163394957984</v>
      </c>
      <c r="IL433" s="58">
        <v>7.8579530837349223</v>
      </c>
      <c r="IM433" s="58">
        <v>13.529113437923996</v>
      </c>
      <c r="IN433" s="58">
        <v>20.692909354608588</v>
      </c>
      <c r="IO433" s="58">
        <v>0</v>
      </c>
      <c r="IP433" s="58">
        <v>79.510479545198677</v>
      </c>
      <c r="IQ433" s="58">
        <v>4.2777118507010528</v>
      </c>
      <c r="IR433" s="58">
        <v>4.5730513686927727</v>
      </c>
      <c r="IS433" s="58">
        <f t="shared" si="30"/>
        <v>2402.5854971323474</v>
      </c>
      <c r="IT433" s="60"/>
      <c r="IU433" s="18">
        <f t="shared" si="31"/>
        <v>13.529113437923996</v>
      </c>
      <c r="IV433" s="18">
        <f t="shared" si="32"/>
        <v>21.727163394957984</v>
      </c>
      <c r="IW433" s="57">
        <f t="shared" si="33"/>
        <v>0.33302122003079992</v>
      </c>
      <c r="IX433" s="57">
        <f t="shared" si="34"/>
        <v>0.49929807369010781</v>
      </c>
      <c r="JA433" s="18">
        <v>214.13</v>
      </c>
    </row>
    <row r="434" spans="18:261" x14ac:dyDescent="0.2">
      <c r="R434" t="s">
        <v>834</v>
      </c>
      <c r="S434">
        <v>8042</v>
      </c>
      <c r="T434" t="s">
        <v>41</v>
      </c>
      <c r="U434">
        <v>2</v>
      </c>
      <c r="V434">
        <v>3434</v>
      </c>
      <c r="W434" t="s">
        <v>42</v>
      </c>
      <c r="X434" t="s">
        <v>385</v>
      </c>
      <c r="Y434">
        <v>37169</v>
      </c>
      <c r="Z434">
        <v>1110</v>
      </c>
      <c r="AA434">
        <v>2220</v>
      </c>
      <c r="AB434" t="b">
        <v>1</v>
      </c>
      <c r="AC434">
        <v>9203</v>
      </c>
      <c r="AD434">
        <v>1975</v>
      </c>
      <c r="AE434" s="10">
        <v>2038</v>
      </c>
      <c r="AF434" s="11">
        <v>999</v>
      </c>
      <c r="AG434" s="11">
        <v>14.025545317028739</v>
      </c>
      <c r="AH434" s="11">
        <v>76</v>
      </c>
      <c r="AI434" s="11">
        <v>8.3985301299573276</v>
      </c>
      <c r="AJ434" s="11" t="s">
        <v>531</v>
      </c>
      <c r="AK434" s="11">
        <v>4.82</v>
      </c>
      <c r="AL434" s="11" t="s">
        <v>86</v>
      </c>
      <c r="AM434" s="11"/>
      <c r="AQ434" t="s">
        <v>1035</v>
      </c>
      <c r="AR434" t="s">
        <v>1036</v>
      </c>
      <c r="AS434">
        <v>602</v>
      </c>
      <c r="AT434" t="s">
        <v>41</v>
      </c>
      <c r="AU434">
        <v>1</v>
      </c>
      <c r="AV434">
        <v>395</v>
      </c>
      <c r="AW434" t="s">
        <v>42</v>
      </c>
      <c r="AX434">
        <v>0</v>
      </c>
      <c r="AY434" t="s">
        <v>928</v>
      </c>
      <c r="AZ434" t="s">
        <v>211</v>
      </c>
      <c r="BA434">
        <v>24</v>
      </c>
      <c r="BB434" t="s">
        <v>929</v>
      </c>
      <c r="BC434">
        <v>3</v>
      </c>
      <c r="BD434">
        <v>24003</v>
      </c>
      <c r="BE434">
        <v>635</v>
      </c>
      <c r="BF434">
        <v>11282</v>
      </c>
      <c r="BG434">
        <v>1984</v>
      </c>
      <c r="BH434">
        <v>2025</v>
      </c>
      <c r="BI434" t="s">
        <v>1807</v>
      </c>
      <c r="BJ434" t="s">
        <v>1788</v>
      </c>
      <c r="BK434" t="s">
        <v>1808</v>
      </c>
      <c r="BL434" t="s">
        <v>1809</v>
      </c>
      <c r="BM434" t="s">
        <v>1810</v>
      </c>
      <c r="BN434">
        <v>2009</v>
      </c>
      <c r="BO434">
        <v>0.98</v>
      </c>
      <c r="BP434" t="s">
        <v>2682</v>
      </c>
      <c r="BQ434" t="s">
        <v>1701</v>
      </c>
      <c r="BR434">
        <v>2001</v>
      </c>
      <c r="BS434">
        <v>0</v>
      </c>
      <c r="BT434" t="s">
        <v>2683</v>
      </c>
      <c r="BU434" t="s">
        <v>1863</v>
      </c>
      <c r="BV434" t="s">
        <v>1812</v>
      </c>
      <c r="BW434">
        <v>2009</v>
      </c>
      <c r="BX434">
        <v>0</v>
      </c>
      <c r="BY434">
        <v>1.2</v>
      </c>
      <c r="BZ434">
        <v>0.43070000000000003</v>
      </c>
      <c r="CA434">
        <v>6.9940000000000002E-2</v>
      </c>
      <c r="CB434">
        <v>0.43070000000000003</v>
      </c>
      <c r="CC434">
        <v>6.9940000000000002E-2</v>
      </c>
      <c r="CD434">
        <v>0.05</v>
      </c>
      <c r="CE434">
        <v>0.1</v>
      </c>
      <c r="CF434">
        <v>0.1</v>
      </c>
      <c r="CG434">
        <v>0.99</v>
      </c>
      <c r="CH434" t="s">
        <v>1793</v>
      </c>
      <c r="CI434">
        <v>2009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 t="s">
        <v>2602</v>
      </c>
      <c r="CT434" t="s">
        <v>2684</v>
      </c>
      <c r="CU434">
        <v>1</v>
      </c>
      <c r="CV434">
        <v>0</v>
      </c>
      <c r="CW434" t="s">
        <v>1900</v>
      </c>
      <c r="CX434">
        <v>39.18</v>
      </c>
      <c r="CY434">
        <v>-76.538899999999998</v>
      </c>
      <c r="CZ434" t="s">
        <v>1798</v>
      </c>
      <c r="DA434" t="s">
        <v>1799</v>
      </c>
      <c r="DB434">
        <v>0</v>
      </c>
      <c r="DC434">
        <v>0</v>
      </c>
      <c r="DD434" s="18">
        <v>15079382.4</v>
      </c>
      <c r="DE434" s="18">
        <v>1461994.8</v>
      </c>
      <c r="DF434" s="57">
        <v>0.214</v>
      </c>
      <c r="DG434" t="s">
        <v>1891</v>
      </c>
      <c r="DH434">
        <v>8647718.1999999993</v>
      </c>
      <c r="DI434">
        <v>913.4</v>
      </c>
      <c r="DJ434">
        <v>549.6</v>
      </c>
      <c r="DK434">
        <v>1547145.4</v>
      </c>
      <c r="DL434">
        <v>6</v>
      </c>
      <c r="DM434">
        <v>280.39999999999998</v>
      </c>
      <c r="DN434">
        <v>15</v>
      </c>
      <c r="DO434">
        <v>0</v>
      </c>
      <c r="DP434">
        <v>0.107606479130908</v>
      </c>
      <c r="DQ434">
        <v>7.8504463007114098E-2</v>
      </c>
      <c r="DR434">
        <v>205.19987726047199</v>
      </c>
      <c r="DS434">
        <v>4.2588316278723701E-7</v>
      </c>
      <c r="DT434">
        <v>6.9582143956730805E-2</v>
      </c>
      <c r="DU434">
        <v>0.121145545058927</v>
      </c>
      <c r="DV434">
        <v>7.2894232060856795E-2</v>
      </c>
      <c r="DW434" s="58">
        <v>205.200101563841</v>
      </c>
      <c r="DX434">
        <v>3.9789427980817E-7</v>
      </c>
      <c r="DY434">
        <v>6.4849476709359005E-2</v>
      </c>
      <c r="DZ434">
        <v>1.5806400675502301E-3</v>
      </c>
      <c r="EA434">
        <v>0</v>
      </c>
      <c r="EB434">
        <v>726423</v>
      </c>
      <c r="EC434">
        <v>362964</v>
      </c>
      <c r="ED434">
        <v>0</v>
      </c>
      <c r="EE434">
        <v>28382</v>
      </c>
      <c r="EF434">
        <v>1</v>
      </c>
      <c r="EG434">
        <v>0</v>
      </c>
      <c r="EH434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>
        <v>1</v>
      </c>
      <c r="EO434">
        <v>0</v>
      </c>
      <c r="EP434">
        <v>1</v>
      </c>
      <c r="EQ434">
        <v>1</v>
      </c>
      <c r="ER434">
        <v>1</v>
      </c>
      <c r="ES434">
        <v>0</v>
      </c>
      <c r="ET434">
        <v>1</v>
      </c>
      <c r="EU434">
        <v>0</v>
      </c>
      <c r="EV434">
        <v>0</v>
      </c>
      <c r="EW434">
        <v>0</v>
      </c>
      <c r="EX434">
        <v>1</v>
      </c>
      <c r="EY434">
        <v>1</v>
      </c>
      <c r="EZ434" t="s">
        <v>1936</v>
      </c>
      <c r="FA434">
        <v>38</v>
      </c>
      <c r="FB434" t="s">
        <v>1802</v>
      </c>
      <c r="FC434">
        <v>6</v>
      </c>
      <c r="FD434" t="s">
        <v>1849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0</v>
      </c>
      <c r="FK434">
        <v>0</v>
      </c>
      <c r="FL434">
        <v>96</v>
      </c>
      <c r="FM434">
        <v>23</v>
      </c>
      <c r="FN434">
        <v>98</v>
      </c>
      <c r="FO434">
        <v>84</v>
      </c>
      <c r="FP434">
        <v>1</v>
      </c>
      <c r="FQ434">
        <v>0</v>
      </c>
      <c r="FR434">
        <v>1</v>
      </c>
      <c r="FS434">
        <v>0</v>
      </c>
      <c r="FT434">
        <v>0</v>
      </c>
      <c r="FU434">
        <v>0</v>
      </c>
      <c r="FV434">
        <v>0</v>
      </c>
      <c r="FW434">
        <v>0</v>
      </c>
      <c r="FX434" t="s">
        <v>1827</v>
      </c>
      <c r="FY434" t="s">
        <v>2114</v>
      </c>
      <c r="FZ434">
        <v>2025</v>
      </c>
      <c r="GA434">
        <v>1</v>
      </c>
      <c r="GB434">
        <v>0</v>
      </c>
      <c r="GC434">
        <v>0</v>
      </c>
      <c r="GD434">
        <v>0</v>
      </c>
      <c r="GE434">
        <v>1</v>
      </c>
      <c r="GF434">
        <v>1</v>
      </c>
      <c r="GG434">
        <v>0</v>
      </c>
      <c r="GH434">
        <v>0</v>
      </c>
      <c r="GI434">
        <v>0</v>
      </c>
      <c r="GJ434">
        <v>0</v>
      </c>
      <c r="GK434">
        <v>0</v>
      </c>
      <c r="GL434">
        <v>1</v>
      </c>
      <c r="GM434" t="s">
        <v>1804</v>
      </c>
      <c r="GN434">
        <v>0</v>
      </c>
      <c r="GO434" t="s">
        <v>2091</v>
      </c>
      <c r="GP434">
        <v>0</v>
      </c>
      <c r="GQ434" t="s">
        <v>2186</v>
      </c>
      <c r="GR434">
        <v>144.39542519999901</v>
      </c>
      <c r="GS434">
        <v>6.3256851713609503</v>
      </c>
      <c r="GT434">
        <v>3.8062147691920099</v>
      </c>
      <c r="GU434">
        <v>0</v>
      </c>
      <c r="GV434">
        <v>9754777</v>
      </c>
      <c r="GW434">
        <v>916231</v>
      </c>
      <c r="GX434">
        <v>0.14000000000000001</v>
      </c>
      <c r="GY434">
        <v>1000841</v>
      </c>
      <c r="GZ434">
        <v>205.20018038341624</v>
      </c>
      <c r="HA434" t="s">
        <v>1806</v>
      </c>
      <c r="HB434" s="57">
        <v>0.214</v>
      </c>
      <c r="HC434" t="s">
        <v>1806</v>
      </c>
      <c r="HD434" s="58">
        <v>205.200101563841</v>
      </c>
      <c r="HE434" s="18">
        <v>1190396.3999999999</v>
      </c>
      <c r="HF434" s="18">
        <v>13430052.184799999</v>
      </c>
      <c r="HG434" s="18">
        <v>1377924.0361643224</v>
      </c>
      <c r="HH434" s="57">
        <v>0.49882168106834252</v>
      </c>
      <c r="HI434">
        <v>194</v>
      </c>
      <c r="HJ434" s="11">
        <v>19.978277368436672</v>
      </c>
      <c r="HK434">
        <v>43</v>
      </c>
      <c r="HL434" s="11">
        <v>10.298081117750863</v>
      </c>
      <c r="HM434" s="59">
        <v>2625</v>
      </c>
      <c r="HN434" s="59">
        <v>12.66</v>
      </c>
      <c r="HO434" s="59">
        <v>3.22</v>
      </c>
      <c r="HP434" s="59">
        <v>32.94</v>
      </c>
      <c r="HQ434" s="59">
        <v>0.26</v>
      </c>
      <c r="HR434" s="59">
        <v>0.36</v>
      </c>
      <c r="HS434" s="59">
        <v>4.82</v>
      </c>
      <c r="HT434" s="59">
        <v>59</v>
      </c>
      <c r="HU434" t="s">
        <v>44</v>
      </c>
      <c r="HV434" s="19">
        <v>1</v>
      </c>
      <c r="HW434" s="18">
        <v>662.17499009999995</v>
      </c>
      <c r="HX434" s="58">
        <v>218.12044173893997</v>
      </c>
      <c r="HY434" s="58">
        <v>416.87955826106003</v>
      </c>
      <c r="HZ434" s="57">
        <v>0.32596944922615367</v>
      </c>
      <c r="IA434" s="18">
        <v>1190396.3999999999</v>
      </c>
      <c r="IB434" s="18">
        <v>1813237.6582654023</v>
      </c>
      <c r="IC434" s="18">
        <v>20456947.260550272</v>
      </c>
      <c r="ID434" s="58">
        <v>20.520010156384103</v>
      </c>
      <c r="IE434" s="18">
        <v>209888.38277755276</v>
      </c>
      <c r="IF434" s="18">
        <v>1168035.6533867696</v>
      </c>
      <c r="IG434" s="18">
        <v>1049579474.7955198</v>
      </c>
      <c r="IH434" s="18">
        <v>0</v>
      </c>
      <c r="II434" s="18">
        <v>0</v>
      </c>
      <c r="IJ434" s="18">
        <v>2517.7043440883899</v>
      </c>
      <c r="IK434" s="58">
        <v>21.427768913385826</v>
      </c>
      <c r="IL434" s="58">
        <v>8.8544812581971932</v>
      </c>
      <c r="IM434" s="58">
        <v>13.954686169319999</v>
      </c>
      <c r="IN434" s="58">
        <v>20.598621172814845</v>
      </c>
      <c r="IO434" s="58">
        <v>0</v>
      </c>
      <c r="IP434" s="58">
        <v>83.403335676985762</v>
      </c>
      <c r="IQ434" s="58">
        <v>60.518920311427507</v>
      </c>
      <c r="IR434" s="58">
        <v>61.677487893218618</v>
      </c>
      <c r="IS434" s="58">
        <f t="shared" si="30"/>
        <v>2517.7043440883899</v>
      </c>
      <c r="IT434" s="60"/>
      <c r="IU434" s="18">
        <f t="shared" si="31"/>
        <v>13.954686169319999</v>
      </c>
      <c r="IV434" s="18">
        <f t="shared" si="32"/>
        <v>21.427768913385826</v>
      </c>
      <c r="IW434" s="57">
        <f t="shared" si="33"/>
        <v>0.34349675864399998</v>
      </c>
      <c r="IX434" s="57">
        <f t="shared" si="34"/>
        <v>0.52322172535585865</v>
      </c>
      <c r="JA434" s="18">
        <v>205.4</v>
      </c>
    </row>
    <row r="435" spans="18:261" x14ac:dyDescent="0.2">
      <c r="R435" t="s">
        <v>123</v>
      </c>
      <c r="S435">
        <v>8066</v>
      </c>
      <c r="T435" t="s">
        <v>41</v>
      </c>
      <c r="U435" t="s">
        <v>124</v>
      </c>
      <c r="V435">
        <v>3455</v>
      </c>
      <c r="W435" t="s">
        <v>42</v>
      </c>
      <c r="X435" t="s">
        <v>125</v>
      </c>
      <c r="Y435">
        <v>56037</v>
      </c>
      <c r="Z435">
        <v>531</v>
      </c>
      <c r="AA435">
        <v>2111</v>
      </c>
      <c r="AB435" t="b">
        <v>1</v>
      </c>
      <c r="AC435">
        <v>10373</v>
      </c>
      <c r="AD435">
        <v>1974</v>
      </c>
      <c r="AE435" s="10">
        <v>9999</v>
      </c>
      <c r="AF435" s="11">
        <v>108</v>
      </c>
      <c r="AG435" s="11">
        <v>13.010464291642458</v>
      </c>
      <c r="AH435" s="11">
        <v>0</v>
      </c>
      <c r="AI435" s="11">
        <v>12.046726195965238</v>
      </c>
      <c r="AJ435" s="11" t="s">
        <v>125</v>
      </c>
      <c r="AK435" s="11">
        <v>4.82</v>
      </c>
      <c r="AL435" s="11" t="s">
        <v>136</v>
      </c>
      <c r="AM435" s="11">
        <v>-28.91</v>
      </c>
      <c r="AQ435" t="s">
        <v>1035</v>
      </c>
      <c r="AR435" t="s">
        <v>1037</v>
      </c>
      <c r="AS435">
        <v>602</v>
      </c>
      <c r="AT435" t="s">
        <v>41</v>
      </c>
      <c r="AU435">
        <v>2</v>
      </c>
      <c r="AV435">
        <v>396</v>
      </c>
      <c r="AW435" t="s">
        <v>42</v>
      </c>
      <c r="AX435">
        <v>0</v>
      </c>
      <c r="AY435" t="s">
        <v>928</v>
      </c>
      <c r="AZ435" t="s">
        <v>211</v>
      </c>
      <c r="BA435">
        <v>24</v>
      </c>
      <c r="BB435" t="s">
        <v>929</v>
      </c>
      <c r="BC435">
        <v>3</v>
      </c>
      <c r="BD435">
        <v>24003</v>
      </c>
      <c r="BE435">
        <v>638</v>
      </c>
      <c r="BF435">
        <v>11154</v>
      </c>
      <c r="BG435">
        <v>1991</v>
      </c>
      <c r="BH435">
        <v>2025</v>
      </c>
      <c r="BI435" t="s">
        <v>1807</v>
      </c>
      <c r="BJ435" t="s">
        <v>1788</v>
      </c>
      <c r="BK435" t="s">
        <v>1808</v>
      </c>
      <c r="BL435" t="s">
        <v>1809</v>
      </c>
      <c r="BM435" t="s">
        <v>1810</v>
      </c>
      <c r="BN435">
        <v>2010</v>
      </c>
      <c r="BO435">
        <v>0.98</v>
      </c>
      <c r="BP435" t="s">
        <v>2685</v>
      </c>
      <c r="BQ435" t="s">
        <v>1701</v>
      </c>
      <c r="BR435">
        <v>2000</v>
      </c>
      <c r="BS435">
        <v>0</v>
      </c>
      <c r="BT435" t="s">
        <v>2683</v>
      </c>
      <c r="BU435" t="s">
        <v>1863</v>
      </c>
      <c r="BV435" t="s">
        <v>1812</v>
      </c>
      <c r="BW435">
        <v>2010</v>
      </c>
      <c r="BX435">
        <v>0</v>
      </c>
      <c r="BY435">
        <v>1.2</v>
      </c>
      <c r="BZ435">
        <v>0.21129999999999999</v>
      </c>
      <c r="CA435">
        <v>7.4149999999999994E-2</v>
      </c>
      <c r="CB435">
        <v>0.21129999999999999</v>
      </c>
      <c r="CC435">
        <v>7.4149999999999994E-2</v>
      </c>
      <c r="CD435">
        <v>0.05</v>
      </c>
      <c r="CE435">
        <v>0.1</v>
      </c>
      <c r="CF435">
        <v>0.1</v>
      </c>
      <c r="CG435">
        <v>0.99</v>
      </c>
      <c r="CH435" t="s">
        <v>1793</v>
      </c>
      <c r="CI435">
        <v>2010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 t="s">
        <v>2602</v>
      </c>
      <c r="CT435" t="s">
        <v>2686</v>
      </c>
      <c r="CU435">
        <v>1</v>
      </c>
      <c r="CV435">
        <v>0</v>
      </c>
      <c r="CW435" t="s">
        <v>1900</v>
      </c>
      <c r="CX435">
        <v>39.18</v>
      </c>
      <c r="CY435">
        <v>-76.538899999999998</v>
      </c>
      <c r="CZ435" t="s">
        <v>1798</v>
      </c>
      <c r="DA435" t="s">
        <v>1799</v>
      </c>
      <c r="DB435">
        <v>0</v>
      </c>
      <c r="DC435">
        <v>0</v>
      </c>
      <c r="DD435" s="18">
        <v>18035986.800000001</v>
      </c>
      <c r="DE435" s="18">
        <v>1809384.4</v>
      </c>
      <c r="DF435" s="57">
        <v>0.25600000000000001</v>
      </c>
      <c r="DG435" t="s">
        <v>1891</v>
      </c>
      <c r="DH435">
        <v>9579789.1999999993</v>
      </c>
      <c r="DI435">
        <v>1028.2</v>
      </c>
      <c r="DJ435">
        <v>695.2</v>
      </c>
      <c r="DK435">
        <v>1850492.2</v>
      </c>
      <c r="DL435">
        <v>6.8</v>
      </c>
      <c r="DM435">
        <v>324.60000000000002</v>
      </c>
      <c r="DN435">
        <v>53</v>
      </c>
      <c r="DO435">
        <v>1</v>
      </c>
      <c r="DP435">
        <v>0.105281114486256</v>
      </c>
      <c r="DQ435">
        <v>8.0681354773195296E-2</v>
      </c>
      <c r="DR435">
        <v>205.19977420934799</v>
      </c>
      <c r="DS435">
        <v>2.9285428229834899E-7</v>
      </c>
      <c r="DT435">
        <v>7.3703300843570199E-2</v>
      </c>
      <c r="DU435">
        <v>0.114016495066408</v>
      </c>
      <c r="DV435">
        <v>7.7090320336672596E-2</v>
      </c>
      <c r="DW435" s="58">
        <v>205.19999493457101</v>
      </c>
      <c r="DX435">
        <v>3.7702400624954898E-7</v>
      </c>
      <c r="DY435">
        <v>6.7767670712420194E-2</v>
      </c>
      <c r="DZ435">
        <v>4.18632610824788E-3</v>
      </c>
      <c r="EA435">
        <v>7.8987285061280903E-5</v>
      </c>
      <c r="EB435">
        <v>1505022</v>
      </c>
      <c r="EC435">
        <v>692976</v>
      </c>
      <c r="ED435">
        <v>0</v>
      </c>
      <c r="EE435">
        <v>28414</v>
      </c>
      <c r="EF435">
        <v>1</v>
      </c>
      <c r="EG435">
        <v>0</v>
      </c>
      <c r="EH435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>
        <v>1</v>
      </c>
      <c r="EO435">
        <v>0</v>
      </c>
      <c r="EP435">
        <v>1</v>
      </c>
      <c r="EQ435">
        <v>1</v>
      </c>
      <c r="ER435">
        <v>1</v>
      </c>
      <c r="ES435">
        <v>0</v>
      </c>
      <c r="ET435">
        <v>1</v>
      </c>
      <c r="EU435">
        <v>0</v>
      </c>
      <c r="EV435">
        <v>0</v>
      </c>
      <c r="EW435">
        <v>0</v>
      </c>
      <c r="EX435">
        <v>1</v>
      </c>
      <c r="EY435">
        <v>1</v>
      </c>
      <c r="EZ435" t="s">
        <v>1936</v>
      </c>
      <c r="FA435">
        <v>31</v>
      </c>
      <c r="FB435" t="s">
        <v>1802</v>
      </c>
      <c r="FC435">
        <v>6</v>
      </c>
      <c r="FD435" t="s">
        <v>1849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96</v>
      </c>
      <c r="FM435">
        <v>23</v>
      </c>
      <c r="FN435">
        <v>98</v>
      </c>
      <c r="FO435">
        <v>84</v>
      </c>
      <c r="FP435">
        <v>1</v>
      </c>
      <c r="FQ435">
        <v>0</v>
      </c>
      <c r="FR435">
        <v>1</v>
      </c>
      <c r="FS435">
        <v>0</v>
      </c>
      <c r="FT435">
        <v>0</v>
      </c>
      <c r="FU435">
        <v>0</v>
      </c>
      <c r="FV435">
        <v>0</v>
      </c>
      <c r="FW435">
        <v>0</v>
      </c>
      <c r="FX435" t="s">
        <v>1827</v>
      </c>
      <c r="FY435" t="s">
        <v>2114</v>
      </c>
      <c r="FZ435">
        <v>2025</v>
      </c>
      <c r="GA435">
        <v>1</v>
      </c>
      <c r="GB435">
        <v>0</v>
      </c>
      <c r="GC435">
        <v>0</v>
      </c>
      <c r="GD435">
        <v>0</v>
      </c>
      <c r="GE435">
        <v>1</v>
      </c>
      <c r="GF435">
        <v>1</v>
      </c>
      <c r="GG435">
        <v>0</v>
      </c>
      <c r="GH435">
        <v>0</v>
      </c>
      <c r="GI435">
        <v>0</v>
      </c>
      <c r="GJ435">
        <v>0</v>
      </c>
      <c r="GK435">
        <v>0</v>
      </c>
      <c r="GL435">
        <v>1</v>
      </c>
      <c r="GM435" t="s">
        <v>1804</v>
      </c>
      <c r="GN435">
        <v>0</v>
      </c>
      <c r="GO435" t="s">
        <v>2091</v>
      </c>
      <c r="GP435">
        <v>0</v>
      </c>
      <c r="GQ435" t="s">
        <v>2186</v>
      </c>
      <c r="GR435">
        <v>144.39542519999901</v>
      </c>
      <c r="GS435">
        <v>7.1207242097584098</v>
      </c>
      <c r="GT435">
        <v>4.81455696423268</v>
      </c>
      <c r="GU435">
        <v>0</v>
      </c>
      <c r="GV435">
        <v>17753274</v>
      </c>
      <c r="GW435">
        <v>1743788</v>
      </c>
      <c r="GX435">
        <v>0.25</v>
      </c>
      <c r="GY435">
        <v>1821489</v>
      </c>
      <c r="GZ435">
        <v>205.20034783443324</v>
      </c>
      <c r="HA435" t="s">
        <v>1806</v>
      </c>
      <c r="HB435" s="57">
        <v>0.25600000000000001</v>
      </c>
      <c r="HC435" t="s">
        <v>1806</v>
      </c>
      <c r="HD435" s="58">
        <v>205.19999493457101</v>
      </c>
      <c r="HE435" s="18">
        <v>1430753.28</v>
      </c>
      <c r="HF435" s="18">
        <v>15958622.08512</v>
      </c>
      <c r="HG435" s="18">
        <v>1637354.5855146784</v>
      </c>
      <c r="HH435" s="57">
        <v>0.50117831893165754</v>
      </c>
      <c r="HI435">
        <v>194</v>
      </c>
      <c r="HJ435" s="11">
        <v>20.057189318989227</v>
      </c>
      <c r="HK435">
        <v>43</v>
      </c>
      <c r="HL435" s="11">
        <v>10.338757380922283</v>
      </c>
      <c r="HM435" s="59">
        <v>2625</v>
      </c>
      <c r="HN435" s="59">
        <v>12.66</v>
      </c>
      <c r="HO435" s="59">
        <v>3.22</v>
      </c>
      <c r="HP435" s="59">
        <v>32.94</v>
      </c>
      <c r="HQ435" s="59">
        <v>0.26</v>
      </c>
      <c r="HR435" s="59">
        <v>0.36</v>
      </c>
      <c r="HS435" s="59">
        <v>4.82</v>
      </c>
      <c r="HT435" s="59">
        <v>59</v>
      </c>
      <c r="HU435" t="s">
        <v>44</v>
      </c>
      <c r="HV435" s="19">
        <v>1</v>
      </c>
      <c r="HW435" s="18">
        <v>657.75517235999996</v>
      </c>
      <c r="HX435" s="58">
        <v>216.66455377538398</v>
      </c>
      <c r="HY435" s="58">
        <v>421.33544622461602</v>
      </c>
      <c r="HZ435" s="57">
        <v>0.38764362567522753</v>
      </c>
      <c r="IA435" s="18">
        <v>1430753.28</v>
      </c>
      <c r="IB435" s="18">
        <v>2166493.7066637659</v>
      </c>
      <c r="IC435" s="18">
        <v>24165070.804127645</v>
      </c>
      <c r="ID435" s="58">
        <v>20.519999493457103</v>
      </c>
      <c r="IE435" s="18">
        <v>247933.62033002716</v>
      </c>
      <c r="IF435" s="18">
        <v>1389420.9651846513</v>
      </c>
      <c r="IG435" s="18">
        <v>1042573849.3164595</v>
      </c>
      <c r="IH435" s="18">
        <v>0</v>
      </c>
      <c r="II435" s="18">
        <v>0</v>
      </c>
      <c r="IJ435" s="18">
        <v>2474.4508411491643</v>
      </c>
      <c r="IK435" s="58">
        <v>21.40682772413793</v>
      </c>
      <c r="IL435" s="58">
        <v>8.6036308639540326</v>
      </c>
      <c r="IM435" s="58">
        <v>13.796363192039998</v>
      </c>
      <c r="IN435" s="58">
        <v>20.420133465886785</v>
      </c>
      <c r="IO435" s="58">
        <v>0</v>
      </c>
      <c r="IP435" s="58">
        <v>82.544477578059698</v>
      </c>
      <c r="IQ435" s="58">
        <v>43.346169846509284</v>
      </c>
      <c r="IR435" s="58">
        <v>44.635626089813769</v>
      </c>
      <c r="IS435" s="58">
        <f t="shared" si="30"/>
        <v>2474.4508411491643</v>
      </c>
      <c r="IT435" s="60"/>
      <c r="IU435" s="18">
        <f t="shared" si="31"/>
        <v>13.796363192039998</v>
      </c>
      <c r="IV435" s="18">
        <f t="shared" si="32"/>
        <v>21.40682772413793</v>
      </c>
      <c r="IW435" s="57">
        <f t="shared" si="33"/>
        <v>0.33959961406799999</v>
      </c>
      <c r="IX435" s="57">
        <f t="shared" si="34"/>
        <v>0.51423291279385741</v>
      </c>
      <c r="JA435" s="18">
        <v>205.4</v>
      </c>
    </row>
    <row r="436" spans="18:261" x14ac:dyDescent="0.2">
      <c r="R436" t="s">
        <v>126</v>
      </c>
      <c r="S436">
        <v>8066</v>
      </c>
      <c r="T436" t="s">
        <v>41</v>
      </c>
      <c r="U436" t="s">
        <v>127</v>
      </c>
      <c r="V436">
        <v>3456</v>
      </c>
      <c r="W436" t="s">
        <v>42</v>
      </c>
      <c r="X436" t="s">
        <v>125</v>
      </c>
      <c r="Y436">
        <v>56037</v>
      </c>
      <c r="Z436">
        <v>527</v>
      </c>
      <c r="AA436">
        <v>2111</v>
      </c>
      <c r="AB436" t="b">
        <v>1</v>
      </c>
      <c r="AC436">
        <v>10396</v>
      </c>
      <c r="AD436">
        <v>1975</v>
      </c>
      <c r="AE436" s="10">
        <v>9999</v>
      </c>
      <c r="AF436" s="11">
        <v>108</v>
      </c>
      <c r="AG436" s="11">
        <v>13.010464291642458</v>
      </c>
      <c r="AH436" s="11">
        <v>0</v>
      </c>
      <c r="AI436" s="11">
        <v>12.046726195965238</v>
      </c>
      <c r="AJ436" s="11" t="s">
        <v>125</v>
      </c>
      <c r="AK436" s="11">
        <v>4.82</v>
      </c>
      <c r="AL436" s="11" t="s">
        <v>136</v>
      </c>
      <c r="AM436" s="11">
        <v>-28.91</v>
      </c>
      <c r="AQ436" t="s">
        <v>641</v>
      </c>
      <c r="AR436" t="s">
        <v>1038</v>
      </c>
      <c r="AS436">
        <v>6021</v>
      </c>
      <c r="AT436" t="s">
        <v>41</v>
      </c>
      <c r="AU436" t="s">
        <v>1039</v>
      </c>
      <c r="AV436">
        <v>2684</v>
      </c>
      <c r="AW436" t="s">
        <v>42</v>
      </c>
      <c r="AX436">
        <v>0</v>
      </c>
      <c r="AY436" t="s">
        <v>497</v>
      </c>
      <c r="AZ436" t="s">
        <v>136</v>
      </c>
      <c r="BA436">
        <v>8</v>
      </c>
      <c r="BB436" t="s">
        <v>644</v>
      </c>
      <c r="BC436">
        <v>81</v>
      </c>
      <c r="BD436">
        <v>8081</v>
      </c>
      <c r="BE436">
        <v>427</v>
      </c>
      <c r="BF436">
        <v>10204</v>
      </c>
      <c r="BG436">
        <v>1979</v>
      </c>
      <c r="BH436">
        <v>2025</v>
      </c>
      <c r="BI436" t="s">
        <v>1807</v>
      </c>
      <c r="BJ436" t="s">
        <v>1788</v>
      </c>
      <c r="BK436" t="s">
        <v>1808</v>
      </c>
      <c r="BL436" t="s">
        <v>1910</v>
      </c>
      <c r="BM436" t="s">
        <v>1810</v>
      </c>
      <c r="BN436">
        <v>1980</v>
      </c>
      <c r="BO436">
        <v>0.95</v>
      </c>
      <c r="BP436" t="s">
        <v>1931</v>
      </c>
      <c r="BQ436">
        <v>0</v>
      </c>
      <c r="BR436">
        <v>0</v>
      </c>
      <c r="BS436">
        <v>0</v>
      </c>
      <c r="BT436" t="s">
        <v>41</v>
      </c>
      <c r="BU436">
        <v>0</v>
      </c>
      <c r="BV436">
        <v>0</v>
      </c>
      <c r="BW436">
        <v>0</v>
      </c>
      <c r="BX436">
        <v>0</v>
      </c>
      <c r="BY436">
        <v>0.11</v>
      </c>
      <c r="BZ436">
        <v>0.25205</v>
      </c>
      <c r="CA436">
        <v>0.25205</v>
      </c>
      <c r="CB436">
        <v>0.25205</v>
      </c>
      <c r="CC436">
        <v>0.25205</v>
      </c>
      <c r="CD436">
        <v>0.1</v>
      </c>
      <c r="CE436">
        <v>0.1</v>
      </c>
      <c r="CF436">
        <v>0.56000000000000005</v>
      </c>
      <c r="CG436">
        <v>0.99</v>
      </c>
      <c r="CH436">
        <v>0</v>
      </c>
      <c r="CI436">
        <v>0</v>
      </c>
      <c r="CJ436">
        <v>0</v>
      </c>
      <c r="CK436">
        <v>0</v>
      </c>
      <c r="CL436" t="s">
        <v>1189</v>
      </c>
      <c r="CM436">
        <v>2023</v>
      </c>
      <c r="CN436" t="s">
        <v>1793</v>
      </c>
      <c r="CO436">
        <v>0</v>
      </c>
      <c r="CP436">
        <v>0</v>
      </c>
      <c r="CQ436">
        <v>0</v>
      </c>
      <c r="CR436">
        <v>0</v>
      </c>
      <c r="CS436" t="s">
        <v>2602</v>
      </c>
      <c r="CT436" t="s">
        <v>2687</v>
      </c>
      <c r="CU436">
        <v>1</v>
      </c>
      <c r="CV436">
        <v>0</v>
      </c>
      <c r="CW436" t="s">
        <v>1804</v>
      </c>
      <c r="CX436">
        <v>40.462699999999998</v>
      </c>
      <c r="CY436">
        <v>-107.5912</v>
      </c>
      <c r="CZ436" t="s">
        <v>1928</v>
      </c>
      <c r="DA436" t="s">
        <v>1818</v>
      </c>
      <c r="DB436">
        <v>0</v>
      </c>
      <c r="DC436" t="s">
        <v>2169</v>
      </c>
      <c r="DD436" s="18">
        <v>28102168.800000001</v>
      </c>
      <c r="DE436" s="18">
        <v>2747217</v>
      </c>
      <c r="DF436" s="57">
        <v>0.60599999999999998</v>
      </c>
      <c r="DG436" t="s">
        <v>1835</v>
      </c>
      <c r="DH436">
        <v>11304644</v>
      </c>
      <c r="DI436">
        <v>590.4</v>
      </c>
      <c r="DJ436">
        <v>3455.2</v>
      </c>
      <c r="DK436">
        <v>2947355</v>
      </c>
      <c r="DL436">
        <v>10</v>
      </c>
      <c r="DM436">
        <v>1376.4</v>
      </c>
      <c r="DN436">
        <v>144</v>
      </c>
      <c r="DO436">
        <v>0</v>
      </c>
      <c r="DP436">
        <v>4.3753283163664197E-2</v>
      </c>
      <c r="DQ436">
        <v>0.235917093016621</v>
      </c>
      <c r="DR436">
        <v>209.75994730702101</v>
      </c>
      <c r="DS436">
        <v>2.6678831197356202E-7</v>
      </c>
      <c r="DT436">
        <v>0.23337693259714501</v>
      </c>
      <c r="DU436">
        <v>4.20181092926891E-2</v>
      </c>
      <c r="DV436">
        <v>0.245902729044884</v>
      </c>
      <c r="DW436" s="58">
        <v>209.75996699585599</v>
      </c>
      <c r="DX436">
        <v>3.55844421516676E-7</v>
      </c>
      <c r="DY436">
        <v>0.24351054310069301</v>
      </c>
      <c r="DZ436">
        <v>9.5405825241174601E-3</v>
      </c>
      <c r="EA436">
        <v>0</v>
      </c>
      <c r="EB436">
        <v>2515315</v>
      </c>
      <c r="EC436">
        <v>1349234</v>
      </c>
      <c r="ED436">
        <v>49000</v>
      </c>
      <c r="EE436">
        <v>200</v>
      </c>
      <c r="EF436">
        <v>1</v>
      </c>
      <c r="EG436">
        <v>1</v>
      </c>
      <c r="EH436" t="s">
        <v>1859</v>
      </c>
      <c r="EI436">
        <v>5.3347999999999998E-3</v>
      </c>
      <c r="EJ436">
        <v>5.0135199999999996E-3</v>
      </c>
      <c r="EK436" t="s">
        <v>1848</v>
      </c>
      <c r="EL436" t="s">
        <v>1848</v>
      </c>
      <c r="EM436">
        <v>0</v>
      </c>
      <c r="EN436">
        <v>0</v>
      </c>
      <c r="EO436">
        <v>0</v>
      </c>
      <c r="EP436">
        <v>1</v>
      </c>
      <c r="EQ436">
        <v>0</v>
      </c>
      <c r="ER436">
        <v>1</v>
      </c>
      <c r="ES436">
        <v>0</v>
      </c>
      <c r="ET436">
        <v>0</v>
      </c>
      <c r="EU436">
        <v>0</v>
      </c>
      <c r="EV436">
        <v>0</v>
      </c>
      <c r="EW436">
        <v>1</v>
      </c>
      <c r="EX436">
        <v>1</v>
      </c>
      <c r="EY436">
        <v>1</v>
      </c>
      <c r="EZ436" t="s">
        <v>1950</v>
      </c>
      <c r="FA436">
        <v>43</v>
      </c>
      <c r="FB436" t="s">
        <v>1824</v>
      </c>
      <c r="FC436">
        <v>0</v>
      </c>
      <c r="FD436" t="s">
        <v>1803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10</v>
      </c>
      <c r="FM436">
        <v>31</v>
      </c>
      <c r="FN436">
        <v>12</v>
      </c>
      <c r="FO436">
        <v>40</v>
      </c>
      <c r="FP436">
        <v>0</v>
      </c>
      <c r="FQ436">
        <v>0</v>
      </c>
      <c r="FR436">
        <v>0</v>
      </c>
      <c r="FS436">
        <v>0</v>
      </c>
      <c r="FT436">
        <v>0</v>
      </c>
      <c r="FU436">
        <v>0</v>
      </c>
      <c r="FV436">
        <v>0</v>
      </c>
      <c r="FW436">
        <v>0</v>
      </c>
      <c r="FX436">
        <v>0</v>
      </c>
      <c r="FY436">
        <v>0</v>
      </c>
      <c r="FZ436">
        <v>0</v>
      </c>
      <c r="GA436">
        <v>0</v>
      </c>
      <c r="GB436">
        <v>0</v>
      </c>
      <c r="GC436">
        <v>0</v>
      </c>
      <c r="GD436">
        <v>0</v>
      </c>
      <c r="GE436">
        <v>0</v>
      </c>
      <c r="GF436">
        <v>0</v>
      </c>
      <c r="GG436">
        <v>0</v>
      </c>
      <c r="GH436">
        <v>0</v>
      </c>
      <c r="GI436">
        <v>0</v>
      </c>
      <c r="GJ436">
        <v>0</v>
      </c>
      <c r="GK436">
        <v>0</v>
      </c>
      <c r="GL436">
        <v>0</v>
      </c>
      <c r="GM436">
        <v>0</v>
      </c>
      <c r="GN436">
        <v>0</v>
      </c>
      <c r="GO436" t="s">
        <v>1838</v>
      </c>
      <c r="GP436">
        <v>0</v>
      </c>
      <c r="GQ436" t="s">
        <v>2367</v>
      </c>
      <c r="GR436">
        <v>47.99415956</v>
      </c>
      <c r="GS436">
        <v>12.3014967948737</v>
      </c>
      <c r="GT436">
        <v>71.992093031246299</v>
      </c>
      <c r="GU436">
        <v>1</v>
      </c>
      <c r="GV436">
        <v>28723347</v>
      </c>
      <c r="GW436">
        <v>2761615</v>
      </c>
      <c r="GX436">
        <v>0.62</v>
      </c>
      <c r="GY436">
        <v>3012506</v>
      </c>
      <c r="GZ436">
        <v>209.76009515882672</v>
      </c>
      <c r="HA436" t="s">
        <v>1806</v>
      </c>
      <c r="HB436" s="57">
        <v>0.60599999999999998</v>
      </c>
      <c r="HC436" t="s">
        <v>1806</v>
      </c>
      <c r="HD436" s="58">
        <v>209.75996699585599</v>
      </c>
      <c r="HE436" s="18">
        <v>2266755.12</v>
      </c>
      <c r="HF436" s="18">
        <v>23129969.244479999</v>
      </c>
      <c r="HG436" s="18">
        <v>2425870.7926686443</v>
      </c>
      <c r="HH436" s="57">
        <v>0.33229571984435796</v>
      </c>
      <c r="HI436">
        <v>68</v>
      </c>
      <c r="HJ436" s="11">
        <v>13.907388173582028</v>
      </c>
      <c r="HK436">
        <v>0</v>
      </c>
      <c r="HL436" s="11">
        <v>13.907388173582028</v>
      </c>
      <c r="HM436" s="59">
        <v>3189</v>
      </c>
      <c r="HN436" s="59">
        <v>10.58</v>
      </c>
      <c r="HO436" s="59">
        <v>4.59</v>
      </c>
      <c r="HP436" s="59">
        <v>43.38</v>
      </c>
      <c r="HQ436" s="59">
        <v>0.37</v>
      </c>
      <c r="HR436" s="59">
        <v>0.57999999999999996</v>
      </c>
      <c r="HS436" s="59">
        <v>9.64</v>
      </c>
      <c r="HT436" s="59">
        <v>12.43</v>
      </c>
      <c r="HU436" t="s">
        <v>44</v>
      </c>
      <c r="HV436" s="19">
        <v>1</v>
      </c>
      <c r="HW436" s="18">
        <v>419.844391218</v>
      </c>
      <c r="HX436" s="58">
        <v>138.29674246720919</v>
      </c>
      <c r="HY436" s="58">
        <v>288.70325753279081</v>
      </c>
      <c r="HZ436" s="57">
        <v>0.89629054487066151</v>
      </c>
      <c r="IA436" s="18">
        <v>2266755.12</v>
      </c>
      <c r="IB436" s="18">
        <v>3352592.708899607</v>
      </c>
      <c r="IC436" s="18">
        <v>34209856.00161159</v>
      </c>
      <c r="ID436" s="58">
        <v>20.9759966995856</v>
      </c>
      <c r="IE436" s="18">
        <v>358792.9132915517</v>
      </c>
      <c r="IF436" s="18">
        <v>2067077.8793770927</v>
      </c>
      <c r="IG436" s="18">
        <v>665473722.53350425</v>
      </c>
      <c r="IH436" s="18">
        <v>0</v>
      </c>
      <c r="II436" s="18">
        <v>0</v>
      </c>
      <c r="IJ436" s="18">
        <v>2305.0440380220512</v>
      </c>
      <c r="IK436" s="58">
        <v>23.597151878220139</v>
      </c>
      <c r="IL436" s="58">
        <v>7.331991880842156</v>
      </c>
      <c r="IM436" s="58">
        <v>13.157746237187999</v>
      </c>
      <c r="IN436" s="58">
        <v>22.899733427531245</v>
      </c>
      <c r="IO436" s="58">
        <v>0</v>
      </c>
      <c r="IP436" s="58">
        <v>77.512395669388795</v>
      </c>
      <c r="IQ436" s="58">
        <v>-0.65481647538432242</v>
      </c>
      <c r="IR436" s="58">
        <v>-0.71807096048314278</v>
      </c>
      <c r="IS436" s="58">
        <f t="shared" si="30"/>
        <v>2305.0440380220512</v>
      </c>
      <c r="IT436" s="60"/>
      <c r="IU436" s="18">
        <f t="shared" si="31"/>
        <v>13.157746237187999</v>
      </c>
      <c r="IV436" s="18">
        <f t="shared" si="32"/>
        <v>23.597151878220139</v>
      </c>
      <c r="IW436" s="57">
        <f t="shared" si="33"/>
        <v>0.32387995893959998</v>
      </c>
      <c r="IX436" s="57">
        <f t="shared" si="34"/>
        <v>0.47902730176676833</v>
      </c>
      <c r="JA436" s="18">
        <v>214.13</v>
      </c>
    </row>
    <row r="437" spans="18:261" x14ac:dyDescent="0.2">
      <c r="R437" t="s">
        <v>128</v>
      </c>
      <c r="S437">
        <v>8066</v>
      </c>
      <c r="T437" t="s">
        <v>41</v>
      </c>
      <c r="U437" t="s">
        <v>129</v>
      </c>
      <c r="V437">
        <v>3457</v>
      </c>
      <c r="W437" t="s">
        <v>42</v>
      </c>
      <c r="X437" t="s">
        <v>125</v>
      </c>
      <c r="Y437">
        <v>56037</v>
      </c>
      <c r="Z437">
        <v>523</v>
      </c>
      <c r="AA437">
        <v>2111</v>
      </c>
      <c r="AB437" t="b">
        <v>1</v>
      </c>
      <c r="AC437">
        <v>10441</v>
      </c>
      <c r="AD437">
        <v>1976</v>
      </c>
      <c r="AE437" s="10">
        <v>2037</v>
      </c>
      <c r="AF437" s="11">
        <v>108</v>
      </c>
      <c r="AG437" s="11">
        <v>13.010464291642458</v>
      </c>
      <c r="AH437" s="11">
        <v>0</v>
      </c>
      <c r="AI437" s="11">
        <v>12.046726195965238</v>
      </c>
      <c r="AJ437" s="11" t="s">
        <v>125</v>
      </c>
      <c r="AK437" s="11">
        <v>4.82</v>
      </c>
      <c r="AL437" s="11" t="s">
        <v>136</v>
      </c>
      <c r="AM437" s="11">
        <v>-28.91</v>
      </c>
      <c r="AQ437" t="s">
        <v>641</v>
      </c>
      <c r="AR437" t="s">
        <v>1040</v>
      </c>
      <c r="AS437">
        <v>6021</v>
      </c>
      <c r="AT437" t="s">
        <v>41</v>
      </c>
      <c r="AU437" t="s">
        <v>1041</v>
      </c>
      <c r="AV437">
        <v>2685</v>
      </c>
      <c r="AW437" t="s">
        <v>42</v>
      </c>
      <c r="AX437">
        <v>0</v>
      </c>
      <c r="AY437" t="s">
        <v>497</v>
      </c>
      <c r="AZ437" t="s">
        <v>136</v>
      </c>
      <c r="BA437">
        <v>8</v>
      </c>
      <c r="BB437" t="s">
        <v>644</v>
      </c>
      <c r="BC437">
        <v>81</v>
      </c>
      <c r="BD437">
        <v>8081</v>
      </c>
      <c r="BE437">
        <v>410</v>
      </c>
      <c r="BF437">
        <v>10240</v>
      </c>
      <c r="BG437">
        <v>1979</v>
      </c>
      <c r="BH437">
        <v>2028</v>
      </c>
      <c r="BI437" t="s">
        <v>1807</v>
      </c>
      <c r="BJ437" t="s">
        <v>1788</v>
      </c>
      <c r="BK437" t="s">
        <v>1808</v>
      </c>
      <c r="BL437" t="s">
        <v>1910</v>
      </c>
      <c r="BM437" t="s">
        <v>1810</v>
      </c>
      <c r="BN437">
        <v>1979</v>
      </c>
      <c r="BO437">
        <v>0.95</v>
      </c>
      <c r="BP437" t="s">
        <v>1931</v>
      </c>
      <c r="BQ437" t="s">
        <v>1701</v>
      </c>
      <c r="BR437">
        <v>2017</v>
      </c>
      <c r="BS437">
        <v>0</v>
      </c>
      <c r="BT437" t="s">
        <v>41</v>
      </c>
      <c r="BU437">
        <v>0</v>
      </c>
      <c r="BV437">
        <v>0</v>
      </c>
      <c r="BW437">
        <v>0</v>
      </c>
      <c r="BX437">
        <v>0</v>
      </c>
      <c r="BY437">
        <v>0.11</v>
      </c>
      <c r="BZ437">
        <v>0.24781</v>
      </c>
      <c r="CA437">
        <v>6.2879999999999894E-2</v>
      </c>
      <c r="CB437">
        <v>0.24781</v>
      </c>
      <c r="CC437">
        <v>6.2879999999999894E-2</v>
      </c>
      <c r="CD437">
        <v>0.1</v>
      </c>
      <c r="CE437">
        <v>0.1</v>
      </c>
      <c r="CF437">
        <v>0.56000000000000005</v>
      </c>
      <c r="CG437">
        <v>0.99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 t="s">
        <v>1793</v>
      </c>
      <c r="CO437">
        <v>0</v>
      </c>
      <c r="CP437">
        <v>0</v>
      </c>
      <c r="CQ437">
        <v>0</v>
      </c>
      <c r="CR437">
        <v>0</v>
      </c>
      <c r="CS437" t="s">
        <v>2602</v>
      </c>
      <c r="CT437" t="s">
        <v>2688</v>
      </c>
      <c r="CU437">
        <v>1</v>
      </c>
      <c r="CV437">
        <v>0</v>
      </c>
      <c r="CW437" t="s">
        <v>1804</v>
      </c>
      <c r="CX437">
        <v>40.462699999999998</v>
      </c>
      <c r="CY437">
        <v>-107.5912</v>
      </c>
      <c r="CZ437" t="s">
        <v>1928</v>
      </c>
      <c r="DA437" t="s">
        <v>1818</v>
      </c>
      <c r="DB437">
        <v>0</v>
      </c>
      <c r="DC437" t="s">
        <v>2169</v>
      </c>
      <c r="DD437" s="18">
        <v>28172962.600000001</v>
      </c>
      <c r="DE437" s="18">
        <v>2702561.8</v>
      </c>
      <c r="DF437" s="57">
        <v>0.53400000000000003</v>
      </c>
      <c r="DG437" t="s">
        <v>1820</v>
      </c>
      <c r="DH437">
        <v>11299368.6</v>
      </c>
      <c r="DI437">
        <v>527.20000000000005</v>
      </c>
      <c r="DJ437">
        <v>1289</v>
      </c>
      <c r="DK437">
        <v>2954781.2</v>
      </c>
      <c r="DL437">
        <v>7.3333333333333304</v>
      </c>
      <c r="DM437">
        <v>545.79999999999995</v>
      </c>
      <c r="DN437">
        <v>102</v>
      </c>
      <c r="DO437">
        <v>0</v>
      </c>
      <c r="DP437">
        <v>3.1420646579478101E-2</v>
      </c>
      <c r="DQ437">
        <v>6.6999908147416506E-2</v>
      </c>
      <c r="DR437">
        <v>209.76007794960699</v>
      </c>
      <c r="DS437">
        <v>2.3103416602557401E-7</v>
      </c>
      <c r="DT437">
        <v>6.6706252201732305E-2</v>
      </c>
      <c r="DU437">
        <v>3.7425953917959602E-2</v>
      </c>
      <c r="DV437">
        <v>9.15061733692146E-2</v>
      </c>
      <c r="DW437" s="58">
        <v>209.76006264956999</v>
      </c>
      <c r="DX437">
        <v>2.6029684692561602E-7</v>
      </c>
      <c r="DY437">
        <v>9.6607167943879593E-2</v>
      </c>
      <c r="DZ437">
        <v>8.2293583488615395E-3</v>
      </c>
      <c r="EA437">
        <v>0</v>
      </c>
      <c r="EB437">
        <v>2537022</v>
      </c>
      <c r="EC437">
        <v>1335206</v>
      </c>
      <c r="ED437">
        <v>66088</v>
      </c>
      <c r="EE437">
        <v>253</v>
      </c>
      <c r="EF437">
        <v>1</v>
      </c>
      <c r="EG437">
        <v>1</v>
      </c>
      <c r="EH437" t="s">
        <v>1859</v>
      </c>
      <c r="EI437">
        <v>5.4809209999999997E-3</v>
      </c>
      <c r="EJ437">
        <v>5.0135199999999996E-3</v>
      </c>
      <c r="EK437" t="s">
        <v>1848</v>
      </c>
      <c r="EL437" t="s">
        <v>1848</v>
      </c>
      <c r="EM437">
        <v>0</v>
      </c>
      <c r="EN437">
        <v>0</v>
      </c>
      <c r="EO437">
        <v>0</v>
      </c>
      <c r="EP437">
        <v>1</v>
      </c>
      <c r="EQ437">
        <v>1</v>
      </c>
      <c r="ER437">
        <v>1</v>
      </c>
      <c r="ES437">
        <v>0</v>
      </c>
      <c r="ET437">
        <v>1</v>
      </c>
      <c r="EU437">
        <v>0</v>
      </c>
      <c r="EV437">
        <v>0</v>
      </c>
      <c r="EW437">
        <v>0</v>
      </c>
      <c r="EX437">
        <v>1</v>
      </c>
      <c r="EY437">
        <v>1</v>
      </c>
      <c r="EZ437" t="s">
        <v>1950</v>
      </c>
      <c r="FA437">
        <v>43</v>
      </c>
      <c r="FB437" t="s">
        <v>1824</v>
      </c>
      <c r="FC437">
        <v>6</v>
      </c>
      <c r="FD437" t="s">
        <v>1849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10</v>
      </c>
      <c r="FM437">
        <v>31</v>
      </c>
      <c r="FN437">
        <v>12</v>
      </c>
      <c r="FO437">
        <v>40</v>
      </c>
      <c r="FP437">
        <v>0</v>
      </c>
      <c r="FQ437">
        <v>0</v>
      </c>
      <c r="FR437">
        <v>0</v>
      </c>
      <c r="FS437">
        <v>0</v>
      </c>
      <c r="FT437">
        <v>0</v>
      </c>
      <c r="FU437">
        <v>0</v>
      </c>
      <c r="FV437">
        <v>0</v>
      </c>
      <c r="FW437">
        <v>0</v>
      </c>
      <c r="FX437">
        <v>0</v>
      </c>
      <c r="FY437">
        <v>0</v>
      </c>
      <c r="FZ437">
        <v>0</v>
      </c>
      <c r="GA437">
        <v>0</v>
      </c>
      <c r="GB437">
        <v>0</v>
      </c>
      <c r="GC437">
        <v>0</v>
      </c>
      <c r="GD437">
        <v>0</v>
      </c>
      <c r="GE437">
        <v>0</v>
      </c>
      <c r="GF437">
        <v>0</v>
      </c>
      <c r="GG437">
        <v>0</v>
      </c>
      <c r="GH437">
        <v>0</v>
      </c>
      <c r="GI437">
        <v>0</v>
      </c>
      <c r="GJ437">
        <v>0</v>
      </c>
      <c r="GK437">
        <v>0</v>
      </c>
      <c r="GL437">
        <v>0</v>
      </c>
      <c r="GM437">
        <v>0</v>
      </c>
      <c r="GN437">
        <v>0</v>
      </c>
      <c r="GO437" t="s">
        <v>1838</v>
      </c>
      <c r="GP437">
        <v>0</v>
      </c>
      <c r="GQ437" t="s">
        <v>2367</v>
      </c>
      <c r="GR437">
        <v>47.99415956</v>
      </c>
      <c r="GS437">
        <v>10.984669902197499</v>
      </c>
      <c r="GT437">
        <v>26.857434567398801</v>
      </c>
      <c r="GU437">
        <v>1</v>
      </c>
      <c r="GV437">
        <v>29095757</v>
      </c>
      <c r="GW437">
        <v>2773081</v>
      </c>
      <c r="GX437">
        <v>0.55000000000000004</v>
      </c>
      <c r="GY437">
        <v>3051559</v>
      </c>
      <c r="GZ437">
        <v>209.75972544725335</v>
      </c>
      <c r="HA437" t="s">
        <v>1806</v>
      </c>
      <c r="HB437" s="57">
        <v>0.53400000000000003</v>
      </c>
      <c r="HC437" t="s">
        <v>1806</v>
      </c>
      <c r="HD437" s="58">
        <v>209.76006264956999</v>
      </c>
      <c r="HE437" s="18">
        <v>1917914.4000000001</v>
      </c>
      <c r="HF437" s="18">
        <v>19639443.456</v>
      </c>
      <c r="HG437" s="18">
        <v>2059785.4448666237</v>
      </c>
      <c r="HH437" s="57">
        <v>0.31906614785992216</v>
      </c>
      <c r="HI437">
        <v>68</v>
      </c>
      <c r="HJ437" s="11">
        <v>14.232021829876626</v>
      </c>
      <c r="HK437">
        <v>0</v>
      </c>
      <c r="HL437" s="11">
        <v>14.232021829876626</v>
      </c>
      <c r="HM437" s="59">
        <v>3319</v>
      </c>
      <c r="HN437" s="59">
        <v>10.58</v>
      </c>
      <c r="HO437" s="59">
        <v>4.59</v>
      </c>
      <c r="HP437" s="59">
        <v>45.48</v>
      </c>
      <c r="HQ437" s="59">
        <v>0.39</v>
      </c>
      <c r="HR437" s="59">
        <v>0.63</v>
      </c>
      <c r="HS437" s="59">
        <v>9.64</v>
      </c>
      <c r="HT437" s="59">
        <v>12.43</v>
      </c>
      <c r="HU437" t="s">
        <v>44</v>
      </c>
      <c r="HV437" s="19">
        <v>1</v>
      </c>
      <c r="HW437" s="18">
        <v>404.5515264</v>
      </c>
      <c r="HX437" s="58">
        <v>133.25927279615999</v>
      </c>
      <c r="HY437" s="58">
        <v>276.74072720384004</v>
      </c>
      <c r="HZ437" s="57">
        <v>0.79113761899864665</v>
      </c>
      <c r="IA437" s="18">
        <v>1917914.4</v>
      </c>
      <c r="IB437" s="18">
        <v>2841449.8723955397</v>
      </c>
      <c r="IC437" s="18">
        <v>29096446.693330325</v>
      </c>
      <c r="ID437" s="58">
        <v>20.976006264957</v>
      </c>
      <c r="IE437" s="18">
        <v>305163.62406364217</v>
      </c>
      <c r="IF437" s="18">
        <v>1754621.8208029815</v>
      </c>
      <c r="IG437" s="18">
        <v>641233790.09303045</v>
      </c>
      <c r="IH437" s="18">
        <v>0</v>
      </c>
      <c r="II437" s="18">
        <v>0</v>
      </c>
      <c r="IJ437" s="18">
        <v>2317.0922349304742</v>
      </c>
      <c r="IK437" s="58">
        <v>23.871758926829269</v>
      </c>
      <c r="IL437" s="58">
        <v>7.3963180296239956</v>
      </c>
      <c r="IM437" s="58">
        <v>13.204167137279999</v>
      </c>
      <c r="IN437" s="58">
        <v>23.303787964884133</v>
      </c>
      <c r="IO437" s="58">
        <v>2.7893916854374583E-15</v>
      </c>
      <c r="IP437" s="58">
        <v>77.763040294318358</v>
      </c>
      <c r="IQ437" s="58">
        <v>4.2558911718591901</v>
      </c>
      <c r="IR437" s="58">
        <v>4.651962529228193</v>
      </c>
      <c r="IS437" s="58">
        <f t="shared" si="30"/>
        <v>2317.0922349304742</v>
      </c>
      <c r="IT437" s="60"/>
      <c r="IU437" s="18">
        <f t="shared" si="31"/>
        <v>13.204167137279999</v>
      </c>
      <c r="IV437" s="18">
        <f t="shared" si="32"/>
        <v>23.871758926829269</v>
      </c>
      <c r="IW437" s="57">
        <f t="shared" si="33"/>
        <v>0.32502261657599996</v>
      </c>
      <c r="IX437" s="57">
        <f t="shared" si="34"/>
        <v>0.48153112172031221</v>
      </c>
      <c r="JA437" s="18">
        <v>214.13</v>
      </c>
    </row>
    <row r="438" spans="18:261" x14ac:dyDescent="0.2">
      <c r="R438" t="s">
        <v>130</v>
      </c>
      <c r="S438">
        <v>8066</v>
      </c>
      <c r="T438" t="s">
        <v>41</v>
      </c>
      <c r="U438" s="15" t="s">
        <v>131</v>
      </c>
      <c r="V438">
        <v>3458</v>
      </c>
      <c r="W438" t="s">
        <v>42</v>
      </c>
      <c r="X438" t="s">
        <v>125</v>
      </c>
      <c r="Y438">
        <v>56037</v>
      </c>
      <c r="Z438">
        <v>530</v>
      </c>
      <c r="AA438">
        <v>2111</v>
      </c>
      <c r="AB438" t="b">
        <v>1</v>
      </c>
      <c r="AC438">
        <v>10465</v>
      </c>
      <c r="AD438">
        <v>1979</v>
      </c>
      <c r="AE438" s="10">
        <v>2037</v>
      </c>
      <c r="AF438" s="11">
        <v>108</v>
      </c>
      <c r="AG438" s="11">
        <v>13.010464291642458</v>
      </c>
      <c r="AH438" s="11">
        <v>0</v>
      </c>
      <c r="AI438" s="11">
        <v>12.046726195965238</v>
      </c>
      <c r="AJ438" s="11" t="s">
        <v>125</v>
      </c>
      <c r="AK438" s="11">
        <v>4.82</v>
      </c>
      <c r="AL438" s="11" t="s">
        <v>136</v>
      </c>
      <c r="AM438" s="11">
        <v>-28.91</v>
      </c>
      <c r="AQ438" t="s">
        <v>1042</v>
      </c>
      <c r="AR438" t="s">
        <v>1043</v>
      </c>
      <c r="AS438">
        <v>6052</v>
      </c>
      <c r="AT438" t="s">
        <v>41</v>
      </c>
      <c r="AU438">
        <v>1</v>
      </c>
      <c r="AV438">
        <v>2722</v>
      </c>
      <c r="AW438" t="s">
        <v>42</v>
      </c>
      <c r="AX438">
        <v>0</v>
      </c>
      <c r="AY438" t="s">
        <v>380</v>
      </c>
      <c r="AZ438" t="s">
        <v>759</v>
      </c>
      <c r="BA438">
        <v>13</v>
      </c>
      <c r="BB438" t="s">
        <v>1044</v>
      </c>
      <c r="BC438">
        <v>149</v>
      </c>
      <c r="BD438">
        <v>13149</v>
      </c>
      <c r="BE438">
        <v>872</v>
      </c>
      <c r="BF438">
        <v>10009</v>
      </c>
      <c r="BG438">
        <v>1976</v>
      </c>
      <c r="BH438">
        <v>2028</v>
      </c>
      <c r="BI438" t="s">
        <v>1881</v>
      </c>
      <c r="BJ438" t="s">
        <v>1788</v>
      </c>
      <c r="BK438" t="s">
        <v>1808</v>
      </c>
      <c r="BL438" t="s">
        <v>1809</v>
      </c>
      <c r="BM438" t="s">
        <v>1810</v>
      </c>
      <c r="BN438">
        <v>2008</v>
      </c>
      <c r="BO438">
        <v>0.98</v>
      </c>
      <c r="BP438" t="s">
        <v>1968</v>
      </c>
      <c r="BQ438" t="s">
        <v>1701</v>
      </c>
      <c r="BR438">
        <v>2008</v>
      </c>
      <c r="BS438">
        <v>0</v>
      </c>
      <c r="BT438" t="s">
        <v>1958</v>
      </c>
      <c r="BU438" t="s">
        <v>1863</v>
      </c>
      <c r="BV438" t="s">
        <v>1812</v>
      </c>
      <c r="BW438">
        <v>2014</v>
      </c>
      <c r="BX438">
        <v>0</v>
      </c>
      <c r="BY438">
        <v>5</v>
      </c>
      <c r="BZ438">
        <v>0.36499999999999999</v>
      </c>
      <c r="CA438">
        <v>7.7759999999999996E-2</v>
      </c>
      <c r="CB438">
        <v>0.36499999999999999</v>
      </c>
      <c r="CC438">
        <v>7.7759999999999996E-2</v>
      </c>
      <c r="CD438">
        <v>0.05</v>
      </c>
      <c r="CE438">
        <v>0.1</v>
      </c>
      <c r="CF438">
        <v>0.1</v>
      </c>
      <c r="CG438">
        <v>0.99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 t="s">
        <v>2602</v>
      </c>
      <c r="CT438" t="s">
        <v>2689</v>
      </c>
      <c r="CU438">
        <v>1</v>
      </c>
      <c r="CV438">
        <v>0</v>
      </c>
      <c r="CW438" t="s">
        <v>2475</v>
      </c>
      <c r="CX438">
        <v>33.413420000000002</v>
      </c>
      <c r="CY438">
        <v>-85.032329000000004</v>
      </c>
      <c r="CZ438" t="s">
        <v>1817</v>
      </c>
      <c r="DA438" t="s">
        <v>1818</v>
      </c>
      <c r="DB438">
        <v>0</v>
      </c>
      <c r="DC438">
        <v>0</v>
      </c>
      <c r="DD438" s="18">
        <v>12655485.800000001</v>
      </c>
      <c r="DE438" s="18">
        <v>1245332.2</v>
      </c>
      <c r="DF438" s="57">
        <v>0.152</v>
      </c>
      <c r="DG438" t="s">
        <v>1877</v>
      </c>
      <c r="DH438">
        <v>9211320.8000000007</v>
      </c>
      <c r="DI438">
        <v>864.4</v>
      </c>
      <c r="DJ438">
        <v>535.20000000000005</v>
      </c>
      <c r="DK438">
        <v>1298451.6000000001</v>
      </c>
      <c r="DL438">
        <v>7.6</v>
      </c>
      <c r="DM438">
        <v>302</v>
      </c>
      <c r="DN438">
        <v>21</v>
      </c>
      <c r="DO438">
        <v>1</v>
      </c>
      <c r="DP438">
        <v>0.14243464091955299</v>
      </c>
      <c r="DQ438">
        <v>8.0469630269211598E-2</v>
      </c>
      <c r="DR438">
        <v>205.199933926624</v>
      </c>
      <c r="DS438">
        <v>6.7906860986676504E-7</v>
      </c>
      <c r="DT438">
        <v>7.0180163259775497E-2</v>
      </c>
      <c r="DU438">
        <v>0.13660479157583899</v>
      </c>
      <c r="DV438">
        <v>8.4579921854916001E-2</v>
      </c>
      <c r="DW438" s="58">
        <v>205.19980355080401</v>
      </c>
      <c r="DX438">
        <v>6.0053008790859603E-7</v>
      </c>
      <c r="DY438">
        <v>6.5571486773101997E-2</v>
      </c>
      <c r="DZ438">
        <v>2.0826823917782398E-3</v>
      </c>
      <c r="EA438">
        <v>9.9175351989440197E-5</v>
      </c>
      <c r="EB438">
        <v>1131332</v>
      </c>
      <c r="EC438">
        <v>536147</v>
      </c>
      <c r="ED438">
        <v>0</v>
      </c>
      <c r="EE438">
        <v>16576</v>
      </c>
      <c r="EF438">
        <v>1</v>
      </c>
      <c r="EG438">
        <v>0</v>
      </c>
      <c r="EH438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>
        <v>1</v>
      </c>
      <c r="EO438">
        <v>0</v>
      </c>
      <c r="EP438">
        <v>0</v>
      </c>
      <c r="EQ438">
        <v>1</v>
      </c>
      <c r="ER438">
        <v>1</v>
      </c>
      <c r="ES438">
        <v>0</v>
      </c>
      <c r="ET438">
        <v>0</v>
      </c>
      <c r="EU438">
        <v>0</v>
      </c>
      <c r="EV438">
        <v>0</v>
      </c>
      <c r="EW438">
        <v>0</v>
      </c>
      <c r="EX438">
        <v>1</v>
      </c>
      <c r="EY438">
        <v>1</v>
      </c>
      <c r="EZ438" t="s">
        <v>1939</v>
      </c>
      <c r="FA438">
        <v>46</v>
      </c>
      <c r="FB438" t="s">
        <v>1824</v>
      </c>
      <c r="FC438">
        <v>0</v>
      </c>
      <c r="FD438" t="s">
        <v>1803</v>
      </c>
      <c r="FE438">
        <v>0</v>
      </c>
      <c r="FF438">
        <v>0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50</v>
      </c>
      <c r="FM438">
        <v>63</v>
      </c>
      <c r="FN438">
        <v>86</v>
      </c>
      <c r="FO438">
        <v>84</v>
      </c>
      <c r="FP438">
        <v>1</v>
      </c>
      <c r="FQ438">
        <v>0</v>
      </c>
      <c r="FR438">
        <v>0</v>
      </c>
      <c r="FS438">
        <v>0</v>
      </c>
      <c r="FT438">
        <v>0</v>
      </c>
      <c r="FU438">
        <v>0</v>
      </c>
      <c r="FV438">
        <v>0</v>
      </c>
      <c r="FW438">
        <v>0</v>
      </c>
      <c r="FX438" t="s">
        <v>1827</v>
      </c>
      <c r="FY438" t="s">
        <v>2114</v>
      </c>
      <c r="FZ438">
        <v>2028</v>
      </c>
      <c r="GA438">
        <v>1</v>
      </c>
      <c r="GB438">
        <v>0</v>
      </c>
      <c r="GC438">
        <v>0</v>
      </c>
      <c r="GD438">
        <v>0</v>
      </c>
      <c r="GE438">
        <v>0</v>
      </c>
      <c r="GF438">
        <v>0</v>
      </c>
      <c r="GG438">
        <v>0</v>
      </c>
      <c r="GH438">
        <v>0</v>
      </c>
      <c r="GI438">
        <v>0</v>
      </c>
      <c r="GJ438">
        <v>0</v>
      </c>
      <c r="GK438">
        <v>0</v>
      </c>
      <c r="GL438">
        <v>1</v>
      </c>
      <c r="GM438" t="s">
        <v>1804</v>
      </c>
      <c r="GN438">
        <v>0</v>
      </c>
      <c r="GO438" t="s">
        <v>1838</v>
      </c>
      <c r="GP438">
        <v>0</v>
      </c>
      <c r="GQ438" t="s">
        <v>2476</v>
      </c>
      <c r="GR438">
        <v>162.95509179999999</v>
      </c>
      <c r="GS438">
        <v>5.3045289377082199</v>
      </c>
      <c r="GT438">
        <v>3.2843404528706999</v>
      </c>
      <c r="GU438">
        <v>0</v>
      </c>
      <c r="GV438">
        <v>13758742</v>
      </c>
      <c r="GW438">
        <v>1348563</v>
      </c>
      <c r="GX438">
        <v>0.17</v>
      </c>
      <c r="GY438">
        <v>1411645</v>
      </c>
      <c r="GZ438">
        <v>205.19971956738488</v>
      </c>
      <c r="HA438" t="s">
        <v>1840</v>
      </c>
      <c r="HB438" s="57">
        <v>0.2</v>
      </c>
      <c r="HC438" t="s">
        <v>1806</v>
      </c>
      <c r="HD438" s="58">
        <v>205.19980355080401</v>
      </c>
      <c r="HE438" s="18">
        <v>1527744</v>
      </c>
      <c r="HF438" s="18">
        <v>15291189.696</v>
      </c>
      <c r="HG438" s="18">
        <v>1568874.5608386393</v>
      </c>
      <c r="HH438" s="57">
        <v>0.5</v>
      </c>
      <c r="HI438">
        <v>252</v>
      </c>
      <c r="HJ438" s="11">
        <v>23.131994696218598</v>
      </c>
      <c r="HK438">
        <v>94</v>
      </c>
      <c r="HL438" s="11">
        <v>9.1793629746899192</v>
      </c>
      <c r="HM438" s="59">
        <v>2017</v>
      </c>
      <c r="HN438" s="59">
        <v>10.58</v>
      </c>
      <c r="HO438" s="59">
        <v>3.22</v>
      </c>
      <c r="HP438" s="59">
        <v>24.55</v>
      </c>
      <c r="HQ438" s="59">
        <v>0.17</v>
      </c>
      <c r="HR438" s="59">
        <v>0.21</v>
      </c>
      <c r="HS438" s="59">
        <v>4.82</v>
      </c>
      <c r="HT438" s="59">
        <v>15.85</v>
      </c>
      <c r="HU438" t="s">
        <v>44</v>
      </c>
      <c r="HV438" s="19">
        <v>1</v>
      </c>
      <c r="HW438" s="18">
        <v>806.71499064000011</v>
      </c>
      <c r="HX438" s="58">
        <v>265.73191791681603</v>
      </c>
      <c r="HY438" s="58">
        <v>606.26808208318403</v>
      </c>
      <c r="HZ438" s="57">
        <v>0.28766152326665151</v>
      </c>
      <c r="IA438" s="18">
        <v>1527744.0000000002</v>
      </c>
      <c r="IB438" s="18">
        <v>2197365.8310074359</v>
      </c>
      <c r="IC438" s="18">
        <v>21993434.602553423</v>
      </c>
      <c r="ID438" s="58">
        <v>20.519980355080403</v>
      </c>
      <c r="IE438" s="18">
        <v>225652.42299257091</v>
      </c>
      <c r="IF438" s="18">
        <v>1343222.1378460685</v>
      </c>
      <c r="IG438" s="18">
        <v>1278682385.8414464</v>
      </c>
      <c r="IH438" s="18">
        <v>0</v>
      </c>
      <c r="II438" s="18">
        <v>0</v>
      </c>
      <c r="IJ438" s="18">
        <v>2109.1039156272168</v>
      </c>
      <c r="IK438" s="58">
        <v>20.217358568807338</v>
      </c>
      <c r="IL438" s="58">
        <v>6.5805313978193549</v>
      </c>
      <c r="IM438" s="58">
        <v>12.380114684340002</v>
      </c>
      <c r="IN438" s="58">
        <v>17.28912576608019</v>
      </c>
      <c r="IO438" s="58">
        <v>-3.6070082354077635E-15</v>
      </c>
      <c r="IP438" s="58">
        <v>74.733647598626334</v>
      </c>
      <c r="IQ438" s="58">
        <v>56.931188544367359</v>
      </c>
      <c r="IR438" s="58">
        <v>64.751971591979043</v>
      </c>
      <c r="IS438" s="58">
        <f t="shared" si="30"/>
        <v>2109.1039156272168</v>
      </c>
      <c r="IT438" s="60"/>
      <c r="IU438" s="18">
        <f t="shared" si="31"/>
        <v>12.380114684340002</v>
      </c>
      <c r="IV438" s="18">
        <f t="shared" si="32"/>
        <v>20.217358568807338</v>
      </c>
      <c r="IW438" s="57">
        <f t="shared" si="33"/>
        <v>0.30473843797799993</v>
      </c>
      <c r="IX438" s="57">
        <f t="shared" si="34"/>
        <v>0.43830761633325732</v>
      </c>
      <c r="JA438" s="18">
        <v>205.4</v>
      </c>
    </row>
    <row r="439" spans="18:261" x14ac:dyDescent="0.2">
      <c r="R439" t="s">
        <v>837</v>
      </c>
      <c r="S439">
        <v>8069</v>
      </c>
      <c r="T439" t="s">
        <v>41</v>
      </c>
      <c r="U439">
        <v>1</v>
      </c>
      <c r="V439">
        <v>3459</v>
      </c>
      <c r="W439" t="s">
        <v>42</v>
      </c>
      <c r="X439" t="s">
        <v>540</v>
      </c>
      <c r="Y439">
        <v>49015</v>
      </c>
      <c r="Z439">
        <v>459</v>
      </c>
      <c r="AA439">
        <v>909</v>
      </c>
      <c r="AB439" t="b">
        <v>1</v>
      </c>
      <c r="AC439">
        <v>10283</v>
      </c>
      <c r="AD439">
        <v>1977</v>
      </c>
      <c r="AE439" s="10">
        <v>2036</v>
      </c>
      <c r="AF439" s="11">
        <v>50</v>
      </c>
      <c r="AG439" s="11">
        <v>13.236828775264769</v>
      </c>
      <c r="AH439" s="11">
        <v>0</v>
      </c>
      <c r="AI439" s="11">
        <v>13.236828775264769</v>
      </c>
      <c r="AJ439" s="11" t="s">
        <v>540</v>
      </c>
      <c r="AK439" s="11">
        <v>4.82</v>
      </c>
      <c r="AL439" s="11" t="s">
        <v>540</v>
      </c>
      <c r="AM439" s="11">
        <v>-28.91</v>
      </c>
      <c r="AQ439" t="s">
        <v>1042</v>
      </c>
      <c r="AR439" t="s">
        <v>1045</v>
      </c>
      <c r="AS439">
        <v>6052</v>
      </c>
      <c r="AT439" t="s">
        <v>41</v>
      </c>
      <c r="AU439">
        <v>2</v>
      </c>
      <c r="AV439">
        <v>2723</v>
      </c>
      <c r="AW439" t="s">
        <v>42</v>
      </c>
      <c r="AX439">
        <v>0</v>
      </c>
      <c r="AY439" t="s">
        <v>380</v>
      </c>
      <c r="AZ439" t="s">
        <v>759</v>
      </c>
      <c r="BA439">
        <v>13</v>
      </c>
      <c r="BB439" t="s">
        <v>1044</v>
      </c>
      <c r="BC439">
        <v>149</v>
      </c>
      <c r="BD439">
        <v>13149</v>
      </c>
      <c r="BE439">
        <v>872</v>
      </c>
      <c r="BF439">
        <v>10033</v>
      </c>
      <c r="BG439">
        <v>1978</v>
      </c>
      <c r="BH439">
        <v>2028</v>
      </c>
      <c r="BI439" t="s">
        <v>1881</v>
      </c>
      <c r="BJ439" t="s">
        <v>1788</v>
      </c>
      <c r="BK439" t="s">
        <v>1808</v>
      </c>
      <c r="BL439" t="s">
        <v>1809</v>
      </c>
      <c r="BM439" t="s">
        <v>1810</v>
      </c>
      <c r="BN439">
        <v>2009</v>
      </c>
      <c r="BO439">
        <v>0.98</v>
      </c>
      <c r="BP439" t="s">
        <v>1968</v>
      </c>
      <c r="BQ439" t="s">
        <v>1701</v>
      </c>
      <c r="BR439">
        <v>2008</v>
      </c>
      <c r="BS439">
        <v>0</v>
      </c>
      <c r="BT439" t="s">
        <v>1958</v>
      </c>
      <c r="BU439" t="s">
        <v>1863</v>
      </c>
      <c r="BV439" t="s">
        <v>1812</v>
      </c>
      <c r="BW439">
        <v>2014</v>
      </c>
      <c r="BX439">
        <v>0</v>
      </c>
      <c r="BY439">
        <v>5</v>
      </c>
      <c r="BZ439">
        <v>0.38469999999999999</v>
      </c>
      <c r="CA439">
        <v>9.4189999999999996E-2</v>
      </c>
      <c r="CB439">
        <v>0.38469999999999999</v>
      </c>
      <c r="CC439">
        <v>9.4189999999999996E-2</v>
      </c>
      <c r="CD439">
        <v>0.05</v>
      </c>
      <c r="CE439">
        <v>0.1</v>
      </c>
      <c r="CF439">
        <v>0.1</v>
      </c>
      <c r="CG439">
        <v>0.99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 t="s">
        <v>2602</v>
      </c>
      <c r="CT439" t="s">
        <v>2690</v>
      </c>
      <c r="CU439">
        <v>1</v>
      </c>
      <c r="CV439">
        <v>0</v>
      </c>
      <c r="CW439" t="s">
        <v>2475</v>
      </c>
      <c r="CX439">
        <v>33.413420000000002</v>
      </c>
      <c r="CY439">
        <v>-85.032329000000004</v>
      </c>
      <c r="CZ439" t="s">
        <v>1817</v>
      </c>
      <c r="DA439" t="s">
        <v>1818</v>
      </c>
      <c r="DB439">
        <v>0</v>
      </c>
      <c r="DC439">
        <v>0</v>
      </c>
      <c r="DD439" s="18">
        <v>9665651.5999999996</v>
      </c>
      <c r="DE439" s="18">
        <v>979895.8</v>
      </c>
      <c r="DF439" s="57">
        <v>0.11600000000000001</v>
      </c>
      <c r="DG439" t="s">
        <v>1877</v>
      </c>
      <c r="DH439">
        <v>5823035.5</v>
      </c>
      <c r="DI439">
        <v>655.20000000000005</v>
      </c>
      <c r="DJ439">
        <v>504.6</v>
      </c>
      <c r="DK439">
        <v>991695.2</v>
      </c>
      <c r="DL439">
        <v>6</v>
      </c>
      <c r="DM439">
        <v>191.75</v>
      </c>
      <c r="DN439">
        <v>23</v>
      </c>
      <c r="DO439">
        <v>1</v>
      </c>
      <c r="DP439">
        <v>0.13211095362905501</v>
      </c>
      <c r="DQ439">
        <v>0.14678994847672799</v>
      </c>
      <c r="DR439">
        <v>205.19929997504499</v>
      </c>
      <c r="DS439">
        <v>8.1549971375959996E-7</v>
      </c>
      <c r="DT439">
        <v>0.16666111129628999</v>
      </c>
      <c r="DU439">
        <v>0.13557285677460101</v>
      </c>
      <c r="DV439">
        <v>0.104410963871282</v>
      </c>
      <c r="DW439" s="58">
        <v>205.19986464233801</v>
      </c>
      <c r="DX439">
        <v>6.2075483871154603E-7</v>
      </c>
      <c r="DY439">
        <v>6.5859121071818905E-2</v>
      </c>
      <c r="DZ439">
        <v>2.2294043506535101E-3</v>
      </c>
      <c r="EA439">
        <v>9.6930623941456995E-5</v>
      </c>
      <c r="EB439">
        <v>684742</v>
      </c>
      <c r="EC439">
        <v>316789</v>
      </c>
      <c r="ED439">
        <v>0</v>
      </c>
      <c r="EE439">
        <v>7203</v>
      </c>
      <c r="EF439">
        <v>1</v>
      </c>
      <c r="EG439">
        <v>0</v>
      </c>
      <c r="EH439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>
        <v>1</v>
      </c>
      <c r="EO439">
        <v>0</v>
      </c>
      <c r="EP439">
        <v>0</v>
      </c>
      <c r="EQ439">
        <v>1</v>
      </c>
      <c r="ER439">
        <v>1</v>
      </c>
      <c r="ES439">
        <v>0</v>
      </c>
      <c r="ET439">
        <v>0</v>
      </c>
      <c r="EU439">
        <v>0</v>
      </c>
      <c r="EV439">
        <v>0</v>
      </c>
      <c r="EW439">
        <v>0</v>
      </c>
      <c r="EX439">
        <v>1</v>
      </c>
      <c r="EY439">
        <v>1</v>
      </c>
      <c r="EZ439" t="s">
        <v>1939</v>
      </c>
      <c r="FA439">
        <v>44</v>
      </c>
      <c r="FB439" t="s">
        <v>1824</v>
      </c>
      <c r="FC439">
        <v>0</v>
      </c>
      <c r="FD439" t="s">
        <v>1803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50</v>
      </c>
      <c r="FM439">
        <v>63</v>
      </c>
      <c r="FN439">
        <v>86</v>
      </c>
      <c r="FO439">
        <v>84</v>
      </c>
      <c r="FP439">
        <v>1</v>
      </c>
      <c r="FQ439">
        <v>0</v>
      </c>
      <c r="FR439">
        <v>0</v>
      </c>
      <c r="FS439">
        <v>0</v>
      </c>
      <c r="FT439">
        <v>0</v>
      </c>
      <c r="FU439">
        <v>0</v>
      </c>
      <c r="FV439">
        <v>0</v>
      </c>
      <c r="FW439">
        <v>0</v>
      </c>
      <c r="FX439" t="s">
        <v>1827</v>
      </c>
      <c r="FY439" t="s">
        <v>2114</v>
      </c>
      <c r="FZ439">
        <v>2028</v>
      </c>
      <c r="GA439">
        <v>1</v>
      </c>
      <c r="GB439">
        <v>0</v>
      </c>
      <c r="GC439">
        <v>0</v>
      </c>
      <c r="GD439">
        <v>0</v>
      </c>
      <c r="GE439">
        <v>0</v>
      </c>
      <c r="GF439">
        <v>0</v>
      </c>
      <c r="GG439">
        <v>0</v>
      </c>
      <c r="GH439">
        <v>0</v>
      </c>
      <c r="GI439">
        <v>0</v>
      </c>
      <c r="GJ439">
        <v>0</v>
      </c>
      <c r="GK439">
        <v>0</v>
      </c>
      <c r="GL439">
        <v>1</v>
      </c>
      <c r="GM439" t="s">
        <v>1804</v>
      </c>
      <c r="GN439">
        <v>0</v>
      </c>
      <c r="GO439" t="s">
        <v>1838</v>
      </c>
      <c r="GP439">
        <v>0</v>
      </c>
      <c r="GQ439" t="s">
        <v>2476</v>
      </c>
      <c r="GR439">
        <v>162.95509179999999</v>
      </c>
      <c r="GS439">
        <v>4.0207396575502399</v>
      </c>
      <c r="GT439">
        <v>3.0965586556774198</v>
      </c>
      <c r="GU439">
        <v>0</v>
      </c>
      <c r="GV439">
        <v>9388886</v>
      </c>
      <c r="GW439">
        <v>923223</v>
      </c>
      <c r="GX439">
        <v>0.11</v>
      </c>
      <c r="GY439">
        <v>963297</v>
      </c>
      <c r="GZ439">
        <v>205.1994240850299</v>
      </c>
      <c r="HA439" t="s">
        <v>1840</v>
      </c>
      <c r="HB439" s="57">
        <v>0.2</v>
      </c>
      <c r="HC439" t="s">
        <v>1806</v>
      </c>
      <c r="HD439" s="58">
        <v>205.19986464233801</v>
      </c>
      <c r="HE439" s="18">
        <v>1527744</v>
      </c>
      <c r="HF439" s="18">
        <v>15327855.551999999</v>
      </c>
      <c r="HG439" s="18">
        <v>1572636.9422638544</v>
      </c>
      <c r="HH439" s="57">
        <v>0.5</v>
      </c>
      <c r="HI439">
        <v>252</v>
      </c>
      <c r="HJ439" s="11">
        <v>23.100078955228142</v>
      </c>
      <c r="HK439">
        <v>94</v>
      </c>
      <c r="HL439" s="11">
        <v>9.1666979981064056</v>
      </c>
      <c r="HM439" s="59">
        <v>2017</v>
      </c>
      <c r="HN439" s="59">
        <v>10.58</v>
      </c>
      <c r="HO439" s="59">
        <v>3.22</v>
      </c>
      <c r="HP439" s="59">
        <v>24.55</v>
      </c>
      <c r="HQ439" s="59">
        <v>0.17</v>
      </c>
      <c r="HR439" s="59">
        <v>0.21</v>
      </c>
      <c r="HS439" s="59">
        <v>4.82</v>
      </c>
      <c r="HT439" s="59">
        <v>15.85</v>
      </c>
      <c r="HU439" t="s">
        <v>44</v>
      </c>
      <c r="HV439" s="19">
        <v>1</v>
      </c>
      <c r="HW439" s="18">
        <v>808.64936567999996</v>
      </c>
      <c r="HX439" s="58">
        <v>266.36910105499197</v>
      </c>
      <c r="HY439" s="58">
        <v>605.63089894500808</v>
      </c>
      <c r="HZ439" s="57">
        <v>0.28796417141826791</v>
      </c>
      <c r="IA439" s="18">
        <v>1527744</v>
      </c>
      <c r="IB439" s="18">
        <v>2199677.6754961517</v>
      </c>
      <c r="IC439" s="18">
        <v>22069366.118252892</v>
      </c>
      <c r="ID439" s="58">
        <v>20.519986464233803</v>
      </c>
      <c r="IE439" s="18">
        <v>226431.54701038473</v>
      </c>
      <c r="IF439" s="18">
        <v>1346205.3952534697</v>
      </c>
      <c r="IG439" s="18">
        <v>1281748464.0970354</v>
      </c>
      <c r="IH439" s="18">
        <v>0</v>
      </c>
      <c r="II439" s="18">
        <v>0</v>
      </c>
      <c r="IJ439" s="18">
        <v>2116.3855185225939</v>
      </c>
      <c r="IK439" s="58">
        <v>20.217358568807338</v>
      </c>
      <c r="IL439" s="58">
        <v>6.6190839887961195</v>
      </c>
      <c r="IM439" s="58">
        <v>12.409800242579998</v>
      </c>
      <c r="IN439" s="58">
        <v>17.316707038901001</v>
      </c>
      <c r="IO439" s="58">
        <v>0</v>
      </c>
      <c r="IP439" s="58">
        <v>74.899628862260244</v>
      </c>
      <c r="IQ439" s="58">
        <v>57.089816945859639</v>
      </c>
      <c r="IR439" s="58">
        <v>64.788497808474062</v>
      </c>
      <c r="IS439" s="58">
        <f t="shared" si="30"/>
        <v>2116.3855185225939</v>
      </c>
      <c r="IT439" s="60"/>
      <c r="IU439" s="18">
        <f t="shared" si="31"/>
        <v>12.409800242579998</v>
      </c>
      <c r="IV439" s="18">
        <f t="shared" si="32"/>
        <v>20.217358568807338</v>
      </c>
      <c r="IW439" s="57">
        <f t="shared" si="33"/>
        <v>0.30546915258599994</v>
      </c>
      <c r="IX439" s="57">
        <f t="shared" si="34"/>
        <v>0.43982085709133956</v>
      </c>
      <c r="JA439" s="18">
        <v>205.4</v>
      </c>
    </row>
    <row r="440" spans="18:261" x14ac:dyDescent="0.2">
      <c r="R440" t="s">
        <v>838</v>
      </c>
      <c r="S440">
        <v>8069</v>
      </c>
      <c r="T440" t="s">
        <v>41</v>
      </c>
      <c r="U440">
        <v>2</v>
      </c>
      <c r="V440">
        <v>3460</v>
      </c>
      <c r="W440" t="s">
        <v>42</v>
      </c>
      <c r="X440" t="s">
        <v>540</v>
      </c>
      <c r="Y440">
        <v>49015</v>
      </c>
      <c r="Z440">
        <v>450</v>
      </c>
      <c r="AA440">
        <v>909</v>
      </c>
      <c r="AB440" t="b">
        <v>1</v>
      </c>
      <c r="AC440">
        <v>10325</v>
      </c>
      <c r="AD440">
        <v>1977</v>
      </c>
      <c r="AE440" s="10">
        <v>2036</v>
      </c>
      <c r="AF440" s="11">
        <v>50</v>
      </c>
      <c r="AG440" s="11">
        <v>13.236828775264769</v>
      </c>
      <c r="AH440" s="11">
        <v>0</v>
      </c>
      <c r="AI440" s="11">
        <v>13.236828775264769</v>
      </c>
      <c r="AJ440" s="11" t="s">
        <v>540</v>
      </c>
      <c r="AK440" s="11">
        <v>4.82</v>
      </c>
      <c r="AL440" s="11" t="s">
        <v>540</v>
      </c>
      <c r="AM440" s="11">
        <v>-28.91</v>
      </c>
      <c r="AQ440" t="s">
        <v>1046</v>
      </c>
      <c r="AR440" t="s">
        <v>1047</v>
      </c>
      <c r="AS440">
        <v>6055</v>
      </c>
      <c r="AT440" t="s">
        <v>41</v>
      </c>
      <c r="AU440" t="s">
        <v>1048</v>
      </c>
      <c r="AV440">
        <v>2724</v>
      </c>
      <c r="AW440" t="s">
        <v>42</v>
      </c>
      <c r="AX440">
        <v>0</v>
      </c>
      <c r="AY440" t="s">
        <v>1049</v>
      </c>
      <c r="AZ440" t="s">
        <v>300</v>
      </c>
      <c r="BA440">
        <v>22</v>
      </c>
      <c r="BB440" t="s">
        <v>1050</v>
      </c>
      <c r="BC440">
        <v>77</v>
      </c>
      <c r="BD440">
        <v>22077</v>
      </c>
      <c r="BE440">
        <v>568</v>
      </c>
      <c r="BF440">
        <v>10438</v>
      </c>
      <c r="BG440">
        <v>1981</v>
      </c>
      <c r="BH440">
        <v>2027</v>
      </c>
      <c r="BI440" t="s">
        <v>1807</v>
      </c>
      <c r="BJ440" t="s">
        <v>1788</v>
      </c>
      <c r="BK440" t="s">
        <v>1808</v>
      </c>
      <c r="BL440" t="s">
        <v>1910</v>
      </c>
      <c r="BM440">
        <v>0</v>
      </c>
      <c r="BN440">
        <v>0</v>
      </c>
      <c r="BO440">
        <v>0.52370000000000005</v>
      </c>
      <c r="BP440" t="s">
        <v>1931</v>
      </c>
      <c r="BQ440" t="s">
        <v>1699</v>
      </c>
      <c r="BR440">
        <v>0</v>
      </c>
      <c r="BS440">
        <v>2014</v>
      </c>
      <c r="BT440" t="s">
        <v>1909</v>
      </c>
      <c r="BU440" t="s">
        <v>1863</v>
      </c>
      <c r="BV440" t="s">
        <v>1812</v>
      </c>
      <c r="BW440">
        <v>2015</v>
      </c>
      <c r="BX440">
        <v>0</v>
      </c>
      <c r="BY440">
        <v>0.38</v>
      </c>
      <c r="BZ440">
        <v>0.12480999999999901</v>
      </c>
      <c r="CA440">
        <v>0.12480999999999901</v>
      </c>
      <c r="CB440">
        <v>0.12480999999999901</v>
      </c>
      <c r="CC440">
        <v>0.12480999999999901</v>
      </c>
      <c r="CD440">
        <v>0.1</v>
      </c>
      <c r="CE440">
        <v>0.1</v>
      </c>
      <c r="CF440">
        <v>0.1</v>
      </c>
      <c r="CG440">
        <v>0.98</v>
      </c>
      <c r="CH440" t="s">
        <v>1793</v>
      </c>
      <c r="CI440">
        <v>2015</v>
      </c>
      <c r="CJ440">
        <v>0</v>
      </c>
      <c r="CK440">
        <v>0</v>
      </c>
      <c r="CL440">
        <v>0</v>
      </c>
      <c r="CM440">
        <v>0</v>
      </c>
      <c r="CN440" t="s">
        <v>1793</v>
      </c>
      <c r="CO440">
        <v>0</v>
      </c>
      <c r="CP440">
        <v>0</v>
      </c>
      <c r="CQ440">
        <v>0</v>
      </c>
      <c r="CR440">
        <v>0</v>
      </c>
      <c r="CS440" t="s">
        <v>2602</v>
      </c>
      <c r="CT440" t="s">
        <v>2691</v>
      </c>
      <c r="CU440">
        <v>1</v>
      </c>
      <c r="CV440">
        <v>0</v>
      </c>
      <c r="CW440" t="s">
        <v>2013</v>
      </c>
      <c r="CX440">
        <v>30.726099999999999</v>
      </c>
      <c r="CY440">
        <v>-91.369200000000006</v>
      </c>
      <c r="CZ440" t="s">
        <v>1817</v>
      </c>
      <c r="DA440" t="s">
        <v>1799</v>
      </c>
      <c r="DB440" t="s">
        <v>2587</v>
      </c>
      <c r="DC440">
        <v>0</v>
      </c>
      <c r="DD440" s="18">
        <v>10074621.4</v>
      </c>
      <c r="DE440" s="18">
        <v>908142.4</v>
      </c>
      <c r="DF440" s="57">
        <v>0.16199999999999901</v>
      </c>
      <c r="DG440" t="s">
        <v>1877</v>
      </c>
      <c r="DH440">
        <v>5279410.5999999996</v>
      </c>
      <c r="DI440">
        <v>1644.4</v>
      </c>
      <c r="DJ440">
        <v>658.6</v>
      </c>
      <c r="DK440">
        <v>1055715.6000000001</v>
      </c>
      <c r="DL440">
        <v>7.2</v>
      </c>
      <c r="DM440">
        <v>344.6</v>
      </c>
      <c r="DN440">
        <v>9</v>
      </c>
      <c r="DO440">
        <v>0</v>
      </c>
      <c r="DP440">
        <v>0.34212302266117101</v>
      </c>
      <c r="DQ440">
        <v>0.120297621434476</v>
      </c>
      <c r="DR440">
        <v>209.23936923093899</v>
      </c>
      <c r="DS440">
        <v>7.10978850085559E-7</v>
      </c>
      <c r="DT440">
        <v>0.11872907970783</v>
      </c>
      <c r="DU440">
        <v>0.326444028953782</v>
      </c>
      <c r="DV440">
        <v>0.13074436722753599</v>
      </c>
      <c r="DW440" s="58">
        <v>209.579210589491</v>
      </c>
      <c r="DX440">
        <v>7.1466705438677805E-7</v>
      </c>
      <c r="DY440">
        <v>0.130544875596529</v>
      </c>
      <c r="DZ440">
        <v>7.7718858247797205E-4</v>
      </c>
      <c r="EA440">
        <v>0</v>
      </c>
      <c r="EB440">
        <v>285351</v>
      </c>
      <c r="EC440">
        <v>171600</v>
      </c>
      <c r="ED440">
        <v>911442</v>
      </c>
      <c r="EE440">
        <v>0</v>
      </c>
      <c r="EF440">
        <v>1</v>
      </c>
      <c r="EG440">
        <v>1</v>
      </c>
      <c r="EH440" t="s">
        <v>1847</v>
      </c>
      <c r="EI440">
        <v>0.13</v>
      </c>
      <c r="EJ440">
        <v>0.06</v>
      </c>
      <c r="EK440" t="s">
        <v>1822</v>
      </c>
      <c r="EL440" t="s">
        <v>1822</v>
      </c>
      <c r="EM440">
        <v>0</v>
      </c>
      <c r="EN440">
        <v>1</v>
      </c>
      <c r="EO440">
        <v>1</v>
      </c>
      <c r="EP440">
        <v>0</v>
      </c>
      <c r="EQ440">
        <v>0</v>
      </c>
      <c r="ER440">
        <v>0</v>
      </c>
      <c r="ES440">
        <v>1</v>
      </c>
      <c r="ET440">
        <v>0</v>
      </c>
      <c r="EU440">
        <v>0</v>
      </c>
      <c r="EV440">
        <v>0</v>
      </c>
      <c r="EW440">
        <v>0</v>
      </c>
      <c r="EX440">
        <v>1</v>
      </c>
      <c r="EY440">
        <v>1</v>
      </c>
      <c r="EZ440" t="s">
        <v>1950</v>
      </c>
      <c r="FA440">
        <v>41</v>
      </c>
      <c r="FB440" t="s">
        <v>1824</v>
      </c>
      <c r="FC440">
        <v>0</v>
      </c>
      <c r="FD440" t="s">
        <v>1803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51</v>
      </c>
      <c r="FM440">
        <v>46</v>
      </c>
      <c r="FN440">
        <v>57</v>
      </c>
      <c r="FO440">
        <v>86</v>
      </c>
      <c r="FP440">
        <v>1</v>
      </c>
      <c r="FQ440">
        <v>0</v>
      </c>
      <c r="FR440">
        <v>0</v>
      </c>
      <c r="FS440">
        <v>0</v>
      </c>
      <c r="FT440">
        <v>0</v>
      </c>
      <c r="FU440">
        <v>0</v>
      </c>
      <c r="FV440">
        <v>0</v>
      </c>
      <c r="FW440">
        <v>0</v>
      </c>
      <c r="FX440">
        <v>0</v>
      </c>
      <c r="FY440" t="s">
        <v>2114</v>
      </c>
      <c r="FZ440">
        <v>2025</v>
      </c>
      <c r="GA440">
        <v>1</v>
      </c>
      <c r="GB440" t="s">
        <v>2416</v>
      </c>
      <c r="GC440">
        <v>2027</v>
      </c>
      <c r="GD440">
        <v>1</v>
      </c>
      <c r="GE440">
        <v>1</v>
      </c>
      <c r="GF440">
        <v>1</v>
      </c>
      <c r="GG440">
        <v>0</v>
      </c>
      <c r="GH440">
        <v>1</v>
      </c>
      <c r="GI440">
        <v>0</v>
      </c>
      <c r="GJ440" t="s">
        <v>1836</v>
      </c>
      <c r="GK440">
        <v>0</v>
      </c>
      <c r="GL440">
        <v>1</v>
      </c>
      <c r="GM440" t="s">
        <v>1836</v>
      </c>
      <c r="GN440">
        <v>0</v>
      </c>
      <c r="GO440" t="s">
        <v>1893</v>
      </c>
      <c r="GP440">
        <v>0</v>
      </c>
      <c r="GQ440" t="s">
        <v>2173</v>
      </c>
      <c r="GR440">
        <v>249.50345949999999</v>
      </c>
      <c r="GS440">
        <v>6.5906901783860796</v>
      </c>
      <c r="GT440">
        <v>2.6396427581397899</v>
      </c>
      <c r="GU440">
        <v>0</v>
      </c>
      <c r="GV440">
        <v>3493174</v>
      </c>
      <c r="GW440">
        <v>316718</v>
      </c>
      <c r="GX440">
        <v>0.06</v>
      </c>
      <c r="GY440">
        <v>365188</v>
      </c>
      <c r="GZ440">
        <v>209.08663582174836</v>
      </c>
      <c r="HA440" t="s">
        <v>1840</v>
      </c>
      <c r="HB440" s="57">
        <v>0.2</v>
      </c>
      <c r="HC440" t="s">
        <v>1806</v>
      </c>
      <c r="HD440" s="58">
        <v>209.579210589491</v>
      </c>
      <c r="HE440" s="18">
        <v>995136.00000000012</v>
      </c>
      <c r="HF440" s="18">
        <v>10387229.568000002</v>
      </c>
      <c r="HG440" s="18">
        <v>1088473.6865366299</v>
      </c>
      <c r="HH440" s="57">
        <v>0.49477351916376305</v>
      </c>
      <c r="HI440">
        <v>71</v>
      </c>
      <c r="HJ440" s="11">
        <v>11.524044991160011</v>
      </c>
      <c r="HK440">
        <v>0</v>
      </c>
      <c r="HL440" s="11">
        <v>11.524044991160011</v>
      </c>
      <c r="HM440" s="59">
        <v>2745</v>
      </c>
      <c r="HN440" s="59">
        <v>12.66</v>
      </c>
      <c r="HO440" s="59">
        <v>4.59</v>
      </c>
      <c r="HP440" s="59">
        <v>35.32</v>
      </c>
      <c r="HQ440" s="59">
        <v>0.28999999999999998</v>
      </c>
      <c r="HR440" s="59">
        <v>0.41</v>
      </c>
      <c r="HS440" s="59">
        <v>4.82</v>
      </c>
      <c r="HT440" s="59">
        <v>12.33</v>
      </c>
      <c r="HU440" t="s">
        <v>44</v>
      </c>
      <c r="HV440" s="19">
        <v>1</v>
      </c>
      <c r="HW440" s="18">
        <v>571.28873306399998</v>
      </c>
      <c r="HX440" s="58">
        <v>188.1825086712816</v>
      </c>
      <c r="HY440" s="58">
        <v>379.8174913287184</v>
      </c>
      <c r="HZ440" s="57">
        <v>0.29909101764269008</v>
      </c>
      <c r="IA440" s="18">
        <v>995136.00000000012</v>
      </c>
      <c r="IB440" s="18">
        <v>1488181.19466438</v>
      </c>
      <c r="IC440" s="18">
        <v>15533635.309906799</v>
      </c>
      <c r="ID440" s="58">
        <v>20.957921058949101</v>
      </c>
      <c r="IE440" s="18">
        <v>162776.35129176552</v>
      </c>
      <c r="IF440" s="18">
        <v>925697.33524486446</v>
      </c>
      <c r="IG440" s="18">
        <v>905520349.40999365</v>
      </c>
      <c r="IH440" s="18">
        <v>1</v>
      </c>
      <c r="II440" s="18">
        <v>0</v>
      </c>
      <c r="IJ440" s="18">
        <v>2384.0933345175995</v>
      </c>
      <c r="IK440" s="58">
        <v>21.95309290140845</v>
      </c>
      <c r="IL440" s="58">
        <v>7.7573403161579879</v>
      </c>
      <c r="IM440" s="58">
        <v>13.459482087786</v>
      </c>
      <c r="IN440" s="58">
        <v>20.941141616449187</v>
      </c>
      <c r="IO440" s="58">
        <v>0</v>
      </c>
      <c r="IP440" s="58">
        <v>79.068864452510482</v>
      </c>
      <c r="IQ440" s="58">
        <v>66.82298099990733</v>
      </c>
      <c r="IR440" s="58">
        <v>71.835524948047762</v>
      </c>
      <c r="IS440" s="58">
        <f t="shared" si="30"/>
        <v>2384.0933345175995</v>
      </c>
      <c r="IT440" s="60"/>
      <c r="IU440" s="18">
        <f t="shared" si="31"/>
        <v>13.459482087786</v>
      </c>
      <c r="IV440" s="18">
        <f t="shared" si="32"/>
        <v>21.95309290140845</v>
      </c>
      <c r="IW440" s="57">
        <f t="shared" si="33"/>
        <v>0.33130723357619996</v>
      </c>
      <c r="IX440" s="57">
        <f t="shared" si="34"/>
        <v>0.4954550882134503</v>
      </c>
      <c r="JA440" s="18">
        <v>214.13</v>
      </c>
    </row>
    <row r="441" spans="18:261" x14ac:dyDescent="0.2">
      <c r="R441" t="s">
        <v>133</v>
      </c>
      <c r="S441">
        <v>8102</v>
      </c>
      <c r="T441" t="s">
        <v>41</v>
      </c>
      <c r="U441">
        <v>1</v>
      </c>
      <c r="V441">
        <v>3461</v>
      </c>
      <c r="W441" t="s">
        <v>42</v>
      </c>
      <c r="X441" t="s">
        <v>134</v>
      </c>
      <c r="Y441">
        <v>39053</v>
      </c>
      <c r="Z441">
        <v>1348</v>
      </c>
      <c r="AA441">
        <v>2709</v>
      </c>
      <c r="AB441" t="b">
        <v>1</v>
      </c>
      <c r="AC441">
        <v>9926</v>
      </c>
      <c r="AD441">
        <v>1974</v>
      </c>
      <c r="AE441" s="10">
        <v>9999</v>
      </c>
      <c r="AF441" s="11">
        <v>999</v>
      </c>
      <c r="AG441" s="11">
        <v>7.2126760439233077</v>
      </c>
      <c r="AH441" s="11">
        <v>0</v>
      </c>
      <c r="AI441" s="11">
        <v>7.2126760439233077</v>
      </c>
      <c r="AJ441" s="11" t="s">
        <v>134</v>
      </c>
      <c r="AK441" s="11">
        <v>4.82</v>
      </c>
      <c r="AL441" s="11" t="s">
        <v>134</v>
      </c>
      <c r="AM441" s="11"/>
      <c r="AQ441" t="s">
        <v>1046</v>
      </c>
      <c r="AR441" t="s">
        <v>1051</v>
      </c>
      <c r="AS441">
        <v>6055</v>
      </c>
      <c r="AT441" t="s">
        <v>41</v>
      </c>
      <c r="AU441" t="s">
        <v>1052</v>
      </c>
      <c r="AV441">
        <v>2726</v>
      </c>
      <c r="AW441" t="s">
        <v>42</v>
      </c>
      <c r="AX441">
        <v>0</v>
      </c>
      <c r="AY441" t="s">
        <v>1049</v>
      </c>
      <c r="AZ441" t="s">
        <v>300</v>
      </c>
      <c r="BA441">
        <v>22</v>
      </c>
      <c r="BB441" t="s">
        <v>1050</v>
      </c>
      <c r="BC441">
        <v>77</v>
      </c>
      <c r="BD441">
        <v>22077</v>
      </c>
      <c r="BE441">
        <v>580</v>
      </c>
      <c r="BF441">
        <v>10438</v>
      </c>
      <c r="BG441">
        <v>1981</v>
      </c>
      <c r="BH441">
        <v>2027</v>
      </c>
      <c r="BI441" t="s">
        <v>1807</v>
      </c>
      <c r="BJ441" t="s">
        <v>1788</v>
      </c>
      <c r="BK441" t="s">
        <v>1808</v>
      </c>
      <c r="BL441" t="s">
        <v>1910</v>
      </c>
      <c r="BM441">
        <v>0</v>
      </c>
      <c r="BN441">
        <v>0</v>
      </c>
      <c r="BO441">
        <v>0.14000000000000001</v>
      </c>
      <c r="BP441" t="s">
        <v>1931</v>
      </c>
      <c r="BQ441" t="s">
        <v>1699</v>
      </c>
      <c r="BR441">
        <v>0</v>
      </c>
      <c r="BS441">
        <v>2014</v>
      </c>
      <c r="BT441" t="s">
        <v>1909</v>
      </c>
      <c r="BU441" t="s">
        <v>1863</v>
      </c>
      <c r="BV441" t="s">
        <v>1812</v>
      </c>
      <c r="BW441">
        <v>2015</v>
      </c>
      <c r="BX441">
        <v>0</v>
      </c>
      <c r="BY441">
        <v>0.45</v>
      </c>
      <c r="BZ441">
        <v>0.12214999999999999</v>
      </c>
      <c r="CA441">
        <v>0.12214999999999999</v>
      </c>
      <c r="CB441">
        <v>0.12214999999999999</v>
      </c>
      <c r="CC441">
        <v>0.12214999999999999</v>
      </c>
      <c r="CD441">
        <v>0.1</v>
      </c>
      <c r="CE441">
        <v>0.1</v>
      </c>
      <c r="CF441">
        <v>0.1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 t="s">
        <v>2602</v>
      </c>
      <c r="CT441" t="s">
        <v>2692</v>
      </c>
      <c r="CU441">
        <v>1</v>
      </c>
      <c r="CV441">
        <v>0</v>
      </c>
      <c r="CW441" t="s">
        <v>2013</v>
      </c>
      <c r="CX441">
        <v>30.726099999999999</v>
      </c>
      <c r="CY441">
        <v>-91.369200000000006</v>
      </c>
      <c r="CZ441" t="s">
        <v>1817</v>
      </c>
      <c r="DA441" t="s">
        <v>1799</v>
      </c>
      <c r="DB441" t="s">
        <v>2587</v>
      </c>
      <c r="DC441">
        <v>0</v>
      </c>
      <c r="DD441" s="18">
        <v>22098583.600000001</v>
      </c>
      <c r="DE441" s="18">
        <v>2089970</v>
      </c>
      <c r="DF441" s="57">
        <v>0.35</v>
      </c>
      <c r="DG441" t="s">
        <v>1891</v>
      </c>
      <c r="DH441">
        <v>9356857.1999999993</v>
      </c>
      <c r="DI441">
        <v>6766.4</v>
      </c>
      <c r="DJ441">
        <v>1370</v>
      </c>
      <c r="DK441">
        <v>2316035.4</v>
      </c>
      <c r="DL441">
        <v>16</v>
      </c>
      <c r="DM441">
        <v>584.4</v>
      </c>
      <c r="DN441">
        <v>55</v>
      </c>
      <c r="DO441">
        <v>1</v>
      </c>
      <c r="DP441">
        <v>0.59534127351286703</v>
      </c>
      <c r="DQ441">
        <v>0.123977921686749</v>
      </c>
      <c r="DR441">
        <v>209.39923954909801</v>
      </c>
      <c r="DS441">
        <v>7.0642690419800295E-7</v>
      </c>
      <c r="DT441">
        <v>0.12604833124898801</v>
      </c>
      <c r="DU441">
        <v>0.61238313934292099</v>
      </c>
      <c r="DV441">
        <v>0.123989847023498</v>
      </c>
      <c r="DW441" s="58">
        <v>209.609397771538</v>
      </c>
      <c r="DX441">
        <v>7.2402830378685405E-7</v>
      </c>
      <c r="DY441">
        <v>0.1249137370612</v>
      </c>
      <c r="DZ441">
        <v>3.06799722173327E-3</v>
      </c>
      <c r="EA441">
        <v>5.57817676678778E-5</v>
      </c>
      <c r="EB441">
        <v>1622229</v>
      </c>
      <c r="EC441">
        <v>1125693</v>
      </c>
      <c r="ED441">
        <v>835899</v>
      </c>
      <c r="EE441">
        <v>0</v>
      </c>
      <c r="EF441">
        <v>1</v>
      </c>
      <c r="EG441">
        <v>1</v>
      </c>
      <c r="EH441" t="s">
        <v>1847</v>
      </c>
      <c r="EI441">
        <v>0.1</v>
      </c>
      <c r="EJ441">
        <v>0.06</v>
      </c>
      <c r="EK441" t="s">
        <v>1822</v>
      </c>
      <c r="EL441" t="s">
        <v>1822</v>
      </c>
      <c r="EM441">
        <v>0</v>
      </c>
      <c r="EN441">
        <v>1</v>
      </c>
      <c r="EO441">
        <v>1</v>
      </c>
      <c r="EP441">
        <v>0</v>
      </c>
      <c r="EQ441">
        <v>0</v>
      </c>
      <c r="ER441">
        <v>0</v>
      </c>
      <c r="ES441">
        <v>1</v>
      </c>
      <c r="ET441">
        <v>0</v>
      </c>
      <c r="EU441">
        <v>0</v>
      </c>
      <c r="EV441">
        <v>0</v>
      </c>
      <c r="EW441">
        <v>0</v>
      </c>
      <c r="EX441">
        <v>1</v>
      </c>
      <c r="EY441">
        <v>1</v>
      </c>
      <c r="EZ441" t="s">
        <v>1950</v>
      </c>
      <c r="FA441">
        <v>41</v>
      </c>
      <c r="FB441" t="s">
        <v>1824</v>
      </c>
      <c r="FC441">
        <v>5</v>
      </c>
      <c r="FD441" t="s">
        <v>1849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51</v>
      </c>
      <c r="FM441">
        <v>46</v>
      </c>
      <c r="FN441">
        <v>57</v>
      </c>
      <c r="FO441">
        <v>86</v>
      </c>
      <c r="FP441">
        <v>1</v>
      </c>
      <c r="FQ441">
        <v>0</v>
      </c>
      <c r="FR441">
        <v>0</v>
      </c>
      <c r="FS441">
        <v>0</v>
      </c>
      <c r="FT441">
        <v>0</v>
      </c>
      <c r="FU441">
        <v>0</v>
      </c>
      <c r="FV441">
        <v>0</v>
      </c>
      <c r="FW441">
        <v>0</v>
      </c>
      <c r="FX441">
        <v>0</v>
      </c>
      <c r="FY441" t="s">
        <v>2114</v>
      </c>
      <c r="FZ441">
        <v>2025</v>
      </c>
      <c r="GA441">
        <v>1</v>
      </c>
      <c r="GB441" t="s">
        <v>2416</v>
      </c>
      <c r="GC441">
        <v>2027</v>
      </c>
      <c r="GD441">
        <v>1</v>
      </c>
      <c r="GE441">
        <v>1</v>
      </c>
      <c r="GF441">
        <v>1</v>
      </c>
      <c r="GG441">
        <v>0</v>
      </c>
      <c r="GH441">
        <v>1</v>
      </c>
      <c r="GI441">
        <v>0</v>
      </c>
      <c r="GJ441" t="s">
        <v>1836</v>
      </c>
      <c r="GK441">
        <v>0</v>
      </c>
      <c r="GL441">
        <v>1</v>
      </c>
      <c r="GM441" t="s">
        <v>1836</v>
      </c>
      <c r="GN441">
        <v>0</v>
      </c>
      <c r="GO441" t="s">
        <v>1893</v>
      </c>
      <c r="GP441">
        <v>0</v>
      </c>
      <c r="GQ441" t="s">
        <v>2173</v>
      </c>
      <c r="GR441">
        <v>249.50345949999999</v>
      </c>
      <c r="GS441">
        <v>27.119463648158298</v>
      </c>
      <c r="GT441">
        <v>5.4909058285021404</v>
      </c>
      <c r="GU441">
        <v>1</v>
      </c>
      <c r="GV441">
        <v>18285407</v>
      </c>
      <c r="GW441">
        <v>1721789</v>
      </c>
      <c r="GX441">
        <v>0.28999999999999998</v>
      </c>
      <c r="GY441">
        <v>1916314</v>
      </c>
      <c r="GZ441">
        <v>209.60036601865082</v>
      </c>
      <c r="HA441" t="s">
        <v>1806</v>
      </c>
      <c r="HB441" s="57">
        <v>0.35</v>
      </c>
      <c r="HC441" t="s">
        <v>1806</v>
      </c>
      <c r="HD441" s="58">
        <v>209.609397771538</v>
      </c>
      <c r="HE441" s="18">
        <v>1778280</v>
      </c>
      <c r="HF441" s="18">
        <v>18561686.640000001</v>
      </c>
      <c r="HG441" s="18">
        <v>1945351.9791172014</v>
      </c>
      <c r="HH441" s="57">
        <v>0.50522648083623689</v>
      </c>
      <c r="HI441">
        <v>71</v>
      </c>
      <c r="HJ441" s="11">
        <v>11.380484880053126</v>
      </c>
      <c r="HK441">
        <v>0</v>
      </c>
      <c r="HL441" s="11">
        <v>11.380484880053126</v>
      </c>
      <c r="HM441" s="59">
        <v>2713</v>
      </c>
      <c r="HN441" s="59">
        <v>12.66</v>
      </c>
      <c r="HO441" s="59">
        <v>4.59</v>
      </c>
      <c r="HP441" s="59">
        <v>34.79</v>
      </c>
      <c r="HQ441" s="59">
        <v>0.28999999999999998</v>
      </c>
      <c r="HR441" s="59">
        <v>0.4</v>
      </c>
      <c r="HS441" s="59">
        <v>4.82</v>
      </c>
      <c r="HT441" s="59">
        <v>12.33</v>
      </c>
      <c r="HU441" t="s">
        <v>44</v>
      </c>
      <c r="HV441" s="19">
        <v>1</v>
      </c>
      <c r="HW441" s="18">
        <v>583.35821334000002</v>
      </c>
      <c r="HX441" s="58">
        <v>192.15819547419599</v>
      </c>
      <c r="HY441" s="58">
        <v>387.84180452580404</v>
      </c>
      <c r="HZ441" s="57">
        <v>0.52340928087470762</v>
      </c>
      <c r="IA441" s="18">
        <v>1778280</v>
      </c>
      <c r="IB441" s="18">
        <v>2659337.8742682147</v>
      </c>
      <c r="IC441" s="18">
        <v>27758168.731611624</v>
      </c>
      <c r="ID441" s="58">
        <v>20.960939777153801</v>
      </c>
      <c r="IE441" s="18">
        <v>290918.65155369247</v>
      </c>
      <c r="IF441" s="18">
        <v>1654433.3275635089</v>
      </c>
      <c r="IG441" s="18">
        <v>924651061.01724708</v>
      </c>
      <c r="IH441" s="18">
        <v>1</v>
      </c>
      <c r="II441" s="18">
        <v>0</v>
      </c>
      <c r="IJ441" s="18">
        <v>2384.093334517599</v>
      </c>
      <c r="IK441" s="58">
        <v>21.850082896551726</v>
      </c>
      <c r="IL441" s="58">
        <v>7.7573403161579932</v>
      </c>
      <c r="IM441" s="58">
        <v>13.459482087786</v>
      </c>
      <c r="IN441" s="58">
        <v>20.795616928400165</v>
      </c>
      <c r="IO441" s="58">
        <v>0</v>
      </c>
      <c r="IP441" s="58">
        <v>79.080253302572288</v>
      </c>
      <c r="IQ441" s="58">
        <v>22.208689705214539</v>
      </c>
      <c r="IR441" s="58">
        <v>23.87117575003812</v>
      </c>
      <c r="IS441" s="58">
        <f t="shared" si="30"/>
        <v>2384.093334517599</v>
      </c>
      <c r="IT441" s="60"/>
      <c r="IU441" s="18">
        <f t="shared" si="31"/>
        <v>13.459482087786</v>
      </c>
      <c r="IV441" s="18">
        <f t="shared" si="32"/>
        <v>21.850082896551726</v>
      </c>
      <c r="IW441" s="57">
        <f t="shared" si="33"/>
        <v>0.33130723357619996</v>
      </c>
      <c r="IX441" s="57">
        <f t="shared" si="34"/>
        <v>0.4954550882134503</v>
      </c>
      <c r="JA441" s="18">
        <v>214.13</v>
      </c>
    </row>
    <row r="442" spans="18:261" x14ac:dyDescent="0.2">
      <c r="R442" t="s">
        <v>135</v>
      </c>
      <c r="S442">
        <v>8102</v>
      </c>
      <c r="T442" t="s">
        <v>41</v>
      </c>
      <c r="U442">
        <v>2</v>
      </c>
      <c r="V442">
        <v>3462</v>
      </c>
      <c r="W442" t="s">
        <v>42</v>
      </c>
      <c r="X442" t="s">
        <v>134</v>
      </c>
      <c r="Y442">
        <v>39053</v>
      </c>
      <c r="Z442">
        <v>1361</v>
      </c>
      <c r="AA442">
        <v>2709</v>
      </c>
      <c r="AB442" t="b">
        <v>1</v>
      </c>
      <c r="AC442">
        <v>9861</v>
      </c>
      <c r="AD442">
        <v>1975</v>
      </c>
      <c r="AE442" s="10">
        <v>9999</v>
      </c>
      <c r="AF442" s="11">
        <v>999</v>
      </c>
      <c r="AG442" s="11">
        <v>7.2126760439233077</v>
      </c>
      <c r="AH442" s="11">
        <v>0</v>
      </c>
      <c r="AI442" s="11">
        <v>7.2126760439233077</v>
      </c>
      <c r="AJ442" s="11" t="s">
        <v>134</v>
      </c>
      <c r="AK442" s="11">
        <v>4.82</v>
      </c>
      <c r="AL442" s="11" t="s">
        <v>134</v>
      </c>
      <c r="AM442" s="11"/>
      <c r="AQ442" t="s">
        <v>1053</v>
      </c>
      <c r="AR442" t="s">
        <v>1054</v>
      </c>
      <c r="AS442">
        <v>6073</v>
      </c>
      <c r="AT442" t="s">
        <v>41</v>
      </c>
      <c r="AU442">
        <v>1</v>
      </c>
      <c r="AV442">
        <v>2744</v>
      </c>
      <c r="AW442" t="s">
        <v>42</v>
      </c>
      <c r="AX442">
        <v>0</v>
      </c>
      <c r="AY442" t="s">
        <v>380</v>
      </c>
      <c r="AZ442" t="s">
        <v>563</v>
      </c>
      <c r="BA442">
        <v>28</v>
      </c>
      <c r="BB442" t="s">
        <v>328</v>
      </c>
      <c r="BC442">
        <v>59</v>
      </c>
      <c r="BD442">
        <v>28059</v>
      </c>
      <c r="BE442">
        <v>502</v>
      </c>
      <c r="BF442">
        <v>11194</v>
      </c>
      <c r="BG442">
        <v>1981</v>
      </c>
      <c r="BH442">
        <v>2027</v>
      </c>
      <c r="BI442" t="s">
        <v>1881</v>
      </c>
      <c r="BJ442" t="s">
        <v>1948</v>
      </c>
      <c r="BK442" t="s">
        <v>1808</v>
      </c>
      <c r="BL442" t="s">
        <v>1886</v>
      </c>
      <c r="BM442" t="s">
        <v>1810</v>
      </c>
      <c r="BN442">
        <v>2015</v>
      </c>
      <c r="BO442">
        <v>0.96</v>
      </c>
      <c r="BP442" t="s">
        <v>1908</v>
      </c>
      <c r="BQ442">
        <v>0</v>
      </c>
      <c r="BR442">
        <v>0</v>
      </c>
      <c r="BS442">
        <v>0</v>
      </c>
      <c r="BT442" t="s">
        <v>1909</v>
      </c>
      <c r="BU442" t="s">
        <v>1793</v>
      </c>
      <c r="BV442" t="s">
        <v>1812</v>
      </c>
      <c r="BW442">
        <v>2015</v>
      </c>
      <c r="BX442">
        <v>0</v>
      </c>
      <c r="BY442">
        <v>1.2</v>
      </c>
      <c r="BZ442">
        <v>0.21146999999999999</v>
      </c>
      <c r="CA442">
        <v>0.21146999999999999</v>
      </c>
      <c r="CB442">
        <v>0.1469</v>
      </c>
      <c r="CC442">
        <v>0.1469</v>
      </c>
      <c r="CD442">
        <v>0.05</v>
      </c>
      <c r="CE442">
        <v>0.1</v>
      </c>
      <c r="CF442">
        <v>0.1</v>
      </c>
      <c r="CG442">
        <v>0.99</v>
      </c>
      <c r="CH442" t="s">
        <v>1793</v>
      </c>
      <c r="CI442">
        <v>2015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 t="s">
        <v>2602</v>
      </c>
      <c r="CT442" t="s">
        <v>2693</v>
      </c>
      <c r="CU442">
        <v>1</v>
      </c>
      <c r="CV442">
        <v>0</v>
      </c>
      <c r="CW442" t="s">
        <v>2289</v>
      </c>
      <c r="CX442">
        <v>30.5322</v>
      </c>
      <c r="CY442">
        <v>-88.555300000000003</v>
      </c>
      <c r="CZ442" t="s">
        <v>1817</v>
      </c>
      <c r="DA442" t="s">
        <v>1818</v>
      </c>
      <c r="DB442" t="s">
        <v>2483</v>
      </c>
      <c r="DC442">
        <v>0</v>
      </c>
      <c r="DD442" s="18">
        <v>15279806</v>
      </c>
      <c r="DE442" s="18">
        <v>1416694</v>
      </c>
      <c r="DF442" s="57">
        <v>0.32199999999999901</v>
      </c>
      <c r="DG442" t="s">
        <v>1891</v>
      </c>
      <c r="DH442">
        <v>8828531</v>
      </c>
      <c r="DI442">
        <v>100.4</v>
      </c>
      <c r="DJ442">
        <v>1901.6</v>
      </c>
      <c r="DK442">
        <v>1567707.6</v>
      </c>
      <c r="DL442">
        <v>10.8</v>
      </c>
      <c r="DM442">
        <v>1090.8</v>
      </c>
      <c r="DN442">
        <v>10</v>
      </c>
      <c r="DO442">
        <v>0</v>
      </c>
      <c r="DP442">
        <v>8.1847561732533297E-3</v>
      </c>
      <c r="DQ442">
        <v>0.29060284821594001</v>
      </c>
      <c r="DR442">
        <v>205.19993401150299</v>
      </c>
      <c r="DS442">
        <v>7.4806911260917504E-7</v>
      </c>
      <c r="DT442">
        <v>0.29319725123810297</v>
      </c>
      <c r="DU442">
        <v>1.31415281057887E-2</v>
      </c>
      <c r="DV442">
        <v>0.24890368372478</v>
      </c>
      <c r="DW442" s="58">
        <v>205.199935130066</v>
      </c>
      <c r="DX442">
        <v>7.0681525668585001E-7</v>
      </c>
      <c r="DY442">
        <v>0.24710792769487899</v>
      </c>
      <c r="DZ442">
        <v>1.2291580126260299E-3</v>
      </c>
      <c r="EA442">
        <v>0</v>
      </c>
      <c r="EB442">
        <v>940527</v>
      </c>
      <c r="EC442">
        <v>599161</v>
      </c>
      <c r="ED442">
        <v>0</v>
      </c>
      <c r="EE442">
        <v>8437</v>
      </c>
      <c r="EF442">
        <v>1</v>
      </c>
      <c r="EG442">
        <v>1</v>
      </c>
      <c r="EH44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>
        <v>1</v>
      </c>
      <c r="EO442">
        <v>0</v>
      </c>
      <c r="EP442">
        <v>0</v>
      </c>
      <c r="EQ442">
        <v>0</v>
      </c>
      <c r="ER442">
        <v>1</v>
      </c>
      <c r="ES442">
        <v>0</v>
      </c>
      <c r="ET442">
        <v>0</v>
      </c>
      <c r="EU442">
        <v>0</v>
      </c>
      <c r="EV442">
        <v>0</v>
      </c>
      <c r="EW442">
        <v>0</v>
      </c>
      <c r="EX442">
        <v>1</v>
      </c>
      <c r="EY442">
        <v>1</v>
      </c>
      <c r="EZ442" t="s">
        <v>1950</v>
      </c>
      <c r="FA442">
        <v>41</v>
      </c>
      <c r="FB442" t="s">
        <v>1824</v>
      </c>
      <c r="FC442">
        <v>1</v>
      </c>
      <c r="FD442" t="s">
        <v>1803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57</v>
      </c>
      <c r="FM442">
        <v>31</v>
      </c>
      <c r="FN442">
        <v>50</v>
      </c>
      <c r="FO442">
        <v>79</v>
      </c>
      <c r="FP442">
        <v>0</v>
      </c>
      <c r="FQ442">
        <v>0</v>
      </c>
      <c r="FR442">
        <v>0</v>
      </c>
      <c r="FS442">
        <v>0</v>
      </c>
      <c r="FT442">
        <v>0</v>
      </c>
      <c r="FU442">
        <v>0</v>
      </c>
      <c r="FV442">
        <v>0</v>
      </c>
      <c r="FW442">
        <v>0</v>
      </c>
      <c r="FX442" t="s">
        <v>1827</v>
      </c>
      <c r="FY442">
        <v>0</v>
      </c>
      <c r="FZ442">
        <v>0</v>
      </c>
      <c r="GA442">
        <v>1</v>
      </c>
      <c r="GB442">
        <v>0</v>
      </c>
      <c r="GC442">
        <v>0</v>
      </c>
      <c r="GD442">
        <v>0</v>
      </c>
      <c r="GE442">
        <v>1</v>
      </c>
      <c r="GF442">
        <v>1</v>
      </c>
      <c r="GG442">
        <v>0</v>
      </c>
      <c r="GH442">
        <v>1</v>
      </c>
      <c r="GI442">
        <v>0</v>
      </c>
      <c r="GJ442" t="s">
        <v>1836</v>
      </c>
      <c r="GK442">
        <v>0</v>
      </c>
      <c r="GL442">
        <v>1</v>
      </c>
      <c r="GM442" t="s">
        <v>1836</v>
      </c>
      <c r="GN442">
        <v>0</v>
      </c>
      <c r="GO442">
        <v>0</v>
      </c>
      <c r="GP442">
        <v>0</v>
      </c>
      <c r="GQ442" t="s">
        <v>2173</v>
      </c>
      <c r="GR442">
        <v>61.398633580000002</v>
      </c>
      <c r="GS442">
        <v>1.6352155438310001</v>
      </c>
      <c r="GT442">
        <v>30.971373288336899</v>
      </c>
      <c r="GU442">
        <v>1</v>
      </c>
      <c r="GV442">
        <v>11925228</v>
      </c>
      <c r="GW442">
        <v>1092841</v>
      </c>
      <c r="GX442">
        <v>0.25</v>
      </c>
      <c r="GY442">
        <v>1223529</v>
      </c>
      <c r="GZ442">
        <v>205.20010183453095</v>
      </c>
      <c r="HA442" t="s">
        <v>1806</v>
      </c>
      <c r="HB442" s="57">
        <v>0.32199999999999901</v>
      </c>
      <c r="HC442" t="s">
        <v>1806</v>
      </c>
      <c r="HD442" s="58">
        <v>205.199935130066</v>
      </c>
      <c r="HE442" s="18">
        <v>1416001.4399999955</v>
      </c>
      <c r="HF442" s="18">
        <v>15850720.11935995</v>
      </c>
      <c r="HG442" s="18">
        <v>1626283.3701287468</v>
      </c>
      <c r="HH442" s="57">
        <v>0.5</v>
      </c>
      <c r="HI442">
        <v>79</v>
      </c>
      <c r="HJ442" s="11">
        <v>11.901922459843012</v>
      </c>
      <c r="HK442">
        <v>0</v>
      </c>
      <c r="HL442" s="11">
        <v>11.901922459843012</v>
      </c>
      <c r="HM442" s="59">
        <v>3148</v>
      </c>
      <c r="HN442" s="59">
        <v>10.58</v>
      </c>
      <c r="HO442" s="59">
        <v>3.22</v>
      </c>
      <c r="HP442" s="59">
        <v>40.92</v>
      </c>
      <c r="HQ442" s="59">
        <v>0.34</v>
      </c>
      <c r="HR442" s="59">
        <v>0.52</v>
      </c>
      <c r="HS442" s="59">
        <v>4.82</v>
      </c>
      <c r="HT442" s="59">
        <v>15.85</v>
      </c>
      <c r="HU442" t="s">
        <v>44</v>
      </c>
      <c r="HV442" s="19">
        <v>1</v>
      </c>
      <c r="HW442" s="18">
        <v>519.40003283999999</v>
      </c>
      <c r="HX442" s="58">
        <v>171.09037081749597</v>
      </c>
      <c r="HY442" s="58">
        <v>330.90962918250403</v>
      </c>
      <c r="HZ442" s="57">
        <v>0.48848382079219949</v>
      </c>
      <c r="IA442" s="18">
        <v>1416001.4399999955</v>
      </c>
      <c r="IB442" s="18">
        <v>2148117.371610113</v>
      </c>
      <c r="IC442" s="18">
        <v>24046025.857803605</v>
      </c>
      <c r="ID442" s="58">
        <v>20.5199935130066</v>
      </c>
      <c r="IE442" s="18">
        <v>246712.14730785947</v>
      </c>
      <c r="IF442" s="18">
        <v>1379571.2228208873</v>
      </c>
      <c r="IG442" s="18">
        <v>823274242.95299292</v>
      </c>
      <c r="IH442" s="18">
        <v>0</v>
      </c>
      <c r="II442" s="18">
        <v>0</v>
      </c>
      <c r="IJ442" s="18">
        <v>2487.9126213004179</v>
      </c>
      <c r="IK442" s="58">
        <v>22.607678390438245</v>
      </c>
      <c r="IL442" s="58">
        <v>8.681459114664122</v>
      </c>
      <c r="IM442" s="58">
        <v>13.845839122439997</v>
      </c>
      <c r="IN442" s="58">
        <v>22.168459883829012</v>
      </c>
      <c r="IO442" s="58">
        <v>0</v>
      </c>
      <c r="IP442" s="58">
        <v>82.813160090978286</v>
      </c>
      <c r="IQ442" s="58">
        <v>28.163084084150881</v>
      </c>
      <c r="IR442" s="58">
        <v>28.906784193755374</v>
      </c>
      <c r="IS442" s="58">
        <f t="shared" si="30"/>
        <v>2487.9126213004179</v>
      </c>
      <c r="IT442" s="60"/>
      <c r="IU442" s="18">
        <f t="shared" si="31"/>
        <v>13.845839122439997</v>
      </c>
      <c r="IV442" s="18">
        <f t="shared" si="32"/>
        <v>22.607678390438245</v>
      </c>
      <c r="IW442" s="57">
        <f t="shared" si="33"/>
        <v>0.34081747174799992</v>
      </c>
      <c r="IX442" s="57">
        <f t="shared" si="34"/>
        <v>0.5170304993546615</v>
      </c>
      <c r="JA442" s="18">
        <v>205.4</v>
      </c>
    </row>
    <row r="443" spans="18:261" x14ac:dyDescent="0.2">
      <c r="R443" t="s">
        <v>840</v>
      </c>
      <c r="S443">
        <v>8219</v>
      </c>
      <c r="T443" t="s">
        <v>41</v>
      </c>
      <c r="U443">
        <v>1</v>
      </c>
      <c r="V443">
        <v>3466</v>
      </c>
      <c r="W443" t="s">
        <v>42</v>
      </c>
      <c r="X443" t="s">
        <v>136</v>
      </c>
      <c r="Y443">
        <v>8041</v>
      </c>
      <c r="Z443">
        <v>208</v>
      </c>
      <c r="AA443">
        <v>208</v>
      </c>
      <c r="AB443" t="b">
        <v>0</v>
      </c>
      <c r="AC443">
        <v>10457</v>
      </c>
      <c r="AD443">
        <v>1980</v>
      </c>
      <c r="AE443" s="10">
        <v>2021</v>
      </c>
      <c r="AF443" s="11">
        <v>97</v>
      </c>
      <c r="AG443" s="11">
        <v>21.778777805262251</v>
      </c>
      <c r="AH443" s="11">
        <v>0</v>
      </c>
      <c r="AI443" s="11">
        <v>21.778777805262251</v>
      </c>
      <c r="AJ443" s="11" t="s">
        <v>136</v>
      </c>
      <c r="AK443" s="11">
        <v>4.82</v>
      </c>
      <c r="AL443" s="11" t="s">
        <v>136</v>
      </c>
      <c r="AM443" s="11">
        <v>-28.91</v>
      </c>
      <c r="AQ443" t="s">
        <v>1053</v>
      </c>
      <c r="AR443" t="s">
        <v>1055</v>
      </c>
      <c r="AS443">
        <v>6073</v>
      </c>
      <c r="AT443" t="s">
        <v>41</v>
      </c>
      <c r="AU443">
        <v>2</v>
      </c>
      <c r="AV443">
        <v>2745</v>
      </c>
      <c r="AW443" t="s">
        <v>42</v>
      </c>
      <c r="AX443">
        <v>0</v>
      </c>
      <c r="AY443" t="s">
        <v>380</v>
      </c>
      <c r="AZ443" t="s">
        <v>563</v>
      </c>
      <c r="BA443">
        <v>28</v>
      </c>
      <c r="BB443" t="s">
        <v>328</v>
      </c>
      <c r="BC443">
        <v>59</v>
      </c>
      <c r="BD443">
        <v>28059</v>
      </c>
      <c r="BE443">
        <v>502</v>
      </c>
      <c r="BF443">
        <v>11081</v>
      </c>
      <c r="BG443">
        <v>1981</v>
      </c>
      <c r="BH443">
        <v>2027</v>
      </c>
      <c r="BI443" t="s">
        <v>1881</v>
      </c>
      <c r="BJ443" t="s">
        <v>1948</v>
      </c>
      <c r="BK443" t="s">
        <v>1808</v>
      </c>
      <c r="BL443" t="s">
        <v>1886</v>
      </c>
      <c r="BM443" t="s">
        <v>1810</v>
      </c>
      <c r="BN443">
        <v>2015</v>
      </c>
      <c r="BO443">
        <v>0.96</v>
      </c>
      <c r="BP443" t="s">
        <v>1908</v>
      </c>
      <c r="BQ443">
        <v>0</v>
      </c>
      <c r="BR443">
        <v>0</v>
      </c>
      <c r="BS443">
        <v>0</v>
      </c>
      <c r="BT443" t="s">
        <v>1909</v>
      </c>
      <c r="BU443" t="s">
        <v>1793</v>
      </c>
      <c r="BV443" t="s">
        <v>1812</v>
      </c>
      <c r="BW443">
        <v>2015</v>
      </c>
      <c r="BX443">
        <v>0</v>
      </c>
      <c r="BY443">
        <v>1.2</v>
      </c>
      <c r="BZ443">
        <v>0.25886999999999999</v>
      </c>
      <c r="CA443">
        <v>0.25886999999999999</v>
      </c>
      <c r="CB443">
        <v>0.1469</v>
      </c>
      <c r="CC443">
        <v>0.1469</v>
      </c>
      <c r="CD443">
        <v>0.05</v>
      </c>
      <c r="CE443">
        <v>0.1</v>
      </c>
      <c r="CF443">
        <v>0.1</v>
      </c>
      <c r="CG443">
        <v>0.99</v>
      </c>
      <c r="CH443" t="s">
        <v>1793</v>
      </c>
      <c r="CI443">
        <v>2015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 t="s">
        <v>2602</v>
      </c>
      <c r="CT443" t="s">
        <v>2694</v>
      </c>
      <c r="CU443">
        <v>1</v>
      </c>
      <c r="CV443">
        <v>0</v>
      </c>
      <c r="CW443" t="s">
        <v>2289</v>
      </c>
      <c r="CX443">
        <v>30.5322</v>
      </c>
      <c r="CY443">
        <v>-88.555300000000003</v>
      </c>
      <c r="CZ443" t="s">
        <v>1817</v>
      </c>
      <c r="DA443" t="s">
        <v>1818</v>
      </c>
      <c r="DB443" t="s">
        <v>2483</v>
      </c>
      <c r="DC443">
        <v>0</v>
      </c>
      <c r="DD443" s="18">
        <v>14349445.199999999</v>
      </c>
      <c r="DE443" s="18">
        <v>1257726</v>
      </c>
      <c r="DF443" s="57">
        <v>0.30199999999999999</v>
      </c>
      <c r="DG443" t="s">
        <v>1891</v>
      </c>
      <c r="DH443">
        <v>8647806.25</v>
      </c>
      <c r="DI443">
        <v>89</v>
      </c>
      <c r="DJ443">
        <v>1686.2</v>
      </c>
      <c r="DK443">
        <v>1472249.6</v>
      </c>
      <c r="DL443">
        <v>10.4</v>
      </c>
      <c r="DM443">
        <v>1066</v>
      </c>
      <c r="DN443">
        <v>22</v>
      </c>
      <c r="DO443">
        <v>0</v>
      </c>
      <c r="DP443">
        <v>1.09332187877914E-2</v>
      </c>
      <c r="DQ443">
        <v>0.19939226128243301</v>
      </c>
      <c r="DR443">
        <v>205.20076539943801</v>
      </c>
      <c r="DS443">
        <v>7.4123517205365498E-7</v>
      </c>
      <c r="DT443">
        <v>0</v>
      </c>
      <c r="DU443">
        <v>1.2404660773923101E-2</v>
      </c>
      <c r="DV443">
        <v>0.235019539292013</v>
      </c>
      <c r="DW443" s="58">
        <v>205.19951530948299</v>
      </c>
      <c r="DX443">
        <v>7.2476669690337496E-7</v>
      </c>
      <c r="DY443">
        <v>0.246536513234208</v>
      </c>
      <c r="DZ443">
        <v>3.46590744388695E-3</v>
      </c>
      <c r="EA443">
        <v>0</v>
      </c>
      <c r="EB443">
        <v>1122274</v>
      </c>
      <c r="EC443">
        <v>671389</v>
      </c>
      <c r="ED443">
        <v>0</v>
      </c>
      <c r="EE443">
        <v>14067</v>
      </c>
      <c r="EF443">
        <v>1</v>
      </c>
      <c r="EG443">
        <v>1</v>
      </c>
      <c r="EH443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>
        <v>1</v>
      </c>
      <c r="EO443">
        <v>0</v>
      </c>
      <c r="EP443">
        <v>0</v>
      </c>
      <c r="EQ443">
        <v>0</v>
      </c>
      <c r="ER443">
        <v>1</v>
      </c>
      <c r="ES443">
        <v>0</v>
      </c>
      <c r="ET443">
        <v>0</v>
      </c>
      <c r="EU443">
        <v>0</v>
      </c>
      <c r="EV443">
        <v>0</v>
      </c>
      <c r="EW443">
        <v>0</v>
      </c>
      <c r="EX443">
        <v>1</v>
      </c>
      <c r="EY443">
        <v>1</v>
      </c>
      <c r="EZ443" t="s">
        <v>1950</v>
      </c>
      <c r="FA443">
        <v>41</v>
      </c>
      <c r="FB443" t="s">
        <v>1824</v>
      </c>
      <c r="FC443">
        <v>1</v>
      </c>
      <c r="FD443" t="s">
        <v>1803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57</v>
      </c>
      <c r="FM443">
        <v>31</v>
      </c>
      <c r="FN443">
        <v>50</v>
      </c>
      <c r="FO443">
        <v>79</v>
      </c>
      <c r="FP443">
        <v>0</v>
      </c>
      <c r="FQ443">
        <v>0</v>
      </c>
      <c r="FR443">
        <v>0</v>
      </c>
      <c r="FS443">
        <v>0</v>
      </c>
      <c r="FT443">
        <v>0</v>
      </c>
      <c r="FU443">
        <v>0</v>
      </c>
      <c r="FV443">
        <v>0</v>
      </c>
      <c r="FW443">
        <v>0</v>
      </c>
      <c r="FX443" t="s">
        <v>1827</v>
      </c>
      <c r="FY443">
        <v>0</v>
      </c>
      <c r="FZ443">
        <v>0</v>
      </c>
      <c r="GA443">
        <v>1</v>
      </c>
      <c r="GB443">
        <v>0</v>
      </c>
      <c r="GC443">
        <v>0</v>
      </c>
      <c r="GD443">
        <v>0</v>
      </c>
      <c r="GE443">
        <v>1</v>
      </c>
      <c r="GF443">
        <v>1</v>
      </c>
      <c r="GG443">
        <v>0</v>
      </c>
      <c r="GH443">
        <v>1</v>
      </c>
      <c r="GI443">
        <v>0</v>
      </c>
      <c r="GJ443" t="s">
        <v>1836</v>
      </c>
      <c r="GK443">
        <v>0</v>
      </c>
      <c r="GL443">
        <v>1</v>
      </c>
      <c r="GM443" t="s">
        <v>1836</v>
      </c>
      <c r="GN443">
        <v>0</v>
      </c>
      <c r="GO443">
        <v>0</v>
      </c>
      <c r="GP443">
        <v>0</v>
      </c>
      <c r="GQ443" t="s">
        <v>2173</v>
      </c>
      <c r="GR443">
        <v>61.398633580000002</v>
      </c>
      <c r="GS443">
        <v>1.4495436593721001</v>
      </c>
      <c r="GT443">
        <v>27.463151892508201</v>
      </c>
      <c r="GU443">
        <v>1</v>
      </c>
      <c r="GV443">
        <v>14407654</v>
      </c>
      <c r="GW443">
        <v>1262215</v>
      </c>
      <c r="GX443">
        <v>0.3</v>
      </c>
      <c r="GY443">
        <v>1478218</v>
      </c>
      <c r="GZ443">
        <v>205.19898659420889</v>
      </c>
      <c r="HA443" t="s">
        <v>1806</v>
      </c>
      <c r="HB443" s="57">
        <v>0.30199999999999999</v>
      </c>
      <c r="HC443" t="s">
        <v>1806</v>
      </c>
      <c r="HD443" s="58">
        <v>205.19951530948299</v>
      </c>
      <c r="HE443" s="18">
        <v>1328051.0399999998</v>
      </c>
      <c r="HF443" s="18">
        <v>14716133.574239997</v>
      </c>
      <c r="HG443" s="18">
        <v>1509871.7383318283</v>
      </c>
      <c r="HH443" s="57">
        <v>0.5</v>
      </c>
      <c r="HI443">
        <v>79</v>
      </c>
      <c r="HJ443" s="11">
        <v>11.975087938043867</v>
      </c>
      <c r="HK443">
        <v>0</v>
      </c>
      <c r="HL443" s="11">
        <v>11.975087938043867</v>
      </c>
      <c r="HM443" s="59">
        <v>3148</v>
      </c>
      <c r="HN443" s="59">
        <v>10.58</v>
      </c>
      <c r="HO443" s="59">
        <v>3.22</v>
      </c>
      <c r="HP443" s="59">
        <v>40.92</v>
      </c>
      <c r="HQ443" s="59">
        <v>0.34</v>
      </c>
      <c r="HR443" s="59">
        <v>0.52</v>
      </c>
      <c r="HS443" s="59">
        <v>4.82</v>
      </c>
      <c r="HT443" s="59">
        <v>15.85</v>
      </c>
      <c r="HU443" t="s">
        <v>44</v>
      </c>
      <c r="HV443" s="19">
        <v>1</v>
      </c>
      <c r="HW443" s="18">
        <v>514.15684866000004</v>
      </c>
      <c r="HX443" s="58">
        <v>169.36326594860401</v>
      </c>
      <c r="HY443" s="58">
        <v>332.63673405139599</v>
      </c>
      <c r="HZ443" s="57">
        <v>0.45576445557746337</v>
      </c>
      <c r="IA443" s="18">
        <v>1328051.0399999996</v>
      </c>
      <c r="IB443" s="18">
        <v>2004233.3086910069</v>
      </c>
      <c r="IC443" s="18">
        <v>22208909.293605044</v>
      </c>
      <c r="ID443" s="58">
        <v>20.519951530948301</v>
      </c>
      <c r="IE443" s="18">
        <v>227862.87113000138</v>
      </c>
      <c r="IF443" s="18">
        <v>1282008.867201827</v>
      </c>
      <c r="IG443" s="18">
        <v>814963541.73326015</v>
      </c>
      <c r="IH443" s="18">
        <v>0</v>
      </c>
      <c r="II443" s="18">
        <v>0</v>
      </c>
      <c r="IJ443" s="18">
        <v>2450.0106521829289</v>
      </c>
      <c r="IK443" s="58">
        <v>22.607678390438245</v>
      </c>
      <c r="IL443" s="58">
        <v>8.4629003257642683</v>
      </c>
      <c r="IM443" s="58">
        <v>13.706069619059999</v>
      </c>
      <c r="IN443" s="58">
        <v>22.034253813282138</v>
      </c>
      <c r="IO443" s="58">
        <v>3.9545878288111943E-15</v>
      </c>
      <c r="IP443" s="58">
        <v>82.05313683738791</v>
      </c>
      <c r="IQ443" s="58">
        <v>32.106617926930184</v>
      </c>
      <c r="IR443" s="58">
        <v>33.259697666373121</v>
      </c>
      <c r="IS443" s="58">
        <f t="shared" si="30"/>
        <v>2450.0106521829289</v>
      </c>
      <c r="IT443" s="60"/>
      <c r="IU443" s="18">
        <f t="shared" si="31"/>
        <v>13.706069619059999</v>
      </c>
      <c r="IV443" s="18">
        <f t="shared" si="32"/>
        <v>22.607678390438245</v>
      </c>
      <c r="IW443" s="57">
        <f t="shared" si="33"/>
        <v>0.33737702380199996</v>
      </c>
      <c r="IX443" s="57">
        <f t="shared" si="34"/>
        <v>0.50915382641544182</v>
      </c>
      <c r="JA443" s="18">
        <v>205.4</v>
      </c>
    </row>
    <row r="444" spans="18:261" x14ac:dyDescent="0.2">
      <c r="R444" t="s">
        <v>843</v>
      </c>
      <c r="S444">
        <v>8222</v>
      </c>
      <c r="T444" t="s">
        <v>41</v>
      </c>
      <c r="U444" t="s">
        <v>403</v>
      </c>
      <c r="V444">
        <v>3469</v>
      </c>
      <c r="W444" t="s">
        <v>42</v>
      </c>
      <c r="X444" t="s">
        <v>398</v>
      </c>
      <c r="Y444">
        <v>38057</v>
      </c>
      <c r="Z444">
        <v>429</v>
      </c>
      <c r="AA444">
        <v>429</v>
      </c>
      <c r="AB444" t="b">
        <v>1</v>
      </c>
      <c r="AC444">
        <v>11481</v>
      </c>
      <c r="AD444">
        <v>1981</v>
      </c>
      <c r="AE444" s="10">
        <v>9999</v>
      </c>
      <c r="AF444" s="11">
        <v>279</v>
      </c>
      <c r="AG444" s="11">
        <v>35.977486362623999</v>
      </c>
      <c r="AH444" s="11">
        <v>0</v>
      </c>
      <c r="AI444" s="11">
        <v>12.895156402374194</v>
      </c>
      <c r="AJ444" s="11" t="s">
        <v>398</v>
      </c>
      <c r="AK444" s="11">
        <v>4.82</v>
      </c>
      <c r="AL444" s="11" t="s">
        <v>125</v>
      </c>
      <c r="AM444" s="11">
        <v>-28.91</v>
      </c>
      <c r="AQ444" t="s">
        <v>672</v>
      </c>
      <c r="AR444" t="s">
        <v>1056</v>
      </c>
      <c r="AS444">
        <v>6090</v>
      </c>
      <c r="AT444" t="s">
        <v>41</v>
      </c>
      <c r="AU444">
        <v>1</v>
      </c>
      <c r="AV444">
        <v>2767</v>
      </c>
      <c r="AW444" t="s">
        <v>42</v>
      </c>
      <c r="AX444">
        <v>0</v>
      </c>
      <c r="AY444" t="s">
        <v>245</v>
      </c>
      <c r="AZ444" t="s">
        <v>246</v>
      </c>
      <c r="BA444">
        <v>27</v>
      </c>
      <c r="BB444" t="s">
        <v>674</v>
      </c>
      <c r="BC444">
        <v>141</v>
      </c>
      <c r="BD444">
        <v>27141</v>
      </c>
      <c r="BE444">
        <v>680</v>
      </c>
      <c r="BF444">
        <v>10055</v>
      </c>
      <c r="BG444">
        <v>1987</v>
      </c>
      <c r="BH444">
        <v>2025</v>
      </c>
      <c r="BI444" t="s">
        <v>1881</v>
      </c>
      <c r="BJ444" t="s">
        <v>1788</v>
      </c>
      <c r="BK444" t="s">
        <v>1789</v>
      </c>
      <c r="BL444" t="s">
        <v>1910</v>
      </c>
      <c r="BM444" t="s">
        <v>1810</v>
      </c>
      <c r="BN444">
        <v>1976</v>
      </c>
      <c r="BO444">
        <v>0.98</v>
      </c>
      <c r="BP444" t="s">
        <v>1968</v>
      </c>
      <c r="BQ444">
        <v>0</v>
      </c>
      <c r="BR444">
        <v>0</v>
      </c>
      <c r="BS444">
        <v>0</v>
      </c>
      <c r="BT444" t="s">
        <v>2388</v>
      </c>
      <c r="BU444">
        <v>0</v>
      </c>
      <c r="BV444" t="s">
        <v>1812</v>
      </c>
      <c r="BW444">
        <v>2014</v>
      </c>
      <c r="BX444">
        <v>0</v>
      </c>
      <c r="BY444">
        <v>0.05</v>
      </c>
      <c r="BZ444">
        <v>0.13585999999999901</v>
      </c>
      <c r="CA444">
        <v>0.13585999999999901</v>
      </c>
      <c r="CB444">
        <v>0.13585999999999901</v>
      </c>
      <c r="CC444">
        <v>0.13585999999999901</v>
      </c>
      <c r="CD444">
        <v>0.1</v>
      </c>
      <c r="CE444">
        <v>0.1</v>
      </c>
      <c r="CF444">
        <v>0.1</v>
      </c>
      <c r="CG444">
        <v>0.99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 t="s">
        <v>1793</v>
      </c>
      <c r="CO444">
        <v>0</v>
      </c>
      <c r="CP444">
        <v>0</v>
      </c>
      <c r="CQ444">
        <v>0</v>
      </c>
      <c r="CR444">
        <v>0</v>
      </c>
      <c r="CS444" t="s">
        <v>2602</v>
      </c>
      <c r="CT444" t="s">
        <v>2695</v>
      </c>
      <c r="CU444">
        <v>1</v>
      </c>
      <c r="CV444">
        <v>0</v>
      </c>
      <c r="CW444" t="s">
        <v>1944</v>
      </c>
      <c r="CX444">
        <v>45.380800000000001</v>
      </c>
      <c r="CY444">
        <v>-93.893100000000004</v>
      </c>
      <c r="CZ444" t="s">
        <v>1817</v>
      </c>
      <c r="DA444" t="s">
        <v>1818</v>
      </c>
      <c r="DB444">
        <v>0</v>
      </c>
      <c r="DC444">
        <v>0</v>
      </c>
      <c r="DD444" s="18">
        <v>35206434.399999999</v>
      </c>
      <c r="DE444" s="18">
        <v>3420283</v>
      </c>
      <c r="DF444" s="57">
        <v>0.51</v>
      </c>
      <c r="DG444" t="s">
        <v>1820</v>
      </c>
      <c r="DH444">
        <v>14974879.199999999</v>
      </c>
      <c r="DI444">
        <v>512.79999999999995</v>
      </c>
      <c r="DJ444">
        <v>2344.8000000000002</v>
      </c>
      <c r="DK444">
        <v>3692449.8</v>
      </c>
      <c r="DL444">
        <v>32</v>
      </c>
      <c r="DM444">
        <v>1003.8</v>
      </c>
      <c r="DN444">
        <v>107</v>
      </c>
      <c r="DO444">
        <v>0</v>
      </c>
      <c r="DP444">
        <v>2.86656638725435E-2</v>
      </c>
      <c r="DQ444">
        <v>0.131092136702495</v>
      </c>
      <c r="DR444">
        <v>209.75986113445001</v>
      </c>
      <c r="DS444">
        <v>9.6239638900625705E-7</v>
      </c>
      <c r="DT444">
        <v>0.13481410228382301</v>
      </c>
      <c r="DU444">
        <v>2.91310386149186E-2</v>
      </c>
      <c r="DV444">
        <v>0.13320292383826199</v>
      </c>
      <c r="DW444" s="58">
        <v>209.75994092716101</v>
      </c>
      <c r="DX444">
        <v>9.0892476177593197E-7</v>
      </c>
      <c r="DY444">
        <v>0.134064520533828</v>
      </c>
      <c r="DZ444">
        <v>4.6700448549079204E-3</v>
      </c>
      <c r="EA444">
        <v>0</v>
      </c>
      <c r="EB444">
        <v>3210952</v>
      </c>
      <c r="EC444">
        <v>1960709</v>
      </c>
      <c r="ED444">
        <v>0</v>
      </c>
      <c r="EE444">
        <v>9284</v>
      </c>
      <c r="EF444">
        <v>1</v>
      </c>
      <c r="EG444">
        <v>0</v>
      </c>
      <c r="EH444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>
        <v>0</v>
      </c>
      <c r="EO444">
        <v>0</v>
      </c>
      <c r="EP444">
        <v>0</v>
      </c>
      <c r="EQ444">
        <v>0</v>
      </c>
      <c r="ER444">
        <v>1</v>
      </c>
      <c r="ES444">
        <v>0</v>
      </c>
      <c r="ET444">
        <v>0</v>
      </c>
      <c r="EU444">
        <v>0</v>
      </c>
      <c r="EV444">
        <v>0</v>
      </c>
      <c r="EW444">
        <v>0</v>
      </c>
      <c r="EX444">
        <v>1</v>
      </c>
      <c r="EY444">
        <v>1</v>
      </c>
      <c r="EZ444" t="s">
        <v>1936</v>
      </c>
      <c r="FA444">
        <v>35</v>
      </c>
      <c r="FB444" t="s">
        <v>1802</v>
      </c>
      <c r="FC444">
        <v>0</v>
      </c>
      <c r="FD444" t="s">
        <v>1803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27</v>
      </c>
      <c r="FM444">
        <v>2</v>
      </c>
      <c r="FN444">
        <v>23</v>
      </c>
      <c r="FO444">
        <v>27</v>
      </c>
      <c r="FP444">
        <v>0</v>
      </c>
      <c r="FQ444">
        <v>0</v>
      </c>
      <c r="FR444">
        <v>0</v>
      </c>
      <c r="FS444">
        <v>0</v>
      </c>
      <c r="FT444">
        <v>0</v>
      </c>
      <c r="FU444">
        <v>0</v>
      </c>
      <c r="FV444">
        <v>0</v>
      </c>
      <c r="FW444">
        <v>0</v>
      </c>
      <c r="FX444">
        <v>0</v>
      </c>
      <c r="FY444">
        <v>0</v>
      </c>
      <c r="FZ444">
        <v>0</v>
      </c>
      <c r="GA444">
        <v>0</v>
      </c>
      <c r="GB444">
        <v>0</v>
      </c>
      <c r="GC444">
        <v>0</v>
      </c>
      <c r="GD444">
        <v>0</v>
      </c>
      <c r="GE444">
        <v>1</v>
      </c>
      <c r="GF444">
        <v>1</v>
      </c>
      <c r="GG444">
        <v>0</v>
      </c>
      <c r="GH444">
        <v>1</v>
      </c>
      <c r="GI444">
        <v>0</v>
      </c>
      <c r="GJ444" t="s">
        <v>1836</v>
      </c>
      <c r="GK444">
        <v>0</v>
      </c>
      <c r="GL444">
        <v>1</v>
      </c>
      <c r="GM444" t="s">
        <v>1836</v>
      </c>
      <c r="GN444">
        <v>0</v>
      </c>
      <c r="GO444" t="s">
        <v>1893</v>
      </c>
      <c r="GP444">
        <v>1</v>
      </c>
      <c r="GQ444" t="s">
        <v>1945</v>
      </c>
      <c r="GR444">
        <v>305.21807089999999</v>
      </c>
      <c r="GS444">
        <v>1.6801102191882</v>
      </c>
      <c r="GT444">
        <v>7.68237605684965</v>
      </c>
      <c r="GU444">
        <v>0</v>
      </c>
      <c r="GV444">
        <v>36436373</v>
      </c>
      <c r="GW444">
        <v>3551765</v>
      </c>
      <c r="GX444">
        <v>0.53</v>
      </c>
      <c r="GY444">
        <v>3821448</v>
      </c>
      <c r="GZ444">
        <v>209.7600658550729</v>
      </c>
      <c r="HA444" t="s">
        <v>1806</v>
      </c>
      <c r="HB444" s="57">
        <v>0.51</v>
      </c>
      <c r="HC444" t="s">
        <v>1806</v>
      </c>
      <c r="HD444" s="58">
        <v>209.75994092716101</v>
      </c>
      <c r="HE444" s="18">
        <v>3037968</v>
      </c>
      <c r="HF444" s="18">
        <v>30546768.239999998</v>
      </c>
      <c r="HG444" s="18">
        <v>3203744.1507690386</v>
      </c>
      <c r="HH444" s="57">
        <v>0.43701799485861181</v>
      </c>
      <c r="HI444">
        <v>451</v>
      </c>
      <c r="HJ444" s="11">
        <v>47.740686758599558</v>
      </c>
      <c r="HK444">
        <v>174</v>
      </c>
      <c r="HL444" s="11">
        <v>18.418801543229097</v>
      </c>
      <c r="HM444" s="59">
        <v>2327</v>
      </c>
      <c r="HN444" s="59">
        <v>10.58</v>
      </c>
      <c r="HO444" s="59">
        <v>4.59</v>
      </c>
      <c r="HP444" s="59">
        <v>29.25</v>
      </c>
      <c r="HQ444" s="59">
        <v>0.23</v>
      </c>
      <c r="HR444" s="59">
        <v>0.28999999999999998</v>
      </c>
      <c r="HS444" s="59">
        <v>4.82</v>
      </c>
      <c r="HT444" s="59">
        <v>52.31</v>
      </c>
      <c r="HU444" t="s">
        <v>44</v>
      </c>
      <c r="HV444" s="19">
        <v>1</v>
      </c>
      <c r="HW444" s="18">
        <v>658.84160789999999</v>
      </c>
      <c r="HX444" s="58">
        <v>217.02242564225998</v>
      </c>
      <c r="HY444" s="58">
        <v>462.97757435774002</v>
      </c>
      <c r="HZ444" s="57">
        <v>0.74906435906986224</v>
      </c>
      <c r="IA444" s="18">
        <v>3037968</v>
      </c>
      <c r="IB444" s="18">
        <v>4462026.5741073554</v>
      </c>
      <c r="IC444" s="18">
        <v>44865677.202649459</v>
      </c>
      <c r="ID444" s="58">
        <v>20.975994092716103</v>
      </c>
      <c r="IE444" s="18">
        <v>470551.08998424129</v>
      </c>
      <c r="IF444" s="18">
        <v>2733193.0607847972</v>
      </c>
      <c r="IG444" s="18">
        <v>1044295902.3394833</v>
      </c>
      <c r="IH444" s="18">
        <v>0</v>
      </c>
      <c r="II444" s="18">
        <v>0</v>
      </c>
      <c r="IJ444" s="18">
        <v>2255.6079606839921</v>
      </c>
      <c r="IK444" s="58">
        <v>21.133052470588236</v>
      </c>
      <c r="IL444" s="58">
        <v>7.0699768542572503</v>
      </c>
      <c r="IM444" s="58">
        <v>12.965615289584999</v>
      </c>
      <c r="IN444" s="58">
        <v>27.056033651351591</v>
      </c>
      <c r="IO444" s="58">
        <v>0</v>
      </c>
      <c r="IP444" s="58">
        <v>76.472632419665956</v>
      </c>
      <c r="IQ444" s="58">
        <v>9.8062833228548811</v>
      </c>
      <c r="IR444" s="58">
        <v>10.899769709356971</v>
      </c>
      <c r="IS444" s="58">
        <f t="shared" si="30"/>
        <v>2255.6079606839921</v>
      </c>
      <c r="IT444" s="60"/>
      <c r="IU444" s="18">
        <f t="shared" si="31"/>
        <v>12.965615289584999</v>
      </c>
      <c r="IV444" s="18">
        <f t="shared" si="32"/>
        <v>21.133052470588236</v>
      </c>
      <c r="IW444" s="57">
        <f t="shared" si="33"/>
        <v>0.31915062594449994</v>
      </c>
      <c r="IX444" s="57">
        <f t="shared" si="34"/>
        <v>0.46875364523502383</v>
      </c>
      <c r="JA444" s="18">
        <v>214.13</v>
      </c>
    </row>
    <row r="445" spans="18:261" x14ac:dyDescent="0.2">
      <c r="R445" t="s">
        <v>1094</v>
      </c>
      <c r="S445">
        <v>8223</v>
      </c>
      <c r="T445" t="s">
        <v>41</v>
      </c>
      <c r="U445">
        <v>1</v>
      </c>
      <c r="V445">
        <v>3470</v>
      </c>
      <c r="W445" t="s">
        <v>42</v>
      </c>
      <c r="X445" t="s">
        <v>307</v>
      </c>
      <c r="Y445">
        <v>4001</v>
      </c>
      <c r="Z445">
        <v>387</v>
      </c>
      <c r="AA445">
        <v>1625</v>
      </c>
      <c r="AB445" t="b">
        <v>1</v>
      </c>
      <c r="AC445">
        <v>10417</v>
      </c>
      <c r="AD445">
        <v>1985</v>
      </c>
      <c r="AE445" s="10">
        <v>2021</v>
      </c>
      <c r="AF445" s="11">
        <v>292</v>
      </c>
      <c r="AG445" s="11">
        <v>42.62458318207846</v>
      </c>
      <c r="AH445" s="11">
        <v>51</v>
      </c>
      <c r="AI445" s="11">
        <v>14.597459993862486</v>
      </c>
      <c r="AJ445" s="11" t="s">
        <v>307</v>
      </c>
      <c r="AK445" s="11">
        <v>4.82</v>
      </c>
      <c r="AL445" s="11" t="s">
        <v>68</v>
      </c>
      <c r="AM445" s="11">
        <v>-28.91</v>
      </c>
      <c r="AQ445" t="s">
        <v>105</v>
      </c>
      <c r="AR445" t="s">
        <v>1057</v>
      </c>
      <c r="AS445">
        <v>6113</v>
      </c>
      <c r="AT445" t="s">
        <v>41</v>
      </c>
      <c r="AU445">
        <v>5</v>
      </c>
      <c r="AV445">
        <v>2786</v>
      </c>
      <c r="AW445" t="s">
        <v>42</v>
      </c>
      <c r="AX445">
        <v>0</v>
      </c>
      <c r="AY445" t="s">
        <v>167</v>
      </c>
      <c r="AZ445" t="s">
        <v>43</v>
      </c>
      <c r="BA445">
        <v>18</v>
      </c>
      <c r="BB445" t="s">
        <v>105</v>
      </c>
      <c r="BC445">
        <v>51</v>
      </c>
      <c r="BD445">
        <v>18051</v>
      </c>
      <c r="BE445">
        <v>620</v>
      </c>
      <c r="BF445">
        <v>10559</v>
      </c>
      <c r="BG445">
        <v>1982</v>
      </c>
      <c r="BH445">
        <v>2026</v>
      </c>
      <c r="BI445" t="s">
        <v>1807</v>
      </c>
      <c r="BJ445" t="s">
        <v>1788</v>
      </c>
      <c r="BK445" t="s">
        <v>1808</v>
      </c>
      <c r="BL445" t="s">
        <v>1809</v>
      </c>
      <c r="BM445" t="s">
        <v>1810</v>
      </c>
      <c r="BN445">
        <v>1982</v>
      </c>
      <c r="BO445">
        <v>0.95</v>
      </c>
      <c r="BP445" t="s">
        <v>1931</v>
      </c>
      <c r="BQ445" t="s">
        <v>1701</v>
      </c>
      <c r="BR445">
        <v>2004</v>
      </c>
      <c r="BS445">
        <v>0</v>
      </c>
      <c r="BT445" t="s">
        <v>1909</v>
      </c>
      <c r="BU445" t="s">
        <v>1863</v>
      </c>
      <c r="BV445" t="s">
        <v>1812</v>
      </c>
      <c r="BW445">
        <v>2015</v>
      </c>
      <c r="BX445">
        <v>0</v>
      </c>
      <c r="BY445">
        <v>0.75</v>
      </c>
      <c r="BZ445">
        <v>0.22550999999999999</v>
      </c>
      <c r="CA445">
        <v>0.12773999999999999</v>
      </c>
      <c r="CB445">
        <v>0.22550999999999999</v>
      </c>
      <c r="CC445">
        <v>0.12773999999999999</v>
      </c>
      <c r="CD445">
        <v>0.05</v>
      </c>
      <c r="CE445">
        <v>0.1</v>
      </c>
      <c r="CF445">
        <v>0.1</v>
      </c>
      <c r="CG445">
        <v>0.99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 t="s">
        <v>2602</v>
      </c>
      <c r="CT445" t="s">
        <v>2696</v>
      </c>
      <c r="CU445">
        <v>1</v>
      </c>
      <c r="CV445">
        <v>0</v>
      </c>
      <c r="CW445" t="s">
        <v>1816</v>
      </c>
      <c r="CX445">
        <v>38.372222000000001</v>
      </c>
      <c r="CY445">
        <v>-87.765833000000001</v>
      </c>
      <c r="CZ445" t="s">
        <v>1817</v>
      </c>
      <c r="DA445" t="s">
        <v>1818</v>
      </c>
      <c r="DB445">
        <v>0</v>
      </c>
      <c r="DC445">
        <v>0</v>
      </c>
      <c r="DD445" s="18">
        <v>25422370.399999999</v>
      </c>
      <c r="DE445" s="18">
        <v>2816556.4</v>
      </c>
      <c r="DF445" s="57">
        <v>0.432</v>
      </c>
      <c r="DG445" t="s">
        <v>1820</v>
      </c>
      <c r="DH445">
        <v>11809371</v>
      </c>
      <c r="DI445">
        <v>5223</v>
      </c>
      <c r="DJ445">
        <v>1819.2</v>
      </c>
      <c r="DK445">
        <v>2608337</v>
      </c>
      <c r="DL445">
        <v>21.6</v>
      </c>
      <c r="DM445">
        <v>657.8</v>
      </c>
      <c r="DN445">
        <v>118</v>
      </c>
      <c r="DO445">
        <v>16</v>
      </c>
      <c r="DP445">
        <v>0.48576431291007499</v>
      </c>
      <c r="DQ445">
        <v>0.11944627704209899</v>
      </c>
      <c r="DR445">
        <v>205.199999371335</v>
      </c>
      <c r="DS445">
        <v>8.4627929078410295E-7</v>
      </c>
      <c r="DT445">
        <v>5.8289746012694002E-2</v>
      </c>
      <c r="DU445">
        <v>0.41089795466122198</v>
      </c>
      <c r="DV445">
        <v>0.143118046930824</v>
      </c>
      <c r="DW445" s="58">
        <v>205.20014136840601</v>
      </c>
      <c r="DX445">
        <v>8.4964539734658197E-7</v>
      </c>
      <c r="DY445">
        <v>0.11140305440484501</v>
      </c>
      <c r="DZ445">
        <v>7.8822496114067594E-3</v>
      </c>
      <c r="EA445">
        <v>1.06877960832634E-3</v>
      </c>
      <c r="EB445">
        <v>2229273</v>
      </c>
      <c r="EC445">
        <v>1205374</v>
      </c>
      <c r="ED445">
        <v>0</v>
      </c>
      <c r="EE445">
        <v>15434</v>
      </c>
      <c r="EF445">
        <v>1</v>
      </c>
      <c r="EG445">
        <v>0</v>
      </c>
      <c r="EH445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>
        <v>1</v>
      </c>
      <c r="EO445">
        <v>0</v>
      </c>
      <c r="EP445">
        <v>0</v>
      </c>
      <c r="EQ445">
        <v>1</v>
      </c>
      <c r="ER445">
        <v>1</v>
      </c>
      <c r="ES445">
        <v>0</v>
      </c>
      <c r="ET445">
        <v>0</v>
      </c>
      <c r="EU445">
        <v>0</v>
      </c>
      <c r="EV445">
        <v>0</v>
      </c>
      <c r="EW445">
        <v>0</v>
      </c>
      <c r="EX445">
        <v>1</v>
      </c>
      <c r="EY445">
        <v>1</v>
      </c>
      <c r="EZ445" t="s">
        <v>1936</v>
      </c>
      <c r="FA445">
        <v>40</v>
      </c>
      <c r="FB445" t="s">
        <v>1824</v>
      </c>
      <c r="FC445">
        <v>6</v>
      </c>
      <c r="FD445" t="s">
        <v>1849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69</v>
      </c>
      <c r="FM445">
        <v>49</v>
      </c>
      <c r="FN445">
        <v>58</v>
      </c>
      <c r="FO445">
        <v>2</v>
      </c>
      <c r="FP445">
        <v>0</v>
      </c>
      <c r="FQ445">
        <v>0</v>
      </c>
      <c r="FR445">
        <v>0</v>
      </c>
      <c r="FS445">
        <v>0</v>
      </c>
      <c r="FT445">
        <v>0</v>
      </c>
      <c r="FU445">
        <v>0</v>
      </c>
      <c r="FV445">
        <v>0</v>
      </c>
      <c r="FW445">
        <v>0</v>
      </c>
      <c r="FX445">
        <v>0</v>
      </c>
      <c r="FY445">
        <v>0</v>
      </c>
      <c r="FZ445">
        <v>0</v>
      </c>
      <c r="GA445">
        <v>0</v>
      </c>
      <c r="GB445">
        <v>0</v>
      </c>
      <c r="GC445">
        <v>0</v>
      </c>
      <c r="GD445">
        <v>0</v>
      </c>
      <c r="GE445">
        <v>1</v>
      </c>
      <c r="GF445">
        <v>1</v>
      </c>
      <c r="GG445">
        <v>0</v>
      </c>
      <c r="GH445">
        <v>1</v>
      </c>
      <c r="GI445">
        <v>0</v>
      </c>
      <c r="GJ445" t="s">
        <v>1804</v>
      </c>
      <c r="GK445">
        <v>0</v>
      </c>
      <c r="GL445">
        <v>1</v>
      </c>
      <c r="GM445" t="s">
        <v>1804</v>
      </c>
      <c r="GN445">
        <v>0</v>
      </c>
      <c r="GO445">
        <v>0</v>
      </c>
      <c r="GP445">
        <v>0</v>
      </c>
      <c r="GQ445" t="s">
        <v>1830</v>
      </c>
      <c r="GR445">
        <v>181.23468009999999</v>
      </c>
      <c r="GS445">
        <v>28.8189876083214</v>
      </c>
      <c r="GT445">
        <v>10.037813949274</v>
      </c>
      <c r="GU445">
        <v>1</v>
      </c>
      <c r="GV445">
        <v>22447236</v>
      </c>
      <c r="GW445">
        <v>2469672</v>
      </c>
      <c r="GX445">
        <v>0.38</v>
      </c>
      <c r="GY445">
        <v>2303086</v>
      </c>
      <c r="GZ445">
        <v>205.19996314913783</v>
      </c>
      <c r="HA445" t="s">
        <v>1806</v>
      </c>
      <c r="HB445" s="57">
        <v>0.432</v>
      </c>
      <c r="HC445" t="s">
        <v>1806</v>
      </c>
      <c r="HD445" s="58">
        <v>205.20014136840601</v>
      </c>
      <c r="HE445" s="18">
        <v>2346278.4</v>
      </c>
      <c r="HF445" s="18">
        <v>24774353.625599999</v>
      </c>
      <c r="HG445" s="18">
        <v>2541850.4331420008</v>
      </c>
      <c r="HH445" s="57">
        <v>0.19795657726692209</v>
      </c>
      <c r="HI445">
        <v>3</v>
      </c>
      <c r="HJ445" s="11">
        <v>10.861738263376161</v>
      </c>
      <c r="HK445">
        <v>0</v>
      </c>
      <c r="HL445" s="11">
        <v>10.861738263376161</v>
      </c>
      <c r="HM445" s="59">
        <v>2482</v>
      </c>
      <c r="HN445" s="59">
        <v>10.58</v>
      </c>
      <c r="HO445" s="59">
        <v>4.59</v>
      </c>
      <c r="HP445" s="59">
        <v>31.58</v>
      </c>
      <c r="HQ445" s="59">
        <v>0.25</v>
      </c>
      <c r="HR445" s="59">
        <v>0.34</v>
      </c>
      <c r="HS445" s="59">
        <v>4.82</v>
      </c>
      <c r="HT445" s="59">
        <v>10.69</v>
      </c>
      <c r="HU445" t="s">
        <v>44</v>
      </c>
      <c r="HV445" s="19">
        <v>1</v>
      </c>
      <c r="HW445" s="18">
        <v>605.10038940000004</v>
      </c>
      <c r="HX445" s="58">
        <v>199.32006826835999</v>
      </c>
      <c r="HY445" s="58">
        <v>420.67993173164001</v>
      </c>
      <c r="HZ445" s="57">
        <v>0.63668356818803618</v>
      </c>
      <c r="IA445" s="18">
        <v>2346278.4000000004</v>
      </c>
      <c r="IB445" s="18">
        <v>3457955.7955428623</v>
      </c>
      <c r="IC445" s="18">
        <v>36512555.245137088</v>
      </c>
      <c r="ID445" s="58">
        <v>20.520014136840601</v>
      </c>
      <c r="IE445" s="18">
        <v>374619.07490119326</v>
      </c>
      <c r="IF445" s="18">
        <v>2167231.3582408074</v>
      </c>
      <c r="IG445" s="18">
        <v>959113464.56788611</v>
      </c>
      <c r="IH445" s="18">
        <v>0</v>
      </c>
      <c r="II445" s="18">
        <v>0</v>
      </c>
      <c r="IJ445" s="18">
        <v>2279.9125706327336</v>
      </c>
      <c r="IK445" s="58">
        <v>21.535514709677418</v>
      </c>
      <c r="IL445" s="58">
        <v>7.5043534600606785</v>
      </c>
      <c r="IM445" s="58">
        <v>13.060408727339999</v>
      </c>
      <c r="IN445" s="58">
        <v>19.913256893022773</v>
      </c>
      <c r="IO445" s="58">
        <v>-4.5841630820518692E-15</v>
      </c>
      <c r="IP445" s="58">
        <v>78.513558088617529</v>
      </c>
      <c r="IQ445" s="58">
        <v>8.5654674881956936</v>
      </c>
      <c r="IR445" s="58">
        <v>9.2731084187379977</v>
      </c>
      <c r="IS445" s="58">
        <f t="shared" si="30"/>
        <v>2279.9125706327336</v>
      </c>
      <c r="IT445" s="60"/>
      <c r="IU445" s="18">
        <f t="shared" si="31"/>
        <v>13.060408727339999</v>
      </c>
      <c r="IV445" s="18">
        <f t="shared" si="32"/>
        <v>21.535514709677418</v>
      </c>
      <c r="IW445" s="57">
        <f t="shared" si="33"/>
        <v>0.32148398107800003</v>
      </c>
      <c r="IX445" s="57">
        <f t="shared" si="34"/>
        <v>0.47380455599082438</v>
      </c>
      <c r="JA445" s="18">
        <v>205.4</v>
      </c>
    </row>
    <row r="446" spans="18:261" x14ac:dyDescent="0.2">
      <c r="R446" t="s">
        <v>845</v>
      </c>
      <c r="S446">
        <v>8223</v>
      </c>
      <c r="T446" t="s">
        <v>41</v>
      </c>
      <c r="U446">
        <v>2</v>
      </c>
      <c r="V446">
        <v>3471</v>
      </c>
      <c r="W446" t="s">
        <v>42</v>
      </c>
      <c r="X446" t="s">
        <v>307</v>
      </c>
      <c r="Y446">
        <v>4001</v>
      </c>
      <c r="Z446">
        <v>406</v>
      </c>
      <c r="AA446">
        <v>1625</v>
      </c>
      <c r="AB446" t="b">
        <v>1</v>
      </c>
      <c r="AC446">
        <v>10293</v>
      </c>
      <c r="AD446">
        <v>1990</v>
      </c>
      <c r="AE446" s="10">
        <v>2030</v>
      </c>
      <c r="AF446" s="11">
        <v>292</v>
      </c>
      <c r="AG446" s="11">
        <v>42.62458318207846</v>
      </c>
      <c r="AH446" s="11">
        <v>51</v>
      </c>
      <c r="AI446" s="11">
        <v>14.597459993862486</v>
      </c>
      <c r="AJ446" s="11" t="s">
        <v>307</v>
      </c>
      <c r="AK446" s="11">
        <v>4.82</v>
      </c>
      <c r="AL446" s="11" t="s">
        <v>68</v>
      </c>
      <c r="AM446" s="11">
        <v>-28.91</v>
      </c>
      <c r="AQ446" t="s">
        <v>1058</v>
      </c>
      <c r="AR446" t="s">
        <v>1059</v>
      </c>
      <c r="AS446">
        <v>6137</v>
      </c>
      <c r="AT446" t="s">
        <v>41</v>
      </c>
      <c r="AU446">
        <v>1</v>
      </c>
      <c r="AV446">
        <v>2797</v>
      </c>
      <c r="AW446" t="s">
        <v>42</v>
      </c>
      <c r="AX446">
        <v>0</v>
      </c>
      <c r="AY446" t="s">
        <v>167</v>
      </c>
      <c r="AZ446" t="s">
        <v>43</v>
      </c>
      <c r="BA446">
        <v>18</v>
      </c>
      <c r="BB446" t="s">
        <v>1060</v>
      </c>
      <c r="BC446">
        <v>129</v>
      </c>
      <c r="BD446">
        <v>18129</v>
      </c>
      <c r="BE446">
        <v>245</v>
      </c>
      <c r="BF446">
        <v>11185</v>
      </c>
      <c r="BG446">
        <v>1979</v>
      </c>
      <c r="BH446">
        <v>2024</v>
      </c>
      <c r="BI446" t="s">
        <v>1807</v>
      </c>
      <c r="BJ446" t="s">
        <v>1788</v>
      </c>
      <c r="BK446" t="s">
        <v>1808</v>
      </c>
      <c r="BL446" t="s">
        <v>1809</v>
      </c>
      <c r="BM446" t="s">
        <v>1810</v>
      </c>
      <c r="BN446">
        <v>1979</v>
      </c>
      <c r="BO446">
        <v>0.85</v>
      </c>
      <c r="BP446" t="s">
        <v>1811</v>
      </c>
      <c r="BQ446" t="s">
        <v>1701</v>
      </c>
      <c r="BR446">
        <v>2006</v>
      </c>
      <c r="BS446">
        <v>0</v>
      </c>
      <c r="BT446" t="s">
        <v>41</v>
      </c>
      <c r="BU446">
        <v>0</v>
      </c>
      <c r="BV446" t="s">
        <v>1812</v>
      </c>
      <c r="BW446">
        <v>2015</v>
      </c>
      <c r="BX446">
        <v>0</v>
      </c>
      <c r="BY446">
        <v>0.72699999999999998</v>
      </c>
      <c r="BZ446">
        <v>0.20118</v>
      </c>
      <c r="CA446">
        <v>0.16188</v>
      </c>
      <c r="CB446">
        <v>0.20118</v>
      </c>
      <c r="CC446">
        <v>0.16188</v>
      </c>
      <c r="CD446">
        <v>0.05</v>
      </c>
      <c r="CE446">
        <v>0.1</v>
      </c>
      <c r="CF446">
        <v>0.1</v>
      </c>
      <c r="CG446">
        <v>0.98</v>
      </c>
      <c r="CH446" t="s">
        <v>1793</v>
      </c>
      <c r="CI446">
        <v>2016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 t="s">
        <v>2602</v>
      </c>
      <c r="CT446" t="s">
        <v>2697</v>
      </c>
      <c r="CU446">
        <v>1</v>
      </c>
      <c r="CV446">
        <v>0</v>
      </c>
      <c r="CW446" t="s">
        <v>1816</v>
      </c>
      <c r="CX446">
        <v>37.905299999999997</v>
      </c>
      <c r="CY446">
        <v>-87.715000000000003</v>
      </c>
      <c r="CZ446" t="s">
        <v>1817</v>
      </c>
      <c r="DA446" t="s">
        <v>1818</v>
      </c>
      <c r="DB446" t="s">
        <v>1819</v>
      </c>
      <c r="DC446">
        <v>0</v>
      </c>
      <c r="DD446" s="18">
        <v>13475840.800000001</v>
      </c>
      <c r="DE446" s="18">
        <v>1265952.2</v>
      </c>
      <c r="DF446" s="57">
        <v>0.42399999999999999</v>
      </c>
      <c r="DG446" t="s">
        <v>1820</v>
      </c>
      <c r="DH446">
        <v>6815221.4000000004</v>
      </c>
      <c r="DI446">
        <v>2083.1999999999998</v>
      </c>
      <c r="DJ446">
        <v>987</v>
      </c>
      <c r="DK446">
        <v>1382621.4</v>
      </c>
      <c r="DL446">
        <v>5.6</v>
      </c>
      <c r="DM446">
        <v>414.8</v>
      </c>
      <c r="DN446">
        <v>84</v>
      </c>
      <c r="DO446">
        <v>4</v>
      </c>
      <c r="DP446">
        <v>0.30640664385711103</v>
      </c>
      <c r="DQ446">
        <v>0.12827225857930499</v>
      </c>
      <c r="DR446">
        <v>205.19996101453401</v>
      </c>
      <c r="DS446">
        <v>3.2294123509392E-7</v>
      </c>
      <c r="DT446">
        <v>8.2526084645633893E-2</v>
      </c>
      <c r="DU446">
        <v>0.30917551356053402</v>
      </c>
      <c r="DV446">
        <v>0.14648436630388201</v>
      </c>
      <c r="DW446" s="58">
        <v>205.20001987556799</v>
      </c>
      <c r="DX446">
        <v>4.1555848596845899E-7</v>
      </c>
      <c r="DY446">
        <v>0.121727520106683</v>
      </c>
      <c r="DZ446">
        <v>1.4701783510112001E-2</v>
      </c>
      <c r="EA446">
        <v>7.0008492905295502E-4</v>
      </c>
      <c r="EB446">
        <v>1148536</v>
      </c>
      <c r="EC446">
        <v>567267</v>
      </c>
      <c r="ED446">
        <v>143005</v>
      </c>
      <c r="EE446">
        <v>0</v>
      </c>
      <c r="EF446">
        <v>1</v>
      </c>
      <c r="EG446">
        <v>1</v>
      </c>
      <c r="EH446" t="s">
        <v>1821</v>
      </c>
      <c r="EI446">
        <v>8.8666019999999995E-3</v>
      </c>
      <c r="EJ446">
        <v>5.9393939999999998E-3</v>
      </c>
      <c r="EK446" t="s">
        <v>1848</v>
      </c>
      <c r="EL446" t="s">
        <v>1848</v>
      </c>
      <c r="EM446">
        <v>0</v>
      </c>
      <c r="EN446">
        <v>0</v>
      </c>
      <c r="EO446">
        <v>0</v>
      </c>
      <c r="EP446">
        <v>1</v>
      </c>
      <c r="EQ446">
        <v>1</v>
      </c>
      <c r="ER446">
        <v>1</v>
      </c>
      <c r="ES446">
        <v>0</v>
      </c>
      <c r="ET446">
        <v>1</v>
      </c>
      <c r="EU446">
        <v>0</v>
      </c>
      <c r="EV446">
        <v>0</v>
      </c>
      <c r="EW446">
        <v>0</v>
      </c>
      <c r="EX446">
        <v>1</v>
      </c>
      <c r="EY446">
        <v>1</v>
      </c>
      <c r="EZ446" t="s">
        <v>1823</v>
      </c>
      <c r="FA446">
        <v>43</v>
      </c>
      <c r="FB446" t="s">
        <v>1824</v>
      </c>
      <c r="FC446">
        <v>4</v>
      </c>
      <c r="FD446" t="s">
        <v>1825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49</v>
      </c>
      <c r="FM446">
        <v>11</v>
      </c>
      <c r="FN446">
        <v>76</v>
      </c>
      <c r="FO446">
        <v>18</v>
      </c>
      <c r="FP446">
        <v>0</v>
      </c>
      <c r="FQ446">
        <v>0</v>
      </c>
      <c r="FR446">
        <v>0</v>
      </c>
      <c r="FS446">
        <v>0</v>
      </c>
      <c r="FT446">
        <v>0</v>
      </c>
      <c r="FU446">
        <v>0</v>
      </c>
      <c r="FV446">
        <v>0</v>
      </c>
      <c r="FW446">
        <v>0</v>
      </c>
      <c r="FX446">
        <v>0</v>
      </c>
      <c r="FY446">
        <v>0</v>
      </c>
      <c r="FZ446">
        <v>0</v>
      </c>
      <c r="GA446">
        <v>0</v>
      </c>
      <c r="GB446" t="s">
        <v>1828</v>
      </c>
      <c r="GC446">
        <v>0</v>
      </c>
      <c r="GD446">
        <v>1</v>
      </c>
      <c r="GE446">
        <v>1</v>
      </c>
      <c r="GF446">
        <v>1</v>
      </c>
      <c r="GG446">
        <v>0</v>
      </c>
      <c r="GH446">
        <v>1</v>
      </c>
      <c r="GI446">
        <v>1</v>
      </c>
      <c r="GJ446" t="s">
        <v>1804</v>
      </c>
      <c r="GK446" t="s">
        <v>1804</v>
      </c>
      <c r="GL446">
        <v>1</v>
      </c>
      <c r="GM446" t="s">
        <v>1804</v>
      </c>
      <c r="GN446">
        <v>0</v>
      </c>
      <c r="GO446" t="s">
        <v>1829</v>
      </c>
      <c r="GP446">
        <v>0</v>
      </c>
      <c r="GQ446" t="s">
        <v>1830</v>
      </c>
      <c r="GR446">
        <v>147.5627868</v>
      </c>
      <c r="GS446">
        <v>14.1173804397139</v>
      </c>
      <c r="GT446">
        <v>6.6886782325257599</v>
      </c>
      <c r="GU446">
        <v>1</v>
      </c>
      <c r="GV446">
        <v>13927279</v>
      </c>
      <c r="GW446">
        <v>1303625</v>
      </c>
      <c r="GX446">
        <v>0.44</v>
      </c>
      <c r="GY446">
        <v>1428941</v>
      </c>
      <c r="GZ446">
        <v>205.20031227923272</v>
      </c>
      <c r="HA446" t="s">
        <v>1806</v>
      </c>
      <c r="HB446" s="57">
        <v>0.42399999999999999</v>
      </c>
      <c r="HC446" t="s">
        <v>1806</v>
      </c>
      <c r="HD446" s="58">
        <v>205.20001987556799</v>
      </c>
      <c r="HE446" s="18">
        <v>909988.79999999993</v>
      </c>
      <c r="HF446" s="18">
        <v>10178224.728</v>
      </c>
      <c r="HG446" s="18">
        <v>1044285.9582417988</v>
      </c>
      <c r="HH446" s="57">
        <v>0.5</v>
      </c>
      <c r="HI446">
        <v>0</v>
      </c>
      <c r="HJ446" s="11">
        <v>18.686564776423861</v>
      </c>
      <c r="HK446">
        <v>0</v>
      </c>
      <c r="HL446" s="11">
        <v>18.686564776423861</v>
      </c>
      <c r="HM446" s="59" t="s">
        <v>44</v>
      </c>
      <c r="HN446" s="59" t="s">
        <v>44</v>
      </c>
      <c r="HO446" s="59" t="s">
        <v>44</v>
      </c>
      <c r="HP446" s="59" t="s">
        <v>44</v>
      </c>
      <c r="HQ446" s="59" t="s">
        <v>44</v>
      </c>
      <c r="HR446" s="59" t="s">
        <v>44</v>
      </c>
      <c r="HS446" s="59" t="s">
        <v>44</v>
      </c>
      <c r="HT446" s="59" t="s">
        <v>44</v>
      </c>
      <c r="HU446" t="s">
        <v>44</v>
      </c>
      <c r="HV446" s="19">
        <v>1</v>
      </c>
      <c r="HW446" s="18">
        <v>253.28823975</v>
      </c>
      <c r="HX446" s="58">
        <v>83.433146173649988</v>
      </c>
      <c r="HY446" s="58">
        <v>161.56685382635001</v>
      </c>
      <c r="HZ446" s="57">
        <v>0.642953659985537</v>
      </c>
      <c r="IA446" s="18">
        <v>909988.8</v>
      </c>
      <c r="IB446" s="18">
        <v>1379907.1450609595</v>
      </c>
      <c r="IC446" s="18">
        <v>15434261.417506833</v>
      </c>
      <c r="ID446" s="58">
        <v>20.5200019875568</v>
      </c>
      <c r="IE446" s="18">
        <v>158355.53748185572</v>
      </c>
      <c r="IF446" s="18">
        <v>885930.42075994308</v>
      </c>
      <c r="IG446" s="18">
        <v>401474144.48337793</v>
      </c>
      <c r="IH446" s="18">
        <v>0</v>
      </c>
      <c r="II446" s="18">
        <v>0</v>
      </c>
      <c r="IJ446" s="18">
        <v>2484.8793856868515</v>
      </c>
      <c r="IK446" s="58">
        <v>28.517002530612245</v>
      </c>
      <c r="IL446" s="58">
        <v>8.6639033736022331</v>
      </c>
      <c r="IM446" s="58">
        <v>13.834707038099999</v>
      </c>
      <c r="IN446" s="58">
        <v>29.432645051588601</v>
      </c>
      <c r="IO446" s="58">
        <v>-2.8719021700178626E-15</v>
      </c>
      <c r="IP446" s="58">
        <v>82.752761093977384</v>
      </c>
      <c r="IQ446" s="58">
        <v>19.473676542000717</v>
      </c>
      <c r="IR446" s="58">
        <v>20.002504861321526</v>
      </c>
      <c r="IS446" s="58">
        <f t="shared" si="30"/>
        <v>2484.8793856868515</v>
      </c>
      <c r="IT446" s="60"/>
      <c r="IU446" s="18">
        <f t="shared" si="31"/>
        <v>13.834707038099999</v>
      </c>
      <c r="IV446" s="18">
        <f t="shared" si="32"/>
        <v>28.517002530612245</v>
      </c>
      <c r="IW446" s="57">
        <f t="shared" si="33"/>
        <v>0.34054345376999995</v>
      </c>
      <c r="IX446" s="57">
        <f t="shared" si="34"/>
        <v>0.51640014147532298</v>
      </c>
      <c r="JA446" s="18">
        <v>205.4</v>
      </c>
    </row>
    <row r="447" spans="18:261" x14ac:dyDescent="0.2">
      <c r="R447" t="s">
        <v>846</v>
      </c>
      <c r="S447">
        <v>8223</v>
      </c>
      <c r="T447" t="s">
        <v>41</v>
      </c>
      <c r="U447">
        <v>3</v>
      </c>
      <c r="V447">
        <v>89514</v>
      </c>
      <c r="W447" t="s">
        <v>42</v>
      </c>
      <c r="X447" t="s">
        <v>307</v>
      </c>
      <c r="Y447">
        <v>4001</v>
      </c>
      <c r="Z447">
        <v>417</v>
      </c>
      <c r="AA447">
        <v>1625</v>
      </c>
      <c r="AB447" t="b">
        <v>1</v>
      </c>
      <c r="AC447">
        <v>10191</v>
      </c>
      <c r="AD447">
        <v>2006</v>
      </c>
      <c r="AE447" s="10">
        <v>9999</v>
      </c>
      <c r="AF447" s="11">
        <v>292</v>
      </c>
      <c r="AG447" s="11">
        <v>42.62458318207846</v>
      </c>
      <c r="AH447" s="11">
        <v>51</v>
      </c>
      <c r="AI447" s="11">
        <v>14.597459993862486</v>
      </c>
      <c r="AJ447" s="11" t="s">
        <v>307</v>
      </c>
      <c r="AK447" s="11">
        <v>4.82</v>
      </c>
      <c r="AL447" s="11" t="s">
        <v>68</v>
      </c>
      <c r="AM447" s="11">
        <v>-28.91</v>
      </c>
      <c r="AQ447" t="s">
        <v>1058</v>
      </c>
      <c r="AR447" t="s">
        <v>1061</v>
      </c>
      <c r="AS447">
        <v>6137</v>
      </c>
      <c r="AT447" t="s">
        <v>41</v>
      </c>
      <c r="AU447">
        <v>2</v>
      </c>
      <c r="AV447">
        <v>2798</v>
      </c>
      <c r="AW447" t="s">
        <v>42</v>
      </c>
      <c r="AX447">
        <v>0</v>
      </c>
      <c r="AY447" t="s">
        <v>167</v>
      </c>
      <c r="AZ447" t="s">
        <v>43</v>
      </c>
      <c r="BA447">
        <v>18</v>
      </c>
      <c r="BB447" t="s">
        <v>1060</v>
      </c>
      <c r="BC447">
        <v>129</v>
      </c>
      <c r="BD447">
        <v>18129</v>
      </c>
      <c r="BE447">
        <v>245</v>
      </c>
      <c r="BF447">
        <v>10985</v>
      </c>
      <c r="BG447">
        <v>1986</v>
      </c>
      <c r="BH447">
        <v>2024</v>
      </c>
      <c r="BI447" t="s">
        <v>1807</v>
      </c>
      <c r="BJ447" t="s">
        <v>1788</v>
      </c>
      <c r="BK447" t="s">
        <v>1808</v>
      </c>
      <c r="BL447" t="s">
        <v>1809</v>
      </c>
      <c r="BM447" t="s">
        <v>1810</v>
      </c>
      <c r="BN447">
        <v>1986</v>
      </c>
      <c r="BO447">
        <v>0.9</v>
      </c>
      <c r="BP447" t="s">
        <v>1811</v>
      </c>
      <c r="BQ447" t="s">
        <v>1701</v>
      </c>
      <c r="BR447">
        <v>2005</v>
      </c>
      <c r="BS447">
        <v>0</v>
      </c>
      <c r="BT447" t="s">
        <v>1909</v>
      </c>
      <c r="BU447" t="s">
        <v>1863</v>
      </c>
      <c r="BV447" t="s">
        <v>1812</v>
      </c>
      <c r="BW447">
        <v>2015</v>
      </c>
      <c r="BX447">
        <v>0</v>
      </c>
      <c r="BY447">
        <v>0.58799999999999997</v>
      </c>
      <c r="BZ447">
        <v>0.41220000000000001</v>
      </c>
      <c r="CA447">
        <v>0.16442999999999999</v>
      </c>
      <c r="CB447">
        <v>0.41220000000000001</v>
      </c>
      <c r="CC447">
        <v>0.16442999999999999</v>
      </c>
      <c r="CD447">
        <v>0.05</v>
      </c>
      <c r="CE447">
        <v>0.1</v>
      </c>
      <c r="CF447">
        <v>0.1</v>
      </c>
      <c r="CG447">
        <v>0.95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 t="s">
        <v>2602</v>
      </c>
      <c r="CT447" t="s">
        <v>2698</v>
      </c>
      <c r="CU447">
        <v>1</v>
      </c>
      <c r="CV447">
        <v>0</v>
      </c>
      <c r="CW447" t="s">
        <v>1816</v>
      </c>
      <c r="CX447">
        <v>37.905299999999997</v>
      </c>
      <c r="CY447">
        <v>-87.715000000000003</v>
      </c>
      <c r="CZ447" t="s">
        <v>1817</v>
      </c>
      <c r="DA447" t="s">
        <v>1818</v>
      </c>
      <c r="DB447" t="s">
        <v>1819</v>
      </c>
      <c r="DC447">
        <v>0</v>
      </c>
      <c r="DD447" s="18">
        <v>14376265</v>
      </c>
      <c r="DE447" s="18">
        <v>1343715.8</v>
      </c>
      <c r="DF447" s="57">
        <v>0.36599999999999999</v>
      </c>
      <c r="DG447" t="s">
        <v>1891</v>
      </c>
      <c r="DH447">
        <v>6717823.5999999996</v>
      </c>
      <c r="DI447">
        <v>1506.6</v>
      </c>
      <c r="DJ447">
        <v>1046.2</v>
      </c>
      <c r="DK447">
        <v>1475003.2</v>
      </c>
      <c r="DL447">
        <v>8.8000000000000007</v>
      </c>
      <c r="DM447">
        <v>439.6</v>
      </c>
      <c r="DN447">
        <v>125</v>
      </c>
      <c r="DO447">
        <v>3</v>
      </c>
      <c r="DP447">
        <v>0.18026074227747199</v>
      </c>
      <c r="DQ447">
        <v>0.11868244821403801</v>
      </c>
      <c r="DR447">
        <v>205.20006911368699</v>
      </c>
      <c r="DS447">
        <v>5.8870262010931601E-7</v>
      </c>
      <c r="DT447">
        <v>7.7901400173226096E-2</v>
      </c>
      <c r="DU447">
        <v>0.20959546864223699</v>
      </c>
      <c r="DV447">
        <v>0.14554545286971199</v>
      </c>
      <c r="DW447" s="58">
        <v>205.19977894119199</v>
      </c>
      <c r="DX447">
        <v>6.1212004647938805E-7</v>
      </c>
      <c r="DY447">
        <v>0.13087571992810201</v>
      </c>
      <c r="DZ447">
        <v>2.1637267822379399E-2</v>
      </c>
      <c r="EA447">
        <v>5.1929442773710702E-4</v>
      </c>
      <c r="EB447">
        <v>1299561</v>
      </c>
      <c r="EC447">
        <v>625146</v>
      </c>
      <c r="ED447">
        <v>84132</v>
      </c>
      <c r="EE447">
        <v>0</v>
      </c>
      <c r="EF447">
        <v>1</v>
      </c>
      <c r="EG447">
        <v>1</v>
      </c>
      <c r="EH447" t="s">
        <v>1821</v>
      </c>
      <c r="EI447">
        <v>4.822336E-3</v>
      </c>
      <c r="EJ447">
        <v>5.9393939999999998E-3</v>
      </c>
      <c r="EK447" t="s">
        <v>1848</v>
      </c>
      <c r="EL447" t="s">
        <v>1848</v>
      </c>
      <c r="EM447">
        <v>0</v>
      </c>
      <c r="EN447">
        <v>1</v>
      </c>
      <c r="EO447">
        <v>0</v>
      </c>
      <c r="EP447">
        <v>0</v>
      </c>
      <c r="EQ447">
        <v>1</v>
      </c>
      <c r="ER447">
        <v>1</v>
      </c>
      <c r="ES447">
        <v>0</v>
      </c>
      <c r="ET447">
        <v>0</v>
      </c>
      <c r="EU447">
        <v>0</v>
      </c>
      <c r="EV447">
        <v>0</v>
      </c>
      <c r="EW447">
        <v>0</v>
      </c>
      <c r="EX447">
        <v>1</v>
      </c>
      <c r="EY447">
        <v>1</v>
      </c>
      <c r="EZ447" t="s">
        <v>1823</v>
      </c>
      <c r="FA447">
        <v>36</v>
      </c>
      <c r="FB447" t="s">
        <v>1802</v>
      </c>
      <c r="FC447">
        <v>2</v>
      </c>
      <c r="FD447" t="s">
        <v>1803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49</v>
      </c>
      <c r="FM447">
        <v>11</v>
      </c>
      <c r="FN447">
        <v>76</v>
      </c>
      <c r="FO447">
        <v>18</v>
      </c>
      <c r="FP447">
        <v>0</v>
      </c>
      <c r="FQ447">
        <v>0</v>
      </c>
      <c r="FR447">
        <v>0</v>
      </c>
      <c r="FS447">
        <v>0</v>
      </c>
      <c r="FT447">
        <v>0</v>
      </c>
      <c r="FU447">
        <v>0</v>
      </c>
      <c r="FV447">
        <v>0</v>
      </c>
      <c r="FW447">
        <v>0</v>
      </c>
      <c r="FX447">
        <v>0</v>
      </c>
      <c r="FY447">
        <v>0</v>
      </c>
      <c r="FZ447">
        <v>0</v>
      </c>
      <c r="GA447">
        <v>0</v>
      </c>
      <c r="GB447" t="s">
        <v>1828</v>
      </c>
      <c r="GC447">
        <v>0</v>
      </c>
      <c r="GD447">
        <v>1</v>
      </c>
      <c r="GE447">
        <v>1</v>
      </c>
      <c r="GF447">
        <v>1</v>
      </c>
      <c r="GG447">
        <v>0</v>
      </c>
      <c r="GH447">
        <v>1</v>
      </c>
      <c r="GI447">
        <v>1</v>
      </c>
      <c r="GJ447" t="s">
        <v>1804</v>
      </c>
      <c r="GK447" t="s">
        <v>1836</v>
      </c>
      <c r="GL447">
        <v>1</v>
      </c>
      <c r="GM447" t="s">
        <v>1836</v>
      </c>
      <c r="GN447">
        <v>0</v>
      </c>
      <c r="GO447" t="s">
        <v>1829</v>
      </c>
      <c r="GP447">
        <v>0</v>
      </c>
      <c r="GQ447" t="s">
        <v>1830</v>
      </c>
      <c r="GR447">
        <v>147.5627868</v>
      </c>
      <c r="GS447">
        <v>10.2098912108645</v>
      </c>
      <c r="GT447">
        <v>7.0898633909508098</v>
      </c>
      <c r="GU447">
        <v>1</v>
      </c>
      <c r="GV447">
        <v>15651644</v>
      </c>
      <c r="GW447">
        <v>1464271</v>
      </c>
      <c r="GX447">
        <v>0.4</v>
      </c>
      <c r="GY447">
        <v>1605855</v>
      </c>
      <c r="GZ447">
        <v>205.19953047743738</v>
      </c>
      <c r="HA447" t="s">
        <v>1806</v>
      </c>
      <c r="HB447" s="57">
        <v>0.36599999999999999</v>
      </c>
      <c r="HC447" t="s">
        <v>1806</v>
      </c>
      <c r="HD447" s="58">
        <v>205.19977894119199</v>
      </c>
      <c r="HE447" s="18">
        <v>785509.20000000007</v>
      </c>
      <c r="HF447" s="18">
        <v>8628818.5620000008</v>
      </c>
      <c r="HG447" s="18">
        <v>885315.83072302723</v>
      </c>
      <c r="HH447" s="57">
        <v>0.5</v>
      </c>
      <c r="HI447">
        <v>0</v>
      </c>
      <c r="HJ447" s="11">
        <v>18.908583710080915</v>
      </c>
      <c r="HK447">
        <v>0</v>
      </c>
      <c r="HL447" s="11">
        <v>18.908583710080915</v>
      </c>
      <c r="HM447" s="59" t="s">
        <v>44</v>
      </c>
      <c r="HN447" s="59" t="s">
        <v>44</v>
      </c>
      <c r="HO447" s="59" t="s">
        <v>44</v>
      </c>
      <c r="HP447" s="59" t="s">
        <v>44</v>
      </c>
      <c r="HQ447" s="59" t="s">
        <v>44</v>
      </c>
      <c r="HR447" s="59" t="s">
        <v>44</v>
      </c>
      <c r="HS447" s="59" t="s">
        <v>44</v>
      </c>
      <c r="HT447" s="59" t="s">
        <v>44</v>
      </c>
      <c r="HU447" t="s">
        <v>44</v>
      </c>
      <c r="HV447" s="19">
        <v>1</v>
      </c>
      <c r="HW447" s="18">
        <v>248.75916975000001</v>
      </c>
      <c r="HX447" s="58">
        <v>81.94127051564999</v>
      </c>
      <c r="HY447" s="58">
        <v>163.05872948435001</v>
      </c>
      <c r="HZ447" s="57">
        <v>0.54992455959621789</v>
      </c>
      <c r="IA447" s="18">
        <v>785509.20000000007</v>
      </c>
      <c r="IB447" s="18">
        <v>1180248.089805403</v>
      </c>
      <c r="IC447" s="18">
        <v>12965025.266512351</v>
      </c>
      <c r="ID447" s="58">
        <v>20.519977894119201</v>
      </c>
      <c r="IE447" s="18">
        <v>133021.01593276518</v>
      </c>
      <c r="IF447" s="18">
        <v>752294.81479026203</v>
      </c>
      <c r="IG447" s="18">
        <v>394295348.873483</v>
      </c>
      <c r="IH447" s="18">
        <v>0</v>
      </c>
      <c r="II447" s="18">
        <v>0</v>
      </c>
      <c r="IJ447" s="18">
        <v>2418.1186135841103</v>
      </c>
      <c r="IK447" s="58">
        <v>28.517002530612245</v>
      </c>
      <c r="IL447" s="58">
        <v>8.2803741277231691</v>
      </c>
      <c r="IM447" s="58">
        <v>13.587327386099998</v>
      </c>
      <c r="IN447" s="58">
        <v>29.172928922214147</v>
      </c>
      <c r="IO447" s="58">
        <v>0</v>
      </c>
      <c r="IP447" s="58">
        <v>81.405869284754743</v>
      </c>
      <c r="IQ447" s="58">
        <v>26.858368171514883</v>
      </c>
      <c r="IR447" s="58">
        <v>28.044185445561062</v>
      </c>
      <c r="IS447" s="58">
        <f t="shared" si="30"/>
        <v>2418.1186135841103</v>
      </c>
      <c r="IT447" s="60"/>
      <c r="IU447" s="18">
        <f t="shared" si="31"/>
        <v>13.587327386099998</v>
      </c>
      <c r="IV447" s="18">
        <f t="shared" si="32"/>
        <v>28.517002530612245</v>
      </c>
      <c r="IW447" s="57">
        <f t="shared" si="33"/>
        <v>0.33445416536999995</v>
      </c>
      <c r="IX447" s="57">
        <f t="shared" si="34"/>
        <v>0.50252611911534917</v>
      </c>
      <c r="JA447" s="18">
        <v>205.4</v>
      </c>
    </row>
    <row r="448" spans="18:261" x14ac:dyDescent="0.2">
      <c r="R448" t="s">
        <v>847</v>
      </c>
      <c r="S448">
        <v>8223</v>
      </c>
      <c r="T448" t="s">
        <v>41</v>
      </c>
      <c r="U448">
        <v>4</v>
      </c>
      <c r="V448">
        <v>90132</v>
      </c>
      <c r="W448" t="s">
        <v>42</v>
      </c>
      <c r="X448" t="s">
        <v>307</v>
      </c>
      <c r="Y448">
        <v>4001</v>
      </c>
      <c r="Z448">
        <v>415</v>
      </c>
      <c r="AA448">
        <v>1625</v>
      </c>
      <c r="AB448" t="b">
        <v>1</v>
      </c>
      <c r="AC448">
        <v>10260</v>
      </c>
      <c r="AD448">
        <v>2009</v>
      </c>
      <c r="AE448" s="10">
        <v>9999</v>
      </c>
      <c r="AF448" s="11">
        <v>292</v>
      </c>
      <c r="AG448" s="11">
        <v>42.62458318207846</v>
      </c>
      <c r="AH448" s="11">
        <v>51</v>
      </c>
      <c r="AI448" s="11">
        <v>14.597459993862486</v>
      </c>
      <c r="AJ448" s="11" t="s">
        <v>307</v>
      </c>
      <c r="AK448" s="11">
        <v>4.82</v>
      </c>
      <c r="AL448" s="11" t="s">
        <v>68</v>
      </c>
      <c r="AM448" s="11">
        <v>-28.91</v>
      </c>
      <c r="AQ448" t="s">
        <v>1062</v>
      </c>
      <c r="AR448" t="s">
        <v>1063</v>
      </c>
      <c r="AS448">
        <v>6155</v>
      </c>
      <c r="AT448" t="s">
        <v>41</v>
      </c>
      <c r="AU448">
        <v>1</v>
      </c>
      <c r="AV448">
        <v>2813</v>
      </c>
      <c r="AW448" t="s">
        <v>42</v>
      </c>
      <c r="AX448">
        <v>0</v>
      </c>
      <c r="AY448" t="s">
        <v>331</v>
      </c>
      <c r="AZ448" t="s">
        <v>327</v>
      </c>
      <c r="BA448">
        <v>29</v>
      </c>
      <c r="BB448" t="s">
        <v>279</v>
      </c>
      <c r="BC448">
        <v>99</v>
      </c>
      <c r="BD448">
        <v>29099</v>
      </c>
      <c r="BE448">
        <v>589</v>
      </c>
      <c r="BF448">
        <v>10226</v>
      </c>
      <c r="BG448">
        <v>1976</v>
      </c>
      <c r="BH448">
        <v>2024</v>
      </c>
      <c r="BI448" t="s">
        <v>1881</v>
      </c>
      <c r="BJ448" t="s">
        <v>1788</v>
      </c>
      <c r="BK448" t="s">
        <v>1808</v>
      </c>
      <c r="BL448" t="s">
        <v>1910</v>
      </c>
      <c r="BM448">
        <v>0</v>
      </c>
      <c r="BN448">
        <v>0</v>
      </c>
      <c r="BO448">
        <v>0</v>
      </c>
      <c r="BP448" t="s">
        <v>1968</v>
      </c>
      <c r="BQ448">
        <v>0</v>
      </c>
      <c r="BR448">
        <v>0</v>
      </c>
      <c r="BS448">
        <v>0</v>
      </c>
      <c r="BT448" t="s">
        <v>1909</v>
      </c>
      <c r="BU448" t="s">
        <v>1863</v>
      </c>
      <c r="BV448" t="s">
        <v>1812</v>
      </c>
      <c r="BW448">
        <v>2015</v>
      </c>
      <c r="BX448">
        <v>0</v>
      </c>
      <c r="BY448">
        <v>2.2999999999999998</v>
      </c>
      <c r="BZ448">
        <v>7.7679999999999999E-2</v>
      </c>
      <c r="CA448">
        <v>7.7679999999999999E-2</v>
      </c>
      <c r="CB448">
        <v>7.7679999999999999E-2</v>
      </c>
      <c r="CC448">
        <v>7.7679999999999999E-2</v>
      </c>
      <c r="CD448">
        <v>0.1</v>
      </c>
      <c r="CE448">
        <v>0.1</v>
      </c>
      <c r="CF448">
        <v>0.1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 t="s">
        <v>2602</v>
      </c>
      <c r="CT448" t="s">
        <v>2699</v>
      </c>
      <c r="CU448">
        <v>1</v>
      </c>
      <c r="CV448">
        <v>0</v>
      </c>
      <c r="CW448" t="s">
        <v>2054</v>
      </c>
      <c r="CX448">
        <v>38.131247999999999</v>
      </c>
      <c r="CY448">
        <v>-90.263157000000007</v>
      </c>
      <c r="CZ448" t="s">
        <v>1817</v>
      </c>
      <c r="DA448" t="s">
        <v>1818</v>
      </c>
      <c r="DB448">
        <v>0</v>
      </c>
      <c r="DC448">
        <v>0</v>
      </c>
      <c r="DD448" s="18">
        <v>34297949.799999997</v>
      </c>
      <c r="DE448" s="18">
        <v>3766445.8</v>
      </c>
      <c r="DF448" s="57">
        <v>0.65800000000000003</v>
      </c>
      <c r="DG448" t="s">
        <v>1835</v>
      </c>
      <c r="DH448">
        <v>13853975</v>
      </c>
      <c r="DI448">
        <v>8346.6</v>
      </c>
      <c r="DJ448">
        <v>1424.2</v>
      </c>
      <c r="DK448">
        <v>3597169</v>
      </c>
      <c r="DL448">
        <v>31.2</v>
      </c>
      <c r="DM448">
        <v>572.20000000000005</v>
      </c>
      <c r="DN448">
        <v>104</v>
      </c>
      <c r="DO448">
        <v>10</v>
      </c>
      <c r="DP448">
        <v>0.49841791820028902</v>
      </c>
      <c r="DQ448">
        <v>8.4320991955089505E-2</v>
      </c>
      <c r="DR448">
        <v>209.76001830910101</v>
      </c>
      <c r="DS448">
        <v>9.1881529216318004E-7</v>
      </c>
      <c r="DT448">
        <v>8.5580461395682997E-2</v>
      </c>
      <c r="DU448">
        <v>0.48671130774119897</v>
      </c>
      <c r="DV448">
        <v>8.3048695814465195E-2</v>
      </c>
      <c r="DW448" s="58">
        <v>209.76000145641299</v>
      </c>
      <c r="DX448">
        <v>9.0967536491058704E-7</v>
      </c>
      <c r="DY448">
        <v>8.2604451069097501E-2</v>
      </c>
      <c r="DZ448">
        <v>4.8704291403020503E-3</v>
      </c>
      <c r="EA448">
        <v>4.68310494259812E-4</v>
      </c>
      <c r="EB448">
        <v>2621080</v>
      </c>
      <c r="EC448">
        <v>1591854</v>
      </c>
      <c r="ED448">
        <v>0</v>
      </c>
      <c r="EE448">
        <v>23292</v>
      </c>
      <c r="EF448">
        <v>1</v>
      </c>
      <c r="EG448">
        <v>0</v>
      </c>
      <c r="EH448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>
        <v>1</v>
      </c>
      <c r="EO448">
        <v>0</v>
      </c>
      <c r="EP448">
        <v>0</v>
      </c>
      <c r="EQ448">
        <v>0</v>
      </c>
      <c r="ER448">
        <v>0</v>
      </c>
      <c r="ES448">
        <v>1</v>
      </c>
      <c r="ET448">
        <v>0</v>
      </c>
      <c r="EU448">
        <v>0</v>
      </c>
      <c r="EV448">
        <v>0</v>
      </c>
      <c r="EW448">
        <v>0</v>
      </c>
      <c r="EX448">
        <v>1</v>
      </c>
      <c r="EY448">
        <v>1</v>
      </c>
      <c r="EZ448" t="s">
        <v>1950</v>
      </c>
      <c r="FA448">
        <v>46</v>
      </c>
      <c r="FB448" t="s">
        <v>1824</v>
      </c>
      <c r="FC448">
        <v>6</v>
      </c>
      <c r="FD448" t="s">
        <v>1849</v>
      </c>
      <c r="FE448">
        <v>0</v>
      </c>
      <c r="FF448">
        <v>1</v>
      </c>
      <c r="FG448">
        <v>0</v>
      </c>
      <c r="FH448">
        <v>0</v>
      </c>
      <c r="FI448">
        <v>0</v>
      </c>
      <c r="FJ448" t="s">
        <v>2069</v>
      </c>
      <c r="FK448">
        <v>1</v>
      </c>
      <c r="FL448">
        <v>45</v>
      </c>
      <c r="FM448">
        <v>23</v>
      </c>
      <c r="FN448">
        <v>85</v>
      </c>
      <c r="FO448">
        <v>38</v>
      </c>
      <c r="FP448">
        <v>1</v>
      </c>
      <c r="FQ448">
        <v>1</v>
      </c>
      <c r="FR448">
        <v>0</v>
      </c>
      <c r="FS448">
        <v>0</v>
      </c>
      <c r="FT448">
        <v>0</v>
      </c>
      <c r="FU448">
        <v>0</v>
      </c>
      <c r="FV448">
        <v>0</v>
      </c>
      <c r="FW448">
        <v>0</v>
      </c>
      <c r="FX448">
        <v>0</v>
      </c>
      <c r="FY448">
        <v>0</v>
      </c>
      <c r="FZ448">
        <v>0</v>
      </c>
      <c r="GA448">
        <v>0</v>
      </c>
      <c r="GB448">
        <v>0</v>
      </c>
      <c r="GC448">
        <v>0</v>
      </c>
      <c r="GD448">
        <v>0</v>
      </c>
      <c r="GE448">
        <v>1</v>
      </c>
      <c r="GF448">
        <v>1</v>
      </c>
      <c r="GG448">
        <v>1</v>
      </c>
      <c r="GH448">
        <v>1</v>
      </c>
      <c r="GI448">
        <v>0</v>
      </c>
      <c r="GJ448" t="s">
        <v>1836</v>
      </c>
      <c r="GK448">
        <v>0</v>
      </c>
      <c r="GL448">
        <v>1</v>
      </c>
      <c r="GM448" t="s">
        <v>1836</v>
      </c>
      <c r="GN448" t="s">
        <v>1991</v>
      </c>
      <c r="GO448" t="s">
        <v>1893</v>
      </c>
      <c r="GP448">
        <v>1</v>
      </c>
      <c r="GQ448" t="s">
        <v>1918</v>
      </c>
      <c r="GR448">
        <v>121.8219529</v>
      </c>
      <c r="GS448">
        <v>68.514744685233097</v>
      </c>
      <c r="GT448">
        <v>11.6908321209485</v>
      </c>
      <c r="GU448">
        <v>1</v>
      </c>
      <c r="GV448">
        <v>25998006</v>
      </c>
      <c r="GW448">
        <v>2801969</v>
      </c>
      <c r="GX448">
        <v>0.5</v>
      </c>
      <c r="GY448">
        <v>2726671</v>
      </c>
      <c r="GZ448">
        <v>209.76001005615583</v>
      </c>
      <c r="HA448" t="s">
        <v>1806</v>
      </c>
      <c r="HB448" s="57">
        <v>0.65800000000000003</v>
      </c>
      <c r="HC448" t="s">
        <v>1806</v>
      </c>
      <c r="HD448" s="58">
        <v>209.76000145641299</v>
      </c>
      <c r="HE448" s="18">
        <v>3395043.12</v>
      </c>
      <c r="HF448" s="18">
        <v>34717710.945119999</v>
      </c>
      <c r="HG448" s="18">
        <v>3641193.549205848</v>
      </c>
      <c r="HH448" s="57">
        <v>0.5</v>
      </c>
      <c r="HI448">
        <v>120</v>
      </c>
      <c r="HJ448" s="11">
        <v>13.698547833844094</v>
      </c>
      <c r="HK448">
        <v>0</v>
      </c>
      <c r="HL448" s="11">
        <v>11.415456528203412</v>
      </c>
      <c r="HM448" s="59">
        <v>2611</v>
      </c>
      <c r="HN448" s="59">
        <v>10.58</v>
      </c>
      <c r="HO448" s="59">
        <v>3.22</v>
      </c>
      <c r="HP448" s="59">
        <v>33.520000000000003</v>
      </c>
      <c r="HQ448" s="59">
        <v>0.27</v>
      </c>
      <c r="HR448" s="59">
        <v>0.38</v>
      </c>
      <c r="HS448" s="59">
        <v>4.82</v>
      </c>
      <c r="HT448" s="59">
        <v>10.69</v>
      </c>
      <c r="HU448" t="s">
        <v>44</v>
      </c>
      <c r="HV448" s="19">
        <v>1</v>
      </c>
      <c r="HW448" s="18">
        <v>580.37823036899999</v>
      </c>
      <c r="HX448" s="58">
        <v>191.17658908354858</v>
      </c>
      <c r="HY448" s="58">
        <v>397.82341091645139</v>
      </c>
      <c r="HZ448" s="57">
        <v>0.97420611599299167</v>
      </c>
      <c r="IA448" s="18">
        <v>3395043.12</v>
      </c>
      <c r="IB448" s="18">
        <v>5026552.8443220789</v>
      </c>
      <c r="IC448" s="18">
        <v>51401529.386037573</v>
      </c>
      <c r="ID448" s="58">
        <v>20.976000145641301</v>
      </c>
      <c r="IE448" s="18">
        <v>539099.24394385493</v>
      </c>
      <c r="IF448" s="18">
        <v>3102094.3052619928</v>
      </c>
      <c r="IG448" s="18">
        <v>919927643.479038</v>
      </c>
      <c r="IH448" s="18">
        <v>1</v>
      </c>
      <c r="II448" s="18">
        <v>0</v>
      </c>
      <c r="IJ448" s="18">
        <v>2312.4019809689785</v>
      </c>
      <c r="IK448" s="58">
        <v>21.7755799049236</v>
      </c>
      <c r="IL448" s="58">
        <v>7.3712547313320602</v>
      </c>
      <c r="IM448" s="58">
        <v>13.186114565021999</v>
      </c>
      <c r="IN448" s="58">
        <v>20.436733387307623</v>
      </c>
      <c r="IO448" s="58">
        <v>0</v>
      </c>
      <c r="IP448" s="58">
        <v>77.665586747325136</v>
      </c>
      <c r="IQ448" s="58">
        <v>-5.7818170845264376</v>
      </c>
      <c r="IR448" s="58">
        <v>-6.3278277132397163</v>
      </c>
      <c r="IS448" s="58">
        <f t="shared" si="30"/>
        <v>2312.4019809689785</v>
      </c>
      <c r="IT448" s="60"/>
      <c r="IU448" s="18">
        <f t="shared" si="31"/>
        <v>13.186114565021999</v>
      </c>
      <c r="IV448" s="18">
        <f t="shared" si="32"/>
        <v>21.7755799049236</v>
      </c>
      <c r="IW448" s="57">
        <f t="shared" si="33"/>
        <v>0.32457824971740001</v>
      </c>
      <c r="IX448" s="57">
        <f t="shared" si="34"/>
        <v>0.4805564072841817</v>
      </c>
      <c r="JA448" s="18">
        <v>214.13</v>
      </c>
    </row>
    <row r="449" spans="18:261" x14ac:dyDescent="0.2">
      <c r="R449" t="s">
        <v>1137</v>
      </c>
      <c r="S449">
        <v>8226</v>
      </c>
      <c r="T449" t="s">
        <v>41</v>
      </c>
      <c r="U449">
        <v>1</v>
      </c>
      <c r="V449">
        <v>3475</v>
      </c>
      <c r="W449" t="s">
        <v>42</v>
      </c>
      <c r="X449" t="s">
        <v>72</v>
      </c>
      <c r="Y449">
        <v>42003</v>
      </c>
      <c r="Z449">
        <v>565</v>
      </c>
      <c r="AA449">
        <v>565</v>
      </c>
      <c r="AB449" t="b">
        <v>1</v>
      </c>
      <c r="AC449">
        <v>10935</v>
      </c>
      <c r="AD449">
        <v>1970</v>
      </c>
      <c r="AE449" s="10">
        <v>2021</v>
      </c>
      <c r="AF449" s="11">
        <v>999</v>
      </c>
      <c r="AG449" s="11">
        <v>11.243011747161239</v>
      </c>
      <c r="AH449" s="11">
        <v>0</v>
      </c>
      <c r="AI449" s="11">
        <v>11.243011747161239</v>
      </c>
      <c r="AJ449" s="11" t="s">
        <v>72</v>
      </c>
      <c r="AK449" s="11">
        <v>9.64</v>
      </c>
      <c r="AL449" s="11" t="s">
        <v>72</v>
      </c>
      <c r="AM449" s="11"/>
      <c r="AQ449" t="s">
        <v>1062</v>
      </c>
      <c r="AR449" t="s">
        <v>1064</v>
      </c>
      <c r="AS449">
        <v>6155</v>
      </c>
      <c r="AT449" t="s">
        <v>41</v>
      </c>
      <c r="AU449">
        <v>2</v>
      </c>
      <c r="AV449">
        <v>2814</v>
      </c>
      <c r="AW449" t="s">
        <v>42</v>
      </c>
      <c r="AX449">
        <v>0</v>
      </c>
      <c r="AY449" t="s">
        <v>331</v>
      </c>
      <c r="AZ449" t="s">
        <v>327</v>
      </c>
      <c r="BA449">
        <v>29</v>
      </c>
      <c r="BB449" t="s">
        <v>279</v>
      </c>
      <c r="BC449">
        <v>99</v>
      </c>
      <c r="BD449">
        <v>29099</v>
      </c>
      <c r="BE449">
        <v>589</v>
      </c>
      <c r="BF449">
        <v>10149</v>
      </c>
      <c r="BG449">
        <v>1977</v>
      </c>
      <c r="BH449">
        <v>2024</v>
      </c>
      <c r="BI449" t="s">
        <v>1881</v>
      </c>
      <c r="BJ449" t="s">
        <v>1788</v>
      </c>
      <c r="BK449" t="s">
        <v>1808</v>
      </c>
      <c r="BL449" t="s">
        <v>1910</v>
      </c>
      <c r="BM449">
        <v>0</v>
      </c>
      <c r="BN449">
        <v>0</v>
      </c>
      <c r="BO449">
        <v>0</v>
      </c>
      <c r="BP449" t="s">
        <v>1968</v>
      </c>
      <c r="BQ449">
        <v>0</v>
      </c>
      <c r="BR449">
        <v>0</v>
      </c>
      <c r="BS449">
        <v>0</v>
      </c>
      <c r="BT449" t="s">
        <v>1909</v>
      </c>
      <c r="BU449" t="s">
        <v>1863</v>
      </c>
      <c r="BV449" t="s">
        <v>1812</v>
      </c>
      <c r="BW449">
        <v>2015</v>
      </c>
      <c r="BX449">
        <v>0</v>
      </c>
      <c r="BY449">
        <v>2.2999999999999998</v>
      </c>
      <c r="BZ449">
        <v>8.0350000000000005E-2</v>
      </c>
      <c r="CA449">
        <v>8.0350000000000005E-2</v>
      </c>
      <c r="CB449">
        <v>8.0350000000000005E-2</v>
      </c>
      <c r="CC449">
        <v>8.0350000000000005E-2</v>
      </c>
      <c r="CD449">
        <v>0.1</v>
      </c>
      <c r="CE449">
        <v>0.1</v>
      </c>
      <c r="CF449">
        <v>0.1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 t="s">
        <v>2602</v>
      </c>
      <c r="CT449" t="s">
        <v>2700</v>
      </c>
      <c r="CU449">
        <v>1</v>
      </c>
      <c r="CV449">
        <v>0</v>
      </c>
      <c r="CW449" t="s">
        <v>2054</v>
      </c>
      <c r="CX449">
        <v>38.131247999999999</v>
      </c>
      <c r="CY449">
        <v>-90.263157000000007</v>
      </c>
      <c r="CZ449" t="s">
        <v>1817</v>
      </c>
      <c r="DA449" t="s">
        <v>1818</v>
      </c>
      <c r="DB449">
        <v>0</v>
      </c>
      <c r="DC449">
        <v>0</v>
      </c>
      <c r="DD449" s="18">
        <v>38442744.600000001</v>
      </c>
      <c r="DE449" s="18">
        <v>4215774.5999999996</v>
      </c>
      <c r="DF449" s="57">
        <v>0.74199999999999999</v>
      </c>
      <c r="DG449" t="s">
        <v>1835</v>
      </c>
      <c r="DH449">
        <v>16542518.4</v>
      </c>
      <c r="DI449">
        <v>9793.7999999999993</v>
      </c>
      <c r="DJ449">
        <v>1626.8</v>
      </c>
      <c r="DK449">
        <v>4031874</v>
      </c>
      <c r="DL449">
        <v>35.4</v>
      </c>
      <c r="DM449">
        <v>685.2</v>
      </c>
      <c r="DN449">
        <v>220</v>
      </c>
      <c r="DO449">
        <v>14</v>
      </c>
      <c r="DP449">
        <v>0.51653143786814104</v>
      </c>
      <c r="DQ449">
        <v>8.5179307460320194E-2</v>
      </c>
      <c r="DR449">
        <v>209.75998915880999</v>
      </c>
      <c r="DS449">
        <v>9.5215540061385204E-7</v>
      </c>
      <c r="DT449">
        <v>8.3028655309592594E-2</v>
      </c>
      <c r="DU449">
        <v>0.50952657526955003</v>
      </c>
      <c r="DV449">
        <v>8.4634956058782504E-2</v>
      </c>
      <c r="DW449" s="58">
        <v>209.759945183518</v>
      </c>
      <c r="DX449">
        <v>9.2084996449498998E-7</v>
      </c>
      <c r="DY449">
        <v>8.28410745488425E-2</v>
      </c>
      <c r="DZ449">
        <v>1.01831299372703E-2</v>
      </c>
      <c r="EA449">
        <v>6.4801735964447303E-4</v>
      </c>
      <c r="EB449">
        <v>2924312</v>
      </c>
      <c r="EC449">
        <v>1690706</v>
      </c>
      <c r="ED449">
        <v>0</v>
      </c>
      <c r="EE449">
        <v>0</v>
      </c>
      <c r="EF449">
        <v>0</v>
      </c>
      <c r="EG449">
        <v>0</v>
      </c>
      <c r="EH449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>
        <v>1</v>
      </c>
      <c r="EO449">
        <v>0</v>
      </c>
      <c r="EP449">
        <v>0</v>
      </c>
      <c r="EQ449">
        <v>0</v>
      </c>
      <c r="ER449">
        <v>0</v>
      </c>
      <c r="ES449">
        <v>1</v>
      </c>
      <c r="ET449">
        <v>0</v>
      </c>
      <c r="EU449">
        <v>0</v>
      </c>
      <c r="EV449">
        <v>0</v>
      </c>
      <c r="EW449">
        <v>0</v>
      </c>
      <c r="EX449">
        <v>1</v>
      </c>
      <c r="EY449">
        <v>1</v>
      </c>
      <c r="EZ449" t="s">
        <v>1950</v>
      </c>
      <c r="FA449">
        <v>45</v>
      </c>
      <c r="FB449" t="s">
        <v>1824</v>
      </c>
      <c r="FC449">
        <v>6</v>
      </c>
      <c r="FD449" t="s">
        <v>1849</v>
      </c>
      <c r="FE449">
        <v>0</v>
      </c>
      <c r="FF449">
        <v>1</v>
      </c>
      <c r="FG449">
        <v>0</v>
      </c>
      <c r="FH449">
        <v>0</v>
      </c>
      <c r="FI449">
        <v>0</v>
      </c>
      <c r="FJ449" t="s">
        <v>2069</v>
      </c>
      <c r="FK449">
        <v>1</v>
      </c>
      <c r="FL449">
        <v>45</v>
      </c>
      <c r="FM449">
        <v>23</v>
      </c>
      <c r="FN449">
        <v>85</v>
      </c>
      <c r="FO449">
        <v>38</v>
      </c>
      <c r="FP449">
        <v>1</v>
      </c>
      <c r="FQ449">
        <v>1</v>
      </c>
      <c r="FR449">
        <v>0</v>
      </c>
      <c r="FS449">
        <v>0</v>
      </c>
      <c r="FT449">
        <v>0</v>
      </c>
      <c r="FU449">
        <v>0</v>
      </c>
      <c r="FV449">
        <v>0</v>
      </c>
      <c r="FW449">
        <v>0</v>
      </c>
      <c r="FX449">
        <v>0</v>
      </c>
      <c r="FY449">
        <v>0</v>
      </c>
      <c r="FZ449">
        <v>0</v>
      </c>
      <c r="GA449">
        <v>0</v>
      </c>
      <c r="GB449">
        <v>0</v>
      </c>
      <c r="GC449">
        <v>0</v>
      </c>
      <c r="GD449">
        <v>0</v>
      </c>
      <c r="GE449">
        <v>1</v>
      </c>
      <c r="GF449">
        <v>1</v>
      </c>
      <c r="GG449">
        <v>1</v>
      </c>
      <c r="GH449">
        <v>1</v>
      </c>
      <c r="GI449">
        <v>1</v>
      </c>
      <c r="GJ449" t="s">
        <v>1836</v>
      </c>
      <c r="GK449" t="s">
        <v>1804</v>
      </c>
      <c r="GL449">
        <v>1</v>
      </c>
      <c r="GM449" t="s">
        <v>1836</v>
      </c>
      <c r="GN449" t="s">
        <v>1991</v>
      </c>
      <c r="GO449" t="s">
        <v>1893</v>
      </c>
      <c r="GP449">
        <v>1</v>
      </c>
      <c r="GQ449" t="s">
        <v>1918</v>
      </c>
      <c r="GR449">
        <v>121.8219529</v>
      </c>
      <c r="GS449">
        <v>80.394376931712998</v>
      </c>
      <c r="GT449">
        <v>13.353914965846799</v>
      </c>
      <c r="GU449">
        <v>1</v>
      </c>
      <c r="GV449">
        <v>29326338</v>
      </c>
      <c r="GW449">
        <v>3114566</v>
      </c>
      <c r="GX449">
        <v>0.56999999999999995</v>
      </c>
      <c r="GY449">
        <v>3075745</v>
      </c>
      <c r="GZ449">
        <v>209.75990933474202</v>
      </c>
      <c r="HA449" t="s">
        <v>1806</v>
      </c>
      <c r="HB449" s="57">
        <v>0.74199999999999999</v>
      </c>
      <c r="HC449" t="s">
        <v>1806</v>
      </c>
      <c r="HD449" s="58">
        <v>209.759945183518</v>
      </c>
      <c r="HE449" s="18">
        <v>3828452.88</v>
      </c>
      <c r="HF449" s="18">
        <v>38854968.279119998</v>
      </c>
      <c r="HG449" s="18">
        <v>4075108.0081677707</v>
      </c>
      <c r="HH449" s="57">
        <v>0.5</v>
      </c>
      <c r="HI449">
        <v>120</v>
      </c>
      <c r="HJ449" s="11">
        <v>13.760759975727048</v>
      </c>
      <c r="HK449">
        <v>0</v>
      </c>
      <c r="HL449" s="11">
        <v>11.467299979772539</v>
      </c>
      <c r="HM449" s="59">
        <v>2611</v>
      </c>
      <c r="HN449" s="59">
        <v>10.58</v>
      </c>
      <c r="HO449" s="59">
        <v>3.22</v>
      </c>
      <c r="HP449" s="59">
        <v>33.520000000000003</v>
      </c>
      <c r="HQ449" s="59">
        <v>0.27</v>
      </c>
      <c r="HR449" s="59">
        <v>0.38</v>
      </c>
      <c r="HS449" s="59">
        <v>4.82</v>
      </c>
      <c r="HT449" s="59">
        <v>10.69</v>
      </c>
      <c r="HU449" t="s">
        <v>44</v>
      </c>
      <c r="HV449" s="19">
        <v>1</v>
      </c>
      <c r="HW449" s="18">
        <v>576.00808331849987</v>
      </c>
      <c r="HX449" s="58">
        <v>189.73706264511384</v>
      </c>
      <c r="HY449" s="58">
        <v>399.26293735488616</v>
      </c>
      <c r="HZ449" s="57">
        <v>1</v>
      </c>
      <c r="IA449" s="18">
        <v>3497543.3312288029</v>
      </c>
      <c r="IB449" s="18">
        <v>5159640</v>
      </c>
      <c r="IC449" s="18">
        <v>52365186.359999999</v>
      </c>
      <c r="ID449" s="58">
        <v>20.975994518351801</v>
      </c>
      <c r="IE449" s="18">
        <v>549205.93101991527</v>
      </c>
      <c r="IF449" s="18">
        <v>3525902.0771478554</v>
      </c>
      <c r="IG449" s="18">
        <v>913000748.45186329</v>
      </c>
      <c r="IH449" s="18">
        <v>1</v>
      </c>
      <c r="II449" s="18">
        <v>0</v>
      </c>
      <c r="IJ449" s="18">
        <v>2286.7155025720299</v>
      </c>
      <c r="IK449" s="58">
        <v>21.7755799049236</v>
      </c>
      <c r="IL449" s="58">
        <v>5.794160415505166</v>
      </c>
      <c r="IM449" s="58">
        <v>13.086825417602995</v>
      </c>
      <c r="IN449" s="58">
        <v>21.614846577477905</v>
      </c>
      <c r="IO449" s="58">
        <v>2.1832288445410191</v>
      </c>
      <c r="IP449" s="58">
        <v>85.689196151366218</v>
      </c>
      <c r="IQ449" s="58">
        <v>-15.434737337445512</v>
      </c>
      <c r="IR449" s="58">
        <v>-15.310596114886661</v>
      </c>
      <c r="IS449" s="58">
        <f t="shared" si="30"/>
        <v>2286.7155025720299</v>
      </c>
      <c r="IT449" s="60"/>
      <c r="IU449" s="18">
        <f t="shared" si="31"/>
        <v>13.086825417602995</v>
      </c>
      <c r="IV449" s="18">
        <f t="shared" si="32"/>
        <v>21.7755799049236</v>
      </c>
      <c r="IW449" s="57">
        <f t="shared" si="33"/>
        <v>0.32213423199509994</v>
      </c>
      <c r="IX449" s="57">
        <f t="shared" si="34"/>
        <v>0.4752183207941123</v>
      </c>
      <c r="JA449" s="18">
        <v>214.13</v>
      </c>
    </row>
    <row r="450" spans="18:261" x14ac:dyDescent="0.2">
      <c r="R450" t="s">
        <v>1096</v>
      </c>
      <c r="S450">
        <v>876</v>
      </c>
      <c r="T450" t="s">
        <v>41</v>
      </c>
      <c r="U450">
        <v>1</v>
      </c>
      <c r="V450">
        <v>591</v>
      </c>
      <c r="W450" t="s">
        <v>42</v>
      </c>
      <c r="X450" t="s">
        <v>95</v>
      </c>
      <c r="Y450">
        <v>17021</v>
      </c>
      <c r="Z450">
        <v>554</v>
      </c>
      <c r="AA450">
        <v>1108</v>
      </c>
      <c r="AB450" t="b">
        <v>1</v>
      </c>
      <c r="AC450">
        <v>10924</v>
      </c>
      <c r="AD450">
        <v>1967</v>
      </c>
      <c r="AE450" s="10">
        <v>2021</v>
      </c>
      <c r="AF450" s="11">
        <v>121</v>
      </c>
      <c r="AG450" s="11">
        <v>13.773308417945332</v>
      </c>
      <c r="AH450" s="11">
        <v>0</v>
      </c>
      <c r="AI450" s="11">
        <v>11.382899518963084</v>
      </c>
      <c r="AJ450" s="11" t="s">
        <v>95</v>
      </c>
      <c r="AK450" s="11">
        <v>4.82</v>
      </c>
      <c r="AL450" s="11" t="s">
        <v>95</v>
      </c>
      <c r="AM450" s="11">
        <v>-28.91</v>
      </c>
      <c r="AQ450" t="s">
        <v>1065</v>
      </c>
      <c r="AR450" t="s">
        <v>1066</v>
      </c>
      <c r="AS450">
        <v>6178</v>
      </c>
      <c r="AT450" t="s">
        <v>41</v>
      </c>
      <c r="AU450">
        <v>1</v>
      </c>
      <c r="AV450">
        <v>2826</v>
      </c>
      <c r="AW450" t="s">
        <v>42</v>
      </c>
      <c r="AX450">
        <v>0</v>
      </c>
      <c r="AY450" t="s">
        <v>442</v>
      </c>
      <c r="AZ450" t="s">
        <v>77</v>
      </c>
      <c r="BA450">
        <v>48</v>
      </c>
      <c r="BB450" t="s">
        <v>1067</v>
      </c>
      <c r="BC450">
        <v>175</v>
      </c>
      <c r="BD450">
        <v>48175</v>
      </c>
      <c r="BE450">
        <v>648</v>
      </c>
      <c r="BF450">
        <v>10047</v>
      </c>
      <c r="BG450">
        <v>1980</v>
      </c>
      <c r="BH450">
        <v>2027</v>
      </c>
      <c r="BI450" t="s">
        <v>1881</v>
      </c>
      <c r="BJ450" t="s">
        <v>1948</v>
      </c>
      <c r="BK450" t="s">
        <v>1808</v>
      </c>
      <c r="BL450" t="s">
        <v>1910</v>
      </c>
      <c r="BM450">
        <v>0</v>
      </c>
      <c r="BN450">
        <v>0</v>
      </c>
      <c r="BO450">
        <v>0</v>
      </c>
      <c r="BP450" t="s">
        <v>1968</v>
      </c>
      <c r="BQ450">
        <v>0</v>
      </c>
      <c r="BR450">
        <v>0</v>
      </c>
      <c r="BS450">
        <v>0</v>
      </c>
      <c r="BT450" t="s">
        <v>41</v>
      </c>
      <c r="BU450">
        <v>0</v>
      </c>
      <c r="BV450" t="s">
        <v>1812</v>
      </c>
      <c r="BW450">
        <v>2016</v>
      </c>
      <c r="BX450">
        <v>0</v>
      </c>
      <c r="BY450">
        <v>1.2</v>
      </c>
      <c r="BZ450">
        <v>0.13600000000000001</v>
      </c>
      <c r="CA450">
        <v>0.13600000000000001</v>
      </c>
      <c r="CB450">
        <v>0.13600000000000001</v>
      </c>
      <c r="CC450">
        <v>0.13600000000000001</v>
      </c>
      <c r="CD450">
        <v>0.1</v>
      </c>
      <c r="CE450">
        <v>0.1</v>
      </c>
      <c r="CF450">
        <v>0.1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 t="s">
        <v>2602</v>
      </c>
      <c r="CT450" t="s">
        <v>2701</v>
      </c>
      <c r="CU450">
        <v>1</v>
      </c>
      <c r="CV450">
        <v>0</v>
      </c>
      <c r="CW450" t="s">
        <v>2168</v>
      </c>
      <c r="CX450">
        <v>28.712800000000001</v>
      </c>
      <c r="CY450">
        <v>-97.214167000000003</v>
      </c>
      <c r="CZ450" t="s">
        <v>1817</v>
      </c>
      <c r="DA450" t="s">
        <v>1799</v>
      </c>
      <c r="DB450">
        <v>0</v>
      </c>
      <c r="DC450">
        <v>0</v>
      </c>
      <c r="DD450" s="18">
        <v>36791148.600000001</v>
      </c>
      <c r="DE450" s="18">
        <v>3574534.8</v>
      </c>
      <c r="DF450" s="57">
        <v>0.54399999999999904</v>
      </c>
      <c r="DG450" t="s">
        <v>1820</v>
      </c>
      <c r="DH450">
        <v>17742938.800000001</v>
      </c>
      <c r="DI450">
        <v>11038.8</v>
      </c>
      <c r="DJ450">
        <v>2504.1999999999998</v>
      </c>
      <c r="DK450">
        <v>3858652</v>
      </c>
      <c r="DL450">
        <v>27.4</v>
      </c>
      <c r="DM450">
        <v>1219.5999999999999</v>
      </c>
      <c r="DN450">
        <v>96</v>
      </c>
      <c r="DO450">
        <v>14</v>
      </c>
      <c r="DP450">
        <v>0.55721216483997604</v>
      </c>
      <c r="DQ450">
        <v>0.14689700567168601</v>
      </c>
      <c r="DR450">
        <v>209.75997741793299</v>
      </c>
      <c r="DS450">
        <v>8.0359412293045297E-7</v>
      </c>
      <c r="DT450">
        <v>0.143722088255956</v>
      </c>
      <c r="DU450">
        <v>0.60007911794305802</v>
      </c>
      <c r="DV450">
        <v>0.136130569188046</v>
      </c>
      <c r="DW450" s="58">
        <v>209.75980075816301</v>
      </c>
      <c r="DX450">
        <v>7.4474434864477099E-7</v>
      </c>
      <c r="DY450">
        <v>0.13747440756544699</v>
      </c>
      <c r="DZ450">
        <v>4.6550739323933396E-3</v>
      </c>
      <c r="EA450">
        <v>6.7886494847402897E-4</v>
      </c>
      <c r="EB450">
        <v>3225780</v>
      </c>
      <c r="EC450">
        <v>2010098</v>
      </c>
      <c r="ED450">
        <v>0</v>
      </c>
      <c r="EE450">
        <v>2286</v>
      </c>
      <c r="EF450">
        <v>1</v>
      </c>
      <c r="EG450">
        <v>0</v>
      </c>
      <c r="EH450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>
        <v>0</v>
      </c>
      <c r="EO450">
        <v>0</v>
      </c>
      <c r="EP450">
        <v>1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>
        <v>0</v>
      </c>
      <c r="EX450">
        <v>1</v>
      </c>
      <c r="EY450">
        <v>1</v>
      </c>
      <c r="EZ450" t="s">
        <v>1936</v>
      </c>
      <c r="FA450">
        <v>42</v>
      </c>
      <c r="FB450" t="s">
        <v>1824</v>
      </c>
      <c r="FC450">
        <v>4</v>
      </c>
      <c r="FD450" t="s">
        <v>1825</v>
      </c>
      <c r="FE450">
        <v>0</v>
      </c>
      <c r="FF450">
        <v>1</v>
      </c>
      <c r="FG450">
        <v>0</v>
      </c>
      <c r="FH450">
        <v>0</v>
      </c>
      <c r="FI450">
        <v>0</v>
      </c>
      <c r="FJ450" t="s">
        <v>2069</v>
      </c>
      <c r="FK450">
        <v>1</v>
      </c>
      <c r="FL450">
        <v>12</v>
      </c>
      <c r="FM450">
        <v>55</v>
      </c>
      <c r="FN450">
        <v>34</v>
      </c>
      <c r="FO450">
        <v>45</v>
      </c>
      <c r="FP450">
        <v>0</v>
      </c>
      <c r="FQ450">
        <v>0</v>
      </c>
      <c r="FR450">
        <v>0</v>
      </c>
      <c r="FS450">
        <v>0</v>
      </c>
      <c r="FT450">
        <v>0</v>
      </c>
      <c r="FU450">
        <v>0</v>
      </c>
      <c r="FV450">
        <v>0</v>
      </c>
      <c r="FW450">
        <v>0</v>
      </c>
      <c r="FX450" t="s">
        <v>1827</v>
      </c>
      <c r="FY450" t="s">
        <v>2114</v>
      </c>
      <c r="FZ450">
        <v>2027</v>
      </c>
      <c r="GA450">
        <v>1</v>
      </c>
      <c r="GB450" t="s">
        <v>2416</v>
      </c>
      <c r="GC450">
        <v>2027</v>
      </c>
      <c r="GD450">
        <v>1</v>
      </c>
      <c r="GE450">
        <v>1</v>
      </c>
      <c r="GF450">
        <v>1</v>
      </c>
      <c r="GG450">
        <v>0</v>
      </c>
      <c r="GH450">
        <v>1</v>
      </c>
      <c r="GI450">
        <v>0</v>
      </c>
      <c r="GJ450" t="s">
        <v>1836</v>
      </c>
      <c r="GK450">
        <v>0</v>
      </c>
      <c r="GL450">
        <v>1</v>
      </c>
      <c r="GM450" t="s">
        <v>1836</v>
      </c>
      <c r="GN450">
        <v>0</v>
      </c>
      <c r="GO450" t="s">
        <v>1838</v>
      </c>
      <c r="GP450">
        <v>0</v>
      </c>
      <c r="GQ450" t="s">
        <v>2447</v>
      </c>
      <c r="GR450">
        <v>552.56382940000003</v>
      </c>
      <c r="GS450">
        <v>19.9774205488376</v>
      </c>
      <c r="GT450">
        <v>4.5319651174402402</v>
      </c>
      <c r="GU450">
        <v>1</v>
      </c>
      <c r="GV450">
        <v>35579055</v>
      </c>
      <c r="GW450">
        <v>3408396</v>
      </c>
      <c r="GX450">
        <v>0.53</v>
      </c>
      <c r="GY450">
        <v>3731527</v>
      </c>
      <c r="GZ450">
        <v>209.75975893682391</v>
      </c>
      <c r="HA450" t="s">
        <v>1806</v>
      </c>
      <c r="HB450" s="57">
        <v>0.54399999999999904</v>
      </c>
      <c r="HC450" t="s">
        <v>1806</v>
      </c>
      <c r="HD450" s="58">
        <v>209.75980075816301</v>
      </c>
      <c r="HE450" s="18">
        <v>3088005.1199999945</v>
      </c>
      <c r="HF450" s="18">
        <v>31025187.440639947</v>
      </c>
      <c r="HG450" s="18">
        <v>3253918.5680166483</v>
      </c>
      <c r="HH450" s="57">
        <v>1</v>
      </c>
      <c r="HI450">
        <v>16</v>
      </c>
      <c r="HJ450" s="11">
        <v>10.897507838247963</v>
      </c>
      <c r="HK450">
        <v>0</v>
      </c>
      <c r="HL450" s="11">
        <v>10.897507838247963</v>
      </c>
      <c r="HM450" s="59">
        <v>2437</v>
      </c>
      <c r="HN450" s="59">
        <v>12.66</v>
      </c>
      <c r="HO450" s="59">
        <v>4.59</v>
      </c>
      <c r="HP450" s="59">
        <v>30.87</v>
      </c>
      <c r="HQ450" s="59">
        <v>0.25</v>
      </c>
      <c r="HR450" s="59">
        <v>0.33</v>
      </c>
      <c r="HS450" s="59">
        <v>4.82</v>
      </c>
      <c r="HT450" s="59">
        <v>18.850000000000001</v>
      </c>
      <c r="HU450" t="s">
        <v>44</v>
      </c>
      <c r="HV450" s="19">
        <v>1</v>
      </c>
      <c r="HW450" s="18">
        <v>627.33777447600005</v>
      </c>
      <c r="HX450" s="58">
        <v>206.64506291239439</v>
      </c>
      <c r="HY450" s="58">
        <v>441.35493708760561</v>
      </c>
      <c r="HZ450" s="57">
        <v>0.79870410496853328</v>
      </c>
      <c r="IA450" s="18">
        <v>3088005.1199999945</v>
      </c>
      <c r="IB450" s="18">
        <v>4533827.8777717799</v>
      </c>
      <c r="IC450" s="18">
        <v>45551368.687973075</v>
      </c>
      <c r="ID450" s="58">
        <v>20.975980075816302</v>
      </c>
      <c r="IE450" s="18">
        <v>477742.30101254291</v>
      </c>
      <c r="IF450" s="18">
        <v>2776176.2670041053</v>
      </c>
      <c r="IG450" s="18">
        <v>994360798.42652225</v>
      </c>
      <c r="IH450" s="18">
        <v>1</v>
      </c>
      <c r="II450" s="18">
        <v>0</v>
      </c>
      <c r="IJ450" s="18">
        <v>2252.9730945983488</v>
      </c>
      <c r="IK450" s="58">
        <v>21.33842414814815</v>
      </c>
      <c r="IL450" s="58">
        <v>7.0560996579564392</v>
      </c>
      <c r="IM450" s="58">
        <v>12.955299534008999</v>
      </c>
      <c r="IN450" s="58">
        <v>19.582079570356107</v>
      </c>
      <c r="IO450" s="58">
        <v>0</v>
      </c>
      <c r="IP450" s="58">
        <v>76.416642306392731</v>
      </c>
      <c r="IQ450" s="58">
        <v>-0.11430892254007574</v>
      </c>
      <c r="IR450" s="58">
        <v>-0.12714846037004707</v>
      </c>
      <c r="IS450" s="58">
        <f t="shared" si="30"/>
        <v>2252.9730945983488</v>
      </c>
      <c r="IT450" s="60"/>
      <c r="IU450" s="18">
        <f t="shared" si="31"/>
        <v>12.955299534008999</v>
      </c>
      <c r="IV450" s="18">
        <f t="shared" si="32"/>
        <v>21.33842414814815</v>
      </c>
      <c r="IW450" s="57">
        <f t="shared" si="33"/>
        <v>0.31889670202529996</v>
      </c>
      <c r="IX450" s="57">
        <f t="shared" si="34"/>
        <v>0.46820607530980651</v>
      </c>
      <c r="JA450" s="18">
        <v>214.13</v>
      </c>
    </row>
    <row r="451" spans="18:261" x14ac:dyDescent="0.2">
      <c r="R451" t="s">
        <v>1098</v>
      </c>
      <c r="S451">
        <v>876</v>
      </c>
      <c r="T451" t="s">
        <v>41</v>
      </c>
      <c r="U451">
        <v>2</v>
      </c>
      <c r="V451">
        <v>592</v>
      </c>
      <c r="W451" t="s">
        <v>42</v>
      </c>
      <c r="X451" t="s">
        <v>95</v>
      </c>
      <c r="Y451">
        <v>17021</v>
      </c>
      <c r="Z451">
        <v>554</v>
      </c>
      <c r="AA451">
        <v>1108</v>
      </c>
      <c r="AB451" t="b">
        <v>1</v>
      </c>
      <c r="AC451">
        <v>10767</v>
      </c>
      <c r="AD451">
        <v>1968</v>
      </c>
      <c r="AE451" s="10">
        <v>2021</v>
      </c>
      <c r="AF451" s="11">
        <v>121</v>
      </c>
      <c r="AG451" s="11">
        <v>13.773308417945332</v>
      </c>
      <c r="AH451" s="11">
        <v>0</v>
      </c>
      <c r="AI451" s="11">
        <v>11.382899518963084</v>
      </c>
      <c r="AJ451" s="11" t="s">
        <v>95</v>
      </c>
      <c r="AK451" s="11">
        <v>4.82</v>
      </c>
      <c r="AL451" s="11" t="s">
        <v>95</v>
      </c>
      <c r="AM451" s="11">
        <v>-28.91</v>
      </c>
      <c r="AQ451" t="s">
        <v>1068</v>
      </c>
      <c r="AR451" t="s">
        <v>1069</v>
      </c>
      <c r="AS451">
        <v>6181</v>
      </c>
      <c r="AT451" t="s">
        <v>41</v>
      </c>
      <c r="AU451">
        <v>1</v>
      </c>
      <c r="AV451">
        <v>2832</v>
      </c>
      <c r="AW451" t="s">
        <v>42</v>
      </c>
      <c r="AX451">
        <v>0</v>
      </c>
      <c r="AY451" t="s">
        <v>442</v>
      </c>
      <c r="AZ451" t="s">
        <v>77</v>
      </c>
      <c r="BA451">
        <v>48</v>
      </c>
      <c r="BB451" t="s">
        <v>815</v>
      </c>
      <c r="BC451">
        <v>29</v>
      </c>
      <c r="BD451">
        <v>48029</v>
      </c>
      <c r="BE451">
        <v>420</v>
      </c>
      <c r="BF451">
        <v>10697</v>
      </c>
      <c r="BG451">
        <v>1977</v>
      </c>
      <c r="BH451">
        <v>2024</v>
      </c>
      <c r="BI451" t="s">
        <v>1881</v>
      </c>
      <c r="BJ451" t="s">
        <v>1788</v>
      </c>
      <c r="BK451" t="s">
        <v>1808</v>
      </c>
      <c r="BL451" t="s">
        <v>1910</v>
      </c>
      <c r="BM451">
        <v>0</v>
      </c>
      <c r="BN451">
        <v>0</v>
      </c>
      <c r="BO451">
        <v>0</v>
      </c>
      <c r="BP451" t="s">
        <v>1968</v>
      </c>
      <c r="BQ451">
        <v>0</v>
      </c>
      <c r="BR451">
        <v>0</v>
      </c>
      <c r="BS451">
        <v>0</v>
      </c>
      <c r="BT451" t="s">
        <v>41</v>
      </c>
      <c r="BU451">
        <v>0</v>
      </c>
      <c r="BV451" t="s">
        <v>1812</v>
      </c>
      <c r="BW451">
        <v>2015</v>
      </c>
      <c r="BX451">
        <v>0</v>
      </c>
      <c r="BY451">
        <v>1.2</v>
      </c>
      <c r="BZ451">
        <v>0.105227830137843</v>
      </c>
      <c r="CA451">
        <v>0.105227830137843</v>
      </c>
      <c r="CB451">
        <v>0.105227830137843</v>
      </c>
      <c r="CC451">
        <v>0.105227830137843</v>
      </c>
      <c r="CD451">
        <v>0.1</v>
      </c>
      <c r="CE451">
        <v>0.1</v>
      </c>
      <c r="CF451">
        <v>0.1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 t="s">
        <v>2602</v>
      </c>
      <c r="CT451" t="s">
        <v>2702</v>
      </c>
      <c r="CU451">
        <v>1</v>
      </c>
      <c r="CV451">
        <v>0</v>
      </c>
      <c r="CW451" t="s">
        <v>2168</v>
      </c>
      <c r="CX451">
        <v>29.308056000000001</v>
      </c>
      <c r="CY451">
        <v>-98.322800000000001</v>
      </c>
      <c r="CZ451" t="s">
        <v>1876</v>
      </c>
      <c r="DA451" t="s">
        <v>1818</v>
      </c>
      <c r="DB451" t="s">
        <v>2524</v>
      </c>
      <c r="DC451">
        <v>0</v>
      </c>
      <c r="DD451" s="18">
        <v>18344121</v>
      </c>
      <c r="DE451" s="18">
        <v>1546386</v>
      </c>
      <c r="DF451" s="57">
        <v>0.40666666666666601</v>
      </c>
      <c r="DG451" t="s">
        <v>1820</v>
      </c>
      <c r="DH451">
        <v>12802336.5</v>
      </c>
      <c r="DI451">
        <v>4751.3333333333303</v>
      </c>
      <c r="DJ451">
        <v>928.66666666666595</v>
      </c>
      <c r="DK451">
        <v>1882106</v>
      </c>
      <c r="DL451">
        <v>8.3333333333333304</v>
      </c>
      <c r="DM451">
        <v>622.5</v>
      </c>
      <c r="DN451">
        <v>0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0.518022458893869</v>
      </c>
      <c r="DV451">
        <v>0.101249513854238</v>
      </c>
      <c r="DW451" s="58">
        <v>205.199911186804</v>
      </c>
      <c r="DX451">
        <v>4.54278149022966E-7</v>
      </c>
      <c r="DY451">
        <v>9.7247873464347698E-2</v>
      </c>
      <c r="DZ451">
        <v>0</v>
      </c>
      <c r="EA451">
        <v>0</v>
      </c>
      <c r="EB451">
        <v>-7055</v>
      </c>
      <c r="EC451">
        <v>0</v>
      </c>
      <c r="ED451">
        <v>401</v>
      </c>
      <c r="EE451">
        <v>0</v>
      </c>
      <c r="EF451">
        <v>1</v>
      </c>
      <c r="EG451">
        <v>1</v>
      </c>
      <c r="EH451" t="s">
        <v>1859</v>
      </c>
      <c r="EI451">
        <v>3.3170959999999998E-3</v>
      </c>
      <c r="EJ451">
        <v>3.6600640000000002E-3</v>
      </c>
      <c r="EK451" t="s">
        <v>1848</v>
      </c>
      <c r="EL451" t="s">
        <v>1848</v>
      </c>
      <c r="EM451">
        <v>0</v>
      </c>
      <c r="EN451">
        <v>0</v>
      </c>
      <c r="EO451">
        <v>0</v>
      </c>
      <c r="EP451">
        <v>1</v>
      </c>
      <c r="EQ451">
        <v>0</v>
      </c>
      <c r="ER451">
        <v>0</v>
      </c>
      <c r="ES451">
        <v>0</v>
      </c>
      <c r="ET451">
        <v>0</v>
      </c>
      <c r="EU451">
        <v>0</v>
      </c>
      <c r="EV451">
        <v>0</v>
      </c>
      <c r="EW451">
        <v>0</v>
      </c>
      <c r="EX451">
        <v>1</v>
      </c>
      <c r="EY451">
        <v>1</v>
      </c>
      <c r="EZ451" t="s">
        <v>1950</v>
      </c>
      <c r="FA451">
        <v>45</v>
      </c>
      <c r="FB451" t="s">
        <v>1824</v>
      </c>
      <c r="FC451">
        <v>5</v>
      </c>
      <c r="FD451" t="s">
        <v>1849</v>
      </c>
      <c r="FE451">
        <v>0</v>
      </c>
      <c r="FF451">
        <v>0</v>
      </c>
      <c r="FG451">
        <v>0</v>
      </c>
      <c r="FH451">
        <v>0</v>
      </c>
      <c r="FI451">
        <v>0</v>
      </c>
      <c r="FJ451">
        <v>0</v>
      </c>
      <c r="FK451">
        <v>0</v>
      </c>
      <c r="FL451">
        <v>64</v>
      </c>
      <c r="FM451">
        <v>94</v>
      </c>
      <c r="FN451">
        <v>96</v>
      </c>
      <c r="FO451">
        <v>99</v>
      </c>
      <c r="FP451">
        <v>1</v>
      </c>
      <c r="FQ451">
        <v>0</v>
      </c>
      <c r="FR451">
        <v>0</v>
      </c>
      <c r="FS451">
        <v>0</v>
      </c>
      <c r="FT451">
        <v>0</v>
      </c>
      <c r="FU451">
        <v>0</v>
      </c>
      <c r="FV451">
        <v>0</v>
      </c>
      <c r="FW451">
        <v>0</v>
      </c>
      <c r="FX451">
        <v>0</v>
      </c>
      <c r="FY451">
        <v>0</v>
      </c>
      <c r="FZ451">
        <v>0</v>
      </c>
      <c r="GA451">
        <v>0</v>
      </c>
      <c r="GB451" t="s">
        <v>1828</v>
      </c>
      <c r="GC451">
        <v>0</v>
      </c>
      <c r="GD451">
        <v>1</v>
      </c>
      <c r="GE451">
        <v>1</v>
      </c>
      <c r="GF451">
        <v>1</v>
      </c>
      <c r="GG451">
        <v>1</v>
      </c>
      <c r="GH451">
        <v>1</v>
      </c>
      <c r="GI451">
        <v>0</v>
      </c>
      <c r="GJ451" t="s">
        <v>1836</v>
      </c>
      <c r="GK451">
        <v>0</v>
      </c>
      <c r="GL451">
        <v>1</v>
      </c>
      <c r="GM451" t="s">
        <v>1836</v>
      </c>
      <c r="GN451">
        <v>0</v>
      </c>
      <c r="GO451">
        <v>0</v>
      </c>
      <c r="GP451">
        <v>0</v>
      </c>
      <c r="GQ451" t="s">
        <v>2447</v>
      </c>
      <c r="GR451">
        <v>438.7052602</v>
      </c>
      <c r="GS451">
        <v>10.8303541452118</v>
      </c>
      <c r="GT451">
        <v>2.1168350391862099</v>
      </c>
      <c r="GU451">
        <v>1</v>
      </c>
      <c r="GV451">
        <v>131</v>
      </c>
      <c r="GW451" t="s">
        <v>44</v>
      </c>
      <c r="GX451" t="s">
        <v>44</v>
      </c>
      <c r="GY451">
        <v>13</v>
      </c>
      <c r="GZ451">
        <v>198.47328244274809</v>
      </c>
      <c r="HA451" t="s">
        <v>1806</v>
      </c>
      <c r="HB451" s="57">
        <v>0.40666666666666601</v>
      </c>
      <c r="HC451" t="s">
        <v>1806</v>
      </c>
      <c r="HD451" s="58">
        <v>205.199911186804</v>
      </c>
      <c r="HE451" s="18">
        <v>1496207.9999999977</v>
      </c>
      <c r="HF451" s="18">
        <v>16004936.975999976</v>
      </c>
      <c r="HG451" s="18">
        <v>1642105.8230127953</v>
      </c>
      <c r="HH451" s="57">
        <v>0.5</v>
      </c>
      <c r="HI451">
        <v>12</v>
      </c>
      <c r="HJ451" s="11">
        <v>13.6457534703846</v>
      </c>
      <c r="HK451">
        <v>0</v>
      </c>
      <c r="HL451" s="11">
        <v>13.6457534703846</v>
      </c>
      <c r="HM451" s="59">
        <v>3595</v>
      </c>
      <c r="HN451" s="59">
        <v>10.58</v>
      </c>
      <c r="HO451" s="59">
        <v>4.59</v>
      </c>
      <c r="HP451" s="59">
        <v>48.59</v>
      </c>
      <c r="HQ451" s="59">
        <v>0.41</v>
      </c>
      <c r="HR451" s="59">
        <v>0.69</v>
      </c>
      <c r="HS451" s="59">
        <v>4.82</v>
      </c>
      <c r="HT451" s="59">
        <v>18.850000000000001</v>
      </c>
      <c r="HU451" t="s">
        <v>44</v>
      </c>
      <c r="HV451" s="19">
        <v>1</v>
      </c>
      <c r="HW451" s="18">
        <v>432.91368728999993</v>
      </c>
      <c r="HX451" s="58">
        <v>142.60176859332597</v>
      </c>
      <c r="HY451" s="58">
        <v>277.39823140667403</v>
      </c>
      <c r="HZ451" s="57">
        <v>0.61572130122777124</v>
      </c>
      <c r="IA451" s="18">
        <v>1496207.9999999977</v>
      </c>
      <c r="IB451" s="18">
        <v>2265361.811477216</v>
      </c>
      <c r="IC451" s="18">
        <v>24232575.297371779</v>
      </c>
      <c r="ID451" s="58">
        <v>20.519991118680402</v>
      </c>
      <c r="IE451" s="18">
        <v>248626.11494241148</v>
      </c>
      <c r="IF451" s="18">
        <v>1393479.7080703839</v>
      </c>
      <c r="IG451" s="18">
        <v>686189190.6684835</v>
      </c>
      <c r="IH451" s="18">
        <v>1</v>
      </c>
      <c r="II451" s="18">
        <v>171547297.66712087</v>
      </c>
      <c r="IJ451" s="18">
        <v>2473.6610150282822</v>
      </c>
      <c r="IK451" s="58">
        <v>23.707533142857145</v>
      </c>
      <c r="IL451" s="58">
        <v>8.2484905053693911</v>
      </c>
      <c r="IM451" s="58">
        <v>13.793454674558998</v>
      </c>
      <c r="IN451" s="58">
        <v>23.359964921237715</v>
      </c>
      <c r="IO451" s="58">
        <v>0</v>
      </c>
      <c r="IP451" s="58">
        <v>79.163976656977383</v>
      </c>
      <c r="IQ451" s="58">
        <v>18.520482218294489</v>
      </c>
      <c r="IR451" s="58">
        <v>19.885825030952137</v>
      </c>
      <c r="IS451" s="58">
        <f t="shared" ref="IS451:IS514" si="35">IJ451</f>
        <v>2473.6610150282822</v>
      </c>
      <c r="IT451" s="60"/>
      <c r="IU451" s="18">
        <f t="shared" ref="IU451:IU514" si="36">IM451</f>
        <v>13.793454674558998</v>
      </c>
      <c r="IV451" s="18">
        <f t="shared" ref="IV451:IV514" si="37">IK451</f>
        <v>23.707533142857145</v>
      </c>
      <c r="IW451" s="57">
        <f t="shared" ref="IW451:IW514" si="38">1-HY451/BE451</f>
        <v>0.33952802046029995</v>
      </c>
      <c r="IX451" s="57">
        <f t="shared" ref="IX451:IX514" si="39">(1/(1-IW451)-1)</f>
        <v>0.51406877351091529</v>
      </c>
      <c r="JA451" s="18">
        <v>214.13</v>
      </c>
    </row>
    <row r="452" spans="18:261" x14ac:dyDescent="0.2">
      <c r="R452" t="s">
        <v>849</v>
      </c>
      <c r="S452">
        <v>879</v>
      </c>
      <c r="T452" t="s">
        <v>41</v>
      </c>
      <c r="U452">
        <v>51</v>
      </c>
      <c r="V452">
        <v>593</v>
      </c>
      <c r="W452" t="s">
        <v>42</v>
      </c>
      <c r="X452" t="s">
        <v>95</v>
      </c>
      <c r="Y452">
        <v>17179</v>
      </c>
      <c r="Z452">
        <v>384</v>
      </c>
      <c r="AA452">
        <v>1536</v>
      </c>
      <c r="AB452" t="b">
        <v>1</v>
      </c>
      <c r="AC452">
        <v>11380</v>
      </c>
      <c r="AD452">
        <v>1972</v>
      </c>
      <c r="AE452" s="10">
        <v>9999</v>
      </c>
      <c r="AF452" s="11">
        <v>180</v>
      </c>
      <c r="AG452" s="11">
        <v>24.98773270310485</v>
      </c>
      <c r="AH452" s="11">
        <v>0</v>
      </c>
      <c r="AI452" s="11">
        <v>13.882073723947139</v>
      </c>
      <c r="AJ452" s="11" t="s">
        <v>95</v>
      </c>
      <c r="AK452" s="11">
        <v>4.82</v>
      </c>
      <c r="AL452" s="11" t="s">
        <v>95</v>
      </c>
      <c r="AM452" s="11">
        <v>-28.91</v>
      </c>
      <c r="AQ452" t="s">
        <v>1068</v>
      </c>
      <c r="AR452" t="s">
        <v>1070</v>
      </c>
      <c r="AS452">
        <v>6181</v>
      </c>
      <c r="AT452" t="s">
        <v>41</v>
      </c>
      <c r="AU452">
        <v>2</v>
      </c>
      <c r="AV452">
        <v>2833</v>
      </c>
      <c r="AW452" t="s">
        <v>42</v>
      </c>
      <c r="AX452">
        <v>0</v>
      </c>
      <c r="AY452" t="s">
        <v>442</v>
      </c>
      <c r="AZ452" t="s">
        <v>77</v>
      </c>
      <c r="BA452">
        <v>48</v>
      </c>
      <c r="BB452" t="s">
        <v>815</v>
      </c>
      <c r="BC452">
        <v>29</v>
      </c>
      <c r="BD452">
        <v>48029</v>
      </c>
      <c r="BE452">
        <v>420</v>
      </c>
      <c r="BF452">
        <v>10742</v>
      </c>
      <c r="BG452">
        <v>1977</v>
      </c>
      <c r="BH452">
        <v>2024</v>
      </c>
      <c r="BI452" t="s">
        <v>1881</v>
      </c>
      <c r="BJ452" t="s">
        <v>1788</v>
      </c>
      <c r="BK452" t="s">
        <v>1808</v>
      </c>
      <c r="BL452" t="s">
        <v>1910</v>
      </c>
      <c r="BM452">
        <v>0</v>
      </c>
      <c r="BN452">
        <v>0</v>
      </c>
      <c r="BO452">
        <v>0</v>
      </c>
      <c r="BP452" t="s">
        <v>1968</v>
      </c>
      <c r="BQ452" t="s">
        <v>1701</v>
      </c>
      <c r="BR452">
        <v>2011</v>
      </c>
      <c r="BS452">
        <v>0</v>
      </c>
      <c r="BT452" t="s">
        <v>41</v>
      </c>
      <c r="BU452">
        <v>0</v>
      </c>
      <c r="BV452" t="s">
        <v>1812</v>
      </c>
      <c r="BW452">
        <v>2015</v>
      </c>
      <c r="BX452">
        <v>0</v>
      </c>
      <c r="BY452">
        <v>1.2</v>
      </c>
      <c r="BZ452">
        <v>0.10034999999999999</v>
      </c>
      <c r="CA452">
        <v>0.10034999999999999</v>
      </c>
      <c r="CB452">
        <v>0.10034999999999999</v>
      </c>
      <c r="CC452">
        <v>0.10034999999999999</v>
      </c>
      <c r="CD452">
        <v>0.1</v>
      </c>
      <c r="CE452">
        <v>0.1</v>
      </c>
      <c r="CF452">
        <v>0.1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 t="s">
        <v>2602</v>
      </c>
      <c r="CT452" t="s">
        <v>2703</v>
      </c>
      <c r="CU452">
        <v>1</v>
      </c>
      <c r="CV452">
        <v>0</v>
      </c>
      <c r="CW452" t="s">
        <v>2168</v>
      </c>
      <c r="CX452">
        <v>29.308056000000001</v>
      </c>
      <c r="CY452">
        <v>-98.322800000000001</v>
      </c>
      <c r="CZ452" t="s">
        <v>1876</v>
      </c>
      <c r="DA452" t="s">
        <v>1818</v>
      </c>
      <c r="DB452" t="s">
        <v>2524</v>
      </c>
      <c r="DC452">
        <v>0</v>
      </c>
      <c r="DD452" s="18">
        <v>16124205</v>
      </c>
      <c r="DE452" s="18">
        <v>1352202.66666666</v>
      </c>
      <c r="DF452" s="57">
        <v>0.35666666666666602</v>
      </c>
      <c r="DG452" t="s">
        <v>1891</v>
      </c>
      <c r="DH452">
        <v>12359015</v>
      </c>
      <c r="DI452">
        <v>4155</v>
      </c>
      <c r="DJ452">
        <v>746.33333333333303</v>
      </c>
      <c r="DK452">
        <v>1654343.66666666</v>
      </c>
      <c r="DL452">
        <v>7.3333333333333304</v>
      </c>
      <c r="DM452">
        <v>586</v>
      </c>
      <c r="DN452">
        <v>0</v>
      </c>
      <c r="DO452">
        <v>0</v>
      </c>
      <c r="DP452">
        <v>0</v>
      </c>
      <c r="DQ452">
        <v>0</v>
      </c>
      <c r="DR452">
        <v>0</v>
      </c>
      <c r="DS452">
        <v>0</v>
      </c>
      <c r="DT452">
        <v>0</v>
      </c>
      <c r="DU452">
        <v>0.51537424635819196</v>
      </c>
      <c r="DV452">
        <v>9.2573039518330694E-2</v>
      </c>
      <c r="DW452" s="58">
        <v>205.20002898334101</v>
      </c>
      <c r="DX452">
        <v>4.5480278459206699E-7</v>
      </c>
      <c r="DY452">
        <v>9.4829563682866297E-2</v>
      </c>
      <c r="DZ452">
        <v>0</v>
      </c>
      <c r="EA452">
        <v>0</v>
      </c>
      <c r="EB452">
        <v>-7055</v>
      </c>
      <c r="EC452">
        <v>0</v>
      </c>
      <c r="ED452">
        <v>466</v>
      </c>
      <c r="EE452">
        <v>0</v>
      </c>
      <c r="EF452">
        <v>1</v>
      </c>
      <c r="EG452">
        <v>1</v>
      </c>
      <c r="EH452" t="s">
        <v>1859</v>
      </c>
      <c r="EI452">
        <v>4.3934680000000002E-3</v>
      </c>
      <c r="EJ452">
        <v>3.6600640000000002E-3</v>
      </c>
      <c r="EK452" t="s">
        <v>1848</v>
      </c>
      <c r="EL452" t="s">
        <v>1848</v>
      </c>
      <c r="EM452">
        <v>0</v>
      </c>
      <c r="EN452">
        <v>0</v>
      </c>
      <c r="EO452">
        <v>0</v>
      </c>
      <c r="EP452">
        <v>1</v>
      </c>
      <c r="EQ452">
        <v>1</v>
      </c>
      <c r="ER452">
        <v>0</v>
      </c>
      <c r="ES452">
        <v>0</v>
      </c>
      <c r="ET452">
        <v>0</v>
      </c>
      <c r="EU452">
        <v>0</v>
      </c>
      <c r="EV452">
        <v>0</v>
      </c>
      <c r="EW452">
        <v>0</v>
      </c>
      <c r="EX452">
        <v>1</v>
      </c>
      <c r="EY452">
        <v>1</v>
      </c>
      <c r="EZ452" t="s">
        <v>1950</v>
      </c>
      <c r="FA452">
        <v>45</v>
      </c>
      <c r="FB452" t="s">
        <v>1824</v>
      </c>
      <c r="FC452">
        <v>4</v>
      </c>
      <c r="FD452" t="s">
        <v>1825</v>
      </c>
      <c r="FE452">
        <v>0</v>
      </c>
      <c r="FF452">
        <v>0</v>
      </c>
      <c r="FG452">
        <v>0</v>
      </c>
      <c r="FH452">
        <v>0</v>
      </c>
      <c r="FI452">
        <v>0</v>
      </c>
      <c r="FJ452">
        <v>0</v>
      </c>
      <c r="FK452">
        <v>0</v>
      </c>
      <c r="FL452">
        <v>64</v>
      </c>
      <c r="FM452">
        <v>94</v>
      </c>
      <c r="FN452">
        <v>96</v>
      </c>
      <c r="FO452">
        <v>99</v>
      </c>
      <c r="FP452">
        <v>1</v>
      </c>
      <c r="FQ452">
        <v>0</v>
      </c>
      <c r="FR452">
        <v>0</v>
      </c>
      <c r="FS452">
        <v>0</v>
      </c>
      <c r="FT452">
        <v>0</v>
      </c>
      <c r="FU452">
        <v>0</v>
      </c>
      <c r="FV452">
        <v>0</v>
      </c>
      <c r="FW452">
        <v>0</v>
      </c>
      <c r="FX452">
        <v>0</v>
      </c>
      <c r="FY452">
        <v>0</v>
      </c>
      <c r="FZ452">
        <v>0</v>
      </c>
      <c r="GA452">
        <v>0</v>
      </c>
      <c r="GB452" t="s">
        <v>1828</v>
      </c>
      <c r="GC452">
        <v>0</v>
      </c>
      <c r="GD452">
        <v>1</v>
      </c>
      <c r="GE452">
        <v>1</v>
      </c>
      <c r="GF452">
        <v>1</v>
      </c>
      <c r="GG452">
        <v>0</v>
      </c>
      <c r="GH452">
        <v>1</v>
      </c>
      <c r="GI452">
        <v>0</v>
      </c>
      <c r="GJ452" t="s">
        <v>1804</v>
      </c>
      <c r="GK452">
        <v>0</v>
      </c>
      <c r="GL452">
        <v>1</v>
      </c>
      <c r="GM452" t="s">
        <v>1804</v>
      </c>
      <c r="GN452">
        <v>0</v>
      </c>
      <c r="GO452">
        <v>0</v>
      </c>
      <c r="GP452">
        <v>0</v>
      </c>
      <c r="GQ452" t="s">
        <v>2447</v>
      </c>
      <c r="GR452">
        <v>438.7052602</v>
      </c>
      <c r="GS452">
        <v>9.4710512431644602</v>
      </c>
      <c r="GT452">
        <v>1.7012181093818799</v>
      </c>
      <c r="GU452">
        <v>0</v>
      </c>
      <c r="GV452">
        <v>128</v>
      </c>
      <c r="GW452">
        <v>5</v>
      </c>
      <c r="GX452" t="s">
        <v>44</v>
      </c>
      <c r="GY452">
        <v>13</v>
      </c>
      <c r="GZ452">
        <v>203.125</v>
      </c>
      <c r="HA452" t="s">
        <v>1806</v>
      </c>
      <c r="HB452" s="57">
        <v>0.35666666666666602</v>
      </c>
      <c r="HC452" t="s">
        <v>1806</v>
      </c>
      <c r="HD452" s="58">
        <v>205.20002898334101</v>
      </c>
      <c r="HE452" s="18">
        <v>1312247.9999999977</v>
      </c>
      <c r="HF452" s="18">
        <v>14096168.015999975</v>
      </c>
      <c r="HG452" s="18">
        <v>1446267.0427186196</v>
      </c>
      <c r="HH452" s="57">
        <v>0.5</v>
      </c>
      <c r="HI452">
        <v>12</v>
      </c>
      <c r="HJ452" s="11">
        <v>13.610376611050098</v>
      </c>
      <c r="HK452">
        <v>0</v>
      </c>
      <c r="HL452" s="11">
        <v>13.610376611050098</v>
      </c>
      <c r="HM452" s="59">
        <v>3573</v>
      </c>
      <c r="HN452" s="59">
        <v>10.58</v>
      </c>
      <c r="HO452" s="59">
        <v>4.59</v>
      </c>
      <c r="HP452" s="59">
        <v>48.33</v>
      </c>
      <c r="HQ452" s="59">
        <v>0.4</v>
      </c>
      <c r="HR452" s="59">
        <v>0.68</v>
      </c>
      <c r="HS452" s="59">
        <v>4.82</v>
      </c>
      <c r="HT452" s="59">
        <v>18.850000000000001</v>
      </c>
      <c r="HU452" t="s">
        <v>44</v>
      </c>
      <c r="HV452" s="19">
        <v>1</v>
      </c>
      <c r="HW452" s="18">
        <v>434.73486293999991</v>
      </c>
      <c r="HX452" s="58">
        <v>143.20166385243596</v>
      </c>
      <c r="HY452" s="58">
        <v>276.79833614756404</v>
      </c>
      <c r="HZ452" s="57">
        <v>0.54118822419561008</v>
      </c>
      <c r="IA452" s="18">
        <v>1312247.9999999977</v>
      </c>
      <c r="IB452" s="18">
        <v>1991139.7144604886</v>
      </c>
      <c r="IC452" s="18">
        <v>21388822.81273457</v>
      </c>
      <c r="ID452" s="58">
        <v>20.520002898334102</v>
      </c>
      <c r="IE452" s="18">
        <v>219449.35305463398</v>
      </c>
      <c r="IF452" s="18">
        <v>1226817.6896639855</v>
      </c>
      <c r="IG452" s="18">
        <v>689075842.40075243</v>
      </c>
      <c r="IH452" s="18">
        <v>1</v>
      </c>
      <c r="II452" s="18">
        <v>172268960.60018811</v>
      </c>
      <c r="IJ452" s="18">
        <v>2489.4508109810276</v>
      </c>
      <c r="IK452" s="58">
        <v>23.707533142857145</v>
      </c>
      <c r="IL452" s="58">
        <v>8.3360631489641541</v>
      </c>
      <c r="IM452" s="58">
        <v>13.851480799673995</v>
      </c>
      <c r="IN452" s="58">
        <v>23.416345965882243</v>
      </c>
      <c r="IO452" s="58">
        <v>0</v>
      </c>
      <c r="IP452" s="58">
        <v>79.466307909357795</v>
      </c>
      <c r="IQ452" s="58">
        <v>26.000234517253233</v>
      </c>
      <c r="IR452" s="58">
        <v>27.810779084984734</v>
      </c>
      <c r="IS452" s="58">
        <f t="shared" si="35"/>
        <v>2489.4508109810276</v>
      </c>
      <c r="IT452" s="60"/>
      <c r="IU452" s="18">
        <f t="shared" si="36"/>
        <v>13.851480799673995</v>
      </c>
      <c r="IV452" s="18">
        <f t="shared" si="37"/>
        <v>23.707533142857145</v>
      </c>
      <c r="IW452" s="57">
        <f t="shared" si="38"/>
        <v>0.34095634250579987</v>
      </c>
      <c r="IX452" s="57">
        <f t="shared" si="39"/>
        <v>0.51735016129610578</v>
      </c>
      <c r="JA452" s="18">
        <v>214.13</v>
      </c>
    </row>
    <row r="453" spans="18:261" x14ac:dyDescent="0.2">
      <c r="R453" t="s">
        <v>851</v>
      </c>
      <c r="S453">
        <v>879</v>
      </c>
      <c r="T453" t="s">
        <v>41</v>
      </c>
      <c r="U453">
        <v>52</v>
      </c>
      <c r="V453">
        <v>594</v>
      </c>
      <c r="W453" t="s">
        <v>42</v>
      </c>
      <c r="X453" t="s">
        <v>95</v>
      </c>
      <c r="Y453">
        <v>17179</v>
      </c>
      <c r="Z453">
        <v>384</v>
      </c>
      <c r="AA453">
        <v>1536</v>
      </c>
      <c r="AB453" t="b">
        <v>1</v>
      </c>
      <c r="AC453">
        <v>11380</v>
      </c>
      <c r="AD453">
        <v>1972</v>
      </c>
      <c r="AE453" s="10">
        <v>9999</v>
      </c>
      <c r="AF453" s="11">
        <v>180</v>
      </c>
      <c r="AG453" s="11">
        <v>24.98773270310485</v>
      </c>
      <c r="AH453" s="11">
        <v>0</v>
      </c>
      <c r="AI453" s="11">
        <v>13.882073723947139</v>
      </c>
      <c r="AJ453" s="11" t="s">
        <v>95</v>
      </c>
      <c r="AK453" s="11">
        <v>4.82</v>
      </c>
      <c r="AL453" s="11" t="s">
        <v>95</v>
      </c>
      <c r="AM453" s="11">
        <v>-28.91</v>
      </c>
      <c r="AQ453" t="s">
        <v>1071</v>
      </c>
      <c r="AR453" t="s">
        <v>1072</v>
      </c>
      <c r="AS453">
        <v>6190</v>
      </c>
      <c r="AT453" t="s">
        <v>41</v>
      </c>
      <c r="AU453">
        <v>2</v>
      </c>
      <c r="AV453">
        <v>2837</v>
      </c>
      <c r="AW453" t="s">
        <v>42</v>
      </c>
      <c r="AX453">
        <v>0</v>
      </c>
      <c r="AY453" t="s">
        <v>1049</v>
      </c>
      <c r="AZ453" t="s">
        <v>300</v>
      </c>
      <c r="BA453">
        <v>22</v>
      </c>
      <c r="BB453" t="s">
        <v>1073</v>
      </c>
      <c r="BC453">
        <v>79</v>
      </c>
      <c r="BD453">
        <v>22079</v>
      </c>
      <c r="BE453">
        <v>493</v>
      </c>
      <c r="BF453">
        <v>10691</v>
      </c>
      <c r="BG453">
        <v>1982</v>
      </c>
      <c r="BH453">
        <v>0</v>
      </c>
      <c r="BI453" t="s">
        <v>1807</v>
      </c>
      <c r="BJ453" t="s">
        <v>1788</v>
      </c>
      <c r="BK453" t="s">
        <v>1808</v>
      </c>
      <c r="BL453" t="s">
        <v>1910</v>
      </c>
      <c r="BM453">
        <v>0</v>
      </c>
      <c r="BN453">
        <v>0</v>
      </c>
      <c r="BO453">
        <v>0.45839999999999997</v>
      </c>
      <c r="BP453" t="s">
        <v>1931</v>
      </c>
      <c r="BQ453" t="s">
        <v>1699</v>
      </c>
      <c r="BR453">
        <v>0</v>
      </c>
      <c r="BS453">
        <v>2013</v>
      </c>
      <c r="BT453" t="s">
        <v>1977</v>
      </c>
      <c r="BU453" t="s">
        <v>1793</v>
      </c>
      <c r="BV453" t="s">
        <v>1812</v>
      </c>
      <c r="BW453">
        <v>2015</v>
      </c>
      <c r="BX453">
        <v>0</v>
      </c>
      <c r="BY453">
        <v>1.2</v>
      </c>
      <c r="BZ453">
        <v>0.4229</v>
      </c>
      <c r="CA453">
        <v>0.21745999999999999</v>
      </c>
      <c r="CB453">
        <v>0.4229</v>
      </c>
      <c r="CC453">
        <v>0.21745999999999999</v>
      </c>
      <c r="CD453">
        <v>0.1</v>
      </c>
      <c r="CE453">
        <v>0.1</v>
      </c>
      <c r="CF453">
        <v>0.1</v>
      </c>
      <c r="CG453">
        <v>0.98</v>
      </c>
      <c r="CH453" t="s">
        <v>1793</v>
      </c>
      <c r="CI453">
        <v>2015</v>
      </c>
      <c r="CJ453">
        <v>0</v>
      </c>
      <c r="CK453">
        <v>0</v>
      </c>
      <c r="CL453" t="s">
        <v>1189</v>
      </c>
      <c r="CM453">
        <v>2028</v>
      </c>
      <c r="CN453">
        <v>0</v>
      </c>
      <c r="CO453">
        <v>0</v>
      </c>
      <c r="CP453">
        <v>0</v>
      </c>
      <c r="CQ453">
        <v>0</v>
      </c>
      <c r="CR453">
        <v>0</v>
      </c>
      <c r="CS453" t="s">
        <v>2602</v>
      </c>
      <c r="CT453" t="s">
        <v>2704</v>
      </c>
      <c r="CU453">
        <v>1</v>
      </c>
      <c r="CV453">
        <v>0</v>
      </c>
      <c r="CW453" t="s">
        <v>2013</v>
      </c>
      <c r="CX453">
        <v>31.395</v>
      </c>
      <c r="CY453">
        <v>-92.716667000000001</v>
      </c>
      <c r="CZ453" t="s">
        <v>1817</v>
      </c>
      <c r="DA453" t="s">
        <v>1818</v>
      </c>
      <c r="DB453" t="s">
        <v>2570</v>
      </c>
      <c r="DC453" t="s">
        <v>1858</v>
      </c>
      <c r="DD453" s="18">
        <v>22852899.399999999</v>
      </c>
      <c r="DE453" s="18">
        <v>2161924.6</v>
      </c>
      <c r="DF453" s="57">
        <v>0.39800000000000002</v>
      </c>
      <c r="DG453" t="s">
        <v>1891</v>
      </c>
      <c r="DH453">
        <v>11513099</v>
      </c>
      <c r="DI453">
        <v>3149</v>
      </c>
      <c r="DJ453">
        <v>2296.4</v>
      </c>
      <c r="DK453">
        <v>2396813.7999999998</v>
      </c>
      <c r="DL453">
        <v>9.8000000000000007</v>
      </c>
      <c r="DM453">
        <v>1071.4000000000001</v>
      </c>
      <c r="DN453">
        <v>60</v>
      </c>
      <c r="DO453">
        <v>14</v>
      </c>
      <c r="DP453">
        <v>0.269221321312128</v>
      </c>
      <c r="DQ453">
        <v>0.208777498664938</v>
      </c>
      <c r="DR453">
        <v>209.75992581595901</v>
      </c>
      <c r="DS453">
        <v>5.0825982821052298E-7</v>
      </c>
      <c r="DT453">
        <v>0.19103203323460499</v>
      </c>
      <c r="DU453">
        <v>0.275588663379842</v>
      </c>
      <c r="DV453">
        <v>0.20097231076070801</v>
      </c>
      <c r="DW453" s="58">
        <v>209.76014973399799</v>
      </c>
      <c r="DX453">
        <v>4.28829612753644E-7</v>
      </c>
      <c r="DY453">
        <v>0.18611843778986001</v>
      </c>
      <c r="DZ453">
        <v>5.6009018572170397E-3</v>
      </c>
      <c r="EA453">
        <v>1.3068771000173101E-3</v>
      </c>
      <c r="EB453">
        <v>2043206</v>
      </c>
      <c r="EC453">
        <v>1319311</v>
      </c>
      <c r="ED453">
        <v>263658</v>
      </c>
      <c r="EE453">
        <v>0</v>
      </c>
      <c r="EF453">
        <v>1</v>
      </c>
      <c r="EG453">
        <v>1</v>
      </c>
      <c r="EH453" t="s">
        <v>1859</v>
      </c>
      <c r="EI453">
        <v>1.7154682000000001E-2</v>
      </c>
      <c r="EJ453">
        <v>1.0442712999999999E-2</v>
      </c>
      <c r="EK453" t="s">
        <v>1848</v>
      </c>
      <c r="EL453" t="s">
        <v>1848</v>
      </c>
      <c r="EM453">
        <v>0</v>
      </c>
      <c r="EN453">
        <v>1</v>
      </c>
      <c r="EO453">
        <v>1</v>
      </c>
      <c r="EP453">
        <v>1</v>
      </c>
      <c r="EQ453">
        <v>0</v>
      </c>
      <c r="ER453">
        <v>0</v>
      </c>
      <c r="ES453">
        <v>0</v>
      </c>
      <c r="ET453">
        <v>0</v>
      </c>
      <c r="EU453">
        <v>0</v>
      </c>
      <c r="EV453">
        <v>0</v>
      </c>
      <c r="EW453">
        <v>1</v>
      </c>
      <c r="EX453">
        <v>0</v>
      </c>
      <c r="EY453">
        <v>1</v>
      </c>
      <c r="EZ453" t="s">
        <v>1950</v>
      </c>
      <c r="FA453">
        <v>40</v>
      </c>
      <c r="FB453" t="s">
        <v>1824</v>
      </c>
      <c r="FC453">
        <v>4</v>
      </c>
      <c r="FD453" t="s">
        <v>1825</v>
      </c>
      <c r="FE453">
        <v>0</v>
      </c>
      <c r="FF453">
        <v>0</v>
      </c>
      <c r="FG453">
        <v>0</v>
      </c>
      <c r="FH453">
        <v>0</v>
      </c>
      <c r="FI453">
        <v>0</v>
      </c>
      <c r="FJ453">
        <v>0</v>
      </c>
      <c r="FK453">
        <v>0</v>
      </c>
      <c r="FL453">
        <v>52</v>
      </c>
      <c r="FM453">
        <v>98</v>
      </c>
      <c r="FN453">
        <v>42</v>
      </c>
      <c r="FO453">
        <v>67</v>
      </c>
      <c r="FP453">
        <v>1</v>
      </c>
      <c r="FQ453">
        <v>0</v>
      </c>
      <c r="FR453">
        <v>0</v>
      </c>
      <c r="FS453">
        <v>0</v>
      </c>
      <c r="FT453">
        <v>0</v>
      </c>
      <c r="FU453">
        <v>0</v>
      </c>
      <c r="FV453">
        <v>0</v>
      </c>
      <c r="FW453">
        <v>0</v>
      </c>
      <c r="FX453" t="s">
        <v>1827</v>
      </c>
      <c r="FY453" t="s">
        <v>2114</v>
      </c>
      <c r="FZ453">
        <v>2028</v>
      </c>
      <c r="GA453">
        <v>1</v>
      </c>
      <c r="GB453" t="s">
        <v>2416</v>
      </c>
      <c r="GC453">
        <v>2027</v>
      </c>
      <c r="GD453">
        <v>1</v>
      </c>
      <c r="GE453">
        <v>1</v>
      </c>
      <c r="GF453">
        <v>1</v>
      </c>
      <c r="GG453">
        <v>0</v>
      </c>
      <c r="GH453">
        <v>1</v>
      </c>
      <c r="GI453">
        <v>0</v>
      </c>
      <c r="GJ453" t="s">
        <v>1836</v>
      </c>
      <c r="GK453">
        <v>0</v>
      </c>
      <c r="GL453">
        <v>1</v>
      </c>
      <c r="GM453" t="s">
        <v>1836</v>
      </c>
      <c r="GN453">
        <v>0</v>
      </c>
      <c r="GO453" t="s">
        <v>1838</v>
      </c>
      <c r="GP453">
        <v>0</v>
      </c>
      <c r="GQ453" t="s">
        <v>1894</v>
      </c>
      <c r="GR453">
        <v>352.28219780000001</v>
      </c>
      <c r="GS453">
        <v>8.9388564612844004</v>
      </c>
      <c r="GT453">
        <v>6.5186376556664003</v>
      </c>
      <c r="GU453">
        <v>0</v>
      </c>
      <c r="GV453">
        <v>24889489</v>
      </c>
      <c r="GW453">
        <v>2305873</v>
      </c>
      <c r="GX453">
        <v>0.43</v>
      </c>
      <c r="GY453">
        <v>2610411</v>
      </c>
      <c r="GZ453">
        <v>209.76011198944261</v>
      </c>
      <c r="HA453" t="s">
        <v>1806</v>
      </c>
      <c r="HB453" s="57">
        <v>0.39800000000000002</v>
      </c>
      <c r="HC453" t="s">
        <v>1806</v>
      </c>
      <c r="HD453" s="58">
        <v>209.76014973399799</v>
      </c>
      <c r="HE453" s="18">
        <v>1718834.64</v>
      </c>
      <c r="HF453" s="18">
        <v>18376061.136239998</v>
      </c>
      <c r="HG453" s="18">
        <v>1927282.6677294015</v>
      </c>
      <c r="HH453" s="57">
        <v>0.44057193923145666</v>
      </c>
      <c r="HI453">
        <v>28</v>
      </c>
      <c r="HJ453" s="11">
        <v>12.372924953685366</v>
      </c>
      <c r="HK453">
        <v>0</v>
      </c>
      <c r="HL453" s="11">
        <v>12.372924953685366</v>
      </c>
      <c r="HM453" s="59">
        <v>3117</v>
      </c>
      <c r="HN453" s="59">
        <v>10.58</v>
      </c>
      <c r="HO453" s="59">
        <v>4.59</v>
      </c>
      <c r="HP453" s="59">
        <v>40.94</v>
      </c>
      <c r="HQ453" s="59">
        <v>0.34</v>
      </c>
      <c r="HR453" s="59">
        <v>0.52</v>
      </c>
      <c r="HS453" s="59">
        <v>4.82</v>
      </c>
      <c r="HT453" s="59">
        <v>12.33</v>
      </c>
      <c r="HU453" t="s">
        <v>44</v>
      </c>
      <c r="HV453" s="19">
        <v>1</v>
      </c>
      <c r="HW453" s="18">
        <v>507.87318068550002</v>
      </c>
      <c r="HX453" s="58">
        <v>167.2934257178037</v>
      </c>
      <c r="HY453" s="58">
        <v>325.7065742821963</v>
      </c>
      <c r="HZ453" s="57">
        <v>0.60242566620714777</v>
      </c>
      <c r="IA453" s="18">
        <v>1718834.6399999997</v>
      </c>
      <c r="IB453" s="18">
        <v>2601683.6761354846</v>
      </c>
      <c r="IC453" s="18">
        <v>27814600.181564465</v>
      </c>
      <c r="ID453" s="58">
        <v>20.976014973399799</v>
      </c>
      <c r="IE453" s="18">
        <v>291719.73494381248</v>
      </c>
      <c r="IF453" s="18">
        <v>1635562.932785589</v>
      </c>
      <c r="IG453" s="18">
        <v>805003623.23578084</v>
      </c>
      <c r="IH453" s="18">
        <v>1</v>
      </c>
      <c r="II453" s="18">
        <v>0</v>
      </c>
      <c r="IJ453" s="18">
        <v>2471.5608673539255</v>
      </c>
      <c r="IK453" s="58">
        <v>22.71051940770791</v>
      </c>
      <c r="IL453" s="58">
        <v>8.2368648143993095</v>
      </c>
      <c r="IM453" s="58">
        <v>13.785717857877001</v>
      </c>
      <c r="IN453" s="58">
        <v>22.32367472018467</v>
      </c>
      <c r="IO453" s="58">
        <v>3.0464566931597634E-15</v>
      </c>
      <c r="IP453" s="58">
        <v>80.882038359882642</v>
      </c>
      <c r="IQ453" s="58">
        <v>16.855284649500646</v>
      </c>
      <c r="IR453" s="58">
        <v>17.713440762123167</v>
      </c>
      <c r="IS453" s="58">
        <f t="shared" si="35"/>
        <v>2471.5608673539255</v>
      </c>
      <c r="IT453" s="60"/>
      <c r="IU453" s="18">
        <f t="shared" si="36"/>
        <v>13.785717857877001</v>
      </c>
      <c r="IV453" s="18">
        <f t="shared" si="37"/>
        <v>22.71051940770791</v>
      </c>
      <c r="IW453" s="57">
        <f t="shared" si="38"/>
        <v>0.33933757752089999</v>
      </c>
      <c r="IX453" s="57">
        <f t="shared" si="39"/>
        <v>0.51363232715363782</v>
      </c>
      <c r="JA453" s="18">
        <v>214.13</v>
      </c>
    </row>
    <row r="454" spans="18:261" x14ac:dyDescent="0.2">
      <c r="R454" t="s">
        <v>852</v>
      </c>
      <c r="S454">
        <v>879</v>
      </c>
      <c r="T454" t="s">
        <v>41</v>
      </c>
      <c r="U454">
        <v>61</v>
      </c>
      <c r="V454">
        <v>595</v>
      </c>
      <c r="W454" t="s">
        <v>42</v>
      </c>
      <c r="X454" t="s">
        <v>95</v>
      </c>
      <c r="Y454">
        <v>17179</v>
      </c>
      <c r="Z454">
        <v>384</v>
      </c>
      <c r="AA454">
        <v>1536</v>
      </c>
      <c r="AB454" t="b">
        <v>1</v>
      </c>
      <c r="AC454">
        <v>11525</v>
      </c>
      <c r="AD454">
        <v>1975</v>
      </c>
      <c r="AE454" s="10">
        <v>9999</v>
      </c>
      <c r="AF454" s="11">
        <v>180</v>
      </c>
      <c r="AG454" s="11">
        <v>24.98773270310485</v>
      </c>
      <c r="AH454" s="11">
        <v>0</v>
      </c>
      <c r="AI454" s="11">
        <v>13.882073723947139</v>
      </c>
      <c r="AJ454" s="11" t="s">
        <v>95</v>
      </c>
      <c r="AK454" s="11">
        <v>4.82</v>
      </c>
      <c r="AL454" s="11" t="s">
        <v>95</v>
      </c>
      <c r="AM454" s="11">
        <v>-28.91</v>
      </c>
      <c r="AQ454" t="s">
        <v>1071</v>
      </c>
      <c r="AR454" t="s">
        <v>1074</v>
      </c>
      <c r="AS454">
        <v>6190</v>
      </c>
      <c r="AT454" t="s">
        <v>41</v>
      </c>
      <c r="AU454">
        <v>44621</v>
      </c>
      <c r="AV454">
        <v>90034</v>
      </c>
      <c r="AW454" t="s">
        <v>42</v>
      </c>
      <c r="AX454">
        <v>0</v>
      </c>
      <c r="AY454" t="s">
        <v>1049</v>
      </c>
      <c r="AZ454" t="s">
        <v>300</v>
      </c>
      <c r="BA454">
        <v>22</v>
      </c>
      <c r="BB454" t="s">
        <v>1073</v>
      </c>
      <c r="BC454">
        <v>79</v>
      </c>
      <c r="BD454">
        <v>22079</v>
      </c>
      <c r="BE454">
        <v>313</v>
      </c>
      <c r="BF454">
        <v>10177</v>
      </c>
      <c r="BG454">
        <v>2010</v>
      </c>
      <c r="BH454">
        <v>2027</v>
      </c>
      <c r="BI454" t="s">
        <v>1787</v>
      </c>
      <c r="BJ454" t="s">
        <v>1788</v>
      </c>
      <c r="BK454" t="s">
        <v>1808</v>
      </c>
      <c r="BL454" t="s">
        <v>2345</v>
      </c>
      <c r="BM454" t="s">
        <v>1865</v>
      </c>
      <c r="BN454">
        <v>2010</v>
      </c>
      <c r="BO454">
        <v>0.92</v>
      </c>
      <c r="BP454" t="s">
        <v>1866</v>
      </c>
      <c r="BQ454" t="s">
        <v>1699</v>
      </c>
      <c r="BR454">
        <v>0</v>
      </c>
      <c r="BS454">
        <v>2010</v>
      </c>
      <c r="BT454" t="s">
        <v>1993</v>
      </c>
      <c r="BU454">
        <v>0</v>
      </c>
      <c r="BV454" t="s">
        <v>1812</v>
      </c>
      <c r="BW454">
        <v>2015</v>
      </c>
      <c r="BX454">
        <v>0</v>
      </c>
      <c r="BY454">
        <v>1.2</v>
      </c>
      <c r="BZ454">
        <v>3.9619999999999898E-2</v>
      </c>
      <c r="CA454">
        <v>3.2349999999999997E-2</v>
      </c>
      <c r="CB454">
        <v>3.9619999999999898E-2</v>
      </c>
      <c r="CC454">
        <v>3.2349999999999997E-2</v>
      </c>
      <c r="CD454">
        <v>7.0000000000000007E-2</v>
      </c>
      <c r="CE454">
        <v>7.0000000000000007E-2</v>
      </c>
      <c r="CF454">
        <v>7.0000000000000007E-2</v>
      </c>
      <c r="CG454">
        <v>0.99</v>
      </c>
      <c r="CH454" t="s">
        <v>1793</v>
      </c>
      <c r="CI454">
        <v>2016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 t="s">
        <v>2602</v>
      </c>
      <c r="CT454">
        <v>0</v>
      </c>
      <c r="CU454">
        <v>0</v>
      </c>
      <c r="CV454">
        <v>0</v>
      </c>
      <c r="CW454" t="s">
        <v>2013</v>
      </c>
      <c r="CX454">
        <v>31.395</v>
      </c>
      <c r="CY454">
        <v>-92.716667000000001</v>
      </c>
      <c r="CZ454" t="s">
        <v>1817</v>
      </c>
      <c r="DA454" t="s">
        <v>1818</v>
      </c>
      <c r="DB454" t="s">
        <v>2570</v>
      </c>
      <c r="DC454" t="s">
        <v>1858</v>
      </c>
      <c r="DD454" s="18">
        <v>18266422.600000001</v>
      </c>
      <c r="DE454" s="18">
        <v>1792148.6</v>
      </c>
      <c r="DF454" s="57">
        <v>0.55399999999999905</v>
      </c>
      <c r="DG454" t="s">
        <v>1820</v>
      </c>
      <c r="DH454">
        <v>8719629.8000000007</v>
      </c>
      <c r="DI454">
        <v>1042.2</v>
      </c>
      <c r="DJ454">
        <v>340.4</v>
      </c>
      <c r="DK454">
        <v>1922784</v>
      </c>
      <c r="DL454">
        <v>5.6</v>
      </c>
      <c r="DM454">
        <v>161.19999999999999</v>
      </c>
      <c r="DN454">
        <v>35</v>
      </c>
      <c r="DO454">
        <v>3</v>
      </c>
      <c r="DP454">
        <v>0.11514207540450599</v>
      </c>
      <c r="DQ454">
        <v>3.88948828878381E-2</v>
      </c>
      <c r="DR454">
        <v>210.28634126304101</v>
      </c>
      <c r="DS454">
        <v>2.75459510537097E-7</v>
      </c>
      <c r="DT454">
        <v>3.9562562399344997E-2</v>
      </c>
      <c r="DU454">
        <v>0.114111013724165</v>
      </c>
      <c r="DV454">
        <v>3.7270570976497601E-2</v>
      </c>
      <c r="DW454" s="58">
        <v>210.52660853253201</v>
      </c>
      <c r="DX454">
        <v>3.06573439289639E-7</v>
      </c>
      <c r="DY454">
        <v>3.6974046765150502E-2</v>
      </c>
      <c r="DZ454">
        <v>3.7215634670914599E-3</v>
      </c>
      <c r="EA454">
        <v>3.1899115432212498E-4</v>
      </c>
      <c r="EB454">
        <v>0</v>
      </c>
      <c r="EC454">
        <v>169424</v>
      </c>
      <c r="ED454">
        <v>77590</v>
      </c>
      <c r="EE454">
        <v>0</v>
      </c>
      <c r="EF454">
        <v>1</v>
      </c>
      <c r="EG454">
        <v>1</v>
      </c>
      <c r="EH454">
        <v>0</v>
      </c>
      <c r="EI454">
        <v>3.0666712999999901E-2</v>
      </c>
      <c r="EJ454">
        <v>1.0442712999999999E-2</v>
      </c>
      <c r="EK454" t="s">
        <v>1848</v>
      </c>
      <c r="EL454" t="s">
        <v>1848</v>
      </c>
      <c r="EM454">
        <v>0</v>
      </c>
      <c r="EN454">
        <v>0</v>
      </c>
      <c r="EO454">
        <v>1</v>
      </c>
      <c r="EP454">
        <v>1</v>
      </c>
      <c r="EQ454">
        <v>0</v>
      </c>
      <c r="ER454">
        <v>1</v>
      </c>
      <c r="ES454">
        <v>0</v>
      </c>
      <c r="ET454">
        <v>0</v>
      </c>
      <c r="EU454">
        <v>0</v>
      </c>
      <c r="EV454">
        <v>0</v>
      </c>
      <c r="EW454">
        <v>0</v>
      </c>
      <c r="EX454">
        <v>1</v>
      </c>
      <c r="EY454">
        <v>1</v>
      </c>
      <c r="EZ454" t="s">
        <v>1823</v>
      </c>
      <c r="FA454">
        <v>12</v>
      </c>
      <c r="FB454" t="s">
        <v>1940</v>
      </c>
      <c r="FC454">
        <v>6</v>
      </c>
      <c r="FD454" t="s">
        <v>1849</v>
      </c>
      <c r="FE454">
        <v>0</v>
      </c>
      <c r="FF454">
        <v>0</v>
      </c>
      <c r="FG454">
        <v>0</v>
      </c>
      <c r="FH454">
        <v>0</v>
      </c>
      <c r="FI454">
        <v>0</v>
      </c>
      <c r="FJ454">
        <v>0</v>
      </c>
      <c r="FK454">
        <v>0</v>
      </c>
      <c r="FL454">
        <v>52</v>
      </c>
      <c r="FM454">
        <v>98</v>
      </c>
      <c r="FN454">
        <v>42</v>
      </c>
      <c r="FO454">
        <v>67</v>
      </c>
      <c r="FP454">
        <v>1</v>
      </c>
      <c r="FQ454">
        <v>0</v>
      </c>
      <c r="FR454">
        <v>0</v>
      </c>
      <c r="FS454">
        <v>0</v>
      </c>
      <c r="FT454">
        <v>0</v>
      </c>
      <c r="FU454">
        <v>0</v>
      </c>
      <c r="FV454">
        <v>0</v>
      </c>
      <c r="FW454">
        <v>0</v>
      </c>
      <c r="FX454" t="s">
        <v>1827</v>
      </c>
      <c r="FY454" t="s">
        <v>2114</v>
      </c>
      <c r="FZ454">
        <v>2028</v>
      </c>
      <c r="GA454">
        <v>1</v>
      </c>
      <c r="GB454" t="s">
        <v>2416</v>
      </c>
      <c r="GC454">
        <v>2027</v>
      </c>
      <c r="GD454">
        <v>1</v>
      </c>
      <c r="GE454">
        <v>1</v>
      </c>
      <c r="GF454">
        <v>1</v>
      </c>
      <c r="GG454">
        <v>0</v>
      </c>
      <c r="GH454">
        <v>0</v>
      </c>
      <c r="GI454">
        <v>0</v>
      </c>
      <c r="GJ454">
        <v>0</v>
      </c>
      <c r="GK454">
        <v>0</v>
      </c>
      <c r="GL454">
        <v>1</v>
      </c>
      <c r="GM454" t="s">
        <v>1804</v>
      </c>
      <c r="GN454">
        <v>0</v>
      </c>
      <c r="GO454" t="s">
        <v>1838</v>
      </c>
      <c r="GP454">
        <v>0</v>
      </c>
      <c r="GQ454" t="s">
        <v>1894</v>
      </c>
      <c r="GR454">
        <v>352.28219780000001</v>
      </c>
      <c r="GS454">
        <v>2.95842369131489</v>
      </c>
      <c r="GT454">
        <v>0.96627079689463602</v>
      </c>
      <c r="GU454">
        <v>0</v>
      </c>
      <c r="GV454">
        <v>15540555</v>
      </c>
      <c r="GW454">
        <v>1472470</v>
      </c>
      <c r="GX454">
        <v>0.47</v>
      </c>
      <c r="GY454">
        <v>1637816</v>
      </c>
      <c r="GZ454">
        <v>210.77960214419628</v>
      </c>
      <c r="HA454" t="s">
        <v>1806</v>
      </c>
      <c r="HB454" s="57">
        <v>0.55399999999999905</v>
      </c>
      <c r="HC454" t="s">
        <v>1806</v>
      </c>
      <c r="HD454" s="58">
        <v>210.52660853253201</v>
      </c>
      <c r="HE454" s="18">
        <v>1519001.5199999975</v>
      </c>
      <c r="HF454" s="18">
        <v>15458878.469039975</v>
      </c>
      <c r="HG454" s="18">
        <v>1627252.6279017832</v>
      </c>
      <c r="HH454" s="57">
        <v>0.27971403038427167</v>
      </c>
      <c r="HI454">
        <v>28</v>
      </c>
      <c r="HJ454" s="11">
        <v>16.949443041398965</v>
      </c>
      <c r="HK454">
        <v>0</v>
      </c>
      <c r="HL454" s="11">
        <v>16.949443041398965</v>
      </c>
      <c r="HM454" s="59" t="s">
        <v>44</v>
      </c>
      <c r="HN454" s="59" t="s">
        <v>44</v>
      </c>
      <c r="HO454" s="59" t="s">
        <v>44</v>
      </c>
      <c r="HP454" s="59" t="s">
        <v>44</v>
      </c>
      <c r="HQ454" s="59" t="s">
        <v>44</v>
      </c>
      <c r="HR454" s="59" t="s">
        <v>44</v>
      </c>
      <c r="HS454" s="59" t="s">
        <v>44</v>
      </c>
      <c r="HT454" s="59" t="s">
        <v>44</v>
      </c>
      <c r="HU454" t="s">
        <v>44</v>
      </c>
      <c r="HV454" s="19">
        <v>1</v>
      </c>
      <c r="HW454" s="18">
        <v>294.42661443000009</v>
      </c>
      <c r="HX454" s="58">
        <v>96.984126793242012</v>
      </c>
      <c r="HY454" s="58">
        <v>216.01587320675799</v>
      </c>
      <c r="HZ454" s="57">
        <v>0.80272804690620703</v>
      </c>
      <c r="IA454" s="18">
        <v>1519001.5199999975</v>
      </c>
      <c r="IB454" s="18">
        <v>2200983.9772511907</v>
      </c>
      <c r="IC454" s="18">
        <v>22399413.936485365</v>
      </c>
      <c r="ID454" s="58">
        <v>21.052660853253201</v>
      </c>
      <c r="IE454" s="18">
        <v>235783.63245822981</v>
      </c>
      <c r="IF454" s="18">
        <v>1391468.9954435534</v>
      </c>
      <c r="IG454" s="18">
        <v>466680463.56234998</v>
      </c>
      <c r="IH454" s="18">
        <v>0</v>
      </c>
      <c r="II454" s="18">
        <v>0</v>
      </c>
      <c r="IJ454" s="18">
        <v>2160.3989402930138</v>
      </c>
      <c r="IK454" s="58">
        <v>26.009317533546326</v>
      </c>
      <c r="IL454" s="58">
        <v>6.853714801528378</v>
      </c>
      <c r="IM454" s="58">
        <v>12.587913592020001</v>
      </c>
      <c r="IN454" s="58">
        <v>25.64851800039407</v>
      </c>
      <c r="IO454" s="58">
        <v>0</v>
      </c>
      <c r="IP454" s="58">
        <v>77.863559091568419</v>
      </c>
      <c r="IQ454" s="58">
        <v>2.2506291783215886</v>
      </c>
      <c r="IR454" s="58">
        <v>2.4569064449309335</v>
      </c>
      <c r="IS454" s="58">
        <f t="shared" si="35"/>
        <v>2160.3989402930138</v>
      </c>
      <c r="IT454" s="60"/>
      <c r="IU454" s="18">
        <f t="shared" si="36"/>
        <v>12.587913592020001</v>
      </c>
      <c r="IV454" s="18">
        <f t="shared" si="37"/>
        <v>26.009317533546326</v>
      </c>
      <c r="IW454" s="57">
        <f t="shared" si="38"/>
        <v>0.30985344023400008</v>
      </c>
      <c r="IX454" s="57">
        <f t="shared" si="39"/>
        <v>0.44896759369351713</v>
      </c>
      <c r="JA454" s="18">
        <v>205.4</v>
      </c>
    </row>
    <row r="455" spans="18:261" x14ac:dyDescent="0.2">
      <c r="R455" t="s">
        <v>853</v>
      </c>
      <c r="S455">
        <v>879</v>
      </c>
      <c r="T455" t="s">
        <v>41</v>
      </c>
      <c r="U455">
        <v>62</v>
      </c>
      <c r="V455">
        <v>596</v>
      </c>
      <c r="W455" t="s">
        <v>42</v>
      </c>
      <c r="X455" t="s">
        <v>95</v>
      </c>
      <c r="Y455">
        <v>17179</v>
      </c>
      <c r="Z455">
        <v>384</v>
      </c>
      <c r="AA455">
        <v>1536</v>
      </c>
      <c r="AB455" t="b">
        <v>1</v>
      </c>
      <c r="AC455">
        <v>11525</v>
      </c>
      <c r="AD455">
        <v>1975</v>
      </c>
      <c r="AE455" s="10">
        <v>9999</v>
      </c>
      <c r="AF455" s="11">
        <v>180</v>
      </c>
      <c r="AG455" s="11">
        <v>24.98773270310485</v>
      </c>
      <c r="AH455" s="11">
        <v>0</v>
      </c>
      <c r="AI455" s="11">
        <v>13.882073723947139</v>
      </c>
      <c r="AJ455" s="11" t="s">
        <v>95</v>
      </c>
      <c r="AK455" s="11">
        <v>4.82</v>
      </c>
      <c r="AL455" s="11" t="s">
        <v>95</v>
      </c>
      <c r="AM455" s="11">
        <v>-28.91</v>
      </c>
      <c r="AQ455" t="s">
        <v>1071</v>
      </c>
      <c r="AR455" t="s">
        <v>1075</v>
      </c>
      <c r="AS455">
        <v>6190</v>
      </c>
      <c r="AT455" t="s">
        <v>41</v>
      </c>
      <c r="AU455">
        <v>44622</v>
      </c>
      <c r="AV455">
        <v>90035</v>
      </c>
      <c r="AW455" t="s">
        <v>42</v>
      </c>
      <c r="AX455">
        <v>0</v>
      </c>
      <c r="AY455" t="s">
        <v>1049</v>
      </c>
      <c r="AZ455" t="s">
        <v>300</v>
      </c>
      <c r="BA455">
        <v>22</v>
      </c>
      <c r="BB455" t="s">
        <v>1073</v>
      </c>
      <c r="BC455">
        <v>79</v>
      </c>
      <c r="BD455">
        <v>22079</v>
      </c>
      <c r="BE455">
        <v>313</v>
      </c>
      <c r="BF455">
        <v>10177</v>
      </c>
      <c r="BG455">
        <v>2010</v>
      </c>
      <c r="BH455">
        <v>2027</v>
      </c>
      <c r="BI455" t="s">
        <v>1787</v>
      </c>
      <c r="BJ455" t="s">
        <v>1788</v>
      </c>
      <c r="BK455" t="s">
        <v>1808</v>
      </c>
      <c r="BL455" t="s">
        <v>2345</v>
      </c>
      <c r="BM455" t="s">
        <v>1865</v>
      </c>
      <c r="BN455">
        <v>2010</v>
      </c>
      <c r="BO455">
        <v>0.92</v>
      </c>
      <c r="BP455" t="s">
        <v>1866</v>
      </c>
      <c r="BQ455" t="s">
        <v>1699</v>
      </c>
      <c r="BR455">
        <v>0</v>
      </c>
      <c r="BS455">
        <v>2010</v>
      </c>
      <c r="BT455" t="s">
        <v>1993</v>
      </c>
      <c r="BU455">
        <v>0</v>
      </c>
      <c r="BV455" t="s">
        <v>1812</v>
      </c>
      <c r="BW455">
        <v>2015</v>
      </c>
      <c r="BX455">
        <v>0</v>
      </c>
      <c r="BY455">
        <v>1.2</v>
      </c>
      <c r="BZ455">
        <v>2.717E-2</v>
      </c>
      <c r="CA455">
        <v>2.717E-2</v>
      </c>
      <c r="CB455">
        <v>2.717E-2</v>
      </c>
      <c r="CC455">
        <v>2.717E-2</v>
      </c>
      <c r="CD455">
        <v>7.0000000000000007E-2</v>
      </c>
      <c r="CE455">
        <v>7.0000000000000007E-2</v>
      </c>
      <c r="CF455">
        <v>7.0000000000000007E-2</v>
      </c>
      <c r="CG455">
        <v>0.99</v>
      </c>
      <c r="CH455" t="s">
        <v>1793</v>
      </c>
      <c r="CI455">
        <v>2016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 t="s">
        <v>2602</v>
      </c>
      <c r="CT455">
        <v>0</v>
      </c>
      <c r="CU455">
        <v>0</v>
      </c>
      <c r="CV455">
        <v>0</v>
      </c>
      <c r="CW455" t="s">
        <v>2013</v>
      </c>
      <c r="CX455">
        <v>31.395</v>
      </c>
      <c r="CY455">
        <v>-92.716667000000001</v>
      </c>
      <c r="CZ455" t="s">
        <v>1817</v>
      </c>
      <c r="DA455" t="s">
        <v>1818</v>
      </c>
      <c r="DB455" t="s">
        <v>2570</v>
      </c>
      <c r="DC455" t="s">
        <v>1858</v>
      </c>
      <c r="DD455" s="18">
        <v>18433753.199999999</v>
      </c>
      <c r="DE455" s="18">
        <v>1816706.8</v>
      </c>
      <c r="DF455" s="57">
        <v>0.56200000000000006</v>
      </c>
      <c r="DG455" t="s">
        <v>1820</v>
      </c>
      <c r="DH455">
        <v>8484068.8000000007</v>
      </c>
      <c r="DI455">
        <v>1057.5999999999999</v>
      </c>
      <c r="DJ455">
        <v>326</v>
      </c>
      <c r="DK455">
        <v>1940366.6</v>
      </c>
      <c r="DL455">
        <v>5.8</v>
      </c>
      <c r="DM455">
        <v>142</v>
      </c>
      <c r="DN455">
        <v>6</v>
      </c>
      <c r="DO455">
        <v>2</v>
      </c>
      <c r="DP455">
        <v>0.118828751210499</v>
      </c>
      <c r="DQ455">
        <v>4.0379770087271401E-2</v>
      </c>
      <c r="DR455">
        <v>210.89242647704799</v>
      </c>
      <c r="DS455">
        <v>2.7506655372800701E-7</v>
      </c>
      <c r="DT455">
        <v>4.0114366878631499E-2</v>
      </c>
      <c r="DU455">
        <v>0.114746030124782</v>
      </c>
      <c r="DV455">
        <v>3.53698996035164E-2</v>
      </c>
      <c r="DW455" s="58">
        <v>210.523226490848</v>
      </c>
      <c r="DX455">
        <v>3.1464021119692498E-7</v>
      </c>
      <c r="DY455">
        <v>3.3474504591476197E-2</v>
      </c>
      <c r="DZ455">
        <v>5.5749996573698098E-4</v>
      </c>
      <c r="EA455">
        <v>1.85833321912327E-4</v>
      </c>
      <c r="EB455">
        <v>0</v>
      </c>
      <c r="EC455">
        <v>139914</v>
      </c>
      <c r="ED455">
        <v>0</v>
      </c>
      <c r="EE455">
        <v>0</v>
      </c>
      <c r="EF455">
        <v>1</v>
      </c>
      <c r="EG455">
        <v>1</v>
      </c>
      <c r="EH455">
        <v>0</v>
      </c>
      <c r="EI455">
        <v>0</v>
      </c>
      <c r="EJ455">
        <v>1.0442712999999999E-2</v>
      </c>
      <c r="EK455">
        <v>0</v>
      </c>
      <c r="EL455" t="s">
        <v>1848</v>
      </c>
      <c r="EM455">
        <v>0</v>
      </c>
      <c r="EN455">
        <v>0</v>
      </c>
      <c r="EO455">
        <v>1</v>
      </c>
      <c r="EP455">
        <v>1</v>
      </c>
      <c r="EQ455">
        <v>0</v>
      </c>
      <c r="ER455">
        <v>1</v>
      </c>
      <c r="ES455">
        <v>0</v>
      </c>
      <c r="ET455">
        <v>0</v>
      </c>
      <c r="EU455">
        <v>0</v>
      </c>
      <c r="EV455">
        <v>0</v>
      </c>
      <c r="EW455">
        <v>0</v>
      </c>
      <c r="EX455">
        <v>1</v>
      </c>
      <c r="EY455">
        <v>1</v>
      </c>
      <c r="EZ455" t="s">
        <v>1823</v>
      </c>
      <c r="FA455">
        <v>12</v>
      </c>
      <c r="FB455" t="s">
        <v>1940</v>
      </c>
      <c r="FC455">
        <v>6</v>
      </c>
      <c r="FD455" t="s">
        <v>1849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0</v>
      </c>
      <c r="FK455">
        <v>0</v>
      </c>
      <c r="FL455">
        <v>52</v>
      </c>
      <c r="FM455">
        <v>98</v>
      </c>
      <c r="FN455">
        <v>42</v>
      </c>
      <c r="FO455">
        <v>67</v>
      </c>
      <c r="FP455">
        <v>1</v>
      </c>
      <c r="FQ455">
        <v>0</v>
      </c>
      <c r="FR455">
        <v>0</v>
      </c>
      <c r="FS455">
        <v>0</v>
      </c>
      <c r="FT455">
        <v>0</v>
      </c>
      <c r="FU455">
        <v>0</v>
      </c>
      <c r="FV455">
        <v>0</v>
      </c>
      <c r="FW455">
        <v>0</v>
      </c>
      <c r="FX455" t="s">
        <v>1827</v>
      </c>
      <c r="FY455" t="s">
        <v>2114</v>
      </c>
      <c r="FZ455">
        <v>2028</v>
      </c>
      <c r="GA455">
        <v>1</v>
      </c>
      <c r="GB455" t="s">
        <v>2416</v>
      </c>
      <c r="GC455">
        <v>2027</v>
      </c>
      <c r="GD455">
        <v>1</v>
      </c>
      <c r="GE455">
        <v>1</v>
      </c>
      <c r="GF455">
        <v>1</v>
      </c>
      <c r="GG455">
        <v>0</v>
      </c>
      <c r="GH455">
        <v>0</v>
      </c>
      <c r="GI455">
        <v>0</v>
      </c>
      <c r="GJ455">
        <v>0</v>
      </c>
      <c r="GK455">
        <v>0</v>
      </c>
      <c r="GL455">
        <v>1</v>
      </c>
      <c r="GM455" t="s">
        <v>1804</v>
      </c>
      <c r="GN455">
        <v>0</v>
      </c>
      <c r="GO455" t="s">
        <v>1838</v>
      </c>
      <c r="GP455">
        <v>0</v>
      </c>
      <c r="GQ455" t="s">
        <v>1894</v>
      </c>
      <c r="GR455">
        <v>352.28219780000001</v>
      </c>
      <c r="GS455">
        <v>3.00213864511095</v>
      </c>
      <c r="GT455">
        <v>0.92539447646196105</v>
      </c>
      <c r="GU455">
        <v>0</v>
      </c>
      <c r="GV455">
        <v>12724160</v>
      </c>
      <c r="GW455">
        <v>1211353</v>
      </c>
      <c r="GX455">
        <v>0.39</v>
      </c>
      <c r="GY455">
        <v>1339518</v>
      </c>
      <c r="GZ455">
        <v>210.54717953876718</v>
      </c>
      <c r="HA455" t="s">
        <v>1806</v>
      </c>
      <c r="HB455" s="57">
        <v>0.56200000000000006</v>
      </c>
      <c r="HC455" t="s">
        <v>1806</v>
      </c>
      <c r="HD455" s="58">
        <v>210.523226490848</v>
      </c>
      <c r="HE455" s="18">
        <v>1540936.56</v>
      </c>
      <c r="HF455" s="18">
        <v>15682111.37112</v>
      </c>
      <c r="HG455" s="18">
        <v>1650724.3420184993</v>
      </c>
      <c r="HH455" s="57">
        <v>0.27971403038427167</v>
      </c>
      <c r="HI455">
        <v>28</v>
      </c>
      <c r="HJ455" s="11">
        <v>16.949443041398965</v>
      </c>
      <c r="HK455">
        <v>0</v>
      </c>
      <c r="HL455" s="11">
        <v>16.949443041398965</v>
      </c>
      <c r="HM455" s="59" t="s">
        <v>44</v>
      </c>
      <c r="HN455" s="59" t="s">
        <v>44</v>
      </c>
      <c r="HO455" s="59" t="s">
        <v>44</v>
      </c>
      <c r="HP455" s="59" t="s">
        <v>44</v>
      </c>
      <c r="HQ455" s="59" t="s">
        <v>44</v>
      </c>
      <c r="HR455" s="59" t="s">
        <v>44</v>
      </c>
      <c r="HS455" s="59" t="s">
        <v>44</v>
      </c>
      <c r="HT455" s="59" t="s">
        <v>44</v>
      </c>
      <c r="HU455" t="s">
        <v>44</v>
      </c>
      <c r="HV455" s="19">
        <v>1</v>
      </c>
      <c r="HW455" s="18">
        <v>294.42661443000009</v>
      </c>
      <c r="HX455" s="58">
        <v>96.984126793242012</v>
      </c>
      <c r="HY455" s="58">
        <v>216.01587320675799</v>
      </c>
      <c r="HZ455" s="57">
        <v>0.81431978765575663</v>
      </c>
      <c r="IA455" s="18">
        <v>1540936.56</v>
      </c>
      <c r="IB455" s="18">
        <v>2232767.1393775661</v>
      </c>
      <c r="IC455" s="18">
        <v>22722871.177445486</v>
      </c>
      <c r="ID455" s="58">
        <v>21.0523226490848</v>
      </c>
      <c r="IE455" s="18">
        <v>239184.60777058589</v>
      </c>
      <c r="IF455" s="18">
        <v>1411539.7342479134</v>
      </c>
      <c r="IG455" s="18">
        <v>466680463.56234998</v>
      </c>
      <c r="IH455" s="18">
        <v>0</v>
      </c>
      <c r="II455" s="18">
        <v>0</v>
      </c>
      <c r="IJ455" s="18">
        <v>2160.3989402930138</v>
      </c>
      <c r="IK455" s="58">
        <v>26.009317533546326</v>
      </c>
      <c r="IL455" s="58">
        <v>6.8537148015283815</v>
      </c>
      <c r="IM455" s="58">
        <v>12.587913592020001</v>
      </c>
      <c r="IN455" s="58">
        <v>25.648243054988846</v>
      </c>
      <c r="IO455" s="58">
        <v>0</v>
      </c>
      <c r="IP455" s="58">
        <v>77.862308238745811</v>
      </c>
      <c r="IQ455" s="58">
        <v>1.7530422120599383</v>
      </c>
      <c r="IR455" s="58">
        <v>1.9137448066424669</v>
      </c>
      <c r="IS455" s="58">
        <f t="shared" si="35"/>
        <v>2160.3989402930138</v>
      </c>
      <c r="IT455" s="60"/>
      <c r="IU455" s="18">
        <f t="shared" si="36"/>
        <v>12.587913592020001</v>
      </c>
      <c r="IV455" s="18">
        <f t="shared" si="37"/>
        <v>26.009317533546326</v>
      </c>
      <c r="IW455" s="57">
        <f t="shared" si="38"/>
        <v>0.30985344023400008</v>
      </c>
      <c r="IX455" s="57">
        <f t="shared" si="39"/>
        <v>0.44896759369351713</v>
      </c>
      <c r="JA455" s="18">
        <v>205.4</v>
      </c>
    </row>
    <row r="456" spans="18:261" x14ac:dyDescent="0.2">
      <c r="R456" t="s">
        <v>1100</v>
      </c>
      <c r="S456">
        <v>889</v>
      </c>
      <c r="T456" t="s">
        <v>41</v>
      </c>
      <c r="U456">
        <v>1</v>
      </c>
      <c r="V456">
        <v>611</v>
      </c>
      <c r="W456" t="s">
        <v>42</v>
      </c>
      <c r="X456" t="s">
        <v>95</v>
      </c>
      <c r="Y456">
        <v>17157</v>
      </c>
      <c r="Z456">
        <v>576</v>
      </c>
      <c r="AA456">
        <v>1778</v>
      </c>
      <c r="AB456" t="b">
        <v>1</v>
      </c>
      <c r="AC456">
        <v>10318</v>
      </c>
      <c r="AD456">
        <v>1973</v>
      </c>
      <c r="AE456" s="10">
        <v>2021</v>
      </c>
      <c r="AF456" s="11">
        <v>98</v>
      </c>
      <c r="AG456" s="11">
        <v>11.507296866328335</v>
      </c>
      <c r="AH456" s="11">
        <v>0</v>
      </c>
      <c r="AI456" s="11">
        <v>11.507296866328335</v>
      </c>
      <c r="AJ456" s="11" t="s">
        <v>95</v>
      </c>
      <c r="AK456" s="11">
        <v>4.82</v>
      </c>
      <c r="AL456" s="11" t="s">
        <v>95</v>
      </c>
      <c r="AM456" s="11">
        <v>-28.91</v>
      </c>
      <c r="AQ456" t="s">
        <v>1076</v>
      </c>
      <c r="AR456" t="s">
        <v>1077</v>
      </c>
      <c r="AS456">
        <v>6250</v>
      </c>
      <c r="AT456" t="s">
        <v>41</v>
      </c>
      <c r="AU456" t="s">
        <v>198</v>
      </c>
      <c r="AV456">
        <v>2871</v>
      </c>
      <c r="AW456" t="s">
        <v>42</v>
      </c>
      <c r="AX456">
        <v>0</v>
      </c>
      <c r="AY456" t="s">
        <v>263</v>
      </c>
      <c r="AZ456" t="s">
        <v>385</v>
      </c>
      <c r="BA456">
        <v>37</v>
      </c>
      <c r="BB456" t="s">
        <v>943</v>
      </c>
      <c r="BC456">
        <v>145</v>
      </c>
      <c r="BD456">
        <v>37145</v>
      </c>
      <c r="BE456">
        <v>364</v>
      </c>
      <c r="BF456">
        <v>11143</v>
      </c>
      <c r="BG456">
        <v>1983</v>
      </c>
      <c r="BH456">
        <v>2028</v>
      </c>
      <c r="BI456" t="s">
        <v>1807</v>
      </c>
      <c r="BJ456" t="s">
        <v>1788</v>
      </c>
      <c r="BK456" t="s">
        <v>1808</v>
      </c>
      <c r="BL456" t="s">
        <v>1809</v>
      </c>
      <c r="BM456" t="s">
        <v>1810</v>
      </c>
      <c r="BN456">
        <v>2009</v>
      </c>
      <c r="BO456">
        <v>0.97</v>
      </c>
      <c r="BP456" t="s">
        <v>1811</v>
      </c>
      <c r="BQ456" t="s">
        <v>1701</v>
      </c>
      <c r="BR456">
        <v>2004</v>
      </c>
      <c r="BS456">
        <v>0</v>
      </c>
      <c r="BT456" t="s">
        <v>2021</v>
      </c>
      <c r="BU456" t="s">
        <v>1863</v>
      </c>
      <c r="BV456">
        <v>0</v>
      </c>
      <c r="BW456">
        <v>0</v>
      </c>
      <c r="BX456">
        <v>0</v>
      </c>
      <c r="BY456">
        <v>0.32600000000000001</v>
      </c>
      <c r="BZ456">
        <v>0.13824</v>
      </c>
      <c r="CA456">
        <v>0.13824</v>
      </c>
      <c r="CB456">
        <v>0.13824</v>
      </c>
      <c r="CC456">
        <v>0.13824</v>
      </c>
      <c r="CD456">
        <v>0.05</v>
      </c>
      <c r="CE456">
        <v>0.1</v>
      </c>
      <c r="CF456">
        <v>1</v>
      </c>
      <c r="CG456">
        <v>0.99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 t="s">
        <v>2602</v>
      </c>
      <c r="CT456" t="s">
        <v>2705</v>
      </c>
      <c r="CU456">
        <v>0.5</v>
      </c>
      <c r="CV456">
        <v>0</v>
      </c>
      <c r="CW456" t="s">
        <v>2119</v>
      </c>
      <c r="CX456">
        <v>36.527799999999999</v>
      </c>
      <c r="CY456">
        <v>-78.8917</v>
      </c>
      <c r="CZ456" t="s">
        <v>1817</v>
      </c>
      <c r="DA456" t="s">
        <v>1818</v>
      </c>
      <c r="DB456">
        <v>0</v>
      </c>
      <c r="DC456">
        <v>0</v>
      </c>
      <c r="DD456" s="18">
        <v>8466913</v>
      </c>
      <c r="DE456" s="18">
        <v>0</v>
      </c>
      <c r="DF456" s="57">
        <v>0.19600000000000001</v>
      </c>
      <c r="DG456" t="s">
        <v>1877</v>
      </c>
      <c r="DH456">
        <v>5140614</v>
      </c>
      <c r="DI456">
        <v>659</v>
      </c>
      <c r="DJ456">
        <v>627.20000000000005</v>
      </c>
      <c r="DK456">
        <v>867881.4</v>
      </c>
      <c r="DL456">
        <v>3.6</v>
      </c>
      <c r="DM456">
        <v>372.2</v>
      </c>
      <c r="DN456">
        <v>70</v>
      </c>
      <c r="DO456">
        <v>2</v>
      </c>
      <c r="DP456">
        <v>0.15765295585061301</v>
      </c>
      <c r="DQ456">
        <v>0.12943876908927901</v>
      </c>
      <c r="DR456">
        <v>205.06145185997599</v>
      </c>
      <c r="DS456">
        <v>4.9498573265498796E-7</v>
      </c>
      <c r="DT456">
        <v>0.12498215262949899</v>
      </c>
      <c r="DU456">
        <v>0.155664762351992</v>
      </c>
      <c r="DV456">
        <v>0.14815316987430899</v>
      </c>
      <c r="DW456" s="58">
        <v>205.005389803816</v>
      </c>
      <c r="DX456">
        <v>4.25184479868873E-7</v>
      </c>
      <c r="DY456">
        <v>0.144807604694692</v>
      </c>
      <c r="DZ456">
        <v>1.63045389740205E-2</v>
      </c>
      <c r="EA456">
        <v>4.6584397068630203E-4</v>
      </c>
      <c r="EB456">
        <v>762765</v>
      </c>
      <c r="EC456">
        <v>710092</v>
      </c>
      <c r="ED456">
        <v>0</v>
      </c>
      <c r="EE456">
        <v>34072</v>
      </c>
      <c r="EF456">
        <v>1</v>
      </c>
      <c r="EG456">
        <v>0</v>
      </c>
      <c r="EH456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>
        <v>1</v>
      </c>
      <c r="EO456">
        <v>0</v>
      </c>
      <c r="EP456">
        <v>0</v>
      </c>
      <c r="EQ456">
        <v>1</v>
      </c>
      <c r="ER456">
        <v>1</v>
      </c>
      <c r="ES456">
        <v>0</v>
      </c>
      <c r="ET456">
        <v>0</v>
      </c>
      <c r="EU456">
        <v>0</v>
      </c>
      <c r="EV456">
        <v>0</v>
      </c>
      <c r="EW456">
        <v>0</v>
      </c>
      <c r="EX456">
        <v>1</v>
      </c>
      <c r="EY456">
        <v>1</v>
      </c>
      <c r="EZ456" t="s">
        <v>1823</v>
      </c>
      <c r="FA456">
        <v>39</v>
      </c>
      <c r="FB456" t="s">
        <v>1802</v>
      </c>
      <c r="FC456">
        <v>2</v>
      </c>
      <c r="FD456" t="s">
        <v>1803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39</v>
      </c>
      <c r="FM456">
        <v>79</v>
      </c>
      <c r="FN456">
        <v>35</v>
      </c>
      <c r="FO456">
        <v>54</v>
      </c>
      <c r="FP456">
        <v>0</v>
      </c>
      <c r="FQ456">
        <v>0</v>
      </c>
      <c r="FR456">
        <v>0</v>
      </c>
      <c r="FS456">
        <v>0</v>
      </c>
      <c r="FT456">
        <v>0</v>
      </c>
      <c r="FU456">
        <v>0</v>
      </c>
      <c r="FV456">
        <v>0</v>
      </c>
      <c r="FW456">
        <v>0</v>
      </c>
      <c r="FX456">
        <v>0</v>
      </c>
      <c r="FY456">
        <v>0</v>
      </c>
      <c r="FZ456">
        <v>0</v>
      </c>
      <c r="GA456">
        <v>0</v>
      </c>
      <c r="GB456">
        <v>0</v>
      </c>
      <c r="GC456">
        <v>0</v>
      </c>
      <c r="GD456">
        <v>0</v>
      </c>
      <c r="GE456">
        <v>0</v>
      </c>
      <c r="GF456">
        <v>0</v>
      </c>
      <c r="GG456">
        <v>0</v>
      </c>
      <c r="GH456">
        <v>0</v>
      </c>
      <c r="GI456">
        <v>1</v>
      </c>
      <c r="GJ456">
        <v>0</v>
      </c>
      <c r="GK456" t="s">
        <v>1836</v>
      </c>
      <c r="GL456">
        <v>1</v>
      </c>
      <c r="GM456" t="s">
        <v>1836</v>
      </c>
      <c r="GN456">
        <v>0</v>
      </c>
      <c r="GO456" t="s">
        <v>1893</v>
      </c>
      <c r="GP456">
        <v>0</v>
      </c>
      <c r="GQ456" t="s">
        <v>2264</v>
      </c>
      <c r="GR456">
        <v>123.8929899</v>
      </c>
      <c r="GS456">
        <v>5.3191064363844198</v>
      </c>
      <c r="GT456">
        <v>5.0624333185133601</v>
      </c>
      <c r="GU456">
        <v>0</v>
      </c>
      <c r="GV456">
        <v>10486804</v>
      </c>
      <c r="GW456" t="s">
        <v>44</v>
      </c>
      <c r="GX456">
        <v>0.24</v>
      </c>
      <c r="GY456">
        <v>1075102</v>
      </c>
      <c r="GZ456">
        <v>205.03901856085037</v>
      </c>
      <c r="HA456" t="s">
        <v>1840</v>
      </c>
      <c r="HB456" s="57">
        <v>0.2</v>
      </c>
      <c r="HC456" t="s">
        <v>1806</v>
      </c>
      <c r="HD456" s="58">
        <v>205.005389803816</v>
      </c>
      <c r="HE456" s="18">
        <v>637728</v>
      </c>
      <c r="HF456" s="18">
        <v>7106203.1040000003</v>
      </c>
      <c r="HG456" s="18">
        <v>728404.96868030366</v>
      </c>
      <c r="HH456" s="57">
        <v>0.5</v>
      </c>
      <c r="HI456">
        <v>189</v>
      </c>
      <c r="HJ456" s="11">
        <v>27.484066267935813</v>
      </c>
      <c r="HK456">
        <v>98</v>
      </c>
      <c r="HL456" s="11">
        <v>14.541834004198842</v>
      </c>
      <c r="HM456" s="59" t="s">
        <v>44</v>
      </c>
      <c r="HN456" s="59" t="s">
        <v>44</v>
      </c>
      <c r="HO456" s="59" t="s">
        <v>44</v>
      </c>
      <c r="HP456" s="59" t="s">
        <v>44</v>
      </c>
      <c r="HQ456" s="59" t="s">
        <v>44</v>
      </c>
      <c r="HR456" s="59" t="s">
        <v>44</v>
      </c>
      <c r="HS456" s="59" t="s">
        <v>44</v>
      </c>
      <c r="HT456" s="59" t="s">
        <v>44</v>
      </c>
      <c r="HU456" t="s">
        <v>44</v>
      </c>
      <c r="HV456" s="19">
        <v>1</v>
      </c>
      <c r="HW456" s="18">
        <v>374.90088636000007</v>
      </c>
      <c r="HX456" s="58">
        <v>123.49235196698402</v>
      </c>
      <c r="HY456" s="58">
        <v>240.50764803301598</v>
      </c>
      <c r="HZ456" s="57">
        <v>0.30269307689544361</v>
      </c>
      <c r="IA456" s="18">
        <v>637728</v>
      </c>
      <c r="IB456" s="18">
        <v>965179.25271188735</v>
      </c>
      <c r="IC456" s="18">
        <v>10754992.412968561</v>
      </c>
      <c r="ID456" s="58">
        <v>20.500538980381602</v>
      </c>
      <c r="IE456" s="18">
        <v>110241.57059788519</v>
      </c>
      <c r="IF456" s="18">
        <v>618163.39808241848</v>
      </c>
      <c r="IG456" s="18">
        <v>594236087.57358861</v>
      </c>
      <c r="IH456" s="18">
        <v>0</v>
      </c>
      <c r="II456" s="18">
        <v>0</v>
      </c>
      <c r="IJ456" s="18">
        <v>2470.7575515104372</v>
      </c>
      <c r="IK456" s="58">
        <v>24.743418857142856</v>
      </c>
      <c r="IL456" s="58">
        <v>8.5823171688444617</v>
      </c>
      <c r="IM456" s="58">
        <v>13.782757311179999</v>
      </c>
      <c r="IN456" s="58">
        <v>24.881465419977062</v>
      </c>
      <c r="IO456" s="58">
        <v>0</v>
      </c>
      <c r="IP456" s="58">
        <v>82.392319040414677</v>
      </c>
      <c r="IQ456" s="58">
        <v>71.079624140278796</v>
      </c>
      <c r="IR456" s="58">
        <v>73.32926324066834</v>
      </c>
      <c r="IS456" s="58">
        <f t="shared" si="35"/>
        <v>2470.7575515104372</v>
      </c>
      <c r="IT456" s="60"/>
      <c r="IU456" s="18">
        <f t="shared" si="36"/>
        <v>13.782757311179999</v>
      </c>
      <c r="IV456" s="18">
        <f t="shared" si="37"/>
        <v>24.743418857142856</v>
      </c>
      <c r="IW456" s="57">
        <f t="shared" si="38"/>
        <v>0.339264703206</v>
      </c>
      <c r="IX456" s="57">
        <f t="shared" si="39"/>
        <v>0.51346538447721812</v>
      </c>
      <c r="JA456" s="18">
        <v>205.4</v>
      </c>
    </row>
    <row r="457" spans="18:261" x14ac:dyDescent="0.2">
      <c r="R457" t="s">
        <v>1101</v>
      </c>
      <c r="S457">
        <v>889</v>
      </c>
      <c r="T457" t="s">
        <v>41</v>
      </c>
      <c r="U457">
        <v>2</v>
      </c>
      <c r="V457">
        <v>612</v>
      </c>
      <c r="W457" t="s">
        <v>42</v>
      </c>
      <c r="X457" t="s">
        <v>95</v>
      </c>
      <c r="Y457">
        <v>17157</v>
      </c>
      <c r="Z457">
        <v>581</v>
      </c>
      <c r="AA457">
        <v>1778</v>
      </c>
      <c r="AB457" t="b">
        <v>1</v>
      </c>
      <c r="AC457">
        <v>10270</v>
      </c>
      <c r="AD457">
        <v>1973</v>
      </c>
      <c r="AE457" s="10">
        <v>2021</v>
      </c>
      <c r="AF457" s="11">
        <v>98</v>
      </c>
      <c r="AG457" s="11">
        <v>11.507296866328335</v>
      </c>
      <c r="AH457" s="11">
        <v>0</v>
      </c>
      <c r="AI457" s="11">
        <v>11.507296866328335</v>
      </c>
      <c r="AJ457" s="11" t="s">
        <v>95</v>
      </c>
      <c r="AK457" s="11">
        <v>4.82</v>
      </c>
      <c r="AL457" s="11" t="s">
        <v>95</v>
      </c>
      <c r="AM457" s="11">
        <v>-28.91</v>
      </c>
      <c r="AQ457" t="s">
        <v>1076</v>
      </c>
      <c r="AR457" t="s">
        <v>1078</v>
      </c>
      <c r="AS457">
        <v>6250</v>
      </c>
      <c r="AT457" t="s">
        <v>41</v>
      </c>
      <c r="AU457" t="s">
        <v>203</v>
      </c>
      <c r="AV457">
        <v>2872</v>
      </c>
      <c r="AW457" t="s">
        <v>42</v>
      </c>
      <c r="AX457">
        <v>0</v>
      </c>
      <c r="AY457" t="s">
        <v>263</v>
      </c>
      <c r="AZ457" t="s">
        <v>385</v>
      </c>
      <c r="BA457">
        <v>37</v>
      </c>
      <c r="BB457" t="s">
        <v>943</v>
      </c>
      <c r="BC457">
        <v>145</v>
      </c>
      <c r="BD457">
        <v>37145</v>
      </c>
      <c r="BE457">
        <v>364</v>
      </c>
      <c r="BF457">
        <v>11143</v>
      </c>
      <c r="BG457">
        <v>1983</v>
      </c>
      <c r="BH457">
        <v>2028</v>
      </c>
      <c r="BI457" t="s">
        <v>1807</v>
      </c>
      <c r="BJ457" t="s">
        <v>1788</v>
      </c>
      <c r="BK457" t="s">
        <v>1808</v>
      </c>
      <c r="BL457" t="s">
        <v>1809</v>
      </c>
      <c r="BM457" t="s">
        <v>1810</v>
      </c>
      <c r="BN457">
        <v>2009</v>
      </c>
      <c r="BO457">
        <v>0.97</v>
      </c>
      <c r="BP457" t="s">
        <v>1811</v>
      </c>
      <c r="BQ457" t="s">
        <v>1701</v>
      </c>
      <c r="BR457">
        <v>2004</v>
      </c>
      <c r="BS457">
        <v>0</v>
      </c>
      <c r="BT457" t="s">
        <v>2021</v>
      </c>
      <c r="BU457" t="s">
        <v>1863</v>
      </c>
      <c r="BV457">
        <v>0</v>
      </c>
      <c r="BW457">
        <v>0</v>
      </c>
      <c r="BX457">
        <v>0</v>
      </c>
      <c r="BY457">
        <v>0.32600000000000001</v>
      </c>
      <c r="BZ457">
        <v>0.13219</v>
      </c>
      <c r="CA457">
        <v>0.13219</v>
      </c>
      <c r="CB457">
        <v>0.13219</v>
      </c>
      <c r="CC457">
        <v>0.13219</v>
      </c>
      <c r="CD457">
        <v>0.05</v>
      </c>
      <c r="CE457">
        <v>0.1</v>
      </c>
      <c r="CF457">
        <v>1</v>
      </c>
      <c r="CG457">
        <v>0.99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 t="s">
        <v>2602</v>
      </c>
      <c r="CT457" t="s">
        <v>2705</v>
      </c>
      <c r="CU457">
        <v>0.5</v>
      </c>
      <c r="CV457">
        <v>0</v>
      </c>
      <c r="CW457" t="s">
        <v>2119</v>
      </c>
      <c r="CX457">
        <v>36.527799999999999</v>
      </c>
      <c r="CY457">
        <v>-78.8917</v>
      </c>
      <c r="CZ457" t="s">
        <v>1817</v>
      </c>
      <c r="DA457" t="s">
        <v>1818</v>
      </c>
      <c r="DB457">
        <v>0</v>
      </c>
      <c r="DC457">
        <v>0</v>
      </c>
      <c r="DD457" s="18">
        <v>7390045.2000000002</v>
      </c>
      <c r="DE457" s="18">
        <v>0</v>
      </c>
      <c r="DF457" s="57">
        <v>0.17399999999999999</v>
      </c>
      <c r="DG457" t="s">
        <v>1877</v>
      </c>
      <c r="DH457">
        <v>4436067.8</v>
      </c>
      <c r="DI457">
        <v>582.6</v>
      </c>
      <c r="DJ457">
        <v>536.20000000000005</v>
      </c>
      <c r="DK457">
        <v>757469.4</v>
      </c>
      <c r="DL457">
        <v>2.8</v>
      </c>
      <c r="DM457">
        <v>315</v>
      </c>
      <c r="DN457">
        <v>56</v>
      </c>
      <c r="DO457">
        <v>2</v>
      </c>
      <c r="DP457">
        <v>0.15598479909110299</v>
      </c>
      <c r="DQ457">
        <v>0.13077993826235701</v>
      </c>
      <c r="DR457">
        <v>205.047249602785</v>
      </c>
      <c r="DS457">
        <v>4.7556341186311899E-7</v>
      </c>
      <c r="DT457">
        <v>0.12340455877968599</v>
      </c>
      <c r="DU457">
        <v>0.15767156606836399</v>
      </c>
      <c r="DV457">
        <v>0.145114132725466</v>
      </c>
      <c r="DW457" s="58">
        <v>204.997230598806</v>
      </c>
      <c r="DX457">
        <v>3.7888807500121902E-7</v>
      </c>
      <c r="DY457">
        <v>0.14201766708795499</v>
      </c>
      <c r="DZ457">
        <v>1.38630864255752E-2</v>
      </c>
      <c r="EA457">
        <v>4.9511022948482903E-4</v>
      </c>
      <c r="EB457">
        <v>762765</v>
      </c>
      <c r="EC457">
        <v>0</v>
      </c>
      <c r="ED457">
        <v>0</v>
      </c>
      <c r="EE457">
        <v>0</v>
      </c>
      <c r="EF457">
        <v>0</v>
      </c>
      <c r="EG457">
        <v>0</v>
      </c>
      <c r="EH457">
        <v>0</v>
      </c>
      <c r="EI457">
        <v>0</v>
      </c>
      <c r="EJ457">
        <v>0</v>
      </c>
      <c r="EK457">
        <v>0</v>
      </c>
      <c r="EL457">
        <v>0</v>
      </c>
      <c r="EM457">
        <v>0</v>
      </c>
      <c r="EN457">
        <v>1</v>
      </c>
      <c r="EO457">
        <v>0</v>
      </c>
      <c r="EP457">
        <v>0</v>
      </c>
      <c r="EQ457">
        <v>1</v>
      </c>
      <c r="ER457">
        <v>1</v>
      </c>
      <c r="ES457">
        <v>0</v>
      </c>
      <c r="ET457">
        <v>0</v>
      </c>
      <c r="EU457">
        <v>0</v>
      </c>
      <c r="EV457">
        <v>0</v>
      </c>
      <c r="EW457">
        <v>0</v>
      </c>
      <c r="EX457">
        <v>1</v>
      </c>
      <c r="EY457">
        <v>1</v>
      </c>
      <c r="EZ457" t="s">
        <v>1823</v>
      </c>
      <c r="FA457">
        <v>39</v>
      </c>
      <c r="FB457" t="s">
        <v>1802</v>
      </c>
      <c r="FC457">
        <v>2</v>
      </c>
      <c r="FD457" t="s">
        <v>1803</v>
      </c>
      <c r="FE457">
        <v>0</v>
      </c>
      <c r="FF457">
        <v>0</v>
      </c>
      <c r="FG457">
        <v>0</v>
      </c>
      <c r="FH457">
        <v>0</v>
      </c>
      <c r="FI457">
        <v>0</v>
      </c>
      <c r="FJ457">
        <v>0</v>
      </c>
      <c r="FK457">
        <v>0</v>
      </c>
      <c r="FL457">
        <v>39</v>
      </c>
      <c r="FM457">
        <v>79</v>
      </c>
      <c r="FN457">
        <v>35</v>
      </c>
      <c r="FO457">
        <v>54</v>
      </c>
      <c r="FP457">
        <v>0</v>
      </c>
      <c r="FQ457">
        <v>0</v>
      </c>
      <c r="FR457">
        <v>0</v>
      </c>
      <c r="FS457">
        <v>0</v>
      </c>
      <c r="FT457">
        <v>0</v>
      </c>
      <c r="FU457">
        <v>0</v>
      </c>
      <c r="FV457">
        <v>0</v>
      </c>
      <c r="FW457">
        <v>0</v>
      </c>
      <c r="FX457">
        <v>0</v>
      </c>
      <c r="FY457">
        <v>0</v>
      </c>
      <c r="FZ457">
        <v>0</v>
      </c>
      <c r="GA457">
        <v>0</v>
      </c>
      <c r="GB457">
        <v>0</v>
      </c>
      <c r="GC457">
        <v>0</v>
      </c>
      <c r="GD457">
        <v>0</v>
      </c>
      <c r="GE457">
        <v>0</v>
      </c>
      <c r="GF457">
        <v>0</v>
      </c>
      <c r="GG457">
        <v>0</v>
      </c>
      <c r="GH457">
        <v>0</v>
      </c>
      <c r="GI457">
        <v>1</v>
      </c>
      <c r="GJ457">
        <v>0</v>
      </c>
      <c r="GK457" t="s">
        <v>1804</v>
      </c>
      <c r="GL457">
        <v>1</v>
      </c>
      <c r="GM457" t="s">
        <v>1804</v>
      </c>
      <c r="GN457">
        <v>0</v>
      </c>
      <c r="GO457" t="s">
        <v>1893</v>
      </c>
      <c r="GP457">
        <v>0</v>
      </c>
      <c r="GQ457" t="s">
        <v>2264</v>
      </c>
      <c r="GR457">
        <v>123.8929899</v>
      </c>
      <c r="GS457">
        <v>4.7024452349583603</v>
      </c>
      <c r="GT457">
        <v>4.32792848435406</v>
      </c>
      <c r="GU457">
        <v>0</v>
      </c>
      <c r="GV457">
        <v>8400007</v>
      </c>
      <c r="GW457" t="s">
        <v>44</v>
      </c>
      <c r="GX457">
        <v>0.2</v>
      </c>
      <c r="GY457">
        <v>861144</v>
      </c>
      <c r="GZ457">
        <v>205.03411485252335</v>
      </c>
      <c r="HA457" t="s">
        <v>1840</v>
      </c>
      <c r="HB457" s="57">
        <v>0.2</v>
      </c>
      <c r="HC457" t="s">
        <v>1806</v>
      </c>
      <c r="HD457" s="58">
        <v>204.997230598806</v>
      </c>
      <c r="HE457" s="18">
        <v>637728</v>
      </c>
      <c r="HF457" s="18">
        <v>7106203.1040000003</v>
      </c>
      <c r="HG457" s="18">
        <v>728375.97819631943</v>
      </c>
      <c r="HH457" s="57">
        <v>0.5</v>
      </c>
      <c r="HI457">
        <v>189</v>
      </c>
      <c r="HJ457" s="11">
        <v>27.484066267935813</v>
      </c>
      <c r="HK457">
        <v>98</v>
      </c>
      <c r="HL457" s="11">
        <v>14.541834004198842</v>
      </c>
      <c r="HM457" s="59" t="s">
        <v>44</v>
      </c>
      <c r="HN457" s="59" t="s">
        <v>44</v>
      </c>
      <c r="HO457" s="59" t="s">
        <v>44</v>
      </c>
      <c r="HP457" s="59" t="s">
        <v>44</v>
      </c>
      <c r="HQ457" s="59" t="s">
        <v>44</v>
      </c>
      <c r="HR457" s="59" t="s">
        <v>44</v>
      </c>
      <c r="HS457" s="59" t="s">
        <v>44</v>
      </c>
      <c r="HT457" s="59" t="s">
        <v>44</v>
      </c>
      <c r="HU457" t="s">
        <v>44</v>
      </c>
      <c r="HV457" s="19">
        <v>1</v>
      </c>
      <c r="HW457" s="18">
        <v>374.90088636000007</v>
      </c>
      <c r="HX457" s="58">
        <v>123.49235196698402</v>
      </c>
      <c r="HY457" s="58">
        <v>240.50764803301598</v>
      </c>
      <c r="HZ457" s="57">
        <v>0.30269307689544361</v>
      </c>
      <c r="IA457" s="18">
        <v>637728</v>
      </c>
      <c r="IB457" s="18">
        <v>965179.25271188735</v>
      </c>
      <c r="IC457" s="18">
        <v>10754992.412968561</v>
      </c>
      <c r="ID457" s="58">
        <v>20.499723059880601</v>
      </c>
      <c r="IE457" s="18">
        <v>110237.18298848627</v>
      </c>
      <c r="IF457" s="18">
        <v>618138.79520783317</v>
      </c>
      <c r="IG457" s="18">
        <v>594236087.57358861</v>
      </c>
      <c r="IH457" s="18">
        <v>0</v>
      </c>
      <c r="II457" s="18">
        <v>0</v>
      </c>
      <c r="IJ457" s="18">
        <v>2470.7575515104372</v>
      </c>
      <c r="IK457" s="58">
        <v>24.743418857142856</v>
      </c>
      <c r="IL457" s="58">
        <v>8.5823171688444617</v>
      </c>
      <c r="IM457" s="58">
        <v>13.782757311179999</v>
      </c>
      <c r="IN457" s="58">
        <v>24.880847014542631</v>
      </c>
      <c r="IO457" s="58">
        <v>0</v>
      </c>
      <c r="IP457" s="58">
        <v>82.389039829936621</v>
      </c>
      <c r="IQ457" s="58">
        <v>71.082284945322414</v>
      </c>
      <c r="IR457" s="58">
        <v>73.334926985725176</v>
      </c>
      <c r="IS457" s="58">
        <f t="shared" si="35"/>
        <v>2470.7575515104372</v>
      </c>
      <c r="IT457" s="60"/>
      <c r="IU457" s="18">
        <f t="shared" si="36"/>
        <v>13.782757311179999</v>
      </c>
      <c r="IV457" s="18">
        <f t="shared" si="37"/>
        <v>24.743418857142856</v>
      </c>
      <c r="IW457" s="57">
        <f t="shared" si="38"/>
        <v>0.339264703206</v>
      </c>
      <c r="IX457" s="57">
        <f t="shared" si="39"/>
        <v>0.51346538447721812</v>
      </c>
      <c r="JA457" s="18">
        <v>205.4</v>
      </c>
    </row>
    <row r="458" spans="18:261" x14ac:dyDescent="0.2">
      <c r="R458" t="s">
        <v>1190</v>
      </c>
      <c r="S458">
        <v>963</v>
      </c>
      <c r="T458" t="s">
        <v>41</v>
      </c>
      <c r="U458">
        <v>33</v>
      </c>
      <c r="V458">
        <v>647</v>
      </c>
      <c r="W458" t="s">
        <v>42</v>
      </c>
      <c r="X458" t="s">
        <v>95</v>
      </c>
      <c r="Y458">
        <v>17167</v>
      </c>
      <c r="Z458">
        <v>188</v>
      </c>
      <c r="AA458">
        <v>396</v>
      </c>
      <c r="AB458" t="b">
        <v>0</v>
      </c>
      <c r="AC458">
        <v>11452</v>
      </c>
      <c r="AD458">
        <v>1978</v>
      </c>
      <c r="AE458" s="10">
        <v>2021</v>
      </c>
      <c r="AF458" s="11">
        <v>133</v>
      </c>
      <c r="AG458" s="11">
        <v>29.16516100326734</v>
      </c>
      <c r="AH458" s="11">
        <v>0</v>
      </c>
      <c r="AI458" s="11">
        <v>21.928692483659653</v>
      </c>
      <c r="AJ458" s="11" t="s">
        <v>95</v>
      </c>
      <c r="AK458" s="11">
        <v>4.82</v>
      </c>
      <c r="AL458" s="11" t="s">
        <v>95</v>
      </c>
      <c r="AM458" s="11">
        <v>-28.91</v>
      </c>
      <c r="AQ458" t="s">
        <v>757</v>
      </c>
      <c r="AR458" t="s">
        <v>1079</v>
      </c>
      <c r="AS458">
        <v>6257</v>
      </c>
      <c r="AT458" t="s">
        <v>41</v>
      </c>
      <c r="AU458">
        <v>3</v>
      </c>
      <c r="AV458">
        <v>2877</v>
      </c>
      <c r="AW458" t="s">
        <v>42</v>
      </c>
      <c r="AX458">
        <v>0</v>
      </c>
      <c r="AY458" t="s">
        <v>380</v>
      </c>
      <c r="AZ458" t="s">
        <v>759</v>
      </c>
      <c r="BA458">
        <v>13</v>
      </c>
      <c r="BB458" t="s">
        <v>313</v>
      </c>
      <c r="BC458">
        <v>207</v>
      </c>
      <c r="BD458">
        <v>13207</v>
      </c>
      <c r="BE458">
        <v>860</v>
      </c>
      <c r="BF458">
        <v>10740</v>
      </c>
      <c r="BG458">
        <v>1987</v>
      </c>
      <c r="BH458">
        <v>2028</v>
      </c>
      <c r="BI458" t="s">
        <v>1881</v>
      </c>
      <c r="BJ458" t="s">
        <v>1788</v>
      </c>
      <c r="BK458" t="s">
        <v>1808</v>
      </c>
      <c r="BL458" t="s">
        <v>1910</v>
      </c>
      <c r="BM458" t="s">
        <v>1810</v>
      </c>
      <c r="BN458">
        <v>2011</v>
      </c>
      <c r="BO458">
        <v>0.98</v>
      </c>
      <c r="BP458" t="s">
        <v>1792</v>
      </c>
      <c r="BQ458" t="s">
        <v>1701</v>
      </c>
      <c r="BR458">
        <v>2010</v>
      </c>
      <c r="BS458">
        <v>0</v>
      </c>
      <c r="BT458" t="s">
        <v>2516</v>
      </c>
      <c r="BU458" t="s">
        <v>1863</v>
      </c>
      <c r="BV458" t="s">
        <v>1812</v>
      </c>
      <c r="BW458">
        <v>2009</v>
      </c>
      <c r="BX458">
        <v>0</v>
      </c>
      <c r="BY458">
        <v>1.2</v>
      </c>
      <c r="BZ458">
        <v>0.23244999999999999</v>
      </c>
      <c r="CA458">
        <v>6.2890000000000001E-2</v>
      </c>
      <c r="CB458">
        <v>0.23244999999999999</v>
      </c>
      <c r="CC458">
        <v>6.2890000000000001E-2</v>
      </c>
      <c r="CD458">
        <v>0.1</v>
      </c>
      <c r="CE458">
        <v>0.1</v>
      </c>
      <c r="CF458">
        <v>0.1</v>
      </c>
      <c r="CG458">
        <v>0.99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0</v>
      </c>
      <c r="CS458" t="s">
        <v>2602</v>
      </c>
      <c r="CT458" t="s">
        <v>2706</v>
      </c>
      <c r="CU458">
        <v>1</v>
      </c>
      <c r="CV458">
        <v>0</v>
      </c>
      <c r="CW458" t="s">
        <v>2475</v>
      </c>
      <c r="CX458">
        <v>33.060600000000001</v>
      </c>
      <c r="CY458">
        <v>-83.807500000000005</v>
      </c>
      <c r="CZ458" t="s">
        <v>1817</v>
      </c>
      <c r="DA458" t="s">
        <v>1818</v>
      </c>
      <c r="DB458">
        <v>0</v>
      </c>
      <c r="DC458">
        <v>0</v>
      </c>
      <c r="DD458" s="18">
        <v>29782977</v>
      </c>
      <c r="DE458" s="18">
        <v>2835055.8</v>
      </c>
      <c r="DF458" s="57">
        <v>0.307999999999999</v>
      </c>
      <c r="DG458" t="s">
        <v>1891</v>
      </c>
      <c r="DH458">
        <v>17809091.399999999</v>
      </c>
      <c r="DI458">
        <v>270.39999999999998</v>
      </c>
      <c r="DJ458">
        <v>2014</v>
      </c>
      <c r="DK458">
        <v>3123638.4</v>
      </c>
      <c r="DL458">
        <v>16.600000000000001</v>
      </c>
      <c r="DM458">
        <v>581.20000000000005</v>
      </c>
      <c r="DN458">
        <v>33</v>
      </c>
      <c r="DO458">
        <v>0</v>
      </c>
      <c r="DP458">
        <v>1.8585553753194799E-2</v>
      </c>
      <c r="DQ458">
        <v>9.2927768765974403E-2</v>
      </c>
      <c r="DR458">
        <v>209.759826210429</v>
      </c>
      <c r="DS458">
        <v>6.7583831829799501E-7</v>
      </c>
      <c r="DT458">
        <v>6.8383463580907203E-2</v>
      </c>
      <c r="DU458">
        <v>1.81580236253749E-2</v>
      </c>
      <c r="DV458">
        <v>0.13524504283100999</v>
      </c>
      <c r="DW458" s="58">
        <v>209.759984705357</v>
      </c>
      <c r="DX458">
        <v>5.5736537015758996E-7</v>
      </c>
      <c r="DY458">
        <v>6.5270033933342603E-2</v>
      </c>
      <c r="DZ458">
        <v>1.7858709842965899E-3</v>
      </c>
      <c r="EA458">
        <v>0</v>
      </c>
      <c r="EB458">
        <v>2636047</v>
      </c>
      <c r="EC458">
        <v>1737106</v>
      </c>
      <c r="ED458">
        <v>0</v>
      </c>
      <c r="EE458">
        <v>3579</v>
      </c>
      <c r="EF458">
        <v>1</v>
      </c>
      <c r="EG458">
        <v>0</v>
      </c>
      <c r="EH458">
        <v>0</v>
      </c>
      <c r="EI458">
        <v>0</v>
      </c>
      <c r="EJ458">
        <v>0</v>
      </c>
      <c r="EK458">
        <v>0</v>
      </c>
      <c r="EL458">
        <v>0</v>
      </c>
      <c r="EM458">
        <v>0</v>
      </c>
      <c r="EN458">
        <v>1</v>
      </c>
      <c r="EO458">
        <v>0</v>
      </c>
      <c r="EP458">
        <v>1</v>
      </c>
      <c r="EQ458">
        <v>1</v>
      </c>
      <c r="ER458">
        <v>1</v>
      </c>
      <c r="ES458">
        <v>0</v>
      </c>
      <c r="ET458">
        <v>1</v>
      </c>
      <c r="EU458">
        <v>0</v>
      </c>
      <c r="EV458">
        <v>0</v>
      </c>
      <c r="EW458">
        <v>0</v>
      </c>
      <c r="EX458">
        <v>1</v>
      </c>
      <c r="EY458">
        <v>1</v>
      </c>
      <c r="EZ458" t="s">
        <v>1939</v>
      </c>
      <c r="FA458">
        <v>35</v>
      </c>
      <c r="FB458" t="s">
        <v>1802</v>
      </c>
      <c r="FC458">
        <v>0</v>
      </c>
      <c r="FD458" t="s">
        <v>1803</v>
      </c>
      <c r="FE458">
        <v>0</v>
      </c>
      <c r="FF458">
        <v>0</v>
      </c>
      <c r="FG458">
        <v>0</v>
      </c>
      <c r="FH458">
        <v>0</v>
      </c>
      <c r="FI458">
        <v>0</v>
      </c>
      <c r="FJ458">
        <v>0</v>
      </c>
      <c r="FK458">
        <v>0</v>
      </c>
      <c r="FL458">
        <v>54</v>
      </c>
      <c r="FM458">
        <v>83</v>
      </c>
      <c r="FN458">
        <v>80</v>
      </c>
      <c r="FO458">
        <v>82</v>
      </c>
      <c r="FP458">
        <v>1</v>
      </c>
      <c r="FQ458">
        <v>0</v>
      </c>
      <c r="FR458">
        <v>0</v>
      </c>
      <c r="FS458">
        <v>0</v>
      </c>
      <c r="FT458">
        <v>0</v>
      </c>
      <c r="FU458">
        <v>0</v>
      </c>
      <c r="FV458">
        <v>0</v>
      </c>
      <c r="FW458">
        <v>0</v>
      </c>
      <c r="FX458" t="s">
        <v>1963</v>
      </c>
      <c r="FY458" t="s">
        <v>2114</v>
      </c>
      <c r="FZ458">
        <v>2028</v>
      </c>
      <c r="GA458">
        <v>1</v>
      </c>
      <c r="GB458">
        <v>0</v>
      </c>
      <c r="GC458">
        <v>0</v>
      </c>
      <c r="GD458">
        <v>0</v>
      </c>
      <c r="GE458">
        <v>0</v>
      </c>
      <c r="GF458">
        <v>0</v>
      </c>
      <c r="GG458">
        <v>0</v>
      </c>
      <c r="GH458">
        <v>0</v>
      </c>
      <c r="GI458">
        <v>0</v>
      </c>
      <c r="GJ458">
        <v>0</v>
      </c>
      <c r="GK458">
        <v>0</v>
      </c>
      <c r="GL458">
        <v>1</v>
      </c>
      <c r="GM458" t="s">
        <v>1804</v>
      </c>
      <c r="GN458">
        <v>0</v>
      </c>
      <c r="GO458" t="s">
        <v>1893</v>
      </c>
      <c r="GP458">
        <v>0</v>
      </c>
      <c r="GQ458" t="s">
        <v>2476</v>
      </c>
      <c r="GR458">
        <v>210.27931390000001</v>
      </c>
      <c r="GS458">
        <v>1.28590870392791</v>
      </c>
      <c r="GT458">
        <v>9.5777371660902997</v>
      </c>
      <c r="GU458">
        <v>0</v>
      </c>
      <c r="GV458">
        <v>32617337</v>
      </c>
      <c r="GW458">
        <v>2964894</v>
      </c>
      <c r="GX458">
        <v>0.34</v>
      </c>
      <c r="GY458">
        <v>3420913</v>
      </c>
      <c r="GZ458">
        <v>209.76041054485839</v>
      </c>
      <c r="HA458" t="s">
        <v>1806</v>
      </c>
      <c r="HB458" s="57">
        <v>0.307999999999999</v>
      </c>
      <c r="HC458" t="s">
        <v>1806</v>
      </c>
      <c r="HD458" s="58">
        <v>209.759984705357</v>
      </c>
      <c r="HE458" s="18">
        <v>2320348.7999999924</v>
      </c>
      <c r="HF458" s="18">
        <v>24920546.111999918</v>
      </c>
      <c r="HG458" s="18">
        <v>2613666.6856511235</v>
      </c>
      <c r="HH458" s="57">
        <v>0.25</v>
      </c>
      <c r="HI458">
        <v>274</v>
      </c>
      <c r="HJ458" s="11">
        <v>24.345749657145006</v>
      </c>
      <c r="HK458">
        <v>27</v>
      </c>
      <c r="HL458" s="11">
        <v>8.8853100938485419</v>
      </c>
      <c r="HM458" s="59">
        <v>2276</v>
      </c>
      <c r="HN458" s="59">
        <v>10.58</v>
      </c>
      <c r="HO458" s="59">
        <v>3.22</v>
      </c>
      <c r="HP458" s="59">
        <v>27.34</v>
      </c>
      <c r="HQ458" s="59">
        <v>0.19</v>
      </c>
      <c r="HR458" s="59">
        <v>0.24</v>
      </c>
      <c r="HS458" s="59">
        <v>4.82</v>
      </c>
      <c r="HT458" s="59">
        <v>15.85</v>
      </c>
      <c r="HU458" t="s">
        <v>44</v>
      </c>
      <c r="HV458" s="19">
        <v>1</v>
      </c>
      <c r="HW458" s="18">
        <v>890.00564939999992</v>
      </c>
      <c r="HX458" s="58">
        <v>293.16786091235997</v>
      </c>
      <c r="HY458" s="58">
        <v>566.83213908764003</v>
      </c>
      <c r="HZ458" s="57">
        <v>0.46729883811165668</v>
      </c>
      <c r="IA458" s="18">
        <v>2320348.7999999924</v>
      </c>
      <c r="IB458" s="18">
        <v>3520442.5267979763</v>
      </c>
      <c r="IC458" s="18">
        <v>37809552.737810262</v>
      </c>
      <c r="ID458" s="58">
        <v>20.9759984705357</v>
      </c>
      <c r="IE458" s="18">
        <v>396546.56019997346</v>
      </c>
      <c r="IF458" s="18">
        <v>2217120.1254511499</v>
      </c>
      <c r="IG458" s="18">
        <v>1410702119.5729959</v>
      </c>
      <c r="IH458" s="18">
        <v>0</v>
      </c>
      <c r="II458" s="18">
        <v>0</v>
      </c>
      <c r="IJ458" s="18">
        <v>2488.7475890898309</v>
      </c>
      <c r="IK458" s="58">
        <v>20.262610883720932</v>
      </c>
      <c r="IL458" s="58">
        <v>8.3321567596714683</v>
      </c>
      <c r="IM458" s="58">
        <v>13.848901860779998</v>
      </c>
      <c r="IN458" s="58">
        <v>18.747093320981943</v>
      </c>
      <c r="IO458" s="58">
        <v>0</v>
      </c>
      <c r="IP458" s="58">
        <v>81.218483472548769</v>
      </c>
      <c r="IQ458" s="58">
        <v>29.018231746665151</v>
      </c>
      <c r="IR458" s="58">
        <v>30.369314877692993</v>
      </c>
      <c r="IS458" s="58">
        <f t="shared" si="35"/>
        <v>2488.7475890898309</v>
      </c>
      <c r="IT458" s="60"/>
      <c r="IU458" s="18">
        <f t="shared" si="36"/>
        <v>13.848901860779998</v>
      </c>
      <c r="IV458" s="18">
        <f t="shared" si="37"/>
        <v>20.262610883720932</v>
      </c>
      <c r="IW458" s="57">
        <f t="shared" si="38"/>
        <v>0.34089286152599996</v>
      </c>
      <c r="IX458" s="57">
        <f t="shared" si="39"/>
        <v>0.51720401984304587</v>
      </c>
      <c r="JA458" s="18">
        <v>214.13</v>
      </c>
    </row>
    <row r="459" spans="18:261" x14ac:dyDescent="0.2">
      <c r="R459" t="s">
        <v>855</v>
      </c>
      <c r="S459">
        <v>963</v>
      </c>
      <c r="T459" t="s">
        <v>41</v>
      </c>
      <c r="U459">
        <v>41</v>
      </c>
      <c r="V459">
        <v>89910</v>
      </c>
      <c r="W459" t="s">
        <v>42</v>
      </c>
      <c r="X459" t="s">
        <v>95</v>
      </c>
      <c r="Y459">
        <v>17167</v>
      </c>
      <c r="Z459">
        <v>208</v>
      </c>
      <c r="AA459">
        <v>396</v>
      </c>
      <c r="AB459" t="b">
        <v>0</v>
      </c>
      <c r="AC459">
        <v>11450</v>
      </c>
      <c r="AD459">
        <v>2009</v>
      </c>
      <c r="AE459" s="10">
        <v>9999</v>
      </c>
      <c r="AF459" s="11">
        <v>133</v>
      </c>
      <c r="AG459" s="11">
        <v>29.16516100326734</v>
      </c>
      <c r="AH459" s="11">
        <v>0</v>
      </c>
      <c r="AI459" s="11">
        <v>21.928692483659653</v>
      </c>
      <c r="AJ459" s="11" t="s">
        <v>95</v>
      </c>
      <c r="AK459" s="11">
        <v>4.82</v>
      </c>
      <c r="AL459" s="11" t="s">
        <v>95</v>
      </c>
      <c r="AM459" s="11">
        <v>-28.91</v>
      </c>
      <c r="AQ459" t="s">
        <v>1080</v>
      </c>
      <c r="AR459" t="s">
        <v>1081</v>
      </c>
      <c r="AS459">
        <v>6481</v>
      </c>
      <c r="AT459" t="s">
        <v>41</v>
      </c>
      <c r="AU459" t="s">
        <v>1082</v>
      </c>
      <c r="AV459">
        <v>2887</v>
      </c>
      <c r="AW459" t="s">
        <v>42</v>
      </c>
      <c r="AX459">
        <v>0</v>
      </c>
      <c r="AY459" t="s">
        <v>539</v>
      </c>
      <c r="AZ459" t="s">
        <v>540</v>
      </c>
      <c r="BA459">
        <v>49</v>
      </c>
      <c r="BB459" t="s">
        <v>1083</v>
      </c>
      <c r="BC459">
        <v>27</v>
      </c>
      <c r="BD459">
        <v>49027</v>
      </c>
      <c r="BE459">
        <v>900</v>
      </c>
      <c r="BF459">
        <v>9703</v>
      </c>
      <c r="BG459">
        <v>1986</v>
      </c>
      <c r="BH459">
        <v>2026</v>
      </c>
      <c r="BI459" t="s">
        <v>1807</v>
      </c>
      <c r="BJ459" t="s">
        <v>1788</v>
      </c>
      <c r="BK459" t="s">
        <v>1808</v>
      </c>
      <c r="BL459" t="s">
        <v>1886</v>
      </c>
      <c r="BM459" t="s">
        <v>1810</v>
      </c>
      <c r="BN459">
        <v>1986</v>
      </c>
      <c r="BO459">
        <v>0.9</v>
      </c>
      <c r="BP459" t="s">
        <v>1811</v>
      </c>
      <c r="BQ459">
        <v>0</v>
      </c>
      <c r="BR459">
        <v>0</v>
      </c>
      <c r="BS459">
        <v>0</v>
      </c>
      <c r="BT459" t="s">
        <v>41</v>
      </c>
      <c r="BU459">
        <v>0</v>
      </c>
      <c r="BV459">
        <v>0</v>
      </c>
      <c r="BW459">
        <v>0</v>
      </c>
      <c r="BX459">
        <v>0</v>
      </c>
      <c r="BY459">
        <v>0.13800000000000001</v>
      </c>
      <c r="BZ459">
        <v>0.24195</v>
      </c>
      <c r="CA459">
        <v>0.24195</v>
      </c>
      <c r="CB459">
        <v>0.19869999999999999</v>
      </c>
      <c r="CC459">
        <v>0.19869999999999999</v>
      </c>
      <c r="CD459">
        <v>0.05</v>
      </c>
      <c r="CE459">
        <v>0.1</v>
      </c>
      <c r="CF459">
        <v>0.56000000000000005</v>
      </c>
      <c r="CG459">
        <v>0.95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 t="s">
        <v>2602</v>
      </c>
      <c r="CT459" t="s">
        <v>2707</v>
      </c>
      <c r="CU459">
        <v>1</v>
      </c>
      <c r="CV459">
        <v>0</v>
      </c>
      <c r="CW459" t="s">
        <v>2271</v>
      </c>
      <c r="CX459">
        <v>39.509731000000002</v>
      </c>
      <c r="CY459">
        <v>-112.58018</v>
      </c>
      <c r="CZ459" t="s">
        <v>1876</v>
      </c>
      <c r="DA459" t="s">
        <v>1818</v>
      </c>
      <c r="DB459">
        <v>0</v>
      </c>
      <c r="DC459">
        <v>0</v>
      </c>
      <c r="DD459" s="18">
        <v>37648737</v>
      </c>
      <c r="DE459" s="18">
        <v>4148841.2</v>
      </c>
      <c r="DF459" s="57">
        <v>0.41799999999999998</v>
      </c>
      <c r="DG459" t="s">
        <v>1820</v>
      </c>
      <c r="DH459">
        <v>16546839.800000001</v>
      </c>
      <c r="DI459">
        <v>1128.4000000000001</v>
      </c>
      <c r="DJ459">
        <v>4708.2</v>
      </c>
      <c r="DK459">
        <v>3862760.4</v>
      </c>
      <c r="DL459">
        <v>0</v>
      </c>
      <c r="DM459">
        <v>2062.6</v>
      </c>
      <c r="DN459">
        <v>66</v>
      </c>
      <c r="DO459">
        <v>1</v>
      </c>
      <c r="DP459">
        <v>6.4139268025532603E-2</v>
      </c>
      <c r="DQ459">
        <v>0.26855553862069997</v>
      </c>
      <c r="DR459">
        <v>205.19987551452701</v>
      </c>
      <c r="DS459">
        <v>0</v>
      </c>
      <c r="DT459">
        <v>0.27677186419865601</v>
      </c>
      <c r="DU459">
        <v>5.9943577921352298E-2</v>
      </c>
      <c r="DV459">
        <v>0.25011197586787498</v>
      </c>
      <c r="DW459" s="58">
        <v>205.19999913941299</v>
      </c>
      <c r="DX459">
        <v>0</v>
      </c>
      <c r="DY459">
        <v>0.249304401919694</v>
      </c>
      <c r="DZ459">
        <v>3.1595517630083401E-3</v>
      </c>
      <c r="EA459">
        <v>4.7871996409217203E-5</v>
      </c>
      <c r="EB459">
        <v>3839177</v>
      </c>
      <c r="EC459">
        <v>1708770</v>
      </c>
      <c r="ED459">
        <v>0</v>
      </c>
      <c r="EE459">
        <v>19914</v>
      </c>
      <c r="EF459">
        <v>1</v>
      </c>
      <c r="EG459">
        <v>0</v>
      </c>
      <c r="EH459">
        <v>0</v>
      </c>
      <c r="EI459">
        <v>0</v>
      </c>
      <c r="EJ459">
        <v>0</v>
      </c>
      <c r="EK459">
        <v>0</v>
      </c>
      <c r="EL459">
        <v>0</v>
      </c>
      <c r="EM459">
        <v>0</v>
      </c>
      <c r="EN459">
        <v>0</v>
      </c>
      <c r="EO459">
        <v>0</v>
      </c>
      <c r="EP459">
        <v>1</v>
      </c>
      <c r="EQ459">
        <v>0</v>
      </c>
      <c r="ER459">
        <v>1</v>
      </c>
      <c r="ES459">
        <v>0</v>
      </c>
      <c r="ET459">
        <v>0</v>
      </c>
      <c r="EU459">
        <v>0</v>
      </c>
      <c r="EV459">
        <v>0</v>
      </c>
      <c r="EW459">
        <v>0</v>
      </c>
      <c r="EX459">
        <v>1</v>
      </c>
      <c r="EY459">
        <v>1</v>
      </c>
      <c r="EZ459" t="s">
        <v>1939</v>
      </c>
      <c r="FA459">
        <v>36</v>
      </c>
      <c r="FB459" t="s">
        <v>1802</v>
      </c>
      <c r="FC459">
        <v>0</v>
      </c>
      <c r="FD459" t="s">
        <v>1803</v>
      </c>
      <c r="FE459">
        <v>0</v>
      </c>
      <c r="FF459">
        <v>0</v>
      </c>
      <c r="FG459">
        <v>1</v>
      </c>
      <c r="FH459">
        <v>0</v>
      </c>
      <c r="FI459">
        <v>0</v>
      </c>
      <c r="FJ459" t="s">
        <v>1850</v>
      </c>
      <c r="FK459">
        <v>1</v>
      </c>
      <c r="FL459">
        <v>7</v>
      </c>
      <c r="FM459">
        <v>23</v>
      </c>
      <c r="FN459">
        <v>14</v>
      </c>
      <c r="FO459">
        <v>67</v>
      </c>
      <c r="FP459">
        <v>0</v>
      </c>
      <c r="FQ459">
        <v>0</v>
      </c>
      <c r="FR459">
        <v>0</v>
      </c>
      <c r="FS459">
        <v>0</v>
      </c>
      <c r="FT459">
        <v>0</v>
      </c>
      <c r="FU459">
        <v>0</v>
      </c>
      <c r="FV459">
        <v>0</v>
      </c>
      <c r="FW459">
        <v>0</v>
      </c>
      <c r="FX459">
        <v>0</v>
      </c>
      <c r="FY459">
        <v>0</v>
      </c>
      <c r="FZ459">
        <v>0</v>
      </c>
      <c r="GA459">
        <v>0</v>
      </c>
      <c r="GB459" t="s">
        <v>2416</v>
      </c>
      <c r="GC459">
        <v>2025</v>
      </c>
      <c r="GD459">
        <v>1</v>
      </c>
      <c r="GE459">
        <v>1</v>
      </c>
      <c r="GF459">
        <v>1</v>
      </c>
      <c r="GG459">
        <v>0</v>
      </c>
      <c r="GH459">
        <v>1</v>
      </c>
      <c r="GI459">
        <v>0</v>
      </c>
      <c r="GJ459" t="s">
        <v>1836</v>
      </c>
      <c r="GK459">
        <v>0</v>
      </c>
      <c r="GL459">
        <v>1</v>
      </c>
      <c r="GM459" t="s">
        <v>1836</v>
      </c>
      <c r="GN459">
        <v>0</v>
      </c>
      <c r="GO459" t="s">
        <v>1893</v>
      </c>
      <c r="GP459">
        <v>0</v>
      </c>
      <c r="GQ459" t="s">
        <v>2425</v>
      </c>
      <c r="GR459">
        <v>149.5862128</v>
      </c>
      <c r="GS459">
        <v>7.5434759586346001</v>
      </c>
      <c r="GT459">
        <v>31.474825867106901</v>
      </c>
      <c r="GU459">
        <v>1</v>
      </c>
      <c r="GV459">
        <v>36551725</v>
      </c>
      <c r="GW459">
        <v>4114363</v>
      </c>
      <c r="GX459">
        <v>0.41</v>
      </c>
      <c r="GY459">
        <v>3750207</v>
      </c>
      <c r="GZ459">
        <v>205.2000008207547</v>
      </c>
      <c r="HA459" t="s">
        <v>1806</v>
      </c>
      <c r="HB459" s="57">
        <v>0.41799999999999998</v>
      </c>
      <c r="HC459" t="s">
        <v>1806</v>
      </c>
      <c r="HD459" s="58">
        <v>205.19999913941299</v>
      </c>
      <c r="HE459" s="18">
        <v>3295512</v>
      </c>
      <c r="HF459" s="18">
        <v>31976352.936000001</v>
      </c>
      <c r="HG459" s="18">
        <v>3280773.7974743834</v>
      </c>
      <c r="HH459" s="57">
        <v>0.5</v>
      </c>
      <c r="HI459">
        <v>114</v>
      </c>
      <c r="HJ459" s="11">
        <v>10.461121260408538</v>
      </c>
      <c r="HK459">
        <v>44</v>
      </c>
      <c r="HL459" s="11">
        <v>9.1764221582531036</v>
      </c>
      <c r="HM459" s="59">
        <v>2001</v>
      </c>
      <c r="HN459" s="59">
        <v>10.58</v>
      </c>
      <c r="HO459" s="59">
        <v>3.22</v>
      </c>
      <c r="HP459" s="59">
        <v>24.23</v>
      </c>
      <c r="HQ459" s="59">
        <v>0.17</v>
      </c>
      <c r="HR459" s="59">
        <v>0.2</v>
      </c>
      <c r="HS459" s="59">
        <v>4.82</v>
      </c>
      <c r="HT459" s="59">
        <v>10.69</v>
      </c>
      <c r="HU459" t="s">
        <v>44</v>
      </c>
      <c r="HV459" s="19">
        <v>1</v>
      </c>
      <c r="HW459" s="18">
        <v>807.16346099999998</v>
      </c>
      <c r="HX459" s="58">
        <v>265.87964405339994</v>
      </c>
      <c r="HY459" s="58">
        <v>634.12035594660006</v>
      </c>
      <c r="HZ459" s="57">
        <v>0.59326277176265285</v>
      </c>
      <c r="IA459" s="18">
        <v>3295512</v>
      </c>
      <c r="IB459" s="18">
        <v>4677283.6925767548</v>
      </c>
      <c r="IC459" s="18">
        <v>45383683.669072248</v>
      </c>
      <c r="ID459" s="58">
        <v>20.519999913941302</v>
      </c>
      <c r="IE459" s="18">
        <v>465636.5924918509</v>
      </c>
      <c r="IF459" s="18">
        <v>2815137.2049825327</v>
      </c>
      <c r="IG459" s="18">
        <v>1279393233.1128585</v>
      </c>
      <c r="IH459" s="18">
        <v>0</v>
      </c>
      <c r="II459" s="18">
        <v>319848308.27821463</v>
      </c>
      <c r="IJ459" s="18">
        <v>2017.5873887584169</v>
      </c>
      <c r="IK459" s="58">
        <v>20.116462666666667</v>
      </c>
      <c r="IL459" s="58">
        <v>6.1025406976543763</v>
      </c>
      <c r="IM459" s="58">
        <v>12.001623816779997</v>
      </c>
      <c r="IN459" s="58">
        <v>16.77695129424113</v>
      </c>
      <c r="IO459" s="58">
        <v>0</v>
      </c>
      <c r="IP459" s="58">
        <v>72.60985923386572</v>
      </c>
      <c r="IQ459" s="58">
        <v>6.5286674338404538</v>
      </c>
      <c r="IR459" s="58">
        <v>7.6427187400139243</v>
      </c>
      <c r="IS459" s="58">
        <f t="shared" si="35"/>
        <v>2017.5873887584169</v>
      </c>
      <c r="IT459" s="60"/>
      <c r="IU459" s="18">
        <f t="shared" si="36"/>
        <v>12.001623816779997</v>
      </c>
      <c r="IV459" s="18">
        <f t="shared" si="37"/>
        <v>20.116462666666667</v>
      </c>
      <c r="IW459" s="57">
        <f t="shared" si="38"/>
        <v>0.29542182672599993</v>
      </c>
      <c r="IX459" s="57">
        <f t="shared" si="39"/>
        <v>0.419288927661849</v>
      </c>
      <c r="JA459" s="18">
        <v>205.4</v>
      </c>
    </row>
    <row r="460" spans="18:261" x14ac:dyDescent="0.2">
      <c r="R460" t="s">
        <v>857</v>
      </c>
      <c r="S460">
        <v>976</v>
      </c>
      <c r="T460" t="s">
        <v>41</v>
      </c>
      <c r="U460">
        <v>123</v>
      </c>
      <c r="V460">
        <v>9173</v>
      </c>
      <c r="W460" t="s">
        <v>42</v>
      </c>
      <c r="X460" t="s">
        <v>95</v>
      </c>
      <c r="Y460">
        <v>17199</v>
      </c>
      <c r="Z460">
        <v>120</v>
      </c>
      <c r="AA460">
        <v>120</v>
      </c>
      <c r="AB460" t="b">
        <v>0</v>
      </c>
      <c r="AC460">
        <v>11487</v>
      </c>
      <c r="AD460">
        <v>1978</v>
      </c>
      <c r="AE460" s="10">
        <v>9999</v>
      </c>
      <c r="AF460" s="11">
        <v>50</v>
      </c>
      <c r="AG460" s="11">
        <v>29.84538263037776</v>
      </c>
      <c r="AH460" s="11">
        <v>0</v>
      </c>
      <c r="AI460" s="11">
        <v>29.84538263037776</v>
      </c>
      <c r="AJ460" s="11" t="s">
        <v>95</v>
      </c>
      <c r="AK460" s="11">
        <v>4.82</v>
      </c>
      <c r="AL460" s="11" t="s">
        <v>43</v>
      </c>
      <c r="AM460" s="11">
        <v>-28.91</v>
      </c>
      <c r="AQ460" t="s">
        <v>1080</v>
      </c>
      <c r="AR460" t="s">
        <v>1084</v>
      </c>
      <c r="AS460">
        <v>6481</v>
      </c>
      <c r="AT460" t="s">
        <v>41</v>
      </c>
      <c r="AU460" t="s">
        <v>1085</v>
      </c>
      <c r="AV460">
        <v>2888</v>
      </c>
      <c r="AW460" t="s">
        <v>42</v>
      </c>
      <c r="AX460">
        <v>0</v>
      </c>
      <c r="AY460" t="s">
        <v>539</v>
      </c>
      <c r="AZ460" t="s">
        <v>540</v>
      </c>
      <c r="BA460">
        <v>49</v>
      </c>
      <c r="BB460" t="s">
        <v>1083</v>
      </c>
      <c r="BC460">
        <v>27</v>
      </c>
      <c r="BD460">
        <v>49027</v>
      </c>
      <c r="BE460">
        <v>900</v>
      </c>
      <c r="BF460">
        <v>9738</v>
      </c>
      <c r="BG460">
        <v>1987</v>
      </c>
      <c r="BH460">
        <v>2026</v>
      </c>
      <c r="BI460" t="s">
        <v>1807</v>
      </c>
      <c r="BJ460" t="s">
        <v>1788</v>
      </c>
      <c r="BK460" t="s">
        <v>1808</v>
      </c>
      <c r="BL460" t="s">
        <v>1886</v>
      </c>
      <c r="BM460" t="s">
        <v>1810</v>
      </c>
      <c r="BN460">
        <v>1987</v>
      </c>
      <c r="BO460">
        <v>0.9</v>
      </c>
      <c r="BP460" t="s">
        <v>1811</v>
      </c>
      <c r="BQ460">
        <v>0</v>
      </c>
      <c r="BR460">
        <v>0</v>
      </c>
      <c r="BS460">
        <v>0</v>
      </c>
      <c r="BT460" t="s">
        <v>41</v>
      </c>
      <c r="BU460">
        <v>0</v>
      </c>
      <c r="BV460">
        <v>0</v>
      </c>
      <c r="BW460">
        <v>0</v>
      </c>
      <c r="BX460">
        <v>0</v>
      </c>
      <c r="BY460">
        <v>0.13800000000000001</v>
      </c>
      <c r="BZ460">
        <v>0.25907999999999998</v>
      </c>
      <c r="CA460">
        <v>0.25907999999999998</v>
      </c>
      <c r="CB460">
        <v>0.19869999999999999</v>
      </c>
      <c r="CC460">
        <v>0.19869999999999999</v>
      </c>
      <c r="CD460">
        <v>0.05</v>
      </c>
      <c r="CE460">
        <v>0.1</v>
      </c>
      <c r="CF460">
        <v>0.56000000000000005</v>
      </c>
      <c r="CG460">
        <v>0.95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 t="s">
        <v>2602</v>
      </c>
      <c r="CT460" t="s">
        <v>2708</v>
      </c>
      <c r="CU460">
        <v>1</v>
      </c>
      <c r="CV460">
        <v>0</v>
      </c>
      <c r="CW460" t="s">
        <v>2271</v>
      </c>
      <c r="CX460">
        <v>39.509731000000002</v>
      </c>
      <c r="CY460">
        <v>-112.58018</v>
      </c>
      <c r="CZ460" t="s">
        <v>1876</v>
      </c>
      <c r="DA460" t="s">
        <v>1818</v>
      </c>
      <c r="DB460">
        <v>0</v>
      </c>
      <c r="DC460">
        <v>0</v>
      </c>
      <c r="DD460" s="18">
        <v>37990077</v>
      </c>
      <c r="DE460" s="18">
        <v>4194900.4000000004</v>
      </c>
      <c r="DF460" s="57">
        <v>0.41399999999999998</v>
      </c>
      <c r="DG460" t="s">
        <v>1820</v>
      </c>
      <c r="DH460">
        <v>16984976.600000001</v>
      </c>
      <c r="DI460">
        <v>1193.8</v>
      </c>
      <c r="DJ460">
        <v>4847.3999999999996</v>
      </c>
      <c r="DK460">
        <v>3897782.4</v>
      </c>
      <c r="DL460">
        <v>0</v>
      </c>
      <c r="DM460">
        <v>2245.1999999999998</v>
      </c>
      <c r="DN460">
        <v>43</v>
      </c>
      <c r="DO460">
        <v>1</v>
      </c>
      <c r="DP460">
        <v>6.61866839986123E-2</v>
      </c>
      <c r="DQ460">
        <v>0.30461696157448998</v>
      </c>
      <c r="DR460">
        <v>205.200184921903</v>
      </c>
      <c r="DS460">
        <v>0</v>
      </c>
      <c r="DT460">
        <v>0.33404496889683</v>
      </c>
      <c r="DU460">
        <v>6.2847990542372403E-2</v>
      </c>
      <c r="DV460">
        <v>0.25519295472867798</v>
      </c>
      <c r="DW460" s="58">
        <v>205.20002631213401</v>
      </c>
      <c r="DX460">
        <v>0</v>
      </c>
      <c r="DY460">
        <v>0.26437481226791898</v>
      </c>
      <c r="DZ460">
        <v>2.15387945998936E-3</v>
      </c>
      <c r="EA460">
        <v>5.0090219999752502E-5</v>
      </c>
      <c r="EB460">
        <v>3722667</v>
      </c>
      <c r="EC460">
        <v>1634491</v>
      </c>
      <c r="ED460">
        <v>0</v>
      </c>
      <c r="EE460">
        <v>18193</v>
      </c>
      <c r="EF460">
        <v>1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0</v>
      </c>
      <c r="EP460">
        <v>1</v>
      </c>
      <c r="EQ460">
        <v>0</v>
      </c>
      <c r="ER460">
        <v>1</v>
      </c>
      <c r="ES460">
        <v>0</v>
      </c>
      <c r="ET460">
        <v>0</v>
      </c>
      <c r="EU460">
        <v>0</v>
      </c>
      <c r="EV460">
        <v>0</v>
      </c>
      <c r="EW460">
        <v>0</v>
      </c>
      <c r="EX460">
        <v>1</v>
      </c>
      <c r="EY460">
        <v>1</v>
      </c>
      <c r="EZ460" t="s">
        <v>1939</v>
      </c>
      <c r="FA460">
        <v>35</v>
      </c>
      <c r="FB460" t="s">
        <v>1802</v>
      </c>
      <c r="FC460">
        <v>0</v>
      </c>
      <c r="FD460" t="s">
        <v>1803</v>
      </c>
      <c r="FE460">
        <v>0</v>
      </c>
      <c r="FF460">
        <v>0</v>
      </c>
      <c r="FG460">
        <v>1</v>
      </c>
      <c r="FH460">
        <v>0</v>
      </c>
      <c r="FI460">
        <v>0</v>
      </c>
      <c r="FJ460" t="s">
        <v>1850</v>
      </c>
      <c r="FK460">
        <v>1</v>
      </c>
      <c r="FL460">
        <v>7</v>
      </c>
      <c r="FM460">
        <v>23</v>
      </c>
      <c r="FN460">
        <v>14</v>
      </c>
      <c r="FO460">
        <v>67</v>
      </c>
      <c r="FP460">
        <v>0</v>
      </c>
      <c r="FQ460">
        <v>0</v>
      </c>
      <c r="FR460">
        <v>0</v>
      </c>
      <c r="FS460">
        <v>0</v>
      </c>
      <c r="FT460">
        <v>0</v>
      </c>
      <c r="FU460">
        <v>0</v>
      </c>
      <c r="FV460">
        <v>0</v>
      </c>
      <c r="FW460">
        <v>0</v>
      </c>
      <c r="FX460">
        <v>0</v>
      </c>
      <c r="FY460">
        <v>0</v>
      </c>
      <c r="FZ460">
        <v>0</v>
      </c>
      <c r="GA460">
        <v>0</v>
      </c>
      <c r="GB460" t="s">
        <v>2416</v>
      </c>
      <c r="GC460">
        <v>2025</v>
      </c>
      <c r="GD460">
        <v>1</v>
      </c>
      <c r="GE460">
        <v>1</v>
      </c>
      <c r="GF460">
        <v>1</v>
      </c>
      <c r="GG460">
        <v>0</v>
      </c>
      <c r="GH460">
        <v>1</v>
      </c>
      <c r="GI460">
        <v>0</v>
      </c>
      <c r="GJ460" t="s">
        <v>1836</v>
      </c>
      <c r="GK460">
        <v>0</v>
      </c>
      <c r="GL460">
        <v>1</v>
      </c>
      <c r="GM460" t="s">
        <v>1836</v>
      </c>
      <c r="GN460">
        <v>0</v>
      </c>
      <c r="GO460" t="s">
        <v>1893</v>
      </c>
      <c r="GP460">
        <v>0</v>
      </c>
      <c r="GQ460" t="s">
        <v>2425</v>
      </c>
      <c r="GR460">
        <v>149.5862128</v>
      </c>
      <c r="GS460">
        <v>7.9806820271339802</v>
      </c>
      <c r="GT460">
        <v>32.405392911986297</v>
      </c>
      <c r="GU460">
        <v>1</v>
      </c>
      <c r="GV460">
        <v>35729961</v>
      </c>
      <c r="GW460">
        <v>4005901</v>
      </c>
      <c r="GX460">
        <v>0.39</v>
      </c>
      <c r="GY460">
        <v>3665893</v>
      </c>
      <c r="GZ460">
        <v>205.19994410293367</v>
      </c>
      <c r="HA460" t="s">
        <v>1806</v>
      </c>
      <c r="HB460" s="57">
        <v>0.41399999999999998</v>
      </c>
      <c r="HC460" t="s">
        <v>1806</v>
      </c>
      <c r="HD460" s="58">
        <v>205.20002631213401</v>
      </c>
      <c r="HE460" s="18">
        <v>3263975.9999999995</v>
      </c>
      <c r="HF460" s="18">
        <v>31784598.287999995</v>
      </c>
      <c r="HG460" s="18">
        <v>3261100.2025091043</v>
      </c>
      <c r="HH460" s="57">
        <v>0.5</v>
      </c>
      <c r="HI460">
        <v>114</v>
      </c>
      <c r="HJ460" s="11">
        <v>10.439431867664702</v>
      </c>
      <c r="HK460">
        <v>44</v>
      </c>
      <c r="HL460" s="11">
        <v>9.157396375144474</v>
      </c>
      <c r="HM460" s="59" t="s">
        <v>44</v>
      </c>
      <c r="HN460" s="59" t="s">
        <v>44</v>
      </c>
      <c r="HO460" s="59" t="s">
        <v>44</v>
      </c>
      <c r="HP460" s="59" t="s">
        <v>44</v>
      </c>
      <c r="HQ460" s="59" t="s">
        <v>44</v>
      </c>
      <c r="HR460" s="59" t="s">
        <v>44</v>
      </c>
      <c r="HS460" s="59" t="s">
        <v>44</v>
      </c>
      <c r="HT460" s="59" t="s">
        <v>44</v>
      </c>
      <c r="HU460" t="s">
        <v>44</v>
      </c>
      <c r="HV460" s="19">
        <v>1</v>
      </c>
      <c r="HW460" s="18">
        <v>810.07500600000003</v>
      </c>
      <c r="HX460" s="58">
        <v>266.83870697639998</v>
      </c>
      <c r="HY460" s="58">
        <v>633.16129302360002</v>
      </c>
      <c r="HZ460" s="57">
        <v>0.58847564452445433</v>
      </c>
      <c r="IA460" s="18">
        <v>3263975.9999999991</v>
      </c>
      <c r="IB460" s="18">
        <v>4639541.9814307978</v>
      </c>
      <c r="IC460" s="18">
        <v>45179859.815173112</v>
      </c>
      <c r="ID460" s="58">
        <v>20.520002631213401</v>
      </c>
      <c r="IE460" s="18">
        <v>463545.42114260246</v>
      </c>
      <c r="IF460" s="18">
        <v>2797554.7813665019</v>
      </c>
      <c r="IG460" s="18">
        <v>1284008173.1477911</v>
      </c>
      <c r="IH460" s="18">
        <v>0</v>
      </c>
      <c r="II460" s="18">
        <v>321002043.28694779</v>
      </c>
      <c r="IJ460" s="18">
        <v>2027.9321987864028</v>
      </c>
      <c r="IK460" s="58">
        <v>20.116462666666667</v>
      </c>
      <c r="IL460" s="58">
        <v>6.1559558926780351</v>
      </c>
      <c r="IM460" s="58">
        <v>12.044915255879998</v>
      </c>
      <c r="IN460" s="58">
        <v>16.817321052941466</v>
      </c>
      <c r="IO460" s="58">
        <v>3.4166806466543305E-15</v>
      </c>
      <c r="IP460" s="58">
        <v>72.853524785768258</v>
      </c>
      <c r="IQ460" s="58">
        <v>7.0108708617272413</v>
      </c>
      <c r="IR460" s="58">
        <v>8.1797555437321492</v>
      </c>
      <c r="IS460" s="58">
        <f t="shared" si="35"/>
        <v>2027.9321987864028</v>
      </c>
      <c r="IT460" s="60"/>
      <c r="IU460" s="18">
        <f t="shared" si="36"/>
        <v>12.044915255879998</v>
      </c>
      <c r="IV460" s="18">
        <f t="shared" si="37"/>
        <v>20.116462666666667</v>
      </c>
      <c r="IW460" s="57">
        <f t="shared" si="38"/>
        <v>0.29648745219599992</v>
      </c>
      <c r="IX460" s="57">
        <f t="shared" si="39"/>
        <v>0.4214387548899865</v>
      </c>
      <c r="JA460" s="18">
        <v>205.4</v>
      </c>
    </row>
    <row r="461" spans="18:261" x14ac:dyDescent="0.2">
      <c r="R461" t="s">
        <v>860</v>
      </c>
      <c r="S461">
        <v>983</v>
      </c>
      <c r="T461" t="s">
        <v>41</v>
      </c>
      <c r="U461">
        <v>1</v>
      </c>
      <c r="V461">
        <v>658</v>
      </c>
      <c r="W461" t="s">
        <v>42</v>
      </c>
      <c r="X461" t="s">
        <v>43</v>
      </c>
      <c r="Y461">
        <v>18077</v>
      </c>
      <c r="Z461">
        <v>196</v>
      </c>
      <c r="AA461">
        <v>1176</v>
      </c>
      <c r="AB461" t="b">
        <v>0</v>
      </c>
      <c r="AC461">
        <v>10819</v>
      </c>
      <c r="AD461">
        <v>1955</v>
      </c>
      <c r="AE461" s="10">
        <v>9999</v>
      </c>
      <c r="AF461" s="11">
        <v>106</v>
      </c>
      <c r="AG461" s="11">
        <v>23.483344938330976</v>
      </c>
      <c r="AH461" s="11">
        <v>0</v>
      </c>
      <c r="AI461" s="11">
        <v>22.15409899842545</v>
      </c>
      <c r="AJ461" s="11" t="s">
        <v>100</v>
      </c>
      <c r="AK461" s="11">
        <v>4.82</v>
      </c>
      <c r="AL461" s="11" t="s">
        <v>43</v>
      </c>
      <c r="AM461" s="11">
        <v>-28.91</v>
      </c>
      <c r="AQ461" t="s">
        <v>803</v>
      </c>
      <c r="AR461" t="s">
        <v>1086</v>
      </c>
      <c r="AS461">
        <v>703</v>
      </c>
      <c r="AT461" t="s">
        <v>41</v>
      </c>
      <c r="AU461" t="s">
        <v>1087</v>
      </c>
      <c r="AV461">
        <v>534</v>
      </c>
      <c r="AW461" t="s">
        <v>42</v>
      </c>
      <c r="AX461">
        <v>0</v>
      </c>
      <c r="AY461" t="s">
        <v>380</v>
      </c>
      <c r="AZ461" t="s">
        <v>759</v>
      </c>
      <c r="BA461">
        <v>13</v>
      </c>
      <c r="BB461" t="s">
        <v>806</v>
      </c>
      <c r="BC461">
        <v>15</v>
      </c>
      <c r="BD461">
        <v>13015</v>
      </c>
      <c r="BE461">
        <v>724</v>
      </c>
      <c r="BF461">
        <v>10032</v>
      </c>
      <c r="BG461">
        <v>1971</v>
      </c>
      <c r="BH461">
        <v>2028</v>
      </c>
      <c r="BI461" t="s">
        <v>1881</v>
      </c>
      <c r="BJ461" t="s">
        <v>1788</v>
      </c>
      <c r="BK461" t="s">
        <v>1808</v>
      </c>
      <c r="BL461" t="s">
        <v>1809</v>
      </c>
      <c r="BM461" t="s">
        <v>1810</v>
      </c>
      <c r="BN461">
        <v>2010</v>
      </c>
      <c r="BO461">
        <v>0.98</v>
      </c>
      <c r="BP461" t="s">
        <v>1971</v>
      </c>
      <c r="BQ461" t="s">
        <v>1701</v>
      </c>
      <c r="BR461">
        <v>2010</v>
      </c>
      <c r="BS461">
        <v>0</v>
      </c>
      <c r="BT461" t="s">
        <v>1958</v>
      </c>
      <c r="BU461" t="s">
        <v>1863</v>
      </c>
      <c r="BV461" t="s">
        <v>1812</v>
      </c>
      <c r="BW461">
        <v>2015</v>
      </c>
      <c r="BX461">
        <v>0</v>
      </c>
      <c r="BY461">
        <v>5</v>
      </c>
      <c r="BZ461">
        <v>0.21529999999999999</v>
      </c>
      <c r="CA461">
        <v>0.10496</v>
      </c>
      <c r="CB461">
        <v>0.21529999999999999</v>
      </c>
      <c r="CC461">
        <v>0.10496</v>
      </c>
      <c r="CD461">
        <v>0.05</v>
      </c>
      <c r="CE461">
        <v>0.1</v>
      </c>
      <c r="CF461">
        <v>0.1</v>
      </c>
      <c r="CG461">
        <v>0.99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CP461">
        <v>0</v>
      </c>
      <c r="CQ461">
        <v>0</v>
      </c>
      <c r="CR461">
        <v>0</v>
      </c>
      <c r="CS461" t="s">
        <v>2602</v>
      </c>
      <c r="CT461" t="s">
        <v>2709</v>
      </c>
      <c r="CU461">
        <v>1</v>
      </c>
      <c r="CV461">
        <v>0</v>
      </c>
      <c r="CW461" t="s">
        <v>2475</v>
      </c>
      <c r="CX461">
        <v>34.125599999999999</v>
      </c>
      <c r="CY461">
        <v>-84.922200000000004</v>
      </c>
      <c r="CZ461" t="s">
        <v>1817</v>
      </c>
      <c r="DA461" t="s">
        <v>1818</v>
      </c>
      <c r="DB461">
        <v>0</v>
      </c>
      <c r="DC461">
        <v>0</v>
      </c>
      <c r="DD461" s="18">
        <v>28454220</v>
      </c>
      <c r="DE461" s="18">
        <v>2881089.4</v>
      </c>
      <c r="DF461" s="57">
        <v>0.38400000000000001</v>
      </c>
      <c r="DG461" t="s">
        <v>1891</v>
      </c>
      <c r="DH461">
        <v>15583766.800000001</v>
      </c>
      <c r="DI461">
        <v>1926.4</v>
      </c>
      <c r="DJ461">
        <v>1461</v>
      </c>
      <c r="DK461">
        <v>2919403.8</v>
      </c>
      <c r="DL461">
        <v>10.8</v>
      </c>
      <c r="DM461">
        <v>472.2</v>
      </c>
      <c r="DN461">
        <v>95</v>
      </c>
      <c r="DO461">
        <v>13</v>
      </c>
      <c r="DP461">
        <v>0.109257183173516</v>
      </c>
      <c r="DQ461">
        <v>8.0701328480438206E-2</v>
      </c>
      <c r="DR461">
        <v>205.20013701843999</v>
      </c>
      <c r="DS461">
        <v>4.1385296656634997E-7</v>
      </c>
      <c r="DT461">
        <v>6.0631769386325703E-2</v>
      </c>
      <c r="DU461">
        <v>0.135403465637083</v>
      </c>
      <c r="DV461">
        <v>0.10269127039855599</v>
      </c>
      <c r="DW461" s="58">
        <v>205.200058198748</v>
      </c>
      <c r="DX461">
        <v>3.7955705691458002E-7</v>
      </c>
      <c r="DY461">
        <v>6.0601522861597201E-2</v>
      </c>
      <c r="DZ461">
        <v>5.5459199250892099E-3</v>
      </c>
      <c r="EA461">
        <v>7.5891535817010304E-4</v>
      </c>
      <c r="EB461">
        <v>3342955</v>
      </c>
      <c r="EC461">
        <v>1354366</v>
      </c>
      <c r="ED461">
        <v>0</v>
      </c>
      <c r="EE461">
        <v>12067</v>
      </c>
      <c r="EF461">
        <v>1</v>
      </c>
      <c r="EG461">
        <v>0</v>
      </c>
      <c r="EH461">
        <v>0</v>
      </c>
      <c r="EI461">
        <v>0</v>
      </c>
      <c r="EJ461">
        <v>0</v>
      </c>
      <c r="EK461">
        <v>0</v>
      </c>
      <c r="EL461">
        <v>0</v>
      </c>
      <c r="EM461">
        <v>0</v>
      </c>
      <c r="EN461">
        <v>1</v>
      </c>
      <c r="EO461">
        <v>0</v>
      </c>
      <c r="EP461">
        <v>0</v>
      </c>
      <c r="EQ461">
        <v>1</v>
      </c>
      <c r="ER461">
        <v>1</v>
      </c>
      <c r="ES461">
        <v>0</v>
      </c>
      <c r="ET461">
        <v>0</v>
      </c>
      <c r="EU461">
        <v>0</v>
      </c>
      <c r="EV461">
        <v>0</v>
      </c>
      <c r="EW461">
        <v>0</v>
      </c>
      <c r="EX461">
        <v>1</v>
      </c>
      <c r="EY461">
        <v>1</v>
      </c>
      <c r="EZ461" t="s">
        <v>1936</v>
      </c>
      <c r="FA461">
        <v>51</v>
      </c>
      <c r="FB461" t="s">
        <v>1824</v>
      </c>
      <c r="FC461">
        <v>0</v>
      </c>
      <c r="FD461" t="s">
        <v>1803</v>
      </c>
      <c r="FE461">
        <v>0</v>
      </c>
      <c r="FF461">
        <v>0</v>
      </c>
      <c r="FG461">
        <v>0</v>
      </c>
      <c r="FH461">
        <v>0</v>
      </c>
      <c r="FI461">
        <v>0</v>
      </c>
      <c r="FJ461">
        <v>0</v>
      </c>
      <c r="FK461">
        <v>0</v>
      </c>
      <c r="FL461">
        <v>71</v>
      </c>
      <c r="FM461">
        <v>30</v>
      </c>
      <c r="FN461">
        <v>89</v>
      </c>
      <c r="FO461">
        <v>83</v>
      </c>
      <c r="FP461">
        <v>1</v>
      </c>
      <c r="FQ461">
        <v>0</v>
      </c>
      <c r="FR461">
        <v>0</v>
      </c>
      <c r="FS461">
        <v>0</v>
      </c>
      <c r="FT461">
        <v>0</v>
      </c>
      <c r="FU461">
        <v>0</v>
      </c>
      <c r="FV461">
        <v>0</v>
      </c>
      <c r="FW461">
        <v>0</v>
      </c>
      <c r="FX461" t="s">
        <v>1827</v>
      </c>
      <c r="FY461" t="s">
        <v>2114</v>
      </c>
      <c r="FZ461">
        <v>2028</v>
      </c>
      <c r="GA461">
        <v>1</v>
      </c>
      <c r="GB461">
        <v>0</v>
      </c>
      <c r="GC461">
        <v>0</v>
      </c>
      <c r="GD461">
        <v>0</v>
      </c>
      <c r="GE461">
        <v>0</v>
      </c>
      <c r="GF461">
        <v>0</v>
      </c>
      <c r="GG461">
        <v>0</v>
      </c>
      <c r="GH461">
        <v>0</v>
      </c>
      <c r="GI461">
        <v>0</v>
      </c>
      <c r="GJ461">
        <v>0</v>
      </c>
      <c r="GK461">
        <v>0</v>
      </c>
      <c r="GL461">
        <v>1</v>
      </c>
      <c r="GM461" t="s">
        <v>1804</v>
      </c>
      <c r="GN461">
        <v>0</v>
      </c>
      <c r="GO461" t="s">
        <v>1893</v>
      </c>
      <c r="GP461">
        <v>0</v>
      </c>
      <c r="GQ461" t="s">
        <v>2476</v>
      </c>
      <c r="GR461">
        <v>84.349668940000001</v>
      </c>
      <c r="GS461">
        <v>22.8382639103218</v>
      </c>
      <c r="GT461">
        <v>17.320755592286201</v>
      </c>
      <c r="GU461">
        <v>1</v>
      </c>
      <c r="GV461">
        <v>37995213</v>
      </c>
      <c r="GW461">
        <v>3636868</v>
      </c>
      <c r="GX461">
        <v>0.51</v>
      </c>
      <c r="GY461">
        <v>3898309</v>
      </c>
      <c r="GZ461">
        <v>205.20000769570629</v>
      </c>
      <c r="HA461" t="s">
        <v>1806</v>
      </c>
      <c r="HB461" s="57">
        <v>0.38400000000000001</v>
      </c>
      <c r="HC461" t="s">
        <v>1806</v>
      </c>
      <c r="HD461" s="58">
        <v>205.200058198748</v>
      </c>
      <c r="HE461" s="18">
        <v>2435420.1600000001</v>
      </c>
      <c r="HF461" s="18">
        <v>24432135.045120005</v>
      </c>
      <c r="HG461" s="18">
        <v>2506737.7665891475</v>
      </c>
      <c r="HH461" s="57">
        <v>0.22400990099009901</v>
      </c>
      <c r="HI461">
        <v>219</v>
      </c>
      <c r="HJ461" s="11">
        <v>22.371351799584659</v>
      </c>
      <c r="HK461">
        <v>54</v>
      </c>
      <c r="HL461" s="11">
        <v>10.215229132230439</v>
      </c>
      <c r="HM461" s="59">
        <v>2166</v>
      </c>
      <c r="HN461" s="59">
        <v>10.58</v>
      </c>
      <c r="HO461" s="59">
        <v>3.22</v>
      </c>
      <c r="HP461" s="59">
        <v>27.12</v>
      </c>
      <c r="HQ461" s="59">
        <v>0.21</v>
      </c>
      <c r="HR461" s="59">
        <v>0.26</v>
      </c>
      <c r="HS461" s="59">
        <v>4.82</v>
      </c>
      <c r="HT461" s="59">
        <v>15.85</v>
      </c>
      <c r="HU461" t="s">
        <v>44</v>
      </c>
      <c r="HV461" s="19">
        <v>1</v>
      </c>
      <c r="HW461" s="18">
        <v>671.33461824000005</v>
      </c>
      <c r="HX461" s="58">
        <v>221.13762324825601</v>
      </c>
      <c r="HY461" s="58">
        <v>502.86237675174402</v>
      </c>
      <c r="HZ461" s="57">
        <v>0.55286697286015607</v>
      </c>
      <c r="IA461" s="18">
        <v>2435420.1600000001</v>
      </c>
      <c r="IB461" s="18">
        <v>3506415.0299525964</v>
      </c>
      <c r="IC461" s="18">
        <v>35176355.580484442</v>
      </c>
      <c r="ID461" s="58">
        <v>20.5200058198748</v>
      </c>
      <c r="IE461" s="18">
        <v>360909.51061676303</v>
      </c>
      <c r="IF461" s="18">
        <v>2145828.2559723845</v>
      </c>
      <c r="IG461" s="18">
        <v>1064097929.6393849</v>
      </c>
      <c r="IH461" s="18">
        <v>0</v>
      </c>
      <c r="II461" s="18">
        <v>0</v>
      </c>
      <c r="IJ461" s="18">
        <v>2116.0818125089418</v>
      </c>
      <c r="IK461" s="58">
        <v>20.880309149171271</v>
      </c>
      <c r="IL461" s="58">
        <v>6.6174744989573613</v>
      </c>
      <c r="IM461" s="58">
        <v>12.408563344320001</v>
      </c>
      <c r="IN461" s="58">
        <v>18.333426379480763</v>
      </c>
      <c r="IO461" s="58">
        <v>0</v>
      </c>
      <c r="IP461" s="58">
        <v>74.892786367364494</v>
      </c>
      <c r="IQ461" s="58">
        <v>12.276220361147494</v>
      </c>
      <c r="IR461" s="58">
        <v>13.932967129558506</v>
      </c>
      <c r="IS461" s="58">
        <f t="shared" si="35"/>
        <v>2116.0818125089418</v>
      </c>
      <c r="IT461" s="60"/>
      <c r="IU461" s="18">
        <f t="shared" si="36"/>
        <v>12.408563344320001</v>
      </c>
      <c r="IV461" s="18">
        <f t="shared" si="37"/>
        <v>20.880309149171271</v>
      </c>
      <c r="IW461" s="57">
        <f t="shared" si="38"/>
        <v>0.30543870614399993</v>
      </c>
      <c r="IX461" s="57">
        <f t="shared" si="39"/>
        <v>0.43975774182332272</v>
      </c>
      <c r="JA461" s="18">
        <v>205.4</v>
      </c>
    </row>
    <row r="462" spans="18:261" x14ac:dyDescent="0.2">
      <c r="R462" t="s">
        <v>861</v>
      </c>
      <c r="S462">
        <v>983</v>
      </c>
      <c r="T462" t="s">
        <v>41</v>
      </c>
      <c r="U462">
        <v>2</v>
      </c>
      <c r="V462">
        <v>659</v>
      </c>
      <c r="W462" t="s">
        <v>42</v>
      </c>
      <c r="X462" t="s">
        <v>43</v>
      </c>
      <c r="Y462">
        <v>18077</v>
      </c>
      <c r="Z462">
        <v>196</v>
      </c>
      <c r="AA462">
        <v>1176</v>
      </c>
      <c r="AB462" t="b">
        <v>0</v>
      </c>
      <c r="AC462">
        <v>10723</v>
      </c>
      <c r="AD462">
        <v>1955</v>
      </c>
      <c r="AE462" s="10">
        <v>9999</v>
      </c>
      <c r="AF462" s="11">
        <v>106</v>
      </c>
      <c r="AG462" s="11">
        <v>23.483344938330976</v>
      </c>
      <c r="AH462" s="11">
        <v>0</v>
      </c>
      <c r="AI462" s="11">
        <v>22.15409899842545</v>
      </c>
      <c r="AJ462" s="11" t="s">
        <v>100</v>
      </c>
      <c r="AK462" s="11">
        <v>4.82</v>
      </c>
      <c r="AL462" s="11" t="s">
        <v>43</v>
      </c>
      <c r="AM462" s="11">
        <v>-28.91</v>
      </c>
      <c r="AQ462" t="s">
        <v>803</v>
      </c>
      <c r="AR462" t="s">
        <v>1088</v>
      </c>
      <c r="AS462">
        <v>703</v>
      </c>
      <c r="AT462" t="s">
        <v>41</v>
      </c>
      <c r="AU462" t="s">
        <v>1089</v>
      </c>
      <c r="AV462">
        <v>535</v>
      </c>
      <c r="AW462" t="s">
        <v>42</v>
      </c>
      <c r="AX462">
        <v>0</v>
      </c>
      <c r="AY462" t="s">
        <v>380</v>
      </c>
      <c r="AZ462" t="s">
        <v>759</v>
      </c>
      <c r="BA462">
        <v>13</v>
      </c>
      <c r="BB462" t="s">
        <v>806</v>
      </c>
      <c r="BC462">
        <v>15</v>
      </c>
      <c r="BD462">
        <v>13015</v>
      </c>
      <c r="BE462">
        <v>724</v>
      </c>
      <c r="BF462">
        <v>9954</v>
      </c>
      <c r="BG462">
        <v>1972</v>
      </c>
      <c r="BH462">
        <v>2028</v>
      </c>
      <c r="BI462" t="s">
        <v>1881</v>
      </c>
      <c r="BJ462" t="s">
        <v>1788</v>
      </c>
      <c r="BK462" t="s">
        <v>1808</v>
      </c>
      <c r="BL462" t="s">
        <v>1809</v>
      </c>
      <c r="BM462" t="s">
        <v>1810</v>
      </c>
      <c r="BN462">
        <v>2009</v>
      </c>
      <c r="BO462">
        <v>0.98</v>
      </c>
      <c r="BP462" t="s">
        <v>1971</v>
      </c>
      <c r="BQ462" t="s">
        <v>1701</v>
      </c>
      <c r="BR462">
        <v>2009</v>
      </c>
      <c r="BS462">
        <v>0</v>
      </c>
      <c r="BT462" t="s">
        <v>1958</v>
      </c>
      <c r="BU462" t="s">
        <v>1863</v>
      </c>
      <c r="BV462" t="s">
        <v>1812</v>
      </c>
      <c r="BW462">
        <v>2015</v>
      </c>
      <c r="BX462">
        <v>0</v>
      </c>
      <c r="BY462">
        <v>5</v>
      </c>
      <c r="BZ462">
        <v>0.210919999999999</v>
      </c>
      <c r="CA462">
        <v>8.4849999999999995E-2</v>
      </c>
      <c r="CB462">
        <v>0.210919999999999</v>
      </c>
      <c r="CC462">
        <v>8.4849999999999995E-2</v>
      </c>
      <c r="CD462">
        <v>0.05</v>
      </c>
      <c r="CE462">
        <v>0.1</v>
      </c>
      <c r="CF462">
        <v>0.1</v>
      </c>
      <c r="CG462">
        <v>0.99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>
        <v>0</v>
      </c>
      <c r="CQ462">
        <v>0</v>
      </c>
      <c r="CR462">
        <v>0</v>
      </c>
      <c r="CS462" t="s">
        <v>2602</v>
      </c>
      <c r="CT462" t="s">
        <v>2710</v>
      </c>
      <c r="CU462">
        <v>1</v>
      </c>
      <c r="CV462">
        <v>0</v>
      </c>
      <c r="CW462" t="s">
        <v>2475</v>
      </c>
      <c r="CX462">
        <v>34.125599999999999</v>
      </c>
      <c r="CY462">
        <v>-84.922200000000004</v>
      </c>
      <c r="CZ462" t="s">
        <v>1817</v>
      </c>
      <c r="DA462" t="s">
        <v>1818</v>
      </c>
      <c r="DB462">
        <v>0</v>
      </c>
      <c r="DC462">
        <v>0</v>
      </c>
      <c r="DD462" s="18">
        <v>21631343</v>
      </c>
      <c r="DE462" s="18">
        <v>2303768</v>
      </c>
      <c r="DF462" s="57">
        <v>0.312</v>
      </c>
      <c r="DG462" t="s">
        <v>1891</v>
      </c>
      <c r="DH462">
        <v>10047554.4</v>
      </c>
      <c r="DI462">
        <v>1397.4</v>
      </c>
      <c r="DJ462">
        <v>1339.8</v>
      </c>
      <c r="DK462">
        <v>2219374.2000000002</v>
      </c>
      <c r="DL462">
        <v>11</v>
      </c>
      <c r="DM462">
        <v>315.2</v>
      </c>
      <c r="DN462">
        <v>36</v>
      </c>
      <c r="DO462">
        <v>4</v>
      </c>
      <c r="DP462">
        <v>0.11713806492385199</v>
      </c>
      <c r="DQ462">
        <v>0.12713895330063801</v>
      </c>
      <c r="DR462">
        <v>205.199610816492</v>
      </c>
      <c r="DS462">
        <v>3.7237350339099199E-7</v>
      </c>
      <c r="DT462">
        <v>7.0799632896371506E-2</v>
      </c>
      <c r="DU462">
        <v>0.129201409269872</v>
      </c>
      <c r="DV462">
        <v>0.123875803735348</v>
      </c>
      <c r="DW462" s="58">
        <v>205.19985282467201</v>
      </c>
      <c r="DX462">
        <v>5.0852136180356403E-7</v>
      </c>
      <c r="DY462">
        <v>6.2741635914904795E-2</v>
      </c>
      <c r="DZ462">
        <v>3.3724117793472101E-3</v>
      </c>
      <c r="EA462">
        <v>3.7471241992746799E-4</v>
      </c>
      <c r="EB462">
        <v>2342644</v>
      </c>
      <c r="EC462">
        <v>965838</v>
      </c>
      <c r="ED462">
        <v>0</v>
      </c>
      <c r="EE462">
        <v>8909</v>
      </c>
      <c r="EF462">
        <v>1</v>
      </c>
      <c r="EG462">
        <v>0</v>
      </c>
      <c r="EH462">
        <v>0</v>
      </c>
      <c r="EI462">
        <v>0</v>
      </c>
      <c r="EJ462">
        <v>0</v>
      </c>
      <c r="EK462">
        <v>0</v>
      </c>
      <c r="EL462">
        <v>0</v>
      </c>
      <c r="EM462">
        <v>0</v>
      </c>
      <c r="EN462">
        <v>1</v>
      </c>
      <c r="EO462">
        <v>0</v>
      </c>
      <c r="EP462">
        <v>0</v>
      </c>
      <c r="EQ462">
        <v>1</v>
      </c>
      <c r="ER462">
        <v>1</v>
      </c>
      <c r="ES462">
        <v>0</v>
      </c>
      <c r="ET462">
        <v>0</v>
      </c>
      <c r="EU462">
        <v>0</v>
      </c>
      <c r="EV462">
        <v>0</v>
      </c>
      <c r="EW462">
        <v>0</v>
      </c>
      <c r="EX462">
        <v>1</v>
      </c>
      <c r="EY462">
        <v>1</v>
      </c>
      <c r="EZ462" t="s">
        <v>1936</v>
      </c>
      <c r="FA462">
        <v>50</v>
      </c>
      <c r="FB462" t="s">
        <v>1824</v>
      </c>
      <c r="FC462">
        <v>0</v>
      </c>
      <c r="FD462" t="s">
        <v>1803</v>
      </c>
      <c r="FE462">
        <v>0</v>
      </c>
      <c r="FF462">
        <v>0</v>
      </c>
      <c r="FG462">
        <v>0</v>
      </c>
      <c r="FH462">
        <v>0</v>
      </c>
      <c r="FI462">
        <v>0</v>
      </c>
      <c r="FJ462">
        <v>0</v>
      </c>
      <c r="FK462">
        <v>0</v>
      </c>
      <c r="FL462">
        <v>71</v>
      </c>
      <c r="FM462">
        <v>30</v>
      </c>
      <c r="FN462">
        <v>89</v>
      </c>
      <c r="FO462">
        <v>83</v>
      </c>
      <c r="FP462">
        <v>1</v>
      </c>
      <c r="FQ462">
        <v>0</v>
      </c>
      <c r="FR462">
        <v>0</v>
      </c>
      <c r="FS462">
        <v>0</v>
      </c>
      <c r="FT462">
        <v>0</v>
      </c>
      <c r="FU462">
        <v>0</v>
      </c>
      <c r="FV462">
        <v>0</v>
      </c>
      <c r="FW462">
        <v>0</v>
      </c>
      <c r="FX462" t="s">
        <v>1827</v>
      </c>
      <c r="FY462" t="s">
        <v>2114</v>
      </c>
      <c r="FZ462">
        <v>2028</v>
      </c>
      <c r="GA462">
        <v>1</v>
      </c>
      <c r="GB462">
        <v>0</v>
      </c>
      <c r="GC462">
        <v>0</v>
      </c>
      <c r="GD462">
        <v>0</v>
      </c>
      <c r="GE462">
        <v>0</v>
      </c>
      <c r="GF462">
        <v>0</v>
      </c>
      <c r="GG462">
        <v>0</v>
      </c>
      <c r="GH462">
        <v>0</v>
      </c>
      <c r="GI462">
        <v>0</v>
      </c>
      <c r="GJ462">
        <v>0</v>
      </c>
      <c r="GK462">
        <v>0</v>
      </c>
      <c r="GL462">
        <v>1</v>
      </c>
      <c r="GM462" t="s">
        <v>1804</v>
      </c>
      <c r="GN462">
        <v>0</v>
      </c>
      <c r="GO462" t="s">
        <v>1893</v>
      </c>
      <c r="GP462">
        <v>0</v>
      </c>
      <c r="GQ462" t="s">
        <v>2476</v>
      </c>
      <c r="GR462">
        <v>84.349668940000001</v>
      </c>
      <c r="GS462">
        <v>16.5667514474064</v>
      </c>
      <c r="GT462">
        <v>15.8838797690247</v>
      </c>
      <c r="GU462">
        <v>1</v>
      </c>
      <c r="GV462">
        <v>24257186</v>
      </c>
      <c r="GW462">
        <v>2571757</v>
      </c>
      <c r="GX462">
        <v>0.35</v>
      </c>
      <c r="GY462">
        <v>2488784</v>
      </c>
      <c r="GZ462">
        <v>205.19972926785491</v>
      </c>
      <c r="HA462" t="s">
        <v>1806</v>
      </c>
      <c r="HB462" s="57">
        <v>0.312</v>
      </c>
      <c r="HC462" t="s">
        <v>1806</v>
      </c>
      <c r="HD462" s="58">
        <v>205.19985282467201</v>
      </c>
      <c r="HE462" s="18">
        <v>1978778.8800000001</v>
      </c>
      <c r="HF462" s="18">
        <v>19696764.971519999</v>
      </c>
      <c r="HG462" s="18">
        <v>2020886.6366390293</v>
      </c>
      <c r="HH462" s="57">
        <v>0.22400990099009901</v>
      </c>
      <c r="HI462">
        <v>219</v>
      </c>
      <c r="HJ462" s="11">
        <v>22.474233149376108</v>
      </c>
      <c r="HK462">
        <v>54</v>
      </c>
      <c r="HL462" s="11">
        <v>10.262206917523336</v>
      </c>
      <c r="HM462" s="59" t="s">
        <v>44</v>
      </c>
      <c r="HN462" s="59" t="s">
        <v>44</v>
      </c>
      <c r="HO462" s="59" t="s">
        <v>44</v>
      </c>
      <c r="HP462" s="59" t="s">
        <v>44</v>
      </c>
      <c r="HQ462" s="59" t="s">
        <v>44</v>
      </c>
      <c r="HR462" s="59" t="s">
        <v>44</v>
      </c>
      <c r="HS462" s="59" t="s">
        <v>44</v>
      </c>
      <c r="HT462" s="59" t="s">
        <v>44</v>
      </c>
      <c r="HU462" t="s">
        <v>44</v>
      </c>
      <c r="HV462" s="19">
        <v>1</v>
      </c>
      <c r="HW462" s="18">
        <v>666.11491128</v>
      </c>
      <c r="HX462" s="58">
        <v>219.41825177563197</v>
      </c>
      <c r="HY462" s="58">
        <v>504.58174822436803</v>
      </c>
      <c r="HZ462" s="57">
        <v>0.44767374324359499</v>
      </c>
      <c r="IA462" s="18">
        <v>1978778.8800000004</v>
      </c>
      <c r="IB462" s="18">
        <v>2839254.3213492581</v>
      </c>
      <c r="IC462" s="18">
        <v>28261937.514710516</v>
      </c>
      <c r="ID462" s="58">
        <v>20.519985282467204</v>
      </c>
      <c r="IE462" s="18">
        <v>289967.27092793374</v>
      </c>
      <c r="IF462" s="18">
        <v>1730919.3657110955</v>
      </c>
      <c r="IG462" s="18">
        <v>1055824440.9519972</v>
      </c>
      <c r="IH462" s="18">
        <v>0</v>
      </c>
      <c r="II462" s="18">
        <v>0</v>
      </c>
      <c r="IJ462" s="18">
        <v>2092.4744992609458</v>
      </c>
      <c r="IK462" s="58">
        <v>20.880309149171271</v>
      </c>
      <c r="IL462" s="58">
        <v>6.4927713473401196</v>
      </c>
      <c r="IM462" s="58">
        <v>12.312085280039998</v>
      </c>
      <c r="IN462" s="58">
        <v>18.241811496974719</v>
      </c>
      <c r="IO462" s="58">
        <v>-2.7915486784857393E-15</v>
      </c>
      <c r="IP462" s="58">
        <v>74.353000010513085</v>
      </c>
      <c r="IQ462" s="58">
        <v>23.52107408884774</v>
      </c>
      <c r="IR462" s="58">
        <v>26.889181300947769</v>
      </c>
      <c r="IS462" s="58">
        <f t="shared" si="35"/>
        <v>2092.4744992609458</v>
      </c>
      <c r="IT462" s="60"/>
      <c r="IU462" s="18">
        <f t="shared" si="36"/>
        <v>12.312085280039998</v>
      </c>
      <c r="IV462" s="18">
        <f t="shared" si="37"/>
        <v>20.880309149171271</v>
      </c>
      <c r="IW462" s="57">
        <f t="shared" si="38"/>
        <v>0.30306388366799997</v>
      </c>
      <c r="IX462" s="57">
        <f t="shared" si="39"/>
        <v>0.43485174116536851</v>
      </c>
      <c r="JA462" s="18">
        <v>205.4</v>
      </c>
    </row>
    <row r="463" spans="18:261" x14ac:dyDescent="0.2">
      <c r="R463" t="s">
        <v>862</v>
      </c>
      <c r="S463">
        <v>983</v>
      </c>
      <c r="T463" t="s">
        <v>41</v>
      </c>
      <c r="U463">
        <v>3</v>
      </c>
      <c r="V463">
        <v>660</v>
      </c>
      <c r="W463" t="s">
        <v>42</v>
      </c>
      <c r="X463" t="s">
        <v>43</v>
      </c>
      <c r="Y463">
        <v>18077</v>
      </c>
      <c r="Z463">
        <v>196</v>
      </c>
      <c r="AA463">
        <v>1176</v>
      </c>
      <c r="AB463" t="b">
        <v>0</v>
      </c>
      <c r="AC463">
        <v>10846</v>
      </c>
      <c r="AD463">
        <v>1955</v>
      </c>
      <c r="AE463" s="10">
        <v>9999</v>
      </c>
      <c r="AF463" s="11">
        <v>106</v>
      </c>
      <c r="AG463" s="11">
        <v>23.483344938330976</v>
      </c>
      <c r="AH463" s="11">
        <v>0</v>
      </c>
      <c r="AI463" s="11">
        <v>22.15409899842545</v>
      </c>
      <c r="AJ463" s="11" t="s">
        <v>100</v>
      </c>
      <c r="AK463" s="11">
        <v>4.82</v>
      </c>
      <c r="AL463" s="11" t="s">
        <v>43</v>
      </c>
      <c r="AM463" s="11">
        <v>-28.91</v>
      </c>
      <c r="AQ463" t="s">
        <v>1090</v>
      </c>
      <c r="AR463" t="s">
        <v>1091</v>
      </c>
      <c r="AS463">
        <v>8023</v>
      </c>
      <c r="AT463" t="s">
        <v>41</v>
      </c>
      <c r="AU463">
        <v>1</v>
      </c>
      <c r="AV463">
        <v>3431</v>
      </c>
      <c r="AW463" t="s">
        <v>42</v>
      </c>
      <c r="AX463">
        <v>0</v>
      </c>
      <c r="AY463" t="s">
        <v>486</v>
      </c>
      <c r="AZ463" t="s">
        <v>487</v>
      </c>
      <c r="BA463">
        <v>55</v>
      </c>
      <c r="BB463" t="s">
        <v>1092</v>
      </c>
      <c r="BC463">
        <v>21</v>
      </c>
      <c r="BD463">
        <v>55021</v>
      </c>
      <c r="BE463">
        <v>575</v>
      </c>
      <c r="BF463">
        <v>10544</v>
      </c>
      <c r="BG463">
        <v>1975</v>
      </c>
      <c r="BH463">
        <v>2026</v>
      </c>
      <c r="BI463" t="s">
        <v>1881</v>
      </c>
      <c r="BJ463" t="s">
        <v>1788</v>
      </c>
      <c r="BK463" t="s">
        <v>1808</v>
      </c>
      <c r="BL463" t="s">
        <v>1910</v>
      </c>
      <c r="BM463" t="s">
        <v>1865</v>
      </c>
      <c r="BN463">
        <v>2014</v>
      </c>
      <c r="BO463">
        <v>0.94</v>
      </c>
      <c r="BP463" t="s">
        <v>1971</v>
      </c>
      <c r="BQ463" t="s">
        <v>1701</v>
      </c>
      <c r="BR463">
        <v>2023</v>
      </c>
      <c r="BS463">
        <v>0</v>
      </c>
      <c r="BT463" t="s">
        <v>1977</v>
      </c>
      <c r="BU463" t="s">
        <v>1793</v>
      </c>
      <c r="BV463" t="s">
        <v>1812</v>
      </c>
      <c r="BW463">
        <v>2014</v>
      </c>
      <c r="BX463">
        <v>0</v>
      </c>
      <c r="BY463">
        <v>7.4999999999999997E-2</v>
      </c>
      <c r="BZ463">
        <v>0.123379999999999</v>
      </c>
      <c r="CA463">
        <v>0.123379999999999</v>
      </c>
      <c r="CB463">
        <v>0.123379999999999</v>
      </c>
      <c r="CC463">
        <v>0.123379999999999</v>
      </c>
      <c r="CD463">
        <v>0.1</v>
      </c>
      <c r="CE463">
        <v>0.1</v>
      </c>
      <c r="CF463">
        <v>0.1</v>
      </c>
      <c r="CG463">
        <v>0.99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 t="s">
        <v>2602</v>
      </c>
      <c r="CT463" t="s">
        <v>2711</v>
      </c>
      <c r="CU463">
        <v>1</v>
      </c>
      <c r="CV463">
        <v>0</v>
      </c>
      <c r="CW463" t="s">
        <v>2227</v>
      </c>
      <c r="CX463">
        <v>43.486400000000003</v>
      </c>
      <c r="CY463">
        <v>-89.420299999999997</v>
      </c>
      <c r="CZ463" t="s">
        <v>1817</v>
      </c>
      <c r="DA463" t="s">
        <v>1818</v>
      </c>
      <c r="DB463">
        <v>0</v>
      </c>
      <c r="DC463">
        <v>0</v>
      </c>
      <c r="DD463" s="18">
        <v>34027305.399999999</v>
      </c>
      <c r="DE463" s="18">
        <v>3185149.6</v>
      </c>
      <c r="DF463" s="57">
        <v>0.55999999999999905</v>
      </c>
      <c r="DG463" t="s">
        <v>1820</v>
      </c>
      <c r="DH463">
        <v>16227376.800000001</v>
      </c>
      <c r="DI463">
        <v>964</v>
      </c>
      <c r="DJ463">
        <v>2103</v>
      </c>
      <c r="DK463">
        <v>3568451.8</v>
      </c>
      <c r="DL463">
        <v>20</v>
      </c>
      <c r="DM463">
        <v>1013</v>
      </c>
      <c r="DN463">
        <v>15</v>
      </c>
      <c r="DO463">
        <v>0</v>
      </c>
      <c r="DP463">
        <v>5.5924653885747799E-2</v>
      </c>
      <c r="DQ463">
        <v>0.120896835924564</v>
      </c>
      <c r="DR463">
        <v>209.73633650951101</v>
      </c>
      <c r="DS463">
        <v>5.7685582183996104E-7</v>
      </c>
      <c r="DT463">
        <v>0.119785426320714</v>
      </c>
      <c r="DU463">
        <v>5.6660378403045601E-2</v>
      </c>
      <c r="DV463">
        <v>0.123606613881333</v>
      </c>
      <c r="DW463" s="58">
        <v>209.74048682679401</v>
      </c>
      <c r="DX463">
        <v>5.8776326144238195E-7</v>
      </c>
      <c r="DY463">
        <v>0.12485073989284499</v>
      </c>
      <c r="DZ463">
        <v>9.3935528539836695E-4</v>
      </c>
      <c r="EA463">
        <v>0</v>
      </c>
      <c r="EB463">
        <v>2606737</v>
      </c>
      <c r="EC463">
        <v>1575171</v>
      </c>
      <c r="ED463">
        <v>0</v>
      </c>
      <c r="EE463">
        <v>3078</v>
      </c>
      <c r="EF463">
        <v>1</v>
      </c>
      <c r="EG463">
        <v>0</v>
      </c>
      <c r="EH463">
        <v>0</v>
      </c>
      <c r="EI463">
        <v>0</v>
      </c>
      <c r="EJ463">
        <v>0</v>
      </c>
      <c r="EK463">
        <v>0</v>
      </c>
      <c r="EL463">
        <v>0</v>
      </c>
      <c r="EM463">
        <v>0</v>
      </c>
      <c r="EN463">
        <v>1</v>
      </c>
      <c r="EO463">
        <v>0</v>
      </c>
      <c r="EP463">
        <v>1</v>
      </c>
      <c r="EQ463">
        <v>1</v>
      </c>
      <c r="ER463">
        <v>1</v>
      </c>
      <c r="ES463">
        <v>0</v>
      </c>
      <c r="ET463">
        <v>1</v>
      </c>
      <c r="EU463">
        <v>0</v>
      </c>
      <c r="EV463">
        <v>0</v>
      </c>
      <c r="EW463">
        <v>0</v>
      </c>
      <c r="EX463">
        <v>1</v>
      </c>
      <c r="EY463">
        <v>1</v>
      </c>
      <c r="EZ463" t="s">
        <v>1950</v>
      </c>
      <c r="FA463">
        <v>47</v>
      </c>
      <c r="FB463" t="s">
        <v>1824</v>
      </c>
      <c r="FC463">
        <v>4</v>
      </c>
      <c r="FD463" t="s">
        <v>1825</v>
      </c>
      <c r="FE463">
        <v>0</v>
      </c>
      <c r="FF463">
        <v>0</v>
      </c>
      <c r="FG463">
        <v>0</v>
      </c>
      <c r="FH463">
        <v>0</v>
      </c>
      <c r="FI463">
        <v>0</v>
      </c>
      <c r="FJ463">
        <v>0</v>
      </c>
      <c r="FK463">
        <v>0</v>
      </c>
      <c r="FL463">
        <v>29</v>
      </c>
      <c r="FM463">
        <v>3</v>
      </c>
      <c r="FN463">
        <v>27</v>
      </c>
      <c r="FO463">
        <v>20</v>
      </c>
      <c r="FP463">
        <v>0</v>
      </c>
      <c r="FQ463">
        <v>0</v>
      </c>
      <c r="FR463">
        <v>0</v>
      </c>
      <c r="FS463">
        <v>0</v>
      </c>
      <c r="FT463">
        <v>0</v>
      </c>
      <c r="FU463">
        <v>0</v>
      </c>
      <c r="FV463">
        <v>0</v>
      </c>
      <c r="FW463">
        <v>0</v>
      </c>
      <c r="FX463">
        <v>0</v>
      </c>
      <c r="FY463">
        <v>0</v>
      </c>
      <c r="FZ463">
        <v>0</v>
      </c>
      <c r="GA463">
        <v>0</v>
      </c>
      <c r="GB463" t="s">
        <v>1828</v>
      </c>
      <c r="GC463">
        <v>0</v>
      </c>
      <c r="GD463">
        <v>1</v>
      </c>
      <c r="GE463">
        <v>1</v>
      </c>
      <c r="GF463">
        <v>1</v>
      </c>
      <c r="GG463">
        <v>0</v>
      </c>
      <c r="GH463">
        <v>1</v>
      </c>
      <c r="GI463">
        <v>0</v>
      </c>
      <c r="GJ463" t="s">
        <v>1804</v>
      </c>
      <c r="GK463">
        <v>0</v>
      </c>
      <c r="GL463">
        <v>1</v>
      </c>
      <c r="GM463" t="s">
        <v>1804</v>
      </c>
      <c r="GN463">
        <v>0</v>
      </c>
      <c r="GO463" t="s">
        <v>1893</v>
      </c>
      <c r="GP463">
        <v>0</v>
      </c>
      <c r="GQ463" t="s">
        <v>2233</v>
      </c>
      <c r="GR463">
        <v>395.35874339999998</v>
      </c>
      <c r="GS463">
        <v>2.4382918452992999</v>
      </c>
      <c r="GT463">
        <v>5.31921965836559</v>
      </c>
      <c r="GU463">
        <v>0</v>
      </c>
      <c r="GV463">
        <v>29758562</v>
      </c>
      <c r="GW463">
        <v>2823944</v>
      </c>
      <c r="GX463">
        <v>0.49</v>
      </c>
      <c r="GY463">
        <v>3120823</v>
      </c>
      <c r="GZ463">
        <v>209.74286324722277</v>
      </c>
      <c r="HA463" t="s">
        <v>1806</v>
      </c>
      <c r="HB463" s="57">
        <v>0.55999999999999905</v>
      </c>
      <c r="HC463" t="s">
        <v>1806</v>
      </c>
      <c r="HD463" s="58">
        <v>209.74048682679401</v>
      </c>
      <c r="HE463" s="18">
        <v>2820719.9999999949</v>
      </c>
      <c r="HF463" s="18">
        <v>29741671.679999948</v>
      </c>
      <c r="HG463" s="18">
        <v>3119016.3486029305</v>
      </c>
      <c r="HH463" s="57">
        <v>0.50218340611353707</v>
      </c>
      <c r="HI463">
        <v>266</v>
      </c>
      <c r="HJ463" s="11">
        <v>30.245887043662204</v>
      </c>
      <c r="HK463">
        <v>65</v>
      </c>
      <c r="HL463" s="11">
        <v>11.370634226940677</v>
      </c>
      <c r="HM463" s="59">
        <v>2688</v>
      </c>
      <c r="HN463" s="59">
        <v>10.58</v>
      </c>
      <c r="HO463" s="59">
        <v>4.59</v>
      </c>
      <c r="HP463" s="59">
        <v>34.450000000000003</v>
      </c>
      <c r="HQ463" s="59">
        <v>0.28000000000000003</v>
      </c>
      <c r="HR463" s="59">
        <v>0.39</v>
      </c>
      <c r="HS463" s="59">
        <v>4.82</v>
      </c>
      <c r="HT463" s="59">
        <v>32.72</v>
      </c>
      <c r="HU463" t="s">
        <v>44</v>
      </c>
      <c r="HV463" s="19">
        <v>1</v>
      </c>
      <c r="HW463" s="18">
        <v>584.20231379999996</v>
      </c>
      <c r="HX463" s="58">
        <v>192.43624216571999</v>
      </c>
      <c r="HY463" s="58">
        <v>382.56375783428001</v>
      </c>
      <c r="HZ463" s="57">
        <v>0.84168976649242411</v>
      </c>
      <c r="IA463" s="18">
        <v>2820719.9999999949</v>
      </c>
      <c r="IB463" s="18">
        <v>4239591.3538223403</v>
      </c>
      <c r="IC463" s="18">
        <v>44702251.234702758</v>
      </c>
      <c r="ID463" s="58">
        <v>20.974048682679403</v>
      </c>
      <c r="IE463" s="18">
        <v>468793.59681101056</v>
      </c>
      <c r="IF463" s="18">
        <v>2650222.75179192</v>
      </c>
      <c r="IG463" s="18">
        <v>925989001.18521941</v>
      </c>
      <c r="IH463" s="18">
        <v>0</v>
      </c>
      <c r="II463" s="18">
        <v>0</v>
      </c>
      <c r="IJ463" s="18">
        <v>2420.482814230254</v>
      </c>
      <c r="IK463" s="58">
        <v>21.892481217391303</v>
      </c>
      <c r="IL463" s="58">
        <v>7.9557238336503646</v>
      </c>
      <c r="IM463" s="58">
        <v>13.596165849167997</v>
      </c>
      <c r="IN463" s="58">
        <v>20.993481621961628</v>
      </c>
      <c r="IO463" s="58">
        <v>0</v>
      </c>
      <c r="IP463" s="58">
        <v>79.86221032300746</v>
      </c>
      <c r="IQ463" s="58">
        <v>0.10720382725709499</v>
      </c>
      <c r="IR463" s="58">
        <v>0.11410059000367924</v>
      </c>
      <c r="IS463" s="58">
        <f t="shared" si="35"/>
        <v>2420.482814230254</v>
      </c>
      <c r="IT463" s="60"/>
      <c r="IU463" s="18">
        <f t="shared" si="36"/>
        <v>13.596165849167997</v>
      </c>
      <c r="IV463" s="18">
        <f t="shared" si="37"/>
        <v>21.892481217391303</v>
      </c>
      <c r="IW463" s="57">
        <f t="shared" si="38"/>
        <v>0.33467172550559998</v>
      </c>
      <c r="IX463" s="57">
        <f t="shared" si="39"/>
        <v>0.50301744016504579</v>
      </c>
      <c r="JA463" s="18">
        <v>214.13</v>
      </c>
    </row>
    <row r="464" spans="18:261" x14ac:dyDescent="0.2">
      <c r="R464" t="s">
        <v>863</v>
      </c>
      <c r="S464">
        <v>983</v>
      </c>
      <c r="T464" t="s">
        <v>41</v>
      </c>
      <c r="U464">
        <v>4</v>
      </c>
      <c r="V464">
        <v>661</v>
      </c>
      <c r="W464" t="s">
        <v>42</v>
      </c>
      <c r="X464" t="s">
        <v>43</v>
      </c>
      <c r="Y464">
        <v>18077</v>
      </c>
      <c r="Z464">
        <v>196</v>
      </c>
      <c r="AA464">
        <v>1176</v>
      </c>
      <c r="AB464" t="b">
        <v>0</v>
      </c>
      <c r="AC464">
        <v>10734</v>
      </c>
      <c r="AD464">
        <v>1955</v>
      </c>
      <c r="AE464" s="10">
        <v>9999</v>
      </c>
      <c r="AF464" s="11">
        <v>106</v>
      </c>
      <c r="AG464" s="11">
        <v>23.483344938330976</v>
      </c>
      <c r="AH464" s="11">
        <v>0</v>
      </c>
      <c r="AI464" s="11">
        <v>22.15409899842545</v>
      </c>
      <c r="AJ464" s="11" t="s">
        <v>100</v>
      </c>
      <c r="AK464" s="11">
        <v>4.82</v>
      </c>
      <c r="AL464" s="11" t="s">
        <v>43</v>
      </c>
      <c r="AM464" s="11">
        <v>-28.91</v>
      </c>
      <c r="AQ464" t="s">
        <v>1090</v>
      </c>
      <c r="AR464" t="s">
        <v>1093</v>
      </c>
      <c r="AS464">
        <v>8023</v>
      </c>
      <c r="AT464" t="s">
        <v>41</v>
      </c>
      <c r="AU464">
        <v>2</v>
      </c>
      <c r="AV464">
        <v>3432</v>
      </c>
      <c r="AW464" t="s">
        <v>42</v>
      </c>
      <c r="AX464">
        <v>0</v>
      </c>
      <c r="AY464" t="s">
        <v>486</v>
      </c>
      <c r="AZ464" t="s">
        <v>487</v>
      </c>
      <c r="BA464">
        <v>55</v>
      </c>
      <c r="BB464" t="s">
        <v>1092</v>
      </c>
      <c r="BC464">
        <v>21</v>
      </c>
      <c r="BD464">
        <v>55021</v>
      </c>
      <c r="BE464">
        <v>570</v>
      </c>
      <c r="BF464">
        <v>10533</v>
      </c>
      <c r="BG464">
        <v>1978</v>
      </c>
      <c r="BH464">
        <v>2026</v>
      </c>
      <c r="BI464" t="s">
        <v>1881</v>
      </c>
      <c r="BJ464" t="s">
        <v>1788</v>
      </c>
      <c r="BK464" t="s">
        <v>1808</v>
      </c>
      <c r="BL464" t="s">
        <v>1910</v>
      </c>
      <c r="BM464" t="s">
        <v>1865</v>
      </c>
      <c r="BN464">
        <v>2014</v>
      </c>
      <c r="BO464">
        <v>0.94</v>
      </c>
      <c r="BP464" t="s">
        <v>1971</v>
      </c>
      <c r="BQ464" t="s">
        <v>1701</v>
      </c>
      <c r="BR464">
        <v>2018</v>
      </c>
      <c r="BS464">
        <v>0</v>
      </c>
      <c r="BT464" t="s">
        <v>1873</v>
      </c>
      <c r="BU464" t="s">
        <v>1793</v>
      </c>
      <c r="BV464" t="s">
        <v>1812</v>
      </c>
      <c r="BW464">
        <v>2009</v>
      </c>
      <c r="BX464">
        <v>0</v>
      </c>
      <c r="BY464">
        <v>7.4999999999999997E-2</v>
      </c>
      <c r="BZ464">
        <v>5.2999999999999999E-2</v>
      </c>
      <c r="CA464">
        <v>5.2999999999999999E-2</v>
      </c>
      <c r="CB464">
        <v>5.2999999999999999E-2</v>
      </c>
      <c r="CC464">
        <v>5.2999999999999999E-2</v>
      </c>
      <c r="CD464">
        <v>0.1</v>
      </c>
      <c r="CE464">
        <v>0.1</v>
      </c>
      <c r="CF464">
        <v>0.1</v>
      </c>
      <c r="CG464">
        <v>0.99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0</v>
      </c>
      <c r="CR464">
        <v>0</v>
      </c>
      <c r="CS464" t="s">
        <v>2602</v>
      </c>
      <c r="CT464" t="s">
        <v>2712</v>
      </c>
      <c r="CU464">
        <v>1</v>
      </c>
      <c r="CV464">
        <v>0</v>
      </c>
      <c r="CW464" t="s">
        <v>2227</v>
      </c>
      <c r="CX464">
        <v>43.486400000000003</v>
      </c>
      <c r="CY464">
        <v>-89.420299999999997</v>
      </c>
      <c r="CZ464" t="s">
        <v>1817</v>
      </c>
      <c r="DA464" t="s">
        <v>1818</v>
      </c>
      <c r="DB464">
        <v>0</v>
      </c>
      <c r="DC464">
        <v>0</v>
      </c>
      <c r="DD464" s="18">
        <v>33015645.199999999</v>
      </c>
      <c r="DE464" s="18">
        <v>3230426.8</v>
      </c>
      <c r="DF464" s="57">
        <v>0.57799999999999996</v>
      </c>
      <c r="DG464" t="s">
        <v>1820</v>
      </c>
      <c r="DH464">
        <v>15017341</v>
      </c>
      <c r="DI464">
        <v>951.4</v>
      </c>
      <c r="DJ464">
        <v>1139.2</v>
      </c>
      <c r="DK464">
        <v>3462294.2</v>
      </c>
      <c r="DL464">
        <v>16.2</v>
      </c>
      <c r="DM464">
        <v>493.8</v>
      </c>
      <c r="DN464">
        <v>16</v>
      </c>
      <c r="DO464">
        <v>0</v>
      </c>
      <c r="DP464">
        <v>5.6755835272195097E-2</v>
      </c>
      <c r="DQ464">
        <v>6.0957779280876902E-2</v>
      </c>
      <c r="DR464">
        <v>209.736720983993</v>
      </c>
      <c r="DS464">
        <v>5.3264078983290501E-7</v>
      </c>
      <c r="DT464">
        <v>6.4541712109400601E-2</v>
      </c>
      <c r="DU464">
        <v>5.7633282296115702E-2</v>
      </c>
      <c r="DV464">
        <v>6.9009706949479804E-2</v>
      </c>
      <c r="DW464" s="58">
        <v>209.736576645789</v>
      </c>
      <c r="DX464">
        <v>4.9067646268503004E-7</v>
      </c>
      <c r="DY464">
        <v>6.5763972463567202E-2</v>
      </c>
      <c r="DZ464">
        <v>7.7560538787855703E-4</v>
      </c>
      <c r="EA464">
        <v>0</v>
      </c>
      <c r="EB464">
        <v>2759826</v>
      </c>
      <c r="EC464">
        <v>1660886</v>
      </c>
      <c r="ED464">
        <v>0</v>
      </c>
      <c r="EE464">
        <v>3041</v>
      </c>
      <c r="EF464">
        <v>1</v>
      </c>
      <c r="EG464">
        <v>0</v>
      </c>
      <c r="EH464">
        <v>0</v>
      </c>
      <c r="EI464">
        <v>0</v>
      </c>
      <c r="EJ464">
        <v>0</v>
      </c>
      <c r="EK464">
        <v>0</v>
      </c>
      <c r="EL464">
        <v>0</v>
      </c>
      <c r="EM464">
        <v>0</v>
      </c>
      <c r="EN464">
        <v>1</v>
      </c>
      <c r="EO464">
        <v>0</v>
      </c>
      <c r="EP464">
        <v>1</v>
      </c>
      <c r="EQ464">
        <v>1</v>
      </c>
      <c r="ER464">
        <v>1</v>
      </c>
      <c r="ES464">
        <v>0</v>
      </c>
      <c r="ET464">
        <v>1</v>
      </c>
      <c r="EU464">
        <v>0</v>
      </c>
      <c r="EV464">
        <v>0</v>
      </c>
      <c r="EW464">
        <v>0</v>
      </c>
      <c r="EX464">
        <v>1</v>
      </c>
      <c r="EY464">
        <v>1</v>
      </c>
      <c r="EZ464" t="s">
        <v>1950</v>
      </c>
      <c r="FA464">
        <v>44</v>
      </c>
      <c r="FB464" t="s">
        <v>1824</v>
      </c>
      <c r="FC464">
        <v>5</v>
      </c>
      <c r="FD464" t="s">
        <v>1849</v>
      </c>
      <c r="FE464">
        <v>0</v>
      </c>
      <c r="FF464">
        <v>0</v>
      </c>
      <c r="FG464">
        <v>0</v>
      </c>
      <c r="FH464">
        <v>0</v>
      </c>
      <c r="FI464">
        <v>0</v>
      </c>
      <c r="FJ464">
        <v>0</v>
      </c>
      <c r="FK464">
        <v>0</v>
      </c>
      <c r="FL464">
        <v>29</v>
      </c>
      <c r="FM464">
        <v>3</v>
      </c>
      <c r="FN464">
        <v>27</v>
      </c>
      <c r="FO464">
        <v>20</v>
      </c>
      <c r="FP464">
        <v>0</v>
      </c>
      <c r="FQ464">
        <v>0</v>
      </c>
      <c r="FR464">
        <v>0</v>
      </c>
      <c r="FS464">
        <v>0</v>
      </c>
      <c r="FT464">
        <v>0</v>
      </c>
      <c r="FU464">
        <v>0</v>
      </c>
      <c r="FV464">
        <v>0</v>
      </c>
      <c r="FW464">
        <v>0</v>
      </c>
      <c r="FX464">
        <v>0</v>
      </c>
      <c r="FY464">
        <v>0</v>
      </c>
      <c r="FZ464">
        <v>0</v>
      </c>
      <c r="GA464">
        <v>0</v>
      </c>
      <c r="GB464" t="s">
        <v>1828</v>
      </c>
      <c r="GC464">
        <v>0</v>
      </c>
      <c r="GD464">
        <v>1</v>
      </c>
      <c r="GE464">
        <v>1</v>
      </c>
      <c r="GF464">
        <v>1</v>
      </c>
      <c r="GG464">
        <v>0</v>
      </c>
      <c r="GH464">
        <v>0</v>
      </c>
      <c r="GI464">
        <v>0</v>
      </c>
      <c r="GJ464">
        <v>0</v>
      </c>
      <c r="GK464">
        <v>0</v>
      </c>
      <c r="GL464">
        <v>1</v>
      </c>
      <c r="GM464" t="s">
        <v>1804</v>
      </c>
      <c r="GN464">
        <v>0</v>
      </c>
      <c r="GO464" t="s">
        <v>1893</v>
      </c>
      <c r="GP464">
        <v>0</v>
      </c>
      <c r="GQ464" t="s">
        <v>2233</v>
      </c>
      <c r="GR464">
        <v>395.35874339999998</v>
      </c>
      <c r="GS464">
        <v>2.4064220556200802</v>
      </c>
      <c r="GT464">
        <v>2.8814336827437401</v>
      </c>
      <c r="GU464">
        <v>0</v>
      </c>
      <c r="GV464">
        <v>31050336</v>
      </c>
      <c r="GW464">
        <v>3021515</v>
      </c>
      <c r="GX464">
        <v>0.54</v>
      </c>
      <c r="GY464">
        <v>3256280</v>
      </c>
      <c r="GZ464">
        <v>209.74201374181587</v>
      </c>
      <c r="HA464" t="s">
        <v>1806</v>
      </c>
      <c r="HB464" s="57">
        <v>0.57799999999999996</v>
      </c>
      <c r="HC464" t="s">
        <v>1806</v>
      </c>
      <c r="HD464" s="58">
        <v>209.736576645789</v>
      </c>
      <c r="HE464" s="18">
        <v>2886069.5999999996</v>
      </c>
      <c r="HF464" s="18">
        <v>30398971.096799996</v>
      </c>
      <c r="HG464" s="18">
        <v>3187888.0656985585</v>
      </c>
      <c r="HH464" s="57">
        <v>0.49781659388646288</v>
      </c>
      <c r="HI464">
        <v>266</v>
      </c>
      <c r="HJ464" s="11">
        <v>30.423594282792227</v>
      </c>
      <c r="HK464">
        <v>65</v>
      </c>
      <c r="HL464" s="11">
        <v>11.437441459696327</v>
      </c>
      <c r="HM464" s="59">
        <v>2699</v>
      </c>
      <c r="HN464" s="59">
        <v>10.58</v>
      </c>
      <c r="HO464" s="59">
        <v>4.59</v>
      </c>
      <c r="HP464" s="59">
        <v>34.65</v>
      </c>
      <c r="HQ464" s="59">
        <v>0.28000000000000003</v>
      </c>
      <c r="HR464" s="59">
        <v>0.4</v>
      </c>
      <c r="HS464" s="59">
        <v>4.82</v>
      </c>
      <c r="HT464" s="59">
        <v>32.72</v>
      </c>
      <c r="HU464" t="s">
        <v>44</v>
      </c>
      <c r="HV464" s="19">
        <v>1</v>
      </c>
      <c r="HW464" s="18">
        <v>578.51812588500002</v>
      </c>
      <c r="HX464" s="58">
        <v>190.56387066651899</v>
      </c>
      <c r="HY464" s="58">
        <v>379.43612933348101</v>
      </c>
      <c r="HZ464" s="57">
        <v>0.86828842730061229</v>
      </c>
      <c r="IA464" s="18">
        <v>2886069.5999999992</v>
      </c>
      <c r="IB464" s="18">
        <v>4335537.7751974175</v>
      </c>
      <c r="IC464" s="18">
        <v>45666219.386154398</v>
      </c>
      <c r="ID464" s="58">
        <v>20.973657664578901</v>
      </c>
      <c r="IE464" s="18">
        <v>478893.82612037938</v>
      </c>
      <c r="IF464" s="18">
        <v>2708994.2395781791</v>
      </c>
      <c r="IG464" s="18">
        <v>916979287.65683055</v>
      </c>
      <c r="IH464" s="18">
        <v>0</v>
      </c>
      <c r="II464" s="18">
        <v>0</v>
      </c>
      <c r="IJ464" s="18">
        <v>2416.689441955883</v>
      </c>
      <c r="IK464" s="58">
        <v>21.935623368421052</v>
      </c>
      <c r="IL464" s="58">
        <v>7.9349688704775563</v>
      </c>
      <c r="IM464" s="58">
        <v>13.581981685251</v>
      </c>
      <c r="IN464" s="58">
        <v>21.041576273647046</v>
      </c>
      <c r="IO464" s="58">
        <v>3.6562553757412674E-15</v>
      </c>
      <c r="IP464" s="58">
        <v>79.784808503629051</v>
      </c>
      <c r="IQ464" s="58">
        <v>-1.0055201261332343</v>
      </c>
      <c r="IR464" s="58">
        <v>-1.0712466737002608</v>
      </c>
      <c r="IS464" s="58">
        <f t="shared" si="35"/>
        <v>2416.689441955883</v>
      </c>
      <c r="IT464" s="60"/>
      <c r="IU464" s="18">
        <f t="shared" si="36"/>
        <v>13.581981685251</v>
      </c>
      <c r="IV464" s="18">
        <f t="shared" si="37"/>
        <v>21.935623368421052</v>
      </c>
      <c r="IW464" s="57">
        <f t="shared" si="38"/>
        <v>0.33432258011670002</v>
      </c>
      <c r="IX464" s="57">
        <f t="shared" si="39"/>
        <v>0.50222911297683814</v>
      </c>
      <c r="JA464" s="18">
        <v>214.13</v>
      </c>
    </row>
    <row r="465" spans="18:261" x14ac:dyDescent="0.2">
      <c r="R465" t="s">
        <v>864</v>
      </c>
      <c r="S465">
        <v>983</v>
      </c>
      <c r="T465" t="s">
        <v>41</v>
      </c>
      <c r="U465">
        <v>5</v>
      </c>
      <c r="V465">
        <v>662</v>
      </c>
      <c r="W465" t="s">
        <v>42</v>
      </c>
      <c r="X465" t="s">
        <v>43</v>
      </c>
      <c r="Y465">
        <v>18077</v>
      </c>
      <c r="Z465">
        <v>196</v>
      </c>
      <c r="AA465">
        <v>1176</v>
      </c>
      <c r="AB465" t="b">
        <v>0</v>
      </c>
      <c r="AC465">
        <v>10727</v>
      </c>
      <c r="AD465">
        <v>1955</v>
      </c>
      <c r="AE465" s="10">
        <v>9999</v>
      </c>
      <c r="AF465" s="11">
        <v>106</v>
      </c>
      <c r="AG465" s="11">
        <v>23.483344938330976</v>
      </c>
      <c r="AH465" s="11">
        <v>0</v>
      </c>
      <c r="AI465" s="11">
        <v>22.15409899842545</v>
      </c>
      <c r="AJ465" s="11" t="s">
        <v>100</v>
      </c>
      <c r="AK465" s="11">
        <v>4.82</v>
      </c>
      <c r="AL465" s="11" t="s">
        <v>43</v>
      </c>
      <c r="AM465" s="11">
        <v>-28.91</v>
      </c>
      <c r="AQ465" t="s">
        <v>844</v>
      </c>
      <c r="AR465" t="s">
        <v>1094</v>
      </c>
      <c r="AS465">
        <v>8223</v>
      </c>
      <c r="AT465" t="s">
        <v>41</v>
      </c>
      <c r="AU465">
        <v>1</v>
      </c>
      <c r="AV465">
        <v>3470</v>
      </c>
      <c r="AW465" t="s">
        <v>42</v>
      </c>
      <c r="AX465">
        <v>0</v>
      </c>
      <c r="AY465" t="s">
        <v>306</v>
      </c>
      <c r="AZ465" t="s">
        <v>307</v>
      </c>
      <c r="BA465">
        <v>4</v>
      </c>
      <c r="BB465" t="s">
        <v>709</v>
      </c>
      <c r="BC465">
        <v>1</v>
      </c>
      <c r="BD465">
        <v>4001</v>
      </c>
      <c r="BE465">
        <v>387</v>
      </c>
      <c r="BF465">
        <v>10417</v>
      </c>
      <c r="BG465">
        <v>1985</v>
      </c>
      <c r="BH465">
        <v>2027</v>
      </c>
      <c r="BI465" t="s">
        <v>1881</v>
      </c>
      <c r="BJ465" t="s">
        <v>1788</v>
      </c>
      <c r="BK465" t="s">
        <v>1808</v>
      </c>
      <c r="BL465" t="s">
        <v>1910</v>
      </c>
      <c r="BM465" t="s">
        <v>1865</v>
      </c>
      <c r="BN465">
        <v>1985</v>
      </c>
      <c r="BO465">
        <v>0.89</v>
      </c>
      <c r="BP465" t="s">
        <v>1966</v>
      </c>
      <c r="BQ465">
        <v>0</v>
      </c>
      <c r="BR465">
        <v>0</v>
      </c>
      <c r="BS465">
        <v>0</v>
      </c>
      <c r="BT465" t="s">
        <v>41</v>
      </c>
      <c r="BU465">
        <v>0</v>
      </c>
      <c r="BV465" t="s">
        <v>1812</v>
      </c>
      <c r="BW465">
        <v>2016</v>
      </c>
      <c r="BX465">
        <v>0</v>
      </c>
      <c r="BY465">
        <v>0.69</v>
      </c>
      <c r="BZ465">
        <v>0.17682999999999999</v>
      </c>
      <c r="CA465">
        <v>0.17682999999999999</v>
      </c>
      <c r="CB465">
        <v>0.1469</v>
      </c>
      <c r="CC465">
        <v>0.1469</v>
      </c>
      <c r="CD465">
        <v>0.1</v>
      </c>
      <c r="CE465">
        <v>0.1</v>
      </c>
      <c r="CF465">
        <v>0.1</v>
      </c>
      <c r="CG465">
        <v>0.94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CQ465">
        <v>0</v>
      </c>
      <c r="CR465">
        <v>0</v>
      </c>
      <c r="CS465" t="s">
        <v>2602</v>
      </c>
      <c r="CT465" t="s">
        <v>2713</v>
      </c>
      <c r="CU465">
        <v>1</v>
      </c>
      <c r="CV465">
        <v>0</v>
      </c>
      <c r="CW465" t="s">
        <v>2024</v>
      </c>
      <c r="CX465">
        <v>34.318600000000004</v>
      </c>
      <c r="CY465">
        <v>-109.1639</v>
      </c>
      <c r="CZ465" t="s">
        <v>1817</v>
      </c>
      <c r="DA465" t="s">
        <v>1818</v>
      </c>
      <c r="DB465">
        <v>0</v>
      </c>
      <c r="DC465">
        <v>0</v>
      </c>
      <c r="DD465" s="18">
        <v>20443464.199999999</v>
      </c>
      <c r="DE465" s="18">
        <v>2221395</v>
      </c>
      <c r="DF465" s="57">
        <v>0.496</v>
      </c>
      <c r="DG465" t="s">
        <v>1820</v>
      </c>
      <c r="DH465">
        <v>7856346</v>
      </c>
      <c r="DI465">
        <v>2460.8000000000002</v>
      </c>
      <c r="DJ465">
        <v>1785</v>
      </c>
      <c r="DK465">
        <v>2144112.2000000002</v>
      </c>
      <c r="DL465">
        <v>9.6</v>
      </c>
      <c r="DM465">
        <v>691</v>
      </c>
      <c r="DN465">
        <v>100</v>
      </c>
      <c r="DO465">
        <v>1</v>
      </c>
      <c r="DP465">
        <v>0.21892996007322599</v>
      </c>
      <c r="DQ465">
        <v>0.16959992822554801</v>
      </c>
      <c r="DR465">
        <v>209.760088382725</v>
      </c>
      <c r="DS465">
        <v>2.2354999326741901E-7</v>
      </c>
      <c r="DT465">
        <v>0.17689177461145</v>
      </c>
      <c r="DU465">
        <v>0.240741977575405</v>
      </c>
      <c r="DV465">
        <v>0.17462793805758201</v>
      </c>
      <c r="DW465" s="58">
        <v>209.76016383759401</v>
      </c>
      <c r="DX465">
        <v>4.6958773259181699E-7</v>
      </c>
      <c r="DY465">
        <v>0.175908749436442</v>
      </c>
      <c r="DZ465">
        <v>1.27534322196207E-2</v>
      </c>
      <c r="EA465">
        <v>1.27534322196207E-4</v>
      </c>
      <c r="EB465">
        <v>2377109</v>
      </c>
      <c r="EC465">
        <v>1343463</v>
      </c>
      <c r="ED465">
        <v>0</v>
      </c>
      <c r="EE465">
        <v>7345</v>
      </c>
      <c r="EF465">
        <v>1</v>
      </c>
      <c r="EG465">
        <v>0</v>
      </c>
      <c r="EH465">
        <v>0</v>
      </c>
      <c r="EI465">
        <v>0</v>
      </c>
      <c r="EJ465">
        <v>0.02</v>
      </c>
      <c r="EK465">
        <v>0</v>
      </c>
      <c r="EL465" t="s">
        <v>1822</v>
      </c>
      <c r="EM465">
        <v>0</v>
      </c>
      <c r="EN465">
        <v>0</v>
      </c>
      <c r="EO465">
        <v>0</v>
      </c>
      <c r="EP465">
        <v>1</v>
      </c>
      <c r="EQ465">
        <v>0</v>
      </c>
      <c r="ER465">
        <v>1</v>
      </c>
      <c r="ES465">
        <v>0</v>
      </c>
      <c r="ET465">
        <v>0</v>
      </c>
      <c r="EU465">
        <v>0</v>
      </c>
      <c r="EV465">
        <v>0</v>
      </c>
      <c r="EW465">
        <v>0</v>
      </c>
      <c r="EX465">
        <v>1</v>
      </c>
      <c r="EY465">
        <v>1</v>
      </c>
      <c r="EZ465" t="s">
        <v>1823</v>
      </c>
      <c r="FA465">
        <v>37</v>
      </c>
      <c r="FB465" t="s">
        <v>1802</v>
      </c>
      <c r="FC465">
        <v>0</v>
      </c>
      <c r="FD465" t="s">
        <v>1803</v>
      </c>
      <c r="FE465">
        <v>0</v>
      </c>
      <c r="FF465">
        <v>0</v>
      </c>
      <c r="FG465">
        <v>0</v>
      </c>
      <c r="FH465">
        <v>0</v>
      </c>
      <c r="FI465">
        <v>0</v>
      </c>
      <c r="FJ465">
        <v>0</v>
      </c>
      <c r="FK465">
        <v>0</v>
      </c>
      <c r="FL465">
        <v>6</v>
      </c>
      <c r="FM465">
        <v>94</v>
      </c>
      <c r="FN465">
        <v>5</v>
      </c>
      <c r="FO465">
        <v>94</v>
      </c>
      <c r="FP465">
        <v>1</v>
      </c>
      <c r="FQ465">
        <v>0</v>
      </c>
      <c r="FR465">
        <v>0</v>
      </c>
      <c r="FS465">
        <v>0</v>
      </c>
      <c r="FT465">
        <v>0</v>
      </c>
      <c r="FU465">
        <v>0</v>
      </c>
      <c r="FV465">
        <v>0</v>
      </c>
      <c r="FW465">
        <v>0</v>
      </c>
      <c r="FX465">
        <v>0</v>
      </c>
      <c r="FY465">
        <v>0</v>
      </c>
      <c r="FZ465">
        <v>0</v>
      </c>
      <c r="GA465">
        <v>0</v>
      </c>
      <c r="GB465">
        <v>0</v>
      </c>
      <c r="GC465">
        <v>0</v>
      </c>
      <c r="GD465">
        <v>0</v>
      </c>
      <c r="GE465">
        <v>0</v>
      </c>
      <c r="GF465">
        <v>0</v>
      </c>
      <c r="GG465">
        <v>0</v>
      </c>
      <c r="GH465">
        <v>0</v>
      </c>
      <c r="GI465">
        <v>1</v>
      </c>
      <c r="GJ465">
        <v>0</v>
      </c>
      <c r="GK465" t="s">
        <v>1804</v>
      </c>
      <c r="GL465">
        <v>1</v>
      </c>
      <c r="GM465" t="s">
        <v>1804</v>
      </c>
      <c r="GN465">
        <v>0</v>
      </c>
      <c r="GO465" t="s">
        <v>1893</v>
      </c>
      <c r="GP465">
        <v>1</v>
      </c>
      <c r="GQ465" t="s">
        <v>2559</v>
      </c>
      <c r="GR465">
        <v>50.293288820000001</v>
      </c>
      <c r="GS465">
        <v>48.928993464858003</v>
      </c>
      <c r="GT465">
        <v>35.491812961139303</v>
      </c>
      <c r="GU465">
        <v>1</v>
      </c>
      <c r="GV465">
        <v>25275437</v>
      </c>
      <c r="GW465">
        <v>2685221</v>
      </c>
      <c r="GX465">
        <v>0.61</v>
      </c>
      <c r="GY465">
        <v>2650887</v>
      </c>
      <c r="GZ465">
        <v>209.75993412102034</v>
      </c>
      <c r="HA465" t="s">
        <v>1806</v>
      </c>
      <c r="HB465" s="57">
        <v>0.496</v>
      </c>
      <c r="HC465" t="s">
        <v>1806</v>
      </c>
      <c r="HD465" s="58">
        <v>209.76016383759401</v>
      </c>
      <c r="HE465" s="18">
        <v>1681499.52</v>
      </c>
      <c r="HF465" s="18">
        <v>17516180.499839999</v>
      </c>
      <c r="HG465" s="18">
        <v>1837098.4457276538</v>
      </c>
      <c r="HH465" s="57">
        <v>0.23815384615384616</v>
      </c>
      <c r="HI465">
        <v>292</v>
      </c>
      <c r="HJ465" s="11">
        <v>42.62458318207846</v>
      </c>
      <c r="HK465">
        <v>51</v>
      </c>
      <c r="HL465" s="11">
        <v>14.597459993862486</v>
      </c>
      <c r="HM465" s="59" t="s">
        <v>44</v>
      </c>
      <c r="HN465" s="59" t="s">
        <v>44</v>
      </c>
      <c r="HO465" s="59" t="s">
        <v>44</v>
      </c>
      <c r="HP465" s="59" t="s">
        <v>44</v>
      </c>
      <c r="HQ465" s="59" t="s">
        <v>44</v>
      </c>
      <c r="HR465" s="59" t="s">
        <v>44</v>
      </c>
      <c r="HS465" s="59" t="s">
        <v>44</v>
      </c>
      <c r="HT465" s="59" t="s">
        <v>44</v>
      </c>
      <c r="HU465" t="s">
        <v>44</v>
      </c>
      <c r="HV465" s="19">
        <v>1</v>
      </c>
      <c r="HW465" s="18">
        <v>388.45763337149998</v>
      </c>
      <c r="HX465" s="58">
        <v>127.95794443257208</v>
      </c>
      <c r="HY465" s="58">
        <v>259.04205556742795</v>
      </c>
      <c r="HZ465" s="57">
        <v>0.74100709083523852</v>
      </c>
      <c r="IA465" s="18">
        <v>1681499.52</v>
      </c>
      <c r="IB465" s="18">
        <v>2512102.9587823586</v>
      </c>
      <c r="IC465" s="18">
        <v>26168576.52163583</v>
      </c>
      <c r="ID465" s="58">
        <v>20.976016383759401</v>
      </c>
      <c r="IE465" s="18">
        <v>274456.24492874736</v>
      </c>
      <c r="IF465" s="18">
        <v>1562642.2007989064</v>
      </c>
      <c r="IG465" s="18">
        <v>615724189.08904612</v>
      </c>
      <c r="IH465" s="18">
        <v>0</v>
      </c>
      <c r="II465" s="18">
        <v>0</v>
      </c>
      <c r="IJ465" s="18">
        <v>2376.9275137209324</v>
      </c>
      <c r="IK465" s="58">
        <v>24.281686852713179</v>
      </c>
      <c r="IL465" s="58">
        <v>7.7184643101734265</v>
      </c>
      <c r="IM465" s="58">
        <v>13.432403229398997</v>
      </c>
      <c r="IN465" s="58">
        <v>24.059643884695085</v>
      </c>
      <c r="IO465" s="58">
        <v>0</v>
      </c>
      <c r="IP465" s="58">
        <v>78.991748429346586</v>
      </c>
      <c r="IQ465" s="58">
        <v>7.9627877307419936</v>
      </c>
      <c r="IR465" s="58">
        <v>8.568451396141203</v>
      </c>
      <c r="IS465" s="58">
        <f t="shared" si="35"/>
        <v>2376.9275137209324</v>
      </c>
      <c r="IT465" s="60"/>
      <c r="IU465" s="18">
        <f t="shared" si="36"/>
        <v>13.432403229398997</v>
      </c>
      <c r="IV465" s="18">
        <f t="shared" si="37"/>
        <v>24.281686852713179</v>
      </c>
      <c r="IW465" s="57">
        <f t="shared" si="38"/>
        <v>0.33064068328829987</v>
      </c>
      <c r="IX465" s="57">
        <f t="shared" si="39"/>
        <v>0.4939659089420132</v>
      </c>
      <c r="JA465" s="18">
        <v>214.13</v>
      </c>
    </row>
    <row r="466" spans="18:261" x14ac:dyDescent="0.2">
      <c r="R466" t="s">
        <v>865</v>
      </c>
      <c r="S466">
        <v>983</v>
      </c>
      <c r="T466" t="s">
        <v>41</v>
      </c>
      <c r="U466">
        <v>6</v>
      </c>
      <c r="V466">
        <v>663</v>
      </c>
      <c r="W466" t="s">
        <v>42</v>
      </c>
      <c r="X466" t="s">
        <v>43</v>
      </c>
      <c r="Y466">
        <v>18077</v>
      </c>
      <c r="Z466">
        <v>196</v>
      </c>
      <c r="AA466">
        <v>1176</v>
      </c>
      <c r="AB466" t="b">
        <v>0</v>
      </c>
      <c r="AC466">
        <v>10694</v>
      </c>
      <c r="AD466">
        <v>1956</v>
      </c>
      <c r="AE466" s="10">
        <v>9999</v>
      </c>
      <c r="AF466" s="11">
        <v>106</v>
      </c>
      <c r="AG466" s="11">
        <v>23.483344938330976</v>
      </c>
      <c r="AH466" s="11">
        <v>0</v>
      </c>
      <c r="AI466" s="11">
        <v>22.15409899842545</v>
      </c>
      <c r="AJ466" s="11" t="s">
        <v>100</v>
      </c>
      <c r="AK466" s="11">
        <v>4.82</v>
      </c>
      <c r="AL466" s="11" t="s">
        <v>43</v>
      </c>
      <c r="AM466" s="11">
        <v>-28.91</v>
      </c>
      <c r="AQ466" t="s">
        <v>1095</v>
      </c>
      <c r="AR466" t="s">
        <v>1096</v>
      </c>
      <c r="AS466">
        <v>876</v>
      </c>
      <c r="AT466" t="s">
        <v>41</v>
      </c>
      <c r="AU466">
        <v>1</v>
      </c>
      <c r="AV466">
        <v>591</v>
      </c>
      <c r="AW466" t="s">
        <v>42</v>
      </c>
      <c r="AX466">
        <v>0</v>
      </c>
      <c r="AY466" t="s">
        <v>550</v>
      </c>
      <c r="AZ466" t="s">
        <v>95</v>
      </c>
      <c r="BA466">
        <v>17</v>
      </c>
      <c r="BB466" t="s">
        <v>1097</v>
      </c>
      <c r="BC466">
        <v>21</v>
      </c>
      <c r="BD466">
        <v>17021</v>
      </c>
      <c r="BE466">
        <v>554</v>
      </c>
      <c r="BF466">
        <v>10924</v>
      </c>
      <c r="BG466">
        <v>1967</v>
      </c>
      <c r="BH466">
        <v>2027</v>
      </c>
      <c r="BI466" t="s">
        <v>2063</v>
      </c>
      <c r="BJ466" t="s">
        <v>1948</v>
      </c>
      <c r="BK466" t="s">
        <v>1808</v>
      </c>
      <c r="BL466" t="s">
        <v>1910</v>
      </c>
      <c r="BM466">
        <v>0</v>
      </c>
      <c r="BN466">
        <v>0</v>
      </c>
      <c r="BO466">
        <v>0.78949999999999998</v>
      </c>
      <c r="BP466" t="s">
        <v>1792</v>
      </c>
      <c r="BQ466" t="s">
        <v>1701</v>
      </c>
      <c r="BR466">
        <v>2002</v>
      </c>
      <c r="BS466">
        <v>0</v>
      </c>
      <c r="BT466" t="s">
        <v>1909</v>
      </c>
      <c r="BU466" t="s">
        <v>1863</v>
      </c>
      <c r="BV466" t="s">
        <v>1812</v>
      </c>
      <c r="BW466">
        <v>2009</v>
      </c>
      <c r="BX466">
        <v>0</v>
      </c>
      <c r="BY466">
        <v>0.18</v>
      </c>
      <c r="BZ466">
        <v>0.61970000000000003</v>
      </c>
      <c r="CA466">
        <v>6.2520000000000006E-2</v>
      </c>
      <c r="CB466">
        <v>0.61970000000000003</v>
      </c>
      <c r="CC466">
        <v>6.2520000000000006E-2</v>
      </c>
      <c r="CD466">
        <v>0.1</v>
      </c>
      <c r="CE466">
        <v>0.1</v>
      </c>
      <c r="CF466">
        <v>0.1</v>
      </c>
      <c r="CG466">
        <v>0.98</v>
      </c>
      <c r="CH466" t="s">
        <v>1793</v>
      </c>
      <c r="CI466">
        <v>2014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 t="s">
        <v>2602</v>
      </c>
      <c r="CT466" t="s">
        <v>2714</v>
      </c>
      <c r="CU466">
        <v>1</v>
      </c>
      <c r="CV466">
        <v>0</v>
      </c>
      <c r="CW466" t="s">
        <v>2279</v>
      </c>
      <c r="CX466">
        <v>39.590555999999999</v>
      </c>
      <c r="CY466">
        <v>-89.496388999999994</v>
      </c>
      <c r="CZ466" t="s">
        <v>1798</v>
      </c>
      <c r="DA466" t="s">
        <v>1799</v>
      </c>
      <c r="DB466">
        <v>0</v>
      </c>
      <c r="DC466">
        <v>0</v>
      </c>
      <c r="DD466" s="18">
        <v>18703701.399999999</v>
      </c>
      <c r="DE466" s="18">
        <v>1949482.4</v>
      </c>
      <c r="DF466" s="57">
        <v>0.32200000000000001</v>
      </c>
      <c r="DG466" t="s">
        <v>1891</v>
      </c>
      <c r="DH466">
        <v>7967693.5999999996</v>
      </c>
      <c r="DI466">
        <v>855.6</v>
      </c>
      <c r="DJ466">
        <v>527.6</v>
      </c>
      <c r="DK466">
        <v>1961643.4</v>
      </c>
      <c r="DL466">
        <v>12.6</v>
      </c>
      <c r="DM466">
        <v>202</v>
      </c>
      <c r="DN466">
        <v>17</v>
      </c>
      <c r="DO466">
        <v>0</v>
      </c>
      <c r="DP466">
        <v>9.3050883977639595E-2</v>
      </c>
      <c r="DQ466">
        <v>3.78882931047567E-2</v>
      </c>
      <c r="DR466">
        <v>209.76007036857899</v>
      </c>
      <c r="DS466">
        <v>6.3339091816462597E-7</v>
      </c>
      <c r="DT466">
        <v>3.2833414922391502E-2</v>
      </c>
      <c r="DU466">
        <v>9.1489912258757494E-2</v>
      </c>
      <c r="DV466">
        <v>5.6416640612108999E-2</v>
      </c>
      <c r="DW466" s="58">
        <v>209.759914152607</v>
      </c>
      <c r="DX466">
        <v>6.7366344931062602E-7</v>
      </c>
      <c r="DY466">
        <v>5.0704761036493601E-2</v>
      </c>
      <c r="DZ466">
        <v>1.45720258163152E-3</v>
      </c>
      <c r="EA466">
        <v>0</v>
      </c>
      <c r="EB466">
        <v>1632600</v>
      </c>
      <c r="EC466">
        <v>1069361</v>
      </c>
      <c r="ED466">
        <v>31404</v>
      </c>
      <c r="EE466">
        <v>0</v>
      </c>
      <c r="EF466">
        <v>1</v>
      </c>
      <c r="EG466">
        <v>1</v>
      </c>
      <c r="EH466" t="s">
        <v>1859</v>
      </c>
      <c r="EI466">
        <v>2.1835700000000001E-3</v>
      </c>
      <c r="EJ466">
        <v>1.3642789999999999E-3</v>
      </c>
      <c r="EK466" t="s">
        <v>1848</v>
      </c>
      <c r="EL466" t="s">
        <v>1848</v>
      </c>
      <c r="EM466">
        <v>0</v>
      </c>
      <c r="EN466">
        <v>1</v>
      </c>
      <c r="EO466">
        <v>0</v>
      </c>
      <c r="EP466">
        <v>0</v>
      </c>
      <c r="EQ466">
        <v>1</v>
      </c>
      <c r="ER466">
        <v>0</v>
      </c>
      <c r="ES466">
        <v>0</v>
      </c>
      <c r="ET466">
        <v>0</v>
      </c>
      <c r="EU466">
        <v>0</v>
      </c>
      <c r="EV466">
        <v>0</v>
      </c>
      <c r="EW466">
        <v>0</v>
      </c>
      <c r="EX466">
        <v>1</v>
      </c>
      <c r="EY466">
        <v>1</v>
      </c>
      <c r="EZ466" t="s">
        <v>1950</v>
      </c>
      <c r="FA466">
        <v>55</v>
      </c>
      <c r="FB466" t="s">
        <v>1824</v>
      </c>
      <c r="FC466">
        <v>6</v>
      </c>
      <c r="FD466" t="s">
        <v>1849</v>
      </c>
      <c r="FE466">
        <v>0</v>
      </c>
      <c r="FF466">
        <v>0</v>
      </c>
      <c r="FG466">
        <v>0</v>
      </c>
      <c r="FH466">
        <v>0</v>
      </c>
      <c r="FI466">
        <v>0</v>
      </c>
      <c r="FJ466">
        <v>0</v>
      </c>
      <c r="FK466">
        <v>0</v>
      </c>
      <c r="FL466">
        <v>26</v>
      </c>
      <c r="FM466">
        <v>22</v>
      </c>
      <c r="FN466">
        <v>56</v>
      </c>
      <c r="FO466">
        <v>3</v>
      </c>
      <c r="FP466">
        <v>0</v>
      </c>
      <c r="FQ466">
        <v>0</v>
      </c>
      <c r="FR466">
        <v>0</v>
      </c>
      <c r="FS466">
        <v>0</v>
      </c>
      <c r="FT466">
        <v>0</v>
      </c>
      <c r="FU466">
        <v>0</v>
      </c>
      <c r="FV466">
        <v>0</v>
      </c>
      <c r="FW466">
        <v>0</v>
      </c>
      <c r="FX466" t="s">
        <v>1827</v>
      </c>
      <c r="FY466">
        <v>0</v>
      </c>
      <c r="FZ466">
        <v>0</v>
      </c>
      <c r="GA466">
        <v>1</v>
      </c>
      <c r="GB466" t="s">
        <v>2416</v>
      </c>
      <c r="GC466">
        <v>2027</v>
      </c>
      <c r="GD466">
        <v>1</v>
      </c>
      <c r="GE466">
        <v>1</v>
      </c>
      <c r="GF466">
        <v>1</v>
      </c>
      <c r="GG466">
        <v>0</v>
      </c>
      <c r="GH466">
        <v>0</v>
      </c>
      <c r="GI466">
        <v>0</v>
      </c>
      <c r="GJ466">
        <v>0</v>
      </c>
      <c r="GK466">
        <v>0</v>
      </c>
      <c r="GL466">
        <v>1</v>
      </c>
      <c r="GM466" t="s">
        <v>1804</v>
      </c>
      <c r="GN466">
        <v>0</v>
      </c>
      <c r="GO466" t="s">
        <v>1838</v>
      </c>
      <c r="GP466">
        <v>0</v>
      </c>
      <c r="GQ466" t="s">
        <v>1918</v>
      </c>
      <c r="GR466">
        <v>289.5511783</v>
      </c>
      <c r="GS466">
        <v>2.9549180390954</v>
      </c>
      <c r="GT466">
        <v>1.8221303850242301</v>
      </c>
      <c r="GU466">
        <v>0</v>
      </c>
      <c r="GV466">
        <v>17560777</v>
      </c>
      <c r="GW466">
        <v>1807202</v>
      </c>
      <c r="GX466">
        <v>0.3</v>
      </c>
      <c r="GY466">
        <v>1841774</v>
      </c>
      <c r="GZ466">
        <v>209.75996677140196</v>
      </c>
      <c r="HA466" t="s">
        <v>1806</v>
      </c>
      <c r="HB466" s="57">
        <v>0.32200000000000001</v>
      </c>
      <c r="HC466" t="s">
        <v>1806</v>
      </c>
      <c r="HD466" s="58">
        <v>209.759914152607</v>
      </c>
      <c r="HE466" s="18">
        <v>1562678.8800000001</v>
      </c>
      <c r="HF466" s="18">
        <v>17070704.08512</v>
      </c>
      <c r="HG466" s="18">
        <v>1790374.7117096644</v>
      </c>
      <c r="HH466" s="57">
        <v>0.5</v>
      </c>
      <c r="HI466">
        <v>121</v>
      </c>
      <c r="HJ466" s="11">
        <v>13.773308417945332</v>
      </c>
      <c r="HK466">
        <v>0</v>
      </c>
      <c r="HL466" s="11">
        <v>11.382899518963084</v>
      </c>
      <c r="HM466" s="59">
        <v>2957</v>
      </c>
      <c r="HN466" s="59">
        <v>12.66</v>
      </c>
      <c r="HO466" s="59">
        <v>4.59</v>
      </c>
      <c r="HP466" s="59">
        <v>37.909999999999997</v>
      </c>
      <c r="HQ466" s="59">
        <v>0.31</v>
      </c>
      <c r="HR466" s="59">
        <v>0.46</v>
      </c>
      <c r="HS466" s="59">
        <v>4.82</v>
      </c>
      <c r="HT466" s="59">
        <v>17.28</v>
      </c>
      <c r="HU466" t="s">
        <v>44</v>
      </c>
      <c r="HV466" s="19">
        <v>1</v>
      </c>
      <c r="HW466" s="18">
        <v>583.15162071600002</v>
      </c>
      <c r="HX466" s="58">
        <v>192.09014386385039</v>
      </c>
      <c r="HY466" s="58">
        <v>361.90985613614964</v>
      </c>
      <c r="HZ466" s="57">
        <v>0.49290727228188796</v>
      </c>
      <c r="IA466" s="18">
        <v>1562678.8800000001</v>
      </c>
      <c r="IB466" s="18">
        <v>2392098.7086748937</v>
      </c>
      <c r="IC466" s="18">
        <v>26131286.293564536</v>
      </c>
      <c r="ID466" s="58">
        <v>20.975991415260701</v>
      </c>
      <c r="IE466" s="18">
        <v>274064.8184817647</v>
      </c>
      <c r="IF466" s="18">
        <v>1516309.8932278997</v>
      </c>
      <c r="IG466" s="18">
        <v>924323601.68846488</v>
      </c>
      <c r="IH466" s="18">
        <v>1</v>
      </c>
      <c r="II466" s="18">
        <v>0</v>
      </c>
      <c r="IJ466" s="18">
        <v>2554.0161065432171</v>
      </c>
      <c r="IK466" s="58">
        <v>22.078911379061374</v>
      </c>
      <c r="IL466" s="58">
        <v>8.6971632410279991</v>
      </c>
      <c r="IM466" s="58">
        <v>14.086164239028001</v>
      </c>
      <c r="IN466" s="58">
        <v>21.724473858148084</v>
      </c>
      <c r="IO466" s="58">
        <v>0</v>
      </c>
      <c r="IP466" s="58">
        <v>82.477815867308237</v>
      </c>
      <c r="IQ466" s="58">
        <v>29.460915741409906</v>
      </c>
      <c r="IR466" s="58">
        <v>30.361835018141214</v>
      </c>
      <c r="IS466" s="58">
        <f t="shared" si="35"/>
        <v>2554.0161065432171</v>
      </c>
      <c r="IT466" s="60"/>
      <c r="IU466" s="18">
        <f t="shared" si="36"/>
        <v>14.086164239028001</v>
      </c>
      <c r="IV466" s="18">
        <f t="shared" si="37"/>
        <v>22.078911379061374</v>
      </c>
      <c r="IW466" s="57">
        <f t="shared" si="38"/>
        <v>0.3467331116675999</v>
      </c>
      <c r="IX466" s="57">
        <f t="shared" si="39"/>
        <v>0.53076792634126679</v>
      </c>
      <c r="JA466" s="18">
        <v>214.13</v>
      </c>
    </row>
    <row r="467" spans="18:261" x14ac:dyDescent="0.2">
      <c r="R467" t="s">
        <v>867</v>
      </c>
      <c r="S467">
        <v>994</v>
      </c>
      <c r="T467" t="s">
        <v>41</v>
      </c>
      <c r="U467">
        <v>3</v>
      </c>
      <c r="V467">
        <v>694</v>
      </c>
      <c r="W467" t="s">
        <v>42</v>
      </c>
      <c r="X467" t="s">
        <v>43</v>
      </c>
      <c r="Y467">
        <v>18125</v>
      </c>
      <c r="Z467">
        <v>528</v>
      </c>
      <c r="AA467">
        <v>1702</v>
      </c>
      <c r="AB467" t="b">
        <v>1</v>
      </c>
      <c r="AC467">
        <v>10632</v>
      </c>
      <c r="AD467">
        <v>1977</v>
      </c>
      <c r="AE467" s="10">
        <v>9999</v>
      </c>
      <c r="AF467" s="11">
        <v>8</v>
      </c>
      <c r="AG467" s="11">
        <v>11.909206911784761</v>
      </c>
      <c r="AH467" s="11">
        <v>0</v>
      </c>
      <c r="AI467" s="11">
        <v>11.909206911784761</v>
      </c>
      <c r="AJ467" s="11" t="s">
        <v>43</v>
      </c>
      <c r="AK467" s="11">
        <v>4.82</v>
      </c>
      <c r="AL467" s="11" t="s">
        <v>43</v>
      </c>
      <c r="AM467" s="11">
        <v>-28.91</v>
      </c>
      <c r="AQ467" t="s">
        <v>1095</v>
      </c>
      <c r="AR467" t="s">
        <v>1098</v>
      </c>
      <c r="AS467">
        <v>876</v>
      </c>
      <c r="AT467" t="s">
        <v>41</v>
      </c>
      <c r="AU467">
        <v>2</v>
      </c>
      <c r="AV467">
        <v>592</v>
      </c>
      <c r="AW467" t="s">
        <v>42</v>
      </c>
      <c r="AX467">
        <v>0</v>
      </c>
      <c r="AY467" t="s">
        <v>550</v>
      </c>
      <c r="AZ467" t="s">
        <v>95</v>
      </c>
      <c r="BA467">
        <v>17</v>
      </c>
      <c r="BB467" t="s">
        <v>1097</v>
      </c>
      <c r="BC467">
        <v>21</v>
      </c>
      <c r="BD467">
        <v>17021</v>
      </c>
      <c r="BE467">
        <v>554</v>
      </c>
      <c r="BF467">
        <v>10767</v>
      </c>
      <c r="BG467">
        <v>1968</v>
      </c>
      <c r="BH467">
        <v>2027</v>
      </c>
      <c r="BI467" t="s">
        <v>2063</v>
      </c>
      <c r="BJ467" t="s">
        <v>1948</v>
      </c>
      <c r="BK467" t="s">
        <v>1808</v>
      </c>
      <c r="BL467" t="s">
        <v>1910</v>
      </c>
      <c r="BM467">
        <v>0</v>
      </c>
      <c r="BN467">
        <v>0</v>
      </c>
      <c r="BO467">
        <v>0.78879999999999995</v>
      </c>
      <c r="BP467" t="s">
        <v>1792</v>
      </c>
      <c r="BQ467" t="s">
        <v>1701</v>
      </c>
      <c r="BR467">
        <v>2002</v>
      </c>
      <c r="BS467">
        <v>0</v>
      </c>
      <c r="BT467" t="s">
        <v>1909</v>
      </c>
      <c r="BU467" t="s">
        <v>1863</v>
      </c>
      <c r="BV467" t="s">
        <v>1812</v>
      </c>
      <c r="BW467">
        <v>2009</v>
      </c>
      <c r="BX467">
        <v>0</v>
      </c>
      <c r="BY467">
        <v>0.18</v>
      </c>
      <c r="BZ467">
        <v>0.60499999999999998</v>
      </c>
      <c r="CA467">
        <v>5.9659999999999998E-2</v>
      </c>
      <c r="CB467">
        <v>0.60499999999999998</v>
      </c>
      <c r="CC467">
        <v>5.9659999999999998E-2</v>
      </c>
      <c r="CD467">
        <v>0.1</v>
      </c>
      <c r="CE467">
        <v>0.1</v>
      </c>
      <c r="CF467">
        <v>0.1</v>
      </c>
      <c r="CG467">
        <v>0.98</v>
      </c>
      <c r="CH467" t="s">
        <v>1793</v>
      </c>
      <c r="CI467">
        <v>2014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0</v>
      </c>
      <c r="CQ467">
        <v>0</v>
      </c>
      <c r="CR467">
        <v>0</v>
      </c>
      <c r="CS467" t="s">
        <v>2602</v>
      </c>
      <c r="CT467" t="s">
        <v>2715</v>
      </c>
      <c r="CU467">
        <v>1</v>
      </c>
      <c r="CV467">
        <v>0</v>
      </c>
      <c r="CW467" t="s">
        <v>2279</v>
      </c>
      <c r="CX467">
        <v>39.590555999999999</v>
      </c>
      <c r="CY467">
        <v>-89.496388999999994</v>
      </c>
      <c r="CZ467" t="s">
        <v>1798</v>
      </c>
      <c r="DA467" t="s">
        <v>1799</v>
      </c>
      <c r="DB467">
        <v>0</v>
      </c>
      <c r="DC467">
        <v>0</v>
      </c>
      <c r="DD467" s="18">
        <v>19198770</v>
      </c>
      <c r="DE467" s="18">
        <v>1995361</v>
      </c>
      <c r="DF467" s="57">
        <v>0.33999999999999903</v>
      </c>
      <c r="DG467" t="s">
        <v>1891</v>
      </c>
      <c r="DH467">
        <v>8663041.8000000007</v>
      </c>
      <c r="DI467">
        <v>892.8</v>
      </c>
      <c r="DJ467">
        <v>539.79999999999995</v>
      </c>
      <c r="DK467">
        <v>2013565.8</v>
      </c>
      <c r="DL467">
        <v>12.4</v>
      </c>
      <c r="DM467">
        <v>227.4</v>
      </c>
      <c r="DN467">
        <v>15</v>
      </c>
      <c r="DO467">
        <v>0</v>
      </c>
      <c r="DP467">
        <v>9.3019672372345596E-2</v>
      </c>
      <c r="DQ467">
        <v>4.1485227844730299E-2</v>
      </c>
      <c r="DR467">
        <v>209.75987654408399</v>
      </c>
      <c r="DS467">
        <v>6.4418055659519099E-7</v>
      </c>
      <c r="DT467">
        <v>3.6616087051020499E-2</v>
      </c>
      <c r="DU467">
        <v>9.3005958194196797E-2</v>
      </c>
      <c r="DV467">
        <v>5.6232769078435697E-2</v>
      </c>
      <c r="DW467" s="58">
        <v>209.75987524200701</v>
      </c>
      <c r="DX467">
        <v>6.4587470968192196E-7</v>
      </c>
      <c r="DY467">
        <v>5.2498880935793198E-2</v>
      </c>
      <c r="DZ467">
        <v>1.13518403395441E-3</v>
      </c>
      <c r="EA467">
        <v>0</v>
      </c>
      <c r="EB467">
        <v>1482321</v>
      </c>
      <c r="EC467">
        <v>956384</v>
      </c>
      <c r="ED467">
        <v>31955</v>
      </c>
      <c r="EE467">
        <v>0</v>
      </c>
      <c r="EF467">
        <v>1</v>
      </c>
      <c r="EG467">
        <v>1</v>
      </c>
      <c r="EH467" t="s">
        <v>1859</v>
      </c>
      <c r="EI467">
        <v>1.1614919999999901E-3</v>
      </c>
      <c r="EJ467">
        <v>1.3642789999999999E-3</v>
      </c>
      <c r="EK467" t="s">
        <v>1848</v>
      </c>
      <c r="EL467" t="s">
        <v>1848</v>
      </c>
      <c r="EM467">
        <v>0</v>
      </c>
      <c r="EN467">
        <v>1</v>
      </c>
      <c r="EO467">
        <v>0</v>
      </c>
      <c r="EP467">
        <v>0</v>
      </c>
      <c r="EQ467">
        <v>1</v>
      </c>
      <c r="ER467">
        <v>0</v>
      </c>
      <c r="ES467">
        <v>0</v>
      </c>
      <c r="ET467">
        <v>0</v>
      </c>
      <c r="EU467">
        <v>0</v>
      </c>
      <c r="EV467">
        <v>0</v>
      </c>
      <c r="EW467">
        <v>0</v>
      </c>
      <c r="EX467">
        <v>1</v>
      </c>
      <c r="EY467">
        <v>1</v>
      </c>
      <c r="EZ467" t="s">
        <v>1950</v>
      </c>
      <c r="FA467">
        <v>54</v>
      </c>
      <c r="FB467" t="s">
        <v>1824</v>
      </c>
      <c r="FC467">
        <v>6</v>
      </c>
      <c r="FD467" t="s">
        <v>1849</v>
      </c>
      <c r="FE467">
        <v>0</v>
      </c>
      <c r="FF467">
        <v>0</v>
      </c>
      <c r="FG467">
        <v>0</v>
      </c>
      <c r="FH467">
        <v>0</v>
      </c>
      <c r="FI467">
        <v>0</v>
      </c>
      <c r="FJ467">
        <v>0</v>
      </c>
      <c r="FK467">
        <v>0</v>
      </c>
      <c r="FL467">
        <v>26</v>
      </c>
      <c r="FM467">
        <v>22</v>
      </c>
      <c r="FN467">
        <v>56</v>
      </c>
      <c r="FO467">
        <v>3</v>
      </c>
      <c r="FP467">
        <v>0</v>
      </c>
      <c r="FQ467">
        <v>0</v>
      </c>
      <c r="FR467">
        <v>0</v>
      </c>
      <c r="FS467">
        <v>0</v>
      </c>
      <c r="FT467">
        <v>0</v>
      </c>
      <c r="FU467">
        <v>0</v>
      </c>
      <c r="FV467">
        <v>0</v>
      </c>
      <c r="FW467">
        <v>0</v>
      </c>
      <c r="FX467" t="s">
        <v>1827</v>
      </c>
      <c r="FY467">
        <v>0</v>
      </c>
      <c r="FZ467">
        <v>0</v>
      </c>
      <c r="GA467">
        <v>1</v>
      </c>
      <c r="GB467" t="s">
        <v>2416</v>
      </c>
      <c r="GC467">
        <v>2027</v>
      </c>
      <c r="GD467">
        <v>1</v>
      </c>
      <c r="GE467">
        <v>1</v>
      </c>
      <c r="GF467">
        <v>1</v>
      </c>
      <c r="GG467">
        <v>0</v>
      </c>
      <c r="GH467">
        <v>0</v>
      </c>
      <c r="GI467">
        <v>0</v>
      </c>
      <c r="GJ467">
        <v>0</v>
      </c>
      <c r="GK467">
        <v>0</v>
      </c>
      <c r="GL467">
        <v>1</v>
      </c>
      <c r="GM467" t="s">
        <v>1804</v>
      </c>
      <c r="GN467">
        <v>0</v>
      </c>
      <c r="GO467" t="s">
        <v>1838</v>
      </c>
      <c r="GP467">
        <v>0</v>
      </c>
      <c r="GQ467" t="s">
        <v>1918</v>
      </c>
      <c r="GR467">
        <v>289.5511783</v>
      </c>
      <c r="GS467">
        <v>3.0833927364473701</v>
      </c>
      <c r="GT467">
        <v>1.8642645599622401</v>
      </c>
      <c r="GU467">
        <v>0</v>
      </c>
      <c r="GV467">
        <v>15643112</v>
      </c>
      <c r="GW467">
        <v>1600862</v>
      </c>
      <c r="GX467">
        <v>0.28000000000000003</v>
      </c>
      <c r="GY467">
        <v>1640649</v>
      </c>
      <c r="GZ467">
        <v>209.75992500724919</v>
      </c>
      <c r="HA467" t="s">
        <v>1806</v>
      </c>
      <c r="HB467" s="57">
        <v>0.33999999999999903</v>
      </c>
      <c r="HC467" t="s">
        <v>1806</v>
      </c>
      <c r="HD467" s="58">
        <v>209.75987524200701</v>
      </c>
      <c r="HE467" s="18">
        <v>1650033.5999999954</v>
      </c>
      <c r="HF467" s="18">
        <v>17765911.771199953</v>
      </c>
      <c r="HG467" s="18">
        <v>1863287.7183437031</v>
      </c>
      <c r="HH467" s="57">
        <v>0.5</v>
      </c>
      <c r="HI467">
        <v>121</v>
      </c>
      <c r="HJ467" s="11">
        <v>13.8933446698437</v>
      </c>
      <c r="HK467">
        <v>0</v>
      </c>
      <c r="HL467" s="11">
        <v>11.482103032928677</v>
      </c>
      <c r="HM467" s="59" t="s">
        <v>44</v>
      </c>
      <c r="HN467" s="59" t="s">
        <v>44</v>
      </c>
      <c r="HO467" s="59" t="s">
        <v>44</v>
      </c>
      <c r="HP467" s="59" t="s">
        <v>44</v>
      </c>
      <c r="HQ467" s="59" t="s">
        <v>44</v>
      </c>
      <c r="HR467" s="59" t="s">
        <v>44</v>
      </c>
      <c r="HS467" s="59" t="s">
        <v>44</v>
      </c>
      <c r="HT467" s="59" t="s">
        <v>44</v>
      </c>
      <c r="HU467" t="s">
        <v>44</v>
      </c>
      <c r="HV467" s="19">
        <v>1</v>
      </c>
      <c r="HW467" s="18">
        <v>574.77055110300012</v>
      </c>
      <c r="HX467" s="58">
        <v>189.32941953332823</v>
      </c>
      <c r="HY467" s="58">
        <v>364.67058046667177</v>
      </c>
      <c r="HZ467" s="57">
        <v>0.51652096464418307</v>
      </c>
      <c r="IA467" s="18">
        <v>1650033.5999999954</v>
      </c>
      <c r="IB467" s="18">
        <v>2506696.9022568064</v>
      </c>
      <c r="IC467" s="18">
        <v>26989605.546599034</v>
      </c>
      <c r="ID467" s="58">
        <v>20.975987524200704</v>
      </c>
      <c r="IE467" s="18">
        <v>283066.81461427972</v>
      </c>
      <c r="IF467" s="18">
        <v>1580220.9037294234</v>
      </c>
      <c r="IG467" s="18">
        <v>911039199.86998379</v>
      </c>
      <c r="IH467" s="18">
        <v>1</v>
      </c>
      <c r="II467" s="18">
        <v>0</v>
      </c>
      <c r="IJ467" s="18">
        <v>2498.2525289101191</v>
      </c>
      <c r="IK467" s="58">
        <v>22.078911379061374</v>
      </c>
      <c r="IL467" s="58">
        <v>8.3850054102526528</v>
      </c>
      <c r="IM467" s="58">
        <v>13.883717535849001</v>
      </c>
      <c r="IN467" s="58">
        <v>21.53339335370362</v>
      </c>
      <c r="IO467" s="58">
        <v>0</v>
      </c>
      <c r="IP467" s="58">
        <v>81.403661608467459</v>
      </c>
      <c r="IQ467" s="58">
        <v>25.341699474461294</v>
      </c>
      <c r="IR467" s="58">
        <v>26.461272291284128</v>
      </c>
      <c r="IS467" s="58">
        <f t="shared" si="35"/>
        <v>2498.2525289101191</v>
      </c>
      <c r="IT467" s="60"/>
      <c r="IU467" s="18">
        <f t="shared" si="36"/>
        <v>13.883717535849001</v>
      </c>
      <c r="IV467" s="18">
        <f t="shared" si="37"/>
        <v>22.078911379061374</v>
      </c>
      <c r="IW467" s="57">
        <f t="shared" si="38"/>
        <v>0.34174985475330011</v>
      </c>
      <c r="IX467" s="57">
        <f t="shared" si="39"/>
        <v>0.51917930777701327</v>
      </c>
      <c r="JA467" s="18">
        <v>214.13</v>
      </c>
    </row>
    <row r="468" spans="18:261" x14ac:dyDescent="0.2">
      <c r="R468" t="s">
        <v>869</v>
      </c>
      <c r="S468">
        <v>994</v>
      </c>
      <c r="T468" t="s">
        <v>41</v>
      </c>
      <c r="U468">
        <v>4</v>
      </c>
      <c r="V468">
        <v>695</v>
      </c>
      <c r="W468" t="s">
        <v>42</v>
      </c>
      <c r="X468" t="s">
        <v>43</v>
      </c>
      <c r="Y468">
        <v>18125</v>
      </c>
      <c r="Z468">
        <v>530</v>
      </c>
      <c r="AA468">
        <v>1702</v>
      </c>
      <c r="AB468" t="b">
        <v>1</v>
      </c>
      <c r="AC468">
        <v>10617</v>
      </c>
      <c r="AD468">
        <v>1986</v>
      </c>
      <c r="AE468" s="10">
        <v>9999</v>
      </c>
      <c r="AF468" s="11">
        <v>8</v>
      </c>
      <c r="AG468" s="11">
        <v>11.909206911784761</v>
      </c>
      <c r="AH468" s="11">
        <v>0</v>
      </c>
      <c r="AI468" s="11">
        <v>11.909206911784761</v>
      </c>
      <c r="AJ468" s="11" t="s">
        <v>43</v>
      </c>
      <c r="AK468" s="11">
        <v>4.82</v>
      </c>
      <c r="AL468" s="11" t="s">
        <v>43</v>
      </c>
      <c r="AM468" s="11">
        <v>-28.91</v>
      </c>
      <c r="AQ468" t="s">
        <v>1099</v>
      </c>
      <c r="AR468" t="s">
        <v>1100</v>
      </c>
      <c r="AS468">
        <v>889</v>
      </c>
      <c r="AT468" t="s">
        <v>41</v>
      </c>
      <c r="AU468">
        <v>1</v>
      </c>
      <c r="AV468">
        <v>611</v>
      </c>
      <c r="AW468" t="s">
        <v>42</v>
      </c>
      <c r="AX468">
        <v>0</v>
      </c>
      <c r="AY468" t="s">
        <v>574</v>
      </c>
      <c r="AZ468" t="s">
        <v>95</v>
      </c>
      <c r="BA468">
        <v>17</v>
      </c>
      <c r="BB468" t="s">
        <v>347</v>
      </c>
      <c r="BC468">
        <v>157</v>
      </c>
      <c r="BD468">
        <v>17157</v>
      </c>
      <c r="BE468">
        <v>576</v>
      </c>
      <c r="BF468">
        <v>10318</v>
      </c>
      <c r="BG468">
        <v>1973</v>
      </c>
      <c r="BH468">
        <v>2025</v>
      </c>
      <c r="BI468" t="s">
        <v>2063</v>
      </c>
      <c r="BJ468" t="s">
        <v>1948</v>
      </c>
      <c r="BK468" t="s">
        <v>1808</v>
      </c>
      <c r="BL468" t="s">
        <v>1910</v>
      </c>
      <c r="BM468" t="s">
        <v>1865</v>
      </c>
      <c r="BN468">
        <v>2011</v>
      </c>
      <c r="BO468">
        <v>0.9</v>
      </c>
      <c r="BP468" t="s">
        <v>1792</v>
      </c>
      <c r="BQ468" t="s">
        <v>1701</v>
      </c>
      <c r="BR468">
        <v>2000</v>
      </c>
      <c r="BS468">
        <v>0</v>
      </c>
      <c r="BT468" t="s">
        <v>1873</v>
      </c>
      <c r="BU468" t="s">
        <v>1863</v>
      </c>
      <c r="BV468" t="s">
        <v>1812</v>
      </c>
      <c r="BW468">
        <v>2009</v>
      </c>
      <c r="BX468">
        <v>0</v>
      </c>
      <c r="BY468">
        <v>7.4999999999999997E-2</v>
      </c>
      <c r="BZ468">
        <v>8.7789999999999896E-2</v>
      </c>
      <c r="CA468">
        <v>8.7789999999999896E-2</v>
      </c>
      <c r="CB468">
        <v>8.7789999999999896E-2</v>
      </c>
      <c r="CC468">
        <v>8.7789999999999896E-2</v>
      </c>
      <c r="CD468">
        <v>0.1</v>
      </c>
      <c r="CE468">
        <v>0.1</v>
      </c>
      <c r="CF468">
        <v>0.1</v>
      </c>
      <c r="CG468">
        <v>0.95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0</v>
      </c>
      <c r="CS468" t="s">
        <v>2602</v>
      </c>
      <c r="CT468" t="s">
        <v>2716</v>
      </c>
      <c r="CU468">
        <v>1</v>
      </c>
      <c r="CV468">
        <v>0</v>
      </c>
      <c r="CW468" t="s">
        <v>2279</v>
      </c>
      <c r="CX468">
        <v>38.204999999999998</v>
      </c>
      <c r="CY468">
        <v>-89.854399999999998</v>
      </c>
      <c r="CZ468" t="s">
        <v>1798</v>
      </c>
      <c r="DA468" t="s">
        <v>1799</v>
      </c>
      <c r="DB468">
        <v>0</v>
      </c>
      <c r="DC468">
        <v>0</v>
      </c>
      <c r="DD468" s="18">
        <v>32772395.800000001</v>
      </c>
      <c r="DE468" s="18">
        <v>3537069.4</v>
      </c>
      <c r="DF468" s="57">
        <v>0.53400000000000003</v>
      </c>
      <c r="DG468" t="s">
        <v>1820</v>
      </c>
      <c r="DH468">
        <v>14455822.199999999</v>
      </c>
      <c r="DI468">
        <v>1162.5999999999999</v>
      </c>
      <c r="DJ468">
        <v>1335.8</v>
      </c>
      <c r="DK468">
        <v>3437169.6</v>
      </c>
      <c r="DL468">
        <v>21.8</v>
      </c>
      <c r="DM468">
        <v>545.6</v>
      </c>
      <c r="DN468">
        <v>10</v>
      </c>
      <c r="DO468">
        <v>0</v>
      </c>
      <c r="DP468">
        <v>5.8945546127093899E-2</v>
      </c>
      <c r="DQ468">
        <v>6.84966461227592E-2</v>
      </c>
      <c r="DR468">
        <v>209.76007128172401</v>
      </c>
      <c r="DS468">
        <v>6.7818461507682304E-7</v>
      </c>
      <c r="DT468">
        <v>4.6222211265846198E-2</v>
      </c>
      <c r="DU468">
        <v>7.0949954778710397E-2</v>
      </c>
      <c r="DV468">
        <v>8.1519825901773105E-2</v>
      </c>
      <c r="DW468" s="58">
        <v>209.76004445790301</v>
      </c>
      <c r="DX468">
        <v>6.6519396790636796E-7</v>
      </c>
      <c r="DY468">
        <v>7.54851564236865E-2</v>
      </c>
      <c r="DZ468">
        <v>5.1513647394698498E-4</v>
      </c>
      <c r="EA468">
        <v>0</v>
      </c>
      <c r="EB468">
        <v>3108564</v>
      </c>
      <c r="EC468">
        <v>1896837</v>
      </c>
      <c r="ED468">
        <v>0</v>
      </c>
      <c r="EE468">
        <v>6512</v>
      </c>
      <c r="EF468">
        <v>1</v>
      </c>
      <c r="EG468">
        <v>0</v>
      </c>
      <c r="EH468">
        <v>0</v>
      </c>
      <c r="EI468">
        <v>0</v>
      </c>
      <c r="EJ468">
        <v>0</v>
      </c>
      <c r="EK468">
        <v>0</v>
      </c>
      <c r="EL468">
        <v>0</v>
      </c>
      <c r="EM468">
        <v>0</v>
      </c>
      <c r="EN468">
        <v>1</v>
      </c>
      <c r="EO468">
        <v>0</v>
      </c>
      <c r="EP468">
        <v>1</v>
      </c>
      <c r="EQ468">
        <v>1</v>
      </c>
      <c r="ER468">
        <v>1</v>
      </c>
      <c r="ES468">
        <v>0</v>
      </c>
      <c r="ET468">
        <v>1</v>
      </c>
      <c r="EU468">
        <v>0</v>
      </c>
      <c r="EV468">
        <v>0</v>
      </c>
      <c r="EW468">
        <v>0</v>
      </c>
      <c r="EX468">
        <v>1</v>
      </c>
      <c r="EY468">
        <v>1</v>
      </c>
      <c r="EZ468" t="s">
        <v>1950</v>
      </c>
      <c r="FA468">
        <v>49</v>
      </c>
      <c r="FB468" t="s">
        <v>1824</v>
      </c>
      <c r="FC468">
        <v>5</v>
      </c>
      <c r="FD468" t="s">
        <v>1849</v>
      </c>
      <c r="FE468">
        <v>0</v>
      </c>
      <c r="FF468">
        <v>0</v>
      </c>
      <c r="FG468">
        <v>0</v>
      </c>
      <c r="FH468">
        <v>0</v>
      </c>
      <c r="FI468">
        <v>0</v>
      </c>
      <c r="FJ468">
        <v>0</v>
      </c>
      <c r="FK468">
        <v>0</v>
      </c>
      <c r="FL468">
        <v>29</v>
      </c>
      <c r="FM468">
        <v>37</v>
      </c>
      <c r="FN468">
        <v>71</v>
      </c>
      <c r="FO468">
        <v>17</v>
      </c>
      <c r="FP468">
        <v>0</v>
      </c>
      <c r="FQ468">
        <v>0</v>
      </c>
      <c r="FR468">
        <v>0</v>
      </c>
      <c r="FS468">
        <v>0</v>
      </c>
      <c r="FT468">
        <v>0</v>
      </c>
      <c r="FU468">
        <v>0</v>
      </c>
      <c r="FV468">
        <v>0</v>
      </c>
      <c r="FW468">
        <v>0</v>
      </c>
      <c r="FX468" t="s">
        <v>1827</v>
      </c>
      <c r="FY468" t="s">
        <v>2114</v>
      </c>
      <c r="FZ468">
        <v>2025</v>
      </c>
      <c r="GA468">
        <v>1</v>
      </c>
      <c r="GB468" t="s">
        <v>2416</v>
      </c>
      <c r="GC468">
        <v>2027</v>
      </c>
      <c r="GD468">
        <v>1</v>
      </c>
      <c r="GE468">
        <v>1</v>
      </c>
      <c r="GF468">
        <v>1</v>
      </c>
      <c r="GG468">
        <v>0</v>
      </c>
      <c r="GH468">
        <v>0</v>
      </c>
      <c r="GI468">
        <v>0</v>
      </c>
      <c r="GJ468">
        <v>0</v>
      </c>
      <c r="GK468">
        <v>0</v>
      </c>
      <c r="GL468">
        <v>1</v>
      </c>
      <c r="GM468" t="s">
        <v>1804</v>
      </c>
      <c r="GN468">
        <v>0</v>
      </c>
      <c r="GO468" t="s">
        <v>1893</v>
      </c>
      <c r="GP468">
        <v>0</v>
      </c>
      <c r="GQ468" t="s">
        <v>1918</v>
      </c>
      <c r="GR468">
        <v>132.63968059999999</v>
      </c>
      <c r="GS468">
        <v>8.7650995142700907</v>
      </c>
      <c r="GT468">
        <v>10.070892767213101</v>
      </c>
      <c r="GU468">
        <v>1</v>
      </c>
      <c r="GV468">
        <v>31687665</v>
      </c>
      <c r="GW468">
        <v>3418369</v>
      </c>
      <c r="GX468">
        <v>0.52</v>
      </c>
      <c r="GY468">
        <v>3323405</v>
      </c>
      <c r="GZ468">
        <v>209.76017008511042</v>
      </c>
      <c r="HA468" t="s">
        <v>1806</v>
      </c>
      <c r="HB468" s="57">
        <v>0.53400000000000003</v>
      </c>
      <c r="HC468" t="s">
        <v>1806</v>
      </c>
      <c r="HD468" s="58">
        <v>209.76004445790301</v>
      </c>
      <c r="HE468" s="18">
        <v>2694435.84</v>
      </c>
      <c r="HF468" s="18">
        <v>27801188.99712</v>
      </c>
      <c r="HG468" s="18">
        <v>2915789.3200092278</v>
      </c>
      <c r="HH468" s="57">
        <v>0.49783923941227309</v>
      </c>
      <c r="HI468">
        <v>98</v>
      </c>
      <c r="HJ468" s="11">
        <v>11.507296866328335</v>
      </c>
      <c r="HK468">
        <v>0</v>
      </c>
      <c r="HL468" s="11">
        <v>11.507296866328335</v>
      </c>
      <c r="HM468" s="59">
        <v>2617</v>
      </c>
      <c r="HN468" s="59">
        <v>12.66</v>
      </c>
      <c r="HO468" s="59">
        <v>4.59</v>
      </c>
      <c r="HP468" s="59">
        <v>33.659999999999997</v>
      </c>
      <c r="HQ468" s="59">
        <v>0.28000000000000003</v>
      </c>
      <c r="HR468" s="59">
        <v>0.38</v>
      </c>
      <c r="HS468" s="59">
        <v>4.82</v>
      </c>
      <c r="HT468" s="59">
        <v>10.69</v>
      </c>
      <c r="HU468" t="s">
        <v>44</v>
      </c>
      <c r="HV468" s="19">
        <v>1</v>
      </c>
      <c r="HW468" s="18">
        <v>572.67475372800016</v>
      </c>
      <c r="HX468" s="58">
        <v>188.63906387800324</v>
      </c>
      <c r="HY468" s="58">
        <v>387.36093612199676</v>
      </c>
      <c r="HZ468" s="57">
        <v>0.79405012565110189</v>
      </c>
      <c r="IA468" s="18">
        <v>2694435.84</v>
      </c>
      <c r="IB468" s="18">
        <v>4006586.3620053041</v>
      </c>
      <c r="IC468" s="18">
        <v>41339958.083170727</v>
      </c>
      <c r="ID468" s="58">
        <v>20.976004445790302</v>
      </c>
      <c r="IE468" s="18">
        <v>433573.57227068691</v>
      </c>
      <c r="IF468" s="18">
        <v>2482215.7477385411</v>
      </c>
      <c r="IG468" s="18">
        <v>907717259.38443601</v>
      </c>
      <c r="IH468" s="18">
        <v>0</v>
      </c>
      <c r="II468" s="18">
        <v>0</v>
      </c>
      <c r="IJ468" s="18">
        <v>2343.3371172423967</v>
      </c>
      <c r="IK468" s="58">
        <v>21.883942666666666</v>
      </c>
      <c r="IL468" s="58">
        <v>7.5370707765957015</v>
      </c>
      <c r="IM468" s="58">
        <v>13.304745754146003</v>
      </c>
      <c r="IN468" s="58">
        <v>20.705107074699193</v>
      </c>
      <c r="IO468" s="58">
        <v>0</v>
      </c>
      <c r="IP468" s="58">
        <v>78.305200452565245</v>
      </c>
      <c r="IQ468" s="58">
        <v>1.6467079862965619</v>
      </c>
      <c r="IR468" s="58">
        <v>1.7874953135455822</v>
      </c>
      <c r="IS468" s="58">
        <f t="shared" si="35"/>
        <v>2343.3371172423967</v>
      </c>
      <c r="IT468" s="60"/>
      <c r="IU468" s="18">
        <f t="shared" si="36"/>
        <v>13.304745754146003</v>
      </c>
      <c r="IV468" s="18">
        <f t="shared" si="37"/>
        <v>21.883942666666666</v>
      </c>
      <c r="IW468" s="57">
        <f t="shared" si="38"/>
        <v>0.3274983747882001</v>
      </c>
      <c r="IX468" s="57">
        <f t="shared" si="39"/>
        <v>0.48698525402828086</v>
      </c>
      <c r="JA468" s="18">
        <v>214.13</v>
      </c>
    </row>
    <row r="469" spans="18:261" x14ac:dyDescent="0.2">
      <c r="R469" t="s">
        <v>1103</v>
      </c>
      <c r="S469">
        <v>997</v>
      </c>
      <c r="T469" t="s">
        <v>41</v>
      </c>
      <c r="U469">
        <v>12</v>
      </c>
      <c r="V469">
        <v>702</v>
      </c>
      <c r="W469" t="s">
        <v>42</v>
      </c>
      <c r="X469" t="s">
        <v>43</v>
      </c>
      <c r="Y469">
        <v>18091</v>
      </c>
      <c r="Z469">
        <v>469</v>
      </c>
      <c r="AA469">
        <v>469</v>
      </c>
      <c r="AB469" t="b">
        <v>1</v>
      </c>
      <c r="AC469">
        <v>10791</v>
      </c>
      <c r="AD469">
        <v>1974</v>
      </c>
      <c r="AE469" s="10">
        <v>2021</v>
      </c>
      <c r="AF469" s="11">
        <v>221</v>
      </c>
      <c r="AG469" s="11">
        <v>28.028857308050771</v>
      </c>
      <c r="AH469" s="11">
        <v>0</v>
      </c>
      <c r="AI469" s="11">
        <v>12.682740863371389</v>
      </c>
      <c r="AJ469" s="11" t="s">
        <v>43</v>
      </c>
      <c r="AK469" s="11">
        <v>4.82</v>
      </c>
      <c r="AL469" s="11" t="s">
        <v>62</v>
      </c>
      <c r="AM469" s="11">
        <v>-28.91</v>
      </c>
      <c r="AQ469" t="s">
        <v>1099</v>
      </c>
      <c r="AR469" t="s">
        <v>1101</v>
      </c>
      <c r="AS469">
        <v>889</v>
      </c>
      <c r="AT469" t="s">
        <v>41</v>
      </c>
      <c r="AU469">
        <v>2</v>
      </c>
      <c r="AV469">
        <v>612</v>
      </c>
      <c r="AW469" t="s">
        <v>42</v>
      </c>
      <c r="AX469">
        <v>0</v>
      </c>
      <c r="AY469" t="s">
        <v>574</v>
      </c>
      <c r="AZ469" t="s">
        <v>95</v>
      </c>
      <c r="BA469">
        <v>17</v>
      </c>
      <c r="BB469" t="s">
        <v>347</v>
      </c>
      <c r="BC469">
        <v>157</v>
      </c>
      <c r="BD469">
        <v>17157</v>
      </c>
      <c r="BE469">
        <v>581</v>
      </c>
      <c r="BF469">
        <v>10270</v>
      </c>
      <c r="BG469">
        <v>1973</v>
      </c>
      <c r="BH469">
        <v>2025</v>
      </c>
      <c r="BI469" t="s">
        <v>2063</v>
      </c>
      <c r="BJ469" t="s">
        <v>1948</v>
      </c>
      <c r="BK469" t="s">
        <v>1808</v>
      </c>
      <c r="BL469" t="s">
        <v>1910</v>
      </c>
      <c r="BM469" t="s">
        <v>1865</v>
      </c>
      <c r="BN469">
        <v>2012</v>
      </c>
      <c r="BO469">
        <v>0.9</v>
      </c>
      <c r="BP469" t="s">
        <v>1792</v>
      </c>
      <c r="BQ469" t="s">
        <v>1701</v>
      </c>
      <c r="BR469">
        <v>2000</v>
      </c>
      <c r="BS469">
        <v>0</v>
      </c>
      <c r="BT469" t="s">
        <v>1873</v>
      </c>
      <c r="BU469" t="s">
        <v>1863</v>
      </c>
      <c r="BV469" t="s">
        <v>1812</v>
      </c>
      <c r="BW469">
        <v>2009</v>
      </c>
      <c r="BX469">
        <v>0</v>
      </c>
      <c r="BY469">
        <v>7.4999999999999997E-2</v>
      </c>
      <c r="BZ469">
        <v>8.7370000000000003E-2</v>
      </c>
      <c r="CA469">
        <v>8.7370000000000003E-2</v>
      </c>
      <c r="CB469">
        <v>8.7370000000000003E-2</v>
      </c>
      <c r="CC469">
        <v>8.7370000000000003E-2</v>
      </c>
      <c r="CD469">
        <v>0.1</v>
      </c>
      <c r="CE469">
        <v>0.1</v>
      </c>
      <c r="CF469">
        <v>0.1</v>
      </c>
      <c r="CG469">
        <v>0.95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 t="s">
        <v>2602</v>
      </c>
      <c r="CT469" t="s">
        <v>2717</v>
      </c>
      <c r="CU469">
        <v>1</v>
      </c>
      <c r="CV469">
        <v>0</v>
      </c>
      <c r="CW469" t="s">
        <v>2279</v>
      </c>
      <c r="CX469">
        <v>38.204999999999998</v>
      </c>
      <c r="CY469">
        <v>-89.854399999999998</v>
      </c>
      <c r="CZ469" t="s">
        <v>1798</v>
      </c>
      <c r="DA469" t="s">
        <v>1799</v>
      </c>
      <c r="DB469">
        <v>0</v>
      </c>
      <c r="DC469">
        <v>0</v>
      </c>
      <c r="DD469" s="18">
        <v>33521321.800000001</v>
      </c>
      <c r="DE469" s="18">
        <v>3518112</v>
      </c>
      <c r="DF469" s="57">
        <v>0.58799999999999997</v>
      </c>
      <c r="DG469" t="s">
        <v>1820</v>
      </c>
      <c r="DH469">
        <v>14737937.6</v>
      </c>
      <c r="DI469">
        <v>1258</v>
      </c>
      <c r="DJ469">
        <v>1384.4</v>
      </c>
      <c r="DK469">
        <v>3515716</v>
      </c>
      <c r="DL469">
        <v>8.1999999999999993</v>
      </c>
      <c r="DM469">
        <v>583.20000000000005</v>
      </c>
      <c r="DN469">
        <v>19</v>
      </c>
      <c r="DO469">
        <v>0</v>
      </c>
      <c r="DP469">
        <v>6.6443506646974099E-2</v>
      </c>
      <c r="DQ469">
        <v>7.55345945496851E-2</v>
      </c>
      <c r="DR469">
        <v>209.76013024274101</v>
      </c>
      <c r="DS469">
        <v>1.40294566399861E-7</v>
      </c>
      <c r="DT469">
        <v>6.3252546719320402E-2</v>
      </c>
      <c r="DU469">
        <v>7.5056706146951493E-2</v>
      </c>
      <c r="DV469">
        <v>8.2598174872686503E-2</v>
      </c>
      <c r="DW469" s="58">
        <v>209.759986254479</v>
      </c>
      <c r="DX469">
        <v>2.4462042543919001E-7</v>
      </c>
      <c r="DY469">
        <v>7.9142688187253493E-2</v>
      </c>
      <c r="DZ469">
        <v>9.4092422133073195E-4</v>
      </c>
      <c r="EA469">
        <v>0</v>
      </c>
      <c r="EB469">
        <v>3183429</v>
      </c>
      <c r="EC469">
        <v>1907701</v>
      </c>
      <c r="ED469">
        <v>0</v>
      </c>
      <c r="EE469">
        <v>11136</v>
      </c>
      <c r="EF469">
        <v>1</v>
      </c>
      <c r="EG469">
        <v>0</v>
      </c>
      <c r="EH469">
        <v>0</v>
      </c>
      <c r="EI469">
        <v>0</v>
      </c>
      <c r="EJ469">
        <v>0</v>
      </c>
      <c r="EK469">
        <v>0</v>
      </c>
      <c r="EL469">
        <v>0</v>
      </c>
      <c r="EM469">
        <v>0</v>
      </c>
      <c r="EN469">
        <v>1</v>
      </c>
      <c r="EO469">
        <v>0</v>
      </c>
      <c r="EP469">
        <v>1</v>
      </c>
      <c r="EQ469">
        <v>1</v>
      </c>
      <c r="ER469">
        <v>1</v>
      </c>
      <c r="ES469">
        <v>0</v>
      </c>
      <c r="ET469">
        <v>1</v>
      </c>
      <c r="EU469">
        <v>0</v>
      </c>
      <c r="EV469">
        <v>0</v>
      </c>
      <c r="EW469">
        <v>0</v>
      </c>
      <c r="EX469">
        <v>1</v>
      </c>
      <c r="EY469">
        <v>1</v>
      </c>
      <c r="EZ469" t="s">
        <v>1950</v>
      </c>
      <c r="FA469">
        <v>49</v>
      </c>
      <c r="FB469" t="s">
        <v>1824</v>
      </c>
      <c r="FC469">
        <v>6</v>
      </c>
      <c r="FD469" t="s">
        <v>1849</v>
      </c>
      <c r="FE469">
        <v>0</v>
      </c>
      <c r="FF469">
        <v>0</v>
      </c>
      <c r="FG469">
        <v>0</v>
      </c>
      <c r="FH469">
        <v>0</v>
      </c>
      <c r="FI469">
        <v>0</v>
      </c>
      <c r="FJ469">
        <v>0</v>
      </c>
      <c r="FK469">
        <v>0</v>
      </c>
      <c r="FL469">
        <v>29</v>
      </c>
      <c r="FM469">
        <v>37</v>
      </c>
      <c r="FN469">
        <v>71</v>
      </c>
      <c r="FO469">
        <v>17</v>
      </c>
      <c r="FP469">
        <v>0</v>
      </c>
      <c r="FQ469">
        <v>0</v>
      </c>
      <c r="FR469">
        <v>0</v>
      </c>
      <c r="FS469">
        <v>0</v>
      </c>
      <c r="FT469">
        <v>0</v>
      </c>
      <c r="FU469">
        <v>0</v>
      </c>
      <c r="FV469">
        <v>0</v>
      </c>
      <c r="FW469">
        <v>0</v>
      </c>
      <c r="FX469" t="s">
        <v>1827</v>
      </c>
      <c r="FY469" t="s">
        <v>2114</v>
      </c>
      <c r="FZ469">
        <v>2025</v>
      </c>
      <c r="GA469">
        <v>1</v>
      </c>
      <c r="GB469" t="s">
        <v>2416</v>
      </c>
      <c r="GC469">
        <v>2027</v>
      </c>
      <c r="GD469">
        <v>1</v>
      </c>
      <c r="GE469">
        <v>1</v>
      </c>
      <c r="GF469">
        <v>1</v>
      </c>
      <c r="GG469">
        <v>0</v>
      </c>
      <c r="GH469">
        <v>0</v>
      </c>
      <c r="GI469">
        <v>0</v>
      </c>
      <c r="GJ469">
        <v>0</v>
      </c>
      <c r="GK469">
        <v>0</v>
      </c>
      <c r="GL469">
        <v>1</v>
      </c>
      <c r="GM469" t="s">
        <v>1804</v>
      </c>
      <c r="GN469">
        <v>0</v>
      </c>
      <c r="GO469" t="s">
        <v>1893</v>
      </c>
      <c r="GP469">
        <v>0</v>
      </c>
      <c r="GQ469" t="s">
        <v>1918</v>
      </c>
      <c r="GR469">
        <v>132.63968059999999</v>
      </c>
      <c r="GS469">
        <v>9.4843412944708199</v>
      </c>
      <c r="GT469">
        <v>10.4372989571267</v>
      </c>
      <c r="GU469">
        <v>1</v>
      </c>
      <c r="GV469">
        <v>32490740</v>
      </c>
      <c r="GW469">
        <v>3462433</v>
      </c>
      <c r="GX469">
        <v>0.56999999999999995</v>
      </c>
      <c r="GY469">
        <v>3407630</v>
      </c>
      <c r="GZ469">
        <v>209.76007317777311</v>
      </c>
      <c r="HA469" t="s">
        <v>1806</v>
      </c>
      <c r="HB469" s="57">
        <v>0.58799999999999997</v>
      </c>
      <c r="HC469" t="s">
        <v>1806</v>
      </c>
      <c r="HD469" s="58">
        <v>209.759986254479</v>
      </c>
      <c r="HE469" s="18">
        <v>2992661.28</v>
      </c>
      <c r="HF469" s="18">
        <v>30734631.345599998</v>
      </c>
      <c r="HG469" s="18">
        <v>3223447.9242947674</v>
      </c>
      <c r="HH469" s="57">
        <v>0.50216076058772685</v>
      </c>
      <c r="HI469">
        <v>98</v>
      </c>
      <c r="HJ469" s="11">
        <v>11.479849622727547</v>
      </c>
      <c r="HK469">
        <v>0</v>
      </c>
      <c r="HL469" s="11">
        <v>11.479849622727547</v>
      </c>
      <c r="HM469" s="59">
        <v>2590</v>
      </c>
      <c r="HN469" s="59">
        <v>12.66</v>
      </c>
      <c r="HO469" s="59">
        <v>3.22</v>
      </c>
      <c r="HP469" s="59">
        <v>33.29</v>
      </c>
      <c r="HQ469" s="59">
        <v>0.27</v>
      </c>
      <c r="HR469" s="59">
        <v>0.37</v>
      </c>
      <c r="HS469" s="59">
        <v>4.82</v>
      </c>
      <c r="HT469" s="59">
        <v>10.69</v>
      </c>
      <c r="HU469" t="s">
        <v>44</v>
      </c>
      <c r="HV469" s="19">
        <v>1</v>
      </c>
      <c r="HW469" s="18">
        <v>574.95864289500003</v>
      </c>
      <c r="HX469" s="58">
        <v>189.39137696961299</v>
      </c>
      <c r="HY469" s="58">
        <v>391.60862303038698</v>
      </c>
      <c r="HZ469" s="57">
        <v>0.87237098447010253</v>
      </c>
      <c r="IA469" s="18">
        <v>2992661.2799999993</v>
      </c>
      <c r="IB469" s="18">
        <v>4439984.4677196555</v>
      </c>
      <c r="IC469" s="18">
        <v>45598640.483480863</v>
      </c>
      <c r="ID469" s="58">
        <v>20.9759986254479</v>
      </c>
      <c r="IE469" s="18">
        <v>478238.51005189377</v>
      </c>
      <c r="IF469" s="18">
        <v>2745209.4142428739</v>
      </c>
      <c r="IG469" s="18">
        <v>911337334.48275566</v>
      </c>
      <c r="IH469" s="18">
        <v>0</v>
      </c>
      <c r="II469" s="18">
        <v>0</v>
      </c>
      <c r="IJ469" s="18">
        <v>2327.1636038822367</v>
      </c>
      <c r="IK469" s="58">
        <v>21.841690802065404</v>
      </c>
      <c r="IL469" s="58">
        <v>7.4502296186427435</v>
      </c>
      <c r="IM469" s="58">
        <v>13.24285122069</v>
      </c>
      <c r="IN469" s="58">
        <v>20.585620938603036</v>
      </c>
      <c r="IO469" s="58">
        <v>3.5702452142667696E-15</v>
      </c>
      <c r="IP469" s="58">
        <v>77.971670823583594</v>
      </c>
      <c r="IQ469" s="58">
        <v>-1.9772272992132969</v>
      </c>
      <c r="IR469" s="58">
        <v>-2.1554536238345796</v>
      </c>
      <c r="IS469" s="58">
        <f t="shared" si="35"/>
        <v>2327.1636038822367</v>
      </c>
      <c r="IT469" s="60"/>
      <c r="IU469" s="18">
        <f t="shared" si="36"/>
        <v>13.24285122069</v>
      </c>
      <c r="IV469" s="18">
        <f t="shared" si="37"/>
        <v>21.841690802065404</v>
      </c>
      <c r="IW469" s="57">
        <f t="shared" si="38"/>
        <v>0.32597483127300009</v>
      </c>
      <c r="IX469" s="57">
        <f t="shared" si="39"/>
        <v>0.48362412324847392</v>
      </c>
      <c r="JA469" s="18">
        <v>214.13</v>
      </c>
    </row>
    <row r="470" spans="18:261" x14ac:dyDescent="0.2">
      <c r="R470" t="s">
        <v>1191</v>
      </c>
      <c r="S470">
        <v>10167</v>
      </c>
      <c r="T470" t="s">
        <v>872</v>
      </c>
      <c r="U470" t="s">
        <v>873</v>
      </c>
      <c r="W470" t="s">
        <v>42</v>
      </c>
      <c r="X470" t="s">
        <v>77</v>
      </c>
      <c r="Y470">
        <v>48057</v>
      </c>
      <c r="Z470">
        <v>7.6</v>
      </c>
      <c r="AA470">
        <v>7.6</v>
      </c>
      <c r="AB470" t="b">
        <v>0</v>
      </c>
      <c r="AC470">
        <v>10986</v>
      </c>
      <c r="AD470">
        <v>1983</v>
      </c>
      <c r="AE470" s="10">
        <v>2021</v>
      </c>
      <c r="AF470" s="11">
        <v>16</v>
      </c>
      <c r="AG470" s="11">
        <v>65.755506982352259</v>
      </c>
      <c r="AH470" s="11">
        <v>0</v>
      </c>
      <c r="AI470" s="11">
        <v>65.755506982352259</v>
      </c>
      <c r="AJ470" s="11" t="s">
        <v>138</v>
      </c>
      <c r="AK470" s="11">
        <v>4.82</v>
      </c>
      <c r="AL470" s="11" t="s">
        <v>138</v>
      </c>
      <c r="AM470" s="11">
        <v>-28.91</v>
      </c>
      <c r="AQ470" t="s">
        <v>1102</v>
      </c>
      <c r="AR470" t="s">
        <v>1103</v>
      </c>
      <c r="AS470">
        <v>997</v>
      </c>
      <c r="AT470" t="s">
        <v>41</v>
      </c>
      <c r="AU470">
        <v>12</v>
      </c>
      <c r="AV470">
        <v>702</v>
      </c>
      <c r="AW470" t="s">
        <v>42</v>
      </c>
      <c r="AX470">
        <v>0</v>
      </c>
      <c r="AY470" t="s">
        <v>167</v>
      </c>
      <c r="AZ470" t="s">
        <v>43</v>
      </c>
      <c r="BA470">
        <v>18</v>
      </c>
      <c r="BB470" t="s">
        <v>1104</v>
      </c>
      <c r="BC470">
        <v>91</v>
      </c>
      <c r="BD470">
        <v>18091</v>
      </c>
      <c r="BE470">
        <v>469</v>
      </c>
      <c r="BF470">
        <v>10791</v>
      </c>
      <c r="BG470">
        <v>1974</v>
      </c>
      <c r="BH470">
        <v>2028</v>
      </c>
      <c r="BI470" t="s">
        <v>2063</v>
      </c>
      <c r="BJ470" t="s">
        <v>1948</v>
      </c>
      <c r="BK470" t="s">
        <v>1808</v>
      </c>
      <c r="BL470" t="s">
        <v>1886</v>
      </c>
      <c r="BM470" t="s">
        <v>1865</v>
      </c>
      <c r="BN470">
        <v>2016</v>
      </c>
      <c r="BO470">
        <v>0.96099999999999997</v>
      </c>
      <c r="BP470" t="s">
        <v>1792</v>
      </c>
      <c r="BQ470" t="s">
        <v>1701</v>
      </c>
      <c r="BR470">
        <v>2003</v>
      </c>
      <c r="BS470">
        <v>0</v>
      </c>
      <c r="BT470" t="s">
        <v>1909</v>
      </c>
      <c r="BU470" t="s">
        <v>1793</v>
      </c>
      <c r="BV470" t="s">
        <v>1812</v>
      </c>
      <c r="BW470">
        <v>2016</v>
      </c>
      <c r="BX470">
        <v>0</v>
      </c>
      <c r="BY470">
        <v>0.1</v>
      </c>
      <c r="BZ470">
        <v>0.5877</v>
      </c>
      <c r="CA470">
        <v>8.8880000000000001E-2</v>
      </c>
      <c r="CB470">
        <v>0.5877</v>
      </c>
      <c r="CC470">
        <v>8.8880000000000001E-2</v>
      </c>
      <c r="CD470">
        <v>0.1</v>
      </c>
      <c r="CE470">
        <v>0.1</v>
      </c>
      <c r="CF470">
        <v>0.1</v>
      </c>
      <c r="CG470">
        <v>0.99</v>
      </c>
      <c r="CH470" t="s">
        <v>1793</v>
      </c>
      <c r="CI470">
        <v>2016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 t="s">
        <v>2602</v>
      </c>
      <c r="CT470" t="s">
        <v>2718</v>
      </c>
      <c r="CU470">
        <v>1</v>
      </c>
      <c r="CV470">
        <v>0</v>
      </c>
      <c r="CW470" t="s">
        <v>1816</v>
      </c>
      <c r="CX470">
        <v>41.720799999999997</v>
      </c>
      <c r="CY470">
        <v>-86.908600000000007</v>
      </c>
      <c r="CZ470" t="s">
        <v>1817</v>
      </c>
      <c r="DA470" t="s">
        <v>1818</v>
      </c>
      <c r="DB470" t="s">
        <v>2242</v>
      </c>
      <c r="DC470">
        <v>0</v>
      </c>
      <c r="DD470" s="18">
        <v>15983714.4</v>
      </c>
      <c r="DE470" s="18">
        <v>1629837.6</v>
      </c>
      <c r="DF470" s="57">
        <v>0.35</v>
      </c>
      <c r="DG470" t="s">
        <v>1891</v>
      </c>
      <c r="DH470">
        <v>6262644.4000000004</v>
      </c>
      <c r="DI470">
        <v>687.4</v>
      </c>
      <c r="DJ470">
        <v>721.2</v>
      </c>
      <c r="DK470">
        <v>1676373</v>
      </c>
      <c r="DL470">
        <v>7.2</v>
      </c>
      <c r="DM470">
        <v>291.60000000000002</v>
      </c>
      <c r="DN470">
        <v>6</v>
      </c>
      <c r="DO470">
        <v>0</v>
      </c>
      <c r="DP470">
        <v>8.4871057810197895E-2</v>
      </c>
      <c r="DQ470">
        <v>9.5302857025108406E-2</v>
      </c>
      <c r="DR470">
        <v>209.759785285238</v>
      </c>
      <c r="DS470">
        <v>5.1515057851409895E-7</v>
      </c>
      <c r="DT470">
        <v>0.103255671928195</v>
      </c>
      <c r="DU470">
        <v>8.6012547871851294E-2</v>
      </c>
      <c r="DV470">
        <v>9.0241852669739803E-2</v>
      </c>
      <c r="DW470" s="58">
        <v>209.760129347656</v>
      </c>
      <c r="DX470">
        <v>4.5045849918339299E-7</v>
      </c>
      <c r="DY470">
        <v>9.3123601269776701E-2</v>
      </c>
      <c r="DZ470">
        <v>8.5464941746739602E-4</v>
      </c>
      <c r="EA470">
        <v>0</v>
      </c>
      <c r="EB470">
        <v>1072965</v>
      </c>
      <c r="EC470">
        <v>621475</v>
      </c>
      <c r="ED470">
        <v>356024</v>
      </c>
      <c r="EE470">
        <v>0</v>
      </c>
      <c r="EF470">
        <v>1</v>
      </c>
      <c r="EG470">
        <v>1</v>
      </c>
      <c r="EH470" t="s">
        <v>1847</v>
      </c>
      <c r="EI470">
        <v>2.9449079999999999E-2</v>
      </c>
      <c r="EJ470">
        <v>2.9449079999999999E-2</v>
      </c>
      <c r="EK470" t="s">
        <v>1848</v>
      </c>
      <c r="EL470" t="s">
        <v>1848</v>
      </c>
      <c r="EM470">
        <v>0</v>
      </c>
      <c r="EN470">
        <v>1</v>
      </c>
      <c r="EO470">
        <v>0</v>
      </c>
      <c r="EP470">
        <v>0</v>
      </c>
      <c r="EQ470">
        <v>1</v>
      </c>
      <c r="ER470">
        <v>1</v>
      </c>
      <c r="ES470">
        <v>0</v>
      </c>
      <c r="ET470">
        <v>0</v>
      </c>
      <c r="EU470">
        <v>0</v>
      </c>
      <c r="EV470">
        <v>0</v>
      </c>
      <c r="EW470">
        <v>0</v>
      </c>
      <c r="EX470">
        <v>1</v>
      </c>
      <c r="EY470">
        <v>1</v>
      </c>
      <c r="EZ470" t="s">
        <v>1950</v>
      </c>
      <c r="FA470">
        <v>48</v>
      </c>
      <c r="FB470" t="s">
        <v>1824</v>
      </c>
      <c r="FC470">
        <v>6</v>
      </c>
      <c r="FD470" t="s">
        <v>1849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93</v>
      </c>
      <c r="FM470">
        <v>86</v>
      </c>
      <c r="FN470">
        <v>82</v>
      </c>
      <c r="FO470">
        <v>59</v>
      </c>
      <c r="FP470">
        <v>1</v>
      </c>
      <c r="FQ470">
        <v>0</v>
      </c>
      <c r="FR470">
        <v>0</v>
      </c>
      <c r="FS470">
        <v>0</v>
      </c>
      <c r="FT470">
        <v>0</v>
      </c>
      <c r="FU470">
        <v>0</v>
      </c>
      <c r="FV470">
        <v>0</v>
      </c>
      <c r="FW470">
        <v>0</v>
      </c>
      <c r="FX470">
        <v>0</v>
      </c>
      <c r="FY470">
        <v>0</v>
      </c>
      <c r="FZ470">
        <v>0</v>
      </c>
      <c r="GA470">
        <v>0</v>
      </c>
      <c r="GB470">
        <v>0</v>
      </c>
      <c r="GC470">
        <v>0</v>
      </c>
      <c r="GD470">
        <v>0</v>
      </c>
      <c r="GE470">
        <v>1</v>
      </c>
      <c r="GF470">
        <v>1</v>
      </c>
      <c r="GG470">
        <v>0</v>
      </c>
      <c r="GH470">
        <v>1</v>
      </c>
      <c r="GI470">
        <v>0</v>
      </c>
      <c r="GJ470" t="s">
        <v>1804</v>
      </c>
      <c r="GK470">
        <v>0</v>
      </c>
      <c r="GL470">
        <v>1</v>
      </c>
      <c r="GM470" t="s">
        <v>1804</v>
      </c>
      <c r="GN470">
        <v>0</v>
      </c>
      <c r="GO470" t="s">
        <v>1880</v>
      </c>
      <c r="GP470">
        <v>0</v>
      </c>
      <c r="GQ470" t="s">
        <v>1830</v>
      </c>
      <c r="GR470">
        <v>497.329507199999</v>
      </c>
      <c r="GS470">
        <v>1.3821822153085299</v>
      </c>
      <c r="GT470">
        <v>1.45014520465597</v>
      </c>
      <c r="GU470">
        <v>0</v>
      </c>
      <c r="GV470">
        <v>12018991</v>
      </c>
      <c r="GW470">
        <v>1207458</v>
      </c>
      <c r="GX470">
        <v>0.26</v>
      </c>
      <c r="GY470">
        <v>1260554</v>
      </c>
      <c r="GZ470">
        <v>209.76037006767041</v>
      </c>
      <c r="HA470" t="s">
        <v>1806</v>
      </c>
      <c r="HB470" s="57">
        <v>0.35</v>
      </c>
      <c r="HC470" t="s">
        <v>1806</v>
      </c>
      <c r="HD470" s="58">
        <v>209.760129347656</v>
      </c>
      <c r="HE470" s="18">
        <v>1437953.9999999998</v>
      </c>
      <c r="HF470" s="18">
        <v>15516961.613999998</v>
      </c>
      <c r="HG470" s="18">
        <v>1627419.9376176265</v>
      </c>
      <c r="HH470" s="57">
        <v>1</v>
      </c>
      <c r="HI470">
        <v>221</v>
      </c>
      <c r="HJ470" s="11">
        <v>28.028857308050771</v>
      </c>
      <c r="HK470">
        <v>0</v>
      </c>
      <c r="HL470" s="11">
        <v>12.682740863371389</v>
      </c>
      <c r="HM470" s="59">
        <v>3180</v>
      </c>
      <c r="HN470" s="59">
        <v>10.58</v>
      </c>
      <c r="HO470" s="59">
        <v>4.59</v>
      </c>
      <c r="HP470" s="59">
        <v>42.08</v>
      </c>
      <c r="HQ470" s="59">
        <v>0.35</v>
      </c>
      <c r="HR470" s="59">
        <v>0.55000000000000004</v>
      </c>
      <c r="HS470" s="59">
        <v>4.82</v>
      </c>
      <c r="HT470" s="59">
        <v>10.69</v>
      </c>
      <c r="HU470" t="s">
        <v>44</v>
      </c>
      <c r="HV470" s="19">
        <v>1</v>
      </c>
      <c r="HW470" s="18">
        <v>467.78628896999999</v>
      </c>
      <c r="HX470" s="58">
        <v>154.08880358671797</v>
      </c>
      <c r="HY470" s="58">
        <v>314.91119641328203</v>
      </c>
      <c r="HZ470" s="57">
        <v>0.52125806217627579</v>
      </c>
      <c r="IA470" s="18">
        <v>1437953.9999999995</v>
      </c>
      <c r="IB470" s="18">
        <v>2141557.4729674985</v>
      </c>
      <c r="IC470" s="18">
        <v>23109546.690792274</v>
      </c>
      <c r="ID470" s="58">
        <v>20.976012934765603</v>
      </c>
      <c r="IE470" s="18">
        <v>242373.07515131417</v>
      </c>
      <c r="IF470" s="18">
        <v>1385046.8624663122</v>
      </c>
      <c r="IG470" s="18">
        <v>741463955.65246522</v>
      </c>
      <c r="IH470" s="18">
        <v>0</v>
      </c>
      <c r="II470" s="18">
        <v>0</v>
      </c>
      <c r="IJ470" s="18">
        <v>2354.5176040021943</v>
      </c>
      <c r="IK470" s="58">
        <v>23.004058515991471</v>
      </c>
      <c r="IL470" s="58">
        <v>7.9201960669036815</v>
      </c>
      <c r="IM470" s="58">
        <v>13.347369123659998</v>
      </c>
      <c r="IN470" s="58">
        <v>22.514393121736305</v>
      </c>
      <c r="IO470" s="58">
        <v>3.7010058094143589E-15</v>
      </c>
      <c r="IP470" s="58">
        <v>81.872565679873333</v>
      </c>
      <c r="IQ470" s="58">
        <v>20.692142945984017</v>
      </c>
      <c r="IR470" s="58">
        <v>21.482558117034969</v>
      </c>
      <c r="IS470" s="58">
        <f t="shared" si="35"/>
        <v>2354.5176040021943</v>
      </c>
      <c r="IT470" s="60"/>
      <c r="IU470" s="18">
        <f t="shared" si="36"/>
        <v>13.347369123659998</v>
      </c>
      <c r="IV470" s="18">
        <f t="shared" si="37"/>
        <v>23.004058515991471</v>
      </c>
      <c r="IW470" s="57">
        <f t="shared" si="38"/>
        <v>0.32854755562199989</v>
      </c>
      <c r="IX470" s="57">
        <f t="shared" si="39"/>
        <v>0.48930874907507382</v>
      </c>
      <c r="JA470" s="18">
        <v>205.4</v>
      </c>
    </row>
    <row r="471" spans="18:261" x14ac:dyDescent="0.2">
      <c r="R471" t="s">
        <v>1192</v>
      </c>
      <c r="S471">
        <v>50628</v>
      </c>
      <c r="T471" t="s">
        <v>872</v>
      </c>
      <c r="U471" t="s">
        <v>877</v>
      </c>
      <c r="W471" t="s">
        <v>42</v>
      </c>
      <c r="X471" t="s">
        <v>879</v>
      </c>
      <c r="Y471">
        <v>34015</v>
      </c>
      <c r="Z471">
        <v>11.6</v>
      </c>
      <c r="AA471">
        <v>11.6</v>
      </c>
      <c r="AB471" t="b">
        <v>0</v>
      </c>
      <c r="AC471">
        <v>10438</v>
      </c>
      <c r="AD471">
        <v>2006</v>
      </c>
      <c r="AE471" s="10">
        <v>2021</v>
      </c>
      <c r="AF471" s="11">
        <v>999</v>
      </c>
      <c r="AG471" s="11">
        <v>134.14123424399861</v>
      </c>
      <c r="AH471" s="11">
        <v>69</v>
      </c>
      <c r="AI471" s="11">
        <v>65.755506982352259</v>
      </c>
      <c r="AJ471" s="11" t="s">
        <v>907</v>
      </c>
      <c r="AK471" s="11">
        <v>4.82</v>
      </c>
      <c r="AL471" s="11" t="s">
        <v>137</v>
      </c>
      <c r="AM471" s="11"/>
      <c r="AQ471" t="s">
        <v>1105</v>
      </c>
      <c r="AR471" t="s">
        <v>1106</v>
      </c>
      <c r="AS471">
        <v>6004</v>
      </c>
      <c r="AT471" t="s">
        <v>41</v>
      </c>
      <c r="AU471">
        <v>1</v>
      </c>
      <c r="AV471">
        <v>2673</v>
      </c>
      <c r="AW471" t="s">
        <v>42</v>
      </c>
      <c r="AX471">
        <v>0</v>
      </c>
      <c r="AY471" t="s">
        <v>177</v>
      </c>
      <c r="AZ471" t="s">
        <v>86</v>
      </c>
      <c r="BA471">
        <v>54</v>
      </c>
      <c r="BB471" t="s">
        <v>1107</v>
      </c>
      <c r="BC471">
        <v>73</v>
      </c>
      <c r="BD471">
        <v>54073</v>
      </c>
      <c r="BE471">
        <v>644</v>
      </c>
      <c r="BF471">
        <v>10492</v>
      </c>
      <c r="BG471">
        <v>1979</v>
      </c>
      <c r="BH471">
        <v>2023</v>
      </c>
      <c r="BI471" t="s">
        <v>1807</v>
      </c>
      <c r="BJ471" t="s">
        <v>1788</v>
      </c>
      <c r="BK471" t="s">
        <v>1808</v>
      </c>
      <c r="BL471" t="s">
        <v>1809</v>
      </c>
      <c r="BM471" t="s">
        <v>1810</v>
      </c>
      <c r="BN471">
        <v>1979</v>
      </c>
      <c r="BO471">
        <v>0.9</v>
      </c>
      <c r="BP471" t="s">
        <v>1811</v>
      </c>
      <c r="BQ471" t="s">
        <v>1701</v>
      </c>
      <c r="BR471">
        <v>2003</v>
      </c>
      <c r="BS471">
        <v>0</v>
      </c>
      <c r="BT471" t="s">
        <v>1958</v>
      </c>
      <c r="BU471" t="s">
        <v>1863</v>
      </c>
      <c r="BV471">
        <v>0</v>
      </c>
      <c r="BW471">
        <v>0</v>
      </c>
      <c r="BX471">
        <v>0</v>
      </c>
      <c r="BY471">
        <v>1.2</v>
      </c>
      <c r="BZ471">
        <v>0.24490999999999999</v>
      </c>
      <c r="CA471">
        <v>0.1638</v>
      </c>
      <c r="CB471">
        <v>0.24490999999999999</v>
      </c>
      <c r="CC471">
        <v>0.1638</v>
      </c>
      <c r="CD471">
        <v>0.05</v>
      </c>
      <c r="CE471">
        <v>0.1</v>
      </c>
      <c r="CF471">
        <v>0.56000000000000005</v>
      </c>
      <c r="CG471">
        <v>0.95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 t="s">
        <v>2602</v>
      </c>
      <c r="CT471" t="s">
        <v>2719</v>
      </c>
      <c r="CU471">
        <v>1</v>
      </c>
      <c r="CV471">
        <v>0</v>
      </c>
      <c r="CW471" t="s">
        <v>1845</v>
      </c>
      <c r="CX471">
        <v>39.366667</v>
      </c>
      <c r="CY471">
        <v>-81.294443999999999</v>
      </c>
      <c r="CZ471" t="s">
        <v>1798</v>
      </c>
      <c r="DA471" t="s">
        <v>1799</v>
      </c>
      <c r="DB471">
        <v>0</v>
      </c>
      <c r="DC471">
        <v>0</v>
      </c>
      <c r="DD471" s="18">
        <v>30074338.199999999</v>
      </c>
      <c r="DE471" s="18">
        <v>3219086.4</v>
      </c>
      <c r="DF471" s="57">
        <v>0.42799999999999999</v>
      </c>
      <c r="DG471" t="s">
        <v>1820</v>
      </c>
      <c r="DH471">
        <v>13330969.6</v>
      </c>
      <c r="DI471">
        <v>4390.2</v>
      </c>
      <c r="DJ471">
        <v>2393.8000000000002</v>
      </c>
      <c r="DK471">
        <v>3100992.4</v>
      </c>
      <c r="DL471">
        <v>19.399999999999999</v>
      </c>
      <c r="DM471">
        <v>738</v>
      </c>
      <c r="DN471">
        <v>101</v>
      </c>
      <c r="DO471">
        <v>1</v>
      </c>
      <c r="DP471">
        <v>0.37231008691748202</v>
      </c>
      <c r="DQ471">
        <v>0.16137076494546501</v>
      </c>
      <c r="DR471">
        <v>205.19979622300599</v>
      </c>
      <c r="DS471">
        <v>6.8238652294259896E-7</v>
      </c>
      <c r="DT471">
        <v>9.0038995939442396E-2</v>
      </c>
      <c r="DU471">
        <v>0.291956549188503</v>
      </c>
      <c r="DV471">
        <v>0.159192197951674</v>
      </c>
      <c r="DW471" s="58">
        <v>206.221821366629</v>
      </c>
      <c r="DX471">
        <v>6.4506822630597404E-7</v>
      </c>
      <c r="DY471">
        <v>0.110719628375718</v>
      </c>
      <c r="DZ471">
        <v>5.9938411798253202E-3</v>
      </c>
      <c r="EA471">
        <v>5.9344962176488298E-5</v>
      </c>
      <c r="EB471">
        <v>2084338</v>
      </c>
      <c r="EC471">
        <v>902060</v>
      </c>
      <c r="ED471">
        <v>140744</v>
      </c>
      <c r="EE471">
        <v>0</v>
      </c>
      <c r="EF471">
        <v>1</v>
      </c>
      <c r="EG471">
        <v>1</v>
      </c>
      <c r="EH471" t="s">
        <v>1859</v>
      </c>
      <c r="EI471">
        <v>6.4803949999999999E-3</v>
      </c>
      <c r="EJ471">
        <v>4.5228270000000001E-3</v>
      </c>
      <c r="EK471" t="s">
        <v>1848</v>
      </c>
      <c r="EL471" t="s">
        <v>1848</v>
      </c>
      <c r="EM471">
        <v>0</v>
      </c>
      <c r="EN471">
        <v>1</v>
      </c>
      <c r="EO471">
        <v>0</v>
      </c>
      <c r="EP471">
        <v>0</v>
      </c>
      <c r="EQ471">
        <v>1</v>
      </c>
      <c r="ER471">
        <v>1</v>
      </c>
      <c r="ES471">
        <v>0</v>
      </c>
      <c r="ET471">
        <v>0</v>
      </c>
      <c r="EU471">
        <v>0</v>
      </c>
      <c r="EV471">
        <v>0</v>
      </c>
      <c r="EW471">
        <v>0</v>
      </c>
      <c r="EX471">
        <v>1</v>
      </c>
      <c r="EY471">
        <v>1</v>
      </c>
      <c r="EZ471" t="s">
        <v>1936</v>
      </c>
      <c r="FA471">
        <v>43</v>
      </c>
      <c r="FB471" t="s">
        <v>1824</v>
      </c>
      <c r="FC471">
        <v>5</v>
      </c>
      <c r="FD471" t="s">
        <v>1849</v>
      </c>
      <c r="FE471">
        <v>0</v>
      </c>
      <c r="FF471">
        <v>0</v>
      </c>
      <c r="FG471">
        <v>0</v>
      </c>
      <c r="FH471">
        <v>0</v>
      </c>
      <c r="FI471">
        <v>0</v>
      </c>
      <c r="FJ471">
        <v>0</v>
      </c>
      <c r="FK471">
        <v>0</v>
      </c>
      <c r="FL471">
        <v>51</v>
      </c>
      <c r="FM471">
        <v>35</v>
      </c>
      <c r="FN471">
        <v>48</v>
      </c>
      <c r="FO471">
        <v>9</v>
      </c>
      <c r="FP471">
        <v>0</v>
      </c>
      <c r="FQ471">
        <v>0</v>
      </c>
      <c r="FR471">
        <v>0</v>
      </c>
      <c r="FS471">
        <v>0</v>
      </c>
      <c r="FT471">
        <v>0</v>
      </c>
      <c r="FU471">
        <v>0</v>
      </c>
      <c r="FV471">
        <v>0</v>
      </c>
      <c r="FW471">
        <v>0</v>
      </c>
      <c r="FX471">
        <v>0</v>
      </c>
      <c r="FY471" t="s">
        <v>2114</v>
      </c>
      <c r="FZ471">
        <v>2028</v>
      </c>
      <c r="GA471">
        <v>1</v>
      </c>
      <c r="GB471" t="s">
        <v>2416</v>
      </c>
      <c r="GC471">
        <v>2024</v>
      </c>
      <c r="GD471">
        <v>1</v>
      </c>
      <c r="GE471">
        <v>1</v>
      </c>
      <c r="GF471">
        <v>1</v>
      </c>
      <c r="GG471">
        <v>0</v>
      </c>
      <c r="GH471">
        <v>1</v>
      </c>
      <c r="GI471">
        <v>0</v>
      </c>
      <c r="GJ471" t="s">
        <v>1804</v>
      </c>
      <c r="GK471">
        <v>0</v>
      </c>
      <c r="GL471">
        <v>1</v>
      </c>
      <c r="GM471" t="s">
        <v>1804</v>
      </c>
      <c r="GN471">
        <v>0</v>
      </c>
      <c r="GO471" t="s">
        <v>1980</v>
      </c>
      <c r="GP471">
        <v>0</v>
      </c>
      <c r="GQ471" t="s">
        <v>1852</v>
      </c>
      <c r="GR471">
        <v>144.69608600000001</v>
      </c>
      <c r="GS471">
        <v>30.340834512966701</v>
      </c>
      <c r="GT471">
        <v>16.543640302751498</v>
      </c>
      <c r="GU471">
        <v>1</v>
      </c>
      <c r="GV471">
        <v>22356037</v>
      </c>
      <c r="GW471">
        <v>2355749</v>
      </c>
      <c r="GX471">
        <v>0.32</v>
      </c>
      <c r="GY471">
        <v>2293729</v>
      </c>
      <c r="GZ471">
        <v>205.19996455543529</v>
      </c>
      <c r="HA471" t="s">
        <v>1806</v>
      </c>
      <c r="HB471" s="57">
        <v>0.42799999999999999</v>
      </c>
      <c r="HC471" t="s">
        <v>1806</v>
      </c>
      <c r="HD471" s="58">
        <v>206.221821366629</v>
      </c>
      <c r="HE471" s="18">
        <v>2414536.3199999998</v>
      </c>
      <c r="HF471" s="18">
        <v>25333315.06944</v>
      </c>
      <c r="HG471" s="18">
        <v>2612141.1874372931</v>
      </c>
      <c r="HH471" s="57">
        <v>0.5</v>
      </c>
      <c r="HI471" t="s">
        <v>44</v>
      </c>
      <c r="HJ471" s="11" t="s">
        <v>44</v>
      </c>
      <c r="HK471" t="s">
        <v>44</v>
      </c>
      <c r="HL471" s="11" t="s">
        <v>44</v>
      </c>
      <c r="HM471" s="59" t="s">
        <v>44</v>
      </c>
      <c r="HN471" s="59" t="s">
        <v>44</v>
      </c>
      <c r="HO471" s="59" t="s">
        <v>44</v>
      </c>
      <c r="HP471" s="59" t="s">
        <v>44</v>
      </c>
      <c r="HQ471" s="59" t="s">
        <v>44</v>
      </c>
      <c r="HR471" s="59" t="s">
        <v>44</v>
      </c>
      <c r="HS471" s="59" t="s">
        <v>44</v>
      </c>
      <c r="HT471" s="59" t="s">
        <v>44</v>
      </c>
      <c r="HU471">
        <v>1</v>
      </c>
      <c r="HV471" s="19">
        <v>1</v>
      </c>
      <c r="HW471" s="18">
        <v>624.53546064</v>
      </c>
      <c r="HX471" s="58">
        <v>205.72198073481599</v>
      </c>
      <c r="HY471" s="58">
        <v>438.27801926518401</v>
      </c>
      <c r="HZ471" s="57">
        <v>0.62889761266632538</v>
      </c>
      <c r="IA471" s="18">
        <v>2414536.3199999998</v>
      </c>
      <c r="IB471" s="18">
        <v>3547888.1480003148</v>
      </c>
      <c r="IC471" s="18">
        <v>37224442.448819302</v>
      </c>
      <c r="ID471" s="58">
        <v>20.6221821366629</v>
      </c>
      <c r="IE471" s="18">
        <v>383824.61605763884</v>
      </c>
      <c r="IF471" s="18">
        <v>2228316.5713796541</v>
      </c>
      <c r="IG471" s="18">
        <v>989918995.08424127</v>
      </c>
      <c r="IH471" s="18">
        <v>0</v>
      </c>
      <c r="II471" s="18">
        <v>0</v>
      </c>
      <c r="IJ471" s="18">
        <v>2258.6553547539011</v>
      </c>
      <c r="IK471" s="58">
        <v>21.365530658385094</v>
      </c>
      <c r="IL471" s="58">
        <v>7.3872117479967976</v>
      </c>
      <c r="IM471" s="58">
        <v>12.977536543919999</v>
      </c>
      <c r="IN471" s="58" t="e">
        <v>#VALUE!</v>
      </c>
      <c r="IO471" s="58">
        <v>0</v>
      </c>
      <c r="IP471" s="58">
        <v>78.444423054804417</v>
      </c>
      <c r="IQ471" s="58" t="e">
        <v>#VALUE!</v>
      </c>
      <c r="IR471" s="58" t="e">
        <v>#VALUE!</v>
      </c>
      <c r="IS471" s="58">
        <f t="shared" si="35"/>
        <v>2258.6553547539011</v>
      </c>
      <c r="IT471" s="60"/>
      <c r="IU471" s="18">
        <f t="shared" si="36"/>
        <v>12.977536543919999</v>
      </c>
      <c r="IV471" s="18">
        <f t="shared" si="37"/>
        <v>21.365530658385094</v>
      </c>
      <c r="IW471" s="57">
        <f t="shared" si="38"/>
        <v>0.31944406946399995</v>
      </c>
      <c r="IX471" s="57">
        <f t="shared" si="39"/>
        <v>0.46938694548206872</v>
      </c>
      <c r="JA471" s="18">
        <v>205.4</v>
      </c>
    </row>
    <row r="472" spans="18:261" x14ac:dyDescent="0.2">
      <c r="R472" t="s">
        <v>1193</v>
      </c>
      <c r="S472">
        <v>6257</v>
      </c>
      <c r="T472" t="s">
        <v>872</v>
      </c>
      <c r="U472">
        <v>1</v>
      </c>
      <c r="V472">
        <v>2875</v>
      </c>
      <c r="W472" t="s">
        <v>42</v>
      </c>
      <c r="X472" t="s">
        <v>759</v>
      </c>
      <c r="Y472">
        <v>13207</v>
      </c>
      <c r="Z472">
        <v>860</v>
      </c>
      <c r="AA472">
        <v>3440</v>
      </c>
      <c r="AB472" t="b">
        <v>1</v>
      </c>
      <c r="AC472">
        <v>10832</v>
      </c>
      <c r="AD472">
        <v>1982</v>
      </c>
      <c r="AE472" s="10">
        <v>2021</v>
      </c>
      <c r="AF472" s="11">
        <v>274</v>
      </c>
      <c r="AG472" s="11">
        <v>24.324984417870574</v>
      </c>
      <c r="AH472" s="11">
        <v>27</v>
      </c>
      <c r="AI472" s="11">
        <v>8.8777315393688223</v>
      </c>
      <c r="AJ472" s="11" t="s">
        <v>759</v>
      </c>
      <c r="AK472" s="11">
        <v>4.82</v>
      </c>
      <c r="AL472" s="11" t="s">
        <v>100</v>
      </c>
      <c r="AM472" s="11">
        <v>-28.91</v>
      </c>
      <c r="AQ472" t="s">
        <v>1105</v>
      </c>
      <c r="AR472" t="s">
        <v>1108</v>
      </c>
      <c r="AS472">
        <v>6004</v>
      </c>
      <c r="AT472" t="s">
        <v>41</v>
      </c>
      <c r="AU472">
        <v>2</v>
      </c>
      <c r="AV472">
        <v>2674</v>
      </c>
      <c r="AW472" t="s">
        <v>42</v>
      </c>
      <c r="AX472">
        <v>0</v>
      </c>
      <c r="AY472" t="s">
        <v>177</v>
      </c>
      <c r="AZ472" t="s">
        <v>86</v>
      </c>
      <c r="BA472">
        <v>54</v>
      </c>
      <c r="BB472" t="s">
        <v>1107</v>
      </c>
      <c r="BC472">
        <v>73</v>
      </c>
      <c r="BD472">
        <v>54073</v>
      </c>
      <c r="BE472">
        <v>644</v>
      </c>
      <c r="BF472">
        <v>10383</v>
      </c>
      <c r="BG472">
        <v>1980</v>
      </c>
      <c r="BH472">
        <v>2023</v>
      </c>
      <c r="BI472" t="s">
        <v>1807</v>
      </c>
      <c r="BJ472" t="s">
        <v>1788</v>
      </c>
      <c r="BK472" t="s">
        <v>1808</v>
      </c>
      <c r="BL472" t="s">
        <v>1809</v>
      </c>
      <c r="BM472" t="s">
        <v>1810</v>
      </c>
      <c r="BN472">
        <v>1980</v>
      </c>
      <c r="BO472">
        <v>0.9</v>
      </c>
      <c r="BP472" t="s">
        <v>1811</v>
      </c>
      <c r="BQ472" t="s">
        <v>1701</v>
      </c>
      <c r="BR472">
        <v>2003</v>
      </c>
      <c r="BS472">
        <v>0</v>
      </c>
      <c r="BT472" t="s">
        <v>1958</v>
      </c>
      <c r="BU472" t="s">
        <v>1863</v>
      </c>
      <c r="BV472">
        <v>0</v>
      </c>
      <c r="BW472">
        <v>0</v>
      </c>
      <c r="BX472">
        <v>0</v>
      </c>
      <c r="BY472">
        <v>1.2</v>
      </c>
      <c r="BZ472">
        <v>0.217169999999999</v>
      </c>
      <c r="CA472">
        <v>0.14174</v>
      </c>
      <c r="CB472">
        <v>0.217169999999999</v>
      </c>
      <c r="CC472">
        <v>0.14174</v>
      </c>
      <c r="CD472">
        <v>0.05</v>
      </c>
      <c r="CE472">
        <v>0.1</v>
      </c>
      <c r="CF472">
        <v>0.56000000000000005</v>
      </c>
      <c r="CG472">
        <v>0.95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 t="s">
        <v>2602</v>
      </c>
      <c r="CT472" t="s">
        <v>2720</v>
      </c>
      <c r="CU472">
        <v>1</v>
      </c>
      <c r="CV472">
        <v>0</v>
      </c>
      <c r="CW472" t="s">
        <v>1845</v>
      </c>
      <c r="CX472">
        <v>39.366667</v>
      </c>
      <c r="CY472">
        <v>-81.294443999999999</v>
      </c>
      <c r="CZ472" t="s">
        <v>1798</v>
      </c>
      <c r="DA472" t="s">
        <v>1799</v>
      </c>
      <c r="DB472">
        <v>0</v>
      </c>
      <c r="DC472">
        <v>0</v>
      </c>
      <c r="DD472" s="18">
        <v>35810640.200000003</v>
      </c>
      <c r="DE472" s="18">
        <v>3911601.4</v>
      </c>
      <c r="DF472" s="57">
        <v>0.46600000000000003</v>
      </c>
      <c r="DG472" t="s">
        <v>1820</v>
      </c>
      <c r="DH472">
        <v>15875947.6</v>
      </c>
      <c r="DI472">
        <v>6208.8</v>
      </c>
      <c r="DJ472">
        <v>3174</v>
      </c>
      <c r="DK472">
        <v>3693491.2</v>
      </c>
      <c r="DL472">
        <v>19</v>
      </c>
      <c r="DM472">
        <v>1084.8</v>
      </c>
      <c r="DN472">
        <v>114</v>
      </c>
      <c r="DO472">
        <v>3</v>
      </c>
      <c r="DP472">
        <v>0.44161112267112301</v>
      </c>
      <c r="DQ472">
        <v>0.16794647192147499</v>
      </c>
      <c r="DR472">
        <v>205.19945123501901</v>
      </c>
      <c r="DS472">
        <v>3.2629067539559399E-7</v>
      </c>
      <c r="DT472">
        <v>8.8255205272332202E-2</v>
      </c>
      <c r="DU472">
        <v>0.346757274671677</v>
      </c>
      <c r="DV472">
        <v>0.17726575019454599</v>
      </c>
      <c r="DW472" s="58">
        <v>206.278981854113</v>
      </c>
      <c r="DX472">
        <v>5.3056856548462297E-7</v>
      </c>
      <c r="DY472">
        <v>0.13665955914341699</v>
      </c>
      <c r="DZ472">
        <v>5.3808173154701201E-3</v>
      </c>
      <c r="EA472">
        <v>1.41600455670266E-4</v>
      </c>
      <c r="EB472">
        <v>2880835</v>
      </c>
      <c r="EC472">
        <v>1190230</v>
      </c>
      <c r="ED472">
        <v>103193</v>
      </c>
      <c r="EE472">
        <v>0</v>
      </c>
      <c r="EF472">
        <v>1</v>
      </c>
      <c r="EG472">
        <v>1</v>
      </c>
      <c r="EH472" t="s">
        <v>1859</v>
      </c>
      <c r="EI472">
        <v>4.9087499999999999E-3</v>
      </c>
      <c r="EJ472">
        <v>4.5228270000000001E-3</v>
      </c>
      <c r="EK472" t="s">
        <v>1848</v>
      </c>
      <c r="EL472" t="s">
        <v>1848</v>
      </c>
      <c r="EM472">
        <v>0</v>
      </c>
      <c r="EN472">
        <v>1</v>
      </c>
      <c r="EO472">
        <v>0</v>
      </c>
      <c r="EP472">
        <v>0</v>
      </c>
      <c r="EQ472">
        <v>1</v>
      </c>
      <c r="ER472">
        <v>1</v>
      </c>
      <c r="ES472">
        <v>0</v>
      </c>
      <c r="ET472">
        <v>0</v>
      </c>
      <c r="EU472">
        <v>0</v>
      </c>
      <c r="EV472">
        <v>0</v>
      </c>
      <c r="EW472">
        <v>0</v>
      </c>
      <c r="EX472">
        <v>1</v>
      </c>
      <c r="EY472">
        <v>1</v>
      </c>
      <c r="EZ472" t="s">
        <v>1936</v>
      </c>
      <c r="FA472">
        <v>42</v>
      </c>
      <c r="FB472" t="s">
        <v>1824</v>
      </c>
      <c r="FC472">
        <v>5</v>
      </c>
      <c r="FD472" t="s">
        <v>1849</v>
      </c>
      <c r="FE472">
        <v>0</v>
      </c>
      <c r="FF472">
        <v>0</v>
      </c>
      <c r="FG472">
        <v>0</v>
      </c>
      <c r="FH472">
        <v>0</v>
      </c>
      <c r="FI472">
        <v>0</v>
      </c>
      <c r="FJ472">
        <v>0</v>
      </c>
      <c r="FK472">
        <v>0</v>
      </c>
      <c r="FL472">
        <v>51</v>
      </c>
      <c r="FM472">
        <v>35</v>
      </c>
      <c r="FN472">
        <v>48</v>
      </c>
      <c r="FO472">
        <v>9</v>
      </c>
      <c r="FP472">
        <v>0</v>
      </c>
      <c r="FQ472">
        <v>0</v>
      </c>
      <c r="FR472">
        <v>0</v>
      </c>
      <c r="FS472">
        <v>0</v>
      </c>
      <c r="FT472">
        <v>0</v>
      </c>
      <c r="FU472">
        <v>0</v>
      </c>
      <c r="FV472">
        <v>0</v>
      </c>
      <c r="FW472">
        <v>0</v>
      </c>
      <c r="FX472">
        <v>0</v>
      </c>
      <c r="FY472" t="s">
        <v>2114</v>
      </c>
      <c r="FZ472">
        <v>2028</v>
      </c>
      <c r="GA472">
        <v>1</v>
      </c>
      <c r="GB472" t="s">
        <v>2416</v>
      </c>
      <c r="GC472">
        <v>2024</v>
      </c>
      <c r="GD472">
        <v>1</v>
      </c>
      <c r="GE472">
        <v>1</v>
      </c>
      <c r="GF472">
        <v>1</v>
      </c>
      <c r="GG472">
        <v>0</v>
      </c>
      <c r="GH472">
        <v>1</v>
      </c>
      <c r="GI472">
        <v>0</v>
      </c>
      <c r="GJ472" t="s">
        <v>1804</v>
      </c>
      <c r="GK472">
        <v>0</v>
      </c>
      <c r="GL472">
        <v>1</v>
      </c>
      <c r="GM472" t="s">
        <v>1804</v>
      </c>
      <c r="GN472">
        <v>0</v>
      </c>
      <c r="GO472" t="s">
        <v>1980</v>
      </c>
      <c r="GP472">
        <v>0</v>
      </c>
      <c r="GQ472" t="s">
        <v>1852</v>
      </c>
      <c r="GR472">
        <v>144.69608600000001</v>
      </c>
      <c r="GS472">
        <v>42.909246349621299</v>
      </c>
      <c r="GT472">
        <v>21.935631348037901</v>
      </c>
      <c r="GU472">
        <v>1</v>
      </c>
      <c r="GV472">
        <v>29185733</v>
      </c>
      <c r="GW472">
        <v>3197473</v>
      </c>
      <c r="GX472">
        <v>0.38</v>
      </c>
      <c r="GY472">
        <v>2994455</v>
      </c>
      <c r="GZ472">
        <v>205.19991737058652</v>
      </c>
      <c r="HA472" t="s">
        <v>1806</v>
      </c>
      <c r="HB472" s="57">
        <v>0.46600000000000003</v>
      </c>
      <c r="HC472" t="s">
        <v>1806</v>
      </c>
      <c r="HD472" s="58">
        <v>206.278981854113</v>
      </c>
      <c r="HE472" s="18">
        <v>2628911.0400000005</v>
      </c>
      <c r="HF472" s="18">
        <v>27295983.328320004</v>
      </c>
      <c r="HG472" s="18">
        <v>2815293.8248363468</v>
      </c>
      <c r="HH472" s="57">
        <v>0.5</v>
      </c>
      <c r="HI472" t="s">
        <v>44</v>
      </c>
      <c r="HJ472" s="11" t="s">
        <v>44</v>
      </c>
      <c r="HK472" t="s">
        <v>44</v>
      </c>
      <c r="HL472" s="11" t="s">
        <v>44</v>
      </c>
      <c r="HM472" s="59" t="s">
        <v>44</v>
      </c>
      <c r="HN472" s="59" t="s">
        <v>44</v>
      </c>
      <c r="HO472" s="59" t="s">
        <v>44</v>
      </c>
      <c r="HP472" s="59" t="s">
        <v>44</v>
      </c>
      <c r="HQ472" s="59" t="s">
        <v>44</v>
      </c>
      <c r="HR472" s="59" t="s">
        <v>44</v>
      </c>
      <c r="HS472" s="59" t="s">
        <v>44</v>
      </c>
      <c r="HT472" s="59" t="s">
        <v>44</v>
      </c>
      <c r="HU472">
        <v>1</v>
      </c>
      <c r="HV472" s="19">
        <v>1</v>
      </c>
      <c r="HW472" s="18">
        <v>618.04724436000004</v>
      </c>
      <c r="HX472" s="58">
        <v>203.584762292184</v>
      </c>
      <c r="HY472" s="58">
        <v>440.415237707816</v>
      </c>
      <c r="HZ472" s="57">
        <v>0.68141148240447025</v>
      </c>
      <c r="IA472" s="18">
        <v>2628911.0400000005</v>
      </c>
      <c r="IB472" s="18">
        <v>3844141.9932958749</v>
      </c>
      <c r="IC472" s="18">
        <v>39913726.316391066</v>
      </c>
      <c r="ID472" s="58">
        <v>20.627898185411301</v>
      </c>
      <c r="IE472" s="18">
        <v>411668.14132744324</v>
      </c>
      <c r="IF472" s="18">
        <v>2403625.6835089037</v>
      </c>
      <c r="IG472" s="18">
        <v>979634857.6019516</v>
      </c>
      <c r="IH472" s="18">
        <v>0</v>
      </c>
      <c r="II472" s="18">
        <v>0</v>
      </c>
      <c r="IJ472" s="18">
        <v>2224.3436959641922</v>
      </c>
      <c r="IK472" s="58">
        <v>21.365530658385094</v>
      </c>
      <c r="IL472" s="58">
        <v>7.1994123019493994</v>
      </c>
      <c r="IM472" s="58">
        <v>12.842714633579998</v>
      </c>
      <c r="IN472" s="58" t="e">
        <v>#VALUE!</v>
      </c>
      <c r="IO472" s="58">
        <v>0</v>
      </c>
      <c r="IP472" s="58">
        <v>77.715898328098916</v>
      </c>
      <c r="IQ472" s="58" t="e">
        <v>#VALUE!</v>
      </c>
      <c r="IR472" s="58" t="e">
        <v>#VALUE!</v>
      </c>
      <c r="IS472" s="58">
        <f t="shared" si="35"/>
        <v>2224.3436959641922</v>
      </c>
      <c r="IT472" s="60"/>
      <c r="IU472" s="18">
        <f t="shared" si="36"/>
        <v>12.842714633579998</v>
      </c>
      <c r="IV472" s="18">
        <f t="shared" si="37"/>
        <v>21.365530658385094</v>
      </c>
      <c r="IW472" s="57">
        <f t="shared" si="38"/>
        <v>0.31612540728600003</v>
      </c>
      <c r="IX472" s="57">
        <f t="shared" si="39"/>
        <v>0.46225640000959256</v>
      </c>
      <c r="JA472" s="18">
        <v>205.4</v>
      </c>
    </row>
    <row r="473" spans="18:261" x14ac:dyDescent="0.2">
      <c r="R473" t="s">
        <v>1194</v>
      </c>
      <c r="S473">
        <v>889</v>
      </c>
      <c r="T473" t="s">
        <v>41</v>
      </c>
      <c r="U473">
        <v>3</v>
      </c>
      <c r="V473">
        <v>613</v>
      </c>
      <c r="W473" t="s">
        <v>42</v>
      </c>
      <c r="X473" t="s">
        <v>95</v>
      </c>
      <c r="Y473">
        <v>17157</v>
      </c>
      <c r="Z473">
        <v>621</v>
      </c>
      <c r="AA473">
        <v>1778</v>
      </c>
      <c r="AB473" t="b">
        <v>1</v>
      </c>
      <c r="AC473">
        <v>10103</v>
      </c>
      <c r="AD473">
        <v>1975</v>
      </c>
      <c r="AE473" s="10">
        <v>2021</v>
      </c>
      <c r="AF473" s="11">
        <v>98</v>
      </c>
      <c r="AG473" s="11">
        <v>11.507296866328335</v>
      </c>
      <c r="AH473" s="11">
        <v>0</v>
      </c>
      <c r="AI473" s="11">
        <v>11.507296866328335</v>
      </c>
      <c r="AJ473" s="11" t="s">
        <v>95</v>
      </c>
      <c r="AK473" s="11">
        <v>4.82</v>
      </c>
      <c r="AL473" s="11" t="s">
        <v>95</v>
      </c>
      <c r="AM473" s="11">
        <v>-28.91</v>
      </c>
      <c r="AQ473" t="s">
        <v>1109</v>
      </c>
      <c r="AR473" t="s">
        <v>1110</v>
      </c>
      <c r="AS473">
        <v>8224</v>
      </c>
      <c r="AT473" t="s">
        <v>41</v>
      </c>
      <c r="AU473">
        <v>2</v>
      </c>
      <c r="AV473">
        <v>3474</v>
      </c>
      <c r="AW473" t="s">
        <v>42</v>
      </c>
      <c r="AX473">
        <v>0</v>
      </c>
      <c r="AY473" t="s">
        <v>583</v>
      </c>
      <c r="AZ473" t="s">
        <v>584</v>
      </c>
      <c r="BA473">
        <v>32</v>
      </c>
      <c r="BB473" t="s">
        <v>1111</v>
      </c>
      <c r="BC473">
        <v>13</v>
      </c>
      <c r="BD473">
        <v>32013</v>
      </c>
      <c r="BE473">
        <v>268</v>
      </c>
      <c r="BF473">
        <v>11179</v>
      </c>
      <c r="BG473">
        <v>1985</v>
      </c>
      <c r="BH473">
        <v>2025</v>
      </c>
      <c r="BI473" t="s">
        <v>1807</v>
      </c>
      <c r="BJ473" t="s">
        <v>1788</v>
      </c>
      <c r="BK473" t="s">
        <v>1808</v>
      </c>
      <c r="BL473" t="s">
        <v>1886</v>
      </c>
      <c r="BM473" t="s">
        <v>1865</v>
      </c>
      <c r="BN473">
        <v>1985</v>
      </c>
      <c r="BO473">
        <v>0.7</v>
      </c>
      <c r="BP473" t="s">
        <v>1908</v>
      </c>
      <c r="BQ473">
        <v>0</v>
      </c>
      <c r="BR473">
        <v>0</v>
      </c>
      <c r="BS473">
        <v>0</v>
      </c>
      <c r="BT473" t="s">
        <v>41</v>
      </c>
      <c r="BU473">
        <v>0</v>
      </c>
      <c r="BV473">
        <v>0</v>
      </c>
      <c r="BW473">
        <v>0</v>
      </c>
      <c r="BX473">
        <v>0</v>
      </c>
      <c r="BY473">
        <v>0.6</v>
      </c>
      <c r="BZ473">
        <v>0.31026999999999999</v>
      </c>
      <c r="CA473">
        <v>0.31026999999999999</v>
      </c>
      <c r="CB473">
        <v>0.31026999999999999</v>
      </c>
      <c r="CC473">
        <v>0.31026999999999999</v>
      </c>
      <c r="CD473">
        <v>0.05</v>
      </c>
      <c r="CE473">
        <v>0.1</v>
      </c>
      <c r="CF473">
        <v>1</v>
      </c>
      <c r="CG473">
        <v>0.98</v>
      </c>
      <c r="CH473" t="s">
        <v>1793</v>
      </c>
      <c r="CI473">
        <v>2016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 t="s">
        <v>2602</v>
      </c>
      <c r="CT473" t="s">
        <v>2721</v>
      </c>
      <c r="CU473">
        <v>1</v>
      </c>
      <c r="CV473">
        <v>0</v>
      </c>
      <c r="CW473" t="s">
        <v>2316</v>
      </c>
      <c r="CX473">
        <v>40.881317000000003</v>
      </c>
      <c r="CY473">
        <v>-117.151605</v>
      </c>
      <c r="CZ473" t="s">
        <v>1817</v>
      </c>
      <c r="DA473" t="s">
        <v>1818</v>
      </c>
      <c r="DB473">
        <v>0</v>
      </c>
      <c r="DC473">
        <v>0</v>
      </c>
      <c r="DD473" s="18">
        <v>7528216.2000000002</v>
      </c>
      <c r="DE473" s="18">
        <v>782225.2</v>
      </c>
      <c r="DF473" s="57">
        <v>0.28399999999999997</v>
      </c>
      <c r="DG473" t="s">
        <v>1891</v>
      </c>
      <c r="DH473">
        <v>4529083</v>
      </c>
      <c r="DI473">
        <v>559.4</v>
      </c>
      <c r="DJ473">
        <v>1122.5999999999999</v>
      </c>
      <c r="DK473">
        <v>789557.6</v>
      </c>
      <c r="DL473">
        <v>0.2</v>
      </c>
      <c r="DM473">
        <v>696.8</v>
      </c>
      <c r="DN473">
        <v>40</v>
      </c>
      <c r="DO473">
        <v>0</v>
      </c>
      <c r="DP473">
        <v>0.13132032922199899</v>
      </c>
      <c r="DQ473">
        <v>0.25578457699867302</v>
      </c>
      <c r="DR473">
        <v>209.75987805316399</v>
      </c>
      <c r="DS473">
        <v>0</v>
      </c>
      <c r="DT473">
        <v>0.26643684952333702</v>
      </c>
      <c r="DU473">
        <v>0.14861422284869999</v>
      </c>
      <c r="DV473">
        <v>0.29823798099741</v>
      </c>
      <c r="DW473" s="58">
        <v>209.75954436590101</v>
      </c>
      <c r="DX473">
        <v>2.65667184212908E-8</v>
      </c>
      <c r="DY473">
        <v>0.30770025632120201</v>
      </c>
      <c r="DZ473">
        <v>1.9070708226507499E-2</v>
      </c>
      <c r="EA473">
        <v>0</v>
      </c>
      <c r="EB473">
        <v>622850</v>
      </c>
      <c r="EC473">
        <v>343751</v>
      </c>
      <c r="ED473">
        <v>0</v>
      </c>
      <c r="EE473">
        <v>8413</v>
      </c>
      <c r="EF473">
        <v>1</v>
      </c>
      <c r="EG473">
        <v>0</v>
      </c>
      <c r="EH473">
        <v>0</v>
      </c>
      <c r="EI473">
        <v>0</v>
      </c>
      <c r="EJ473">
        <v>0</v>
      </c>
      <c r="EK473">
        <v>0</v>
      </c>
      <c r="EL473">
        <v>0</v>
      </c>
      <c r="EM473">
        <v>0</v>
      </c>
      <c r="EN473">
        <v>0</v>
      </c>
      <c r="EO473">
        <v>0</v>
      </c>
      <c r="EP473">
        <v>1</v>
      </c>
      <c r="EQ473">
        <v>0</v>
      </c>
      <c r="ER473">
        <v>1</v>
      </c>
      <c r="ES473">
        <v>0</v>
      </c>
      <c r="ET473">
        <v>0</v>
      </c>
      <c r="EU473">
        <v>0</v>
      </c>
      <c r="EV473">
        <v>0</v>
      </c>
      <c r="EW473">
        <v>0</v>
      </c>
      <c r="EX473">
        <v>1</v>
      </c>
      <c r="EY473">
        <v>1</v>
      </c>
      <c r="EZ473" t="s">
        <v>1823</v>
      </c>
      <c r="FA473">
        <v>37</v>
      </c>
      <c r="FB473" t="s">
        <v>1802</v>
      </c>
      <c r="FC473">
        <v>6</v>
      </c>
      <c r="FD473" t="s">
        <v>1849</v>
      </c>
      <c r="FE473">
        <v>0</v>
      </c>
      <c r="FF473">
        <v>0</v>
      </c>
      <c r="FG473">
        <v>1</v>
      </c>
      <c r="FH473">
        <v>0</v>
      </c>
      <c r="FI473">
        <v>0</v>
      </c>
      <c r="FJ473" t="s">
        <v>1850</v>
      </c>
      <c r="FK473">
        <v>1</v>
      </c>
      <c r="FL473">
        <v>5</v>
      </c>
      <c r="FM473">
        <v>91</v>
      </c>
      <c r="FN473">
        <v>13</v>
      </c>
      <c r="FO473">
        <v>92</v>
      </c>
      <c r="FP473">
        <v>1</v>
      </c>
      <c r="FQ473">
        <v>1</v>
      </c>
      <c r="FR473">
        <v>0</v>
      </c>
      <c r="FS473">
        <v>0</v>
      </c>
      <c r="FT473">
        <v>0</v>
      </c>
      <c r="FU473">
        <v>0</v>
      </c>
      <c r="FV473">
        <v>0</v>
      </c>
      <c r="FW473">
        <v>0</v>
      </c>
      <c r="FX473">
        <v>0</v>
      </c>
      <c r="FY473">
        <v>0</v>
      </c>
      <c r="FZ473">
        <v>0</v>
      </c>
      <c r="GA473">
        <v>0</v>
      </c>
      <c r="GB473">
        <v>0</v>
      </c>
      <c r="GC473">
        <v>0</v>
      </c>
      <c r="GD473">
        <v>0</v>
      </c>
      <c r="GE473">
        <v>1</v>
      </c>
      <c r="GF473">
        <v>1</v>
      </c>
      <c r="GG473">
        <v>0</v>
      </c>
      <c r="GH473">
        <v>1</v>
      </c>
      <c r="GI473">
        <v>1</v>
      </c>
      <c r="GJ473" t="s">
        <v>1836</v>
      </c>
      <c r="GK473" t="s">
        <v>1804</v>
      </c>
      <c r="GL473">
        <v>1</v>
      </c>
      <c r="GM473" t="s">
        <v>1836</v>
      </c>
      <c r="GN473">
        <v>0</v>
      </c>
      <c r="GO473" t="s">
        <v>1829</v>
      </c>
      <c r="GP473">
        <v>0</v>
      </c>
      <c r="GQ473" t="s">
        <v>2317</v>
      </c>
      <c r="GR473">
        <v>162.00049819999899</v>
      </c>
      <c r="GS473">
        <v>3.4530758004792301</v>
      </c>
      <c r="GT473">
        <v>6.92960831894528</v>
      </c>
      <c r="GU473">
        <v>0</v>
      </c>
      <c r="GV473">
        <v>6603367</v>
      </c>
      <c r="GW473">
        <v>709566</v>
      </c>
      <c r="GX473">
        <v>0.25</v>
      </c>
      <c r="GY473">
        <v>692557</v>
      </c>
      <c r="GZ473">
        <v>209.75874883222454</v>
      </c>
      <c r="HA473" t="s">
        <v>1806</v>
      </c>
      <c r="HB473" s="57">
        <v>0.28399999999999997</v>
      </c>
      <c r="HC473" t="s">
        <v>1806</v>
      </c>
      <c r="HD473" s="58">
        <v>209.75954436590101</v>
      </c>
      <c r="HE473" s="18">
        <v>666741.12</v>
      </c>
      <c r="HF473" s="18">
        <v>7453498.9804799994</v>
      </c>
      <c r="HG473" s="18">
        <v>781721.27503859613</v>
      </c>
      <c r="HH473" s="57">
        <v>0.51340996168582376</v>
      </c>
      <c r="HI473" t="s">
        <v>44</v>
      </c>
      <c r="HJ473" s="11" t="s">
        <v>44</v>
      </c>
      <c r="HK473" t="s">
        <v>44</v>
      </c>
      <c r="HL473" s="11" t="s">
        <v>44</v>
      </c>
      <c r="HM473" s="59" t="s">
        <v>44</v>
      </c>
      <c r="HN473" s="59" t="s">
        <v>44</v>
      </c>
      <c r="HO473" s="59" t="s">
        <v>44</v>
      </c>
      <c r="HP473" s="59" t="s">
        <v>44</v>
      </c>
      <c r="HQ473" s="59" t="s">
        <v>44</v>
      </c>
      <c r="HR473" s="59" t="s">
        <v>44</v>
      </c>
      <c r="HS473" s="59" t="s">
        <v>44</v>
      </c>
      <c r="HT473" s="59" t="s">
        <v>44</v>
      </c>
      <c r="HU473">
        <v>1</v>
      </c>
      <c r="HV473" s="19">
        <v>1</v>
      </c>
      <c r="HW473" s="18">
        <v>276.91769196000007</v>
      </c>
      <c r="HX473" s="58">
        <v>91.216687731624006</v>
      </c>
      <c r="HY473" s="58">
        <v>176.78331226837599</v>
      </c>
      <c r="HZ473" s="57">
        <v>0.43053837505009429</v>
      </c>
      <c r="IA473" s="18">
        <v>666741.12</v>
      </c>
      <c r="IB473" s="18">
        <v>1010766.3323376054</v>
      </c>
      <c r="IC473" s="18">
        <v>11299356.829202091</v>
      </c>
      <c r="ID473" s="58">
        <v>20.975954436590101</v>
      </c>
      <c r="IE473" s="18">
        <v>118507.39700605812</v>
      </c>
      <c r="IF473" s="18">
        <v>663213.87803253799</v>
      </c>
      <c r="IG473" s="18">
        <v>438927972.26466024</v>
      </c>
      <c r="IH473" s="18">
        <v>0</v>
      </c>
      <c r="II473" s="18">
        <v>0</v>
      </c>
      <c r="IJ473" s="18">
        <v>2482.8586286375298</v>
      </c>
      <c r="IK473" s="58">
        <v>27.526395402985074</v>
      </c>
      <c r="IL473" s="58">
        <v>8.6522138803785449</v>
      </c>
      <c r="IM473" s="58">
        <v>13.82728564854</v>
      </c>
      <c r="IN473" s="58" t="e">
        <v>#VALUE!</v>
      </c>
      <c r="IO473" s="58">
        <v>0</v>
      </c>
      <c r="IP473" s="58">
        <v>84.550326868643907</v>
      </c>
      <c r="IQ473" s="58" t="e">
        <v>#VALUE!</v>
      </c>
      <c r="IR473" s="58" t="e">
        <v>#VALUE!</v>
      </c>
      <c r="IS473" s="58">
        <f t="shared" si="35"/>
        <v>2482.8586286375298</v>
      </c>
      <c r="IT473" s="60"/>
      <c r="IU473" s="18">
        <f t="shared" si="36"/>
        <v>13.82728564854</v>
      </c>
      <c r="IV473" s="18">
        <f t="shared" si="37"/>
        <v>27.526395402985074</v>
      </c>
      <c r="IW473" s="57">
        <f t="shared" si="38"/>
        <v>0.340360775118</v>
      </c>
      <c r="IX473" s="57">
        <f t="shared" si="39"/>
        <v>0.51598019383836013</v>
      </c>
      <c r="JA473" s="18">
        <v>205.4</v>
      </c>
    </row>
    <row r="474" spans="18:261" x14ac:dyDescent="0.2">
      <c r="R474" t="s">
        <v>906</v>
      </c>
      <c r="S474">
        <v>594</v>
      </c>
      <c r="T474" t="s">
        <v>41</v>
      </c>
      <c r="U474">
        <v>4</v>
      </c>
      <c r="V474">
        <v>389</v>
      </c>
      <c r="W474" t="s">
        <v>42</v>
      </c>
      <c r="X474" t="s">
        <v>907</v>
      </c>
      <c r="Y474">
        <v>10005</v>
      </c>
      <c r="Z474">
        <v>410</v>
      </c>
      <c r="AA474">
        <v>410</v>
      </c>
      <c r="AB474" t="b">
        <v>1</v>
      </c>
      <c r="AC474">
        <v>12507</v>
      </c>
      <c r="AD474">
        <v>1980</v>
      </c>
      <c r="AE474" s="10">
        <v>9999</v>
      </c>
      <c r="AF474" s="11">
        <v>999</v>
      </c>
      <c r="AG474" s="11">
        <v>34.347618757983653</v>
      </c>
      <c r="AH474" s="11">
        <v>5</v>
      </c>
      <c r="AI474" s="11">
        <v>12.581545332594747</v>
      </c>
      <c r="AJ474" s="11" t="s">
        <v>907</v>
      </c>
      <c r="AK474" s="11">
        <v>4.82</v>
      </c>
      <c r="AL474" s="11" t="s">
        <v>72</v>
      </c>
      <c r="AM474" s="11"/>
      <c r="AQ474" t="s">
        <v>1109</v>
      </c>
      <c r="AR474" t="s">
        <v>1112</v>
      </c>
      <c r="AS474">
        <v>8224</v>
      </c>
      <c r="AT474" t="s">
        <v>41</v>
      </c>
      <c r="AU474">
        <v>1</v>
      </c>
      <c r="AV474">
        <v>3473</v>
      </c>
      <c r="AW474" t="s">
        <v>42</v>
      </c>
      <c r="AX474">
        <v>0</v>
      </c>
      <c r="AY474" t="s">
        <v>583</v>
      </c>
      <c r="AZ474" t="s">
        <v>584</v>
      </c>
      <c r="BA474">
        <v>32</v>
      </c>
      <c r="BB474" t="s">
        <v>1111</v>
      </c>
      <c r="BC474">
        <v>13</v>
      </c>
      <c r="BD474">
        <v>32013</v>
      </c>
      <c r="BE474">
        <v>254</v>
      </c>
      <c r="BF474">
        <v>11355</v>
      </c>
      <c r="BG474">
        <v>1981</v>
      </c>
      <c r="BH474">
        <v>2025</v>
      </c>
      <c r="BI474" t="s">
        <v>1807</v>
      </c>
      <c r="BJ474" t="s">
        <v>1788</v>
      </c>
      <c r="BK474" t="s">
        <v>1808</v>
      </c>
      <c r="BL474" t="s">
        <v>1886</v>
      </c>
      <c r="BM474">
        <v>0</v>
      </c>
      <c r="BN474">
        <v>0</v>
      </c>
      <c r="BO474">
        <v>0.1268</v>
      </c>
      <c r="BP474" t="s">
        <v>1908</v>
      </c>
      <c r="BQ474">
        <v>0</v>
      </c>
      <c r="BR474">
        <v>0</v>
      </c>
      <c r="BS474">
        <v>0</v>
      </c>
      <c r="BT474" t="s">
        <v>41</v>
      </c>
      <c r="BU474">
        <v>0</v>
      </c>
      <c r="BV474">
        <v>0</v>
      </c>
      <c r="BW474">
        <v>0</v>
      </c>
      <c r="BX474">
        <v>0</v>
      </c>
      <c r="BY474">
        <v>1.2</v>
      </c>
      <c r="BZ474">
        <v>0.35269</v>
      </c>
      <c r="CA474">
        <v>0.35269</v>
      </c>
      <c r="CB474">
        <v>0.35269</v>
      </c>
      <c r="CC474">
        <v>0.35269</v>
      </c>
      <c r="CD474">
        <v>0.11</v>
      </c>
      <c r="CE474">
        <v>0.1</v>
      </c>
      <c r="CF474">
        <v>1</v>
      </c>
      <c r="CG474">
        <v>0.98</v>
      </c>
      <c r="CH474" t="s">
        <v>1793</v>
      </c>
      <c r="CI474">
        <v>2016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 t="s">
        <v>2602</v>
      </c>
      <c r="CT474" t="s">
        <v>2722</v>
      </c>
      <c r="CU474">
        <v>1</v>
      </c>
      <c r="CV474">
        <v>0</v>
      </c>
      <c r="CW474" t="s">
        <v>2316</v>
      </c>
      <c r="CX474">
        <v>40.881317000000003</v>
      </c>
      <c r="CY474">
        <v>-117.151605</v>
      </c>
      <c r="CZ474" t="s">
        <v>1817</v>
      </c>
      <c r="DA474" t="s">
        <v>1818</v>
      </c>
      <c r="DB474">
        <v>0</v>
      </c>
      <c r="DC474">
        <v>0</v>
      </c>
      <c r="DD474" s="18">
        <v>6098314</v>
      </c>
      <c r="DE474" s="18">
        <v>659584</v>
      </c>
      <c r="DF474" s="57">
        <v>0.25600000000000001</v>
      </c>
      <c r="DG474" t="s">
        <v>1891</v>
      </c>
      <c r="DH474">
        <v>3996612.6</v>
      </c>
      <c r="DI474">
        <v>2146.8000000000002</v>
      </c>
      <c r="DJ474">
        <v>1038.8</v>
      </c>
      <c r="DK474">
        <v>639591.80000000005</v>
      </c>
      <c r="DL474">
        <v>1.6</v>
      </c>
      <c r="DM474">
        <v>684.2</v>
      </c>
      <c r="DN474">
        <v>62</v>
      </c>
      <c r="DO474">
        <v>2</v>
      </c>
      <c r="DP474">
        <v>0.57708108111898304</v>
      </c>
      <c r="DQ474">
        <v>0.32885908510911599</v>
      </c>
      <c r="DR474">
        <v>209.76055868180001</v>
      </c>
      <c r="DS474">
        <v>1.7529801978097899E-7</v>
      </c>
      <c r="DT474">
        <v>0.32534449654942499</v>
      </c>
      <c r="DU474">
        <v>0.70406345098005696</v>
      </c>
      <c r="DV474">
        <v>0.34068432684837102</v>
      </c>
      <c r="DW474" s="58">
        <v>209.76020585361701</v>
      </c>
      <c r="DX474">
        <v>2.62367598651037E-7</v>
      </c>
      <c r="DY474">
        <v>0.34238995293163998</v>
      </c>
      <c r="DZ474">
        <v>3.8105493214149098E-2</v>
      </c>
      <c r="EA474">
        <v>1.22920945852094E-3</v>
      </c>
      <c r="EB474">
        <v>1075871</v>
      </c>
      <c r="EC474">
        <v>600943</v>
      </c>
      <c r="ED474">
        <v>0</v>
      </c>
      <c r="EE474">
        <v>12156</v>
      </c>
      <c r="EF474">
        <v>1</v>
      </c>
      <c r="EG474">
        <v>0</v>
      </c>
      <c r="EH474">
        <v>0</v>
      </c>
      <c r="EI474">
        <v>0</v>
      </c>
      <c r="EJ474">
        <v>0</v>
      </c>
      <c r="EK474">
        <v>0</v>
      </c>
      <c r="EL474">
        <v>0</v>
      </c>
      <c r="EM474">
        <v>0</v>
      </c>
      <c r="EN474">
        <v>0</v>
      </c>
      <c r="EO474">
        <v>0</v>
      </c>
      <c r="EP474">
        <v>1</v>
      </c>
      <c r="EQ474">
        <v>0</v>
      </c>
      <c r="ER474">
        <v>0</v>
      </c>
      <c r="ES474">
        <v>0</v>
      </c>
      <c r="ET474">
        <v>0</v>
      </c>
      <c r="EU474">
        <v>0</v>
      </c>
      <c r="EV474">
        <v>0</v>
      </c>
      <c r="EW474">
        <v>0</v>
      </c>
      <c r="EX474">
        <v>1</v>
      </c>
      <c r="EY474">
        <v>1</v>
      </c>
      <c r="EZ474" t="s">
        <v>1823</v>
      </c>
      <c r="FA474">
        <v>41</v>
      </c>
      <c r="FB474" t="s">
        <v>1824</v>
      </c>
      <c r="FC474">
        <v>0</v>
      </c>
      <c r="FD474" t="s">
        <v>1803</v>
      </c>
      <c r="FE474">
        <v>0</v>
      </c>
      <c r="FF474">
        <v>0</v>
      </c>
      <c r="FG474">
        <v>1</v>
      </c>
      <c r="FH474">
        <v>0</v>
      </c>
      <c r="FI474">
        <v>0</v>
      </c>
      <c r="FJ474" t="s">
        <v>1850</v>
      </c>
      <c r="FK474">
        <v>1</v>
      </c>
      <c r="FL474">
        <v>5</v>
      </c>
      <c r="FM474">
        <v>91</v>
      </c>
      <c r="FN474">
        <v>13</v>
      </c>
      <c r="FO474">
        <v>92</v>
      </c>
      <c r="FP474">
        <v>1</v>
      </c>
      <c r="FQ474">
        <v>1</v>
      </c>
      <c r="FR474">
        <v>0</v>
      </c>
      <c r="FS474">
        <v>0</v>
      </c>
      <c r="FT474">
        <v>0</v>
      </c>
      <c r="FU474">
        <v>0</v>
      </c>
      <c r="FV474">
        <v>0</v>
      </c>
      <c r="FW474">
        <v>0</v>
      </c>
      <c r="FX474">
        <v>0</v>
      </c>
      <c r="FY474">
        <v>0</v>
      </c>
      <c r="FZ474">
        <v>0</v>
      </c>
      <c r="GA474">
        <v>0</v>
      </c>
      <c r="GB474">
        <v>0</v>
      </c>
      <c r="GC474">
        <v>0</v>
      </c>
      <c r="GD474">
        <v>0</v>
      </c>
      <c r="GE474">
        <v>1</v>
      </c>
      <c r="GF474">
        <v>1</v>
      </c>
      <c r="GG474">
        <v>0</v>
      </c>
      <c r="GH474">
        <v>1</v>
      </c>
      <c r="GI474">
        <v>1</v>
      </c>
      <c r="GJ474" t="s">
        <v>1836</v>
      </c>
      <c r="GK474" t="s">
        <v>1804</v>
      </c>
      <c r="GL474">
        <v>1</v>
      </c>
      <c r="GM474" t="s">
        <v>1836</v>
      </c>
      <c r="GN474">
        <v>0</v>
      </c>
      <c r="GO474" t="s">
        <v>1829</v>
      </c>
      <c r="GP474">
        <v>0</v>
      </c>
      <c r="GQ474" t="s">
        <v>2317</v>
      </c>
      <c r="GR474">
        <v>162.00049819999899</v>
      </c>
      <c r="GS474">
        <v>13.2518110984426</v>
      </c>
      <c r="GT474">
        <v>6.4123259591309001</v>
      </c>
      <c r="GU474">
        <v>1</v>
      </c>
      <c r="GV474">
        <v>11131824</v>
      </c>
      <c r="GW474">
        <v>1202709</v>
      </c>
      <c r="GX474">
        <v>0.46</v>
      </c>
      <c r="GY474">
        <v>1167507</v>
      </c>
      <c r="GZ474">
        <v>209.76023336337335</v>
      </c>
      <c r="HA474" t="s">
        <v>1806</v>
      </c>
      <c r="HB474" s="57">
        <v>0.25600000000000001</v>
      </c>
      <c r="HC474" t="s">
        <v>1806</v>
      </c>
      <c r="HD474" s="58">
        <v>209.76020585361701</v>
      </c>
      <c r="HE474" s="18">
        <v>569610.23999999999</v>
      </c>
      <c r="HF474" s="18">
        <v>6467924.2752</v>
      </c>
      <c r="HG474" s="18">
        <v>678356.56370577926</v>
      </c>
      <c r="HH474" s="57">
        <v>0.48659003831417624</v>
      </c>
      <c r="HI474" t="s">
        <v>44</v>
      </c>
      <c r="HJ474" s="11" t="s">
        <v>44</v>
      </c>
      <c r="HK474" t="s">
        <v>44</v>
      </c>
      <c r="HL474" s="11" t="s">
        <v>44</v>
      </c>
      <c r="HM474" s="59" t="s">
        <v>44</v>
      </c>
      <c r="HN474" s="59" t="s">
        <v>44</v>
      </c>
      <c r="HO474" s="59" t="s">
        <v>44</v>
      </c>
      <c r="HP474" s="59" t="s">
        <v>44</v>
      </c>
      <c r="HQ474" s="59" t="s">
        <v>44</v>
      </c>
      <c r="HR474" s="59" t="s">
        <v>44</v>
      </c>
      <c r="HS474" s="59" t="s">
        <v>44</v>
      </c>
      <c r="HT474" s="59" t="s">
        <v>44</v>
      </c>
      <c r="HU474">
        <v>1</v>
      </c>
      <c r="HV474" s="19">
        <v>1</v>
      </c>
      <c r="HW474" s="18">
        <v>266.58383309999999</v>
      </c>
      <c r="HX474" s="58">
        <v>87.812714623139982</v>
      </c>
      <c r="HY474" s="58">
        <v>166.18728537686002</v>
      </c>
      <c r="HZ474" s="57">
        <v>0.39126940338754684</v>
      </c>
      <c r="IA474" s="18">
        <v>569610.23999999999</v>
      </c>
      <c r="IB474" s="18">
        <v>870590.07331342727</v>
      </c>
      <c r="IC474" s="18">
        <v>9885550.2824739665</v>
      </c>
      <c r="ID474" s="58">
        <v>20.976020585361702</v>
      </c>
      <c r="IE474" s="18">
        <v>103679.75311140105</v>
      </c>
      <c r="IF474" s="18">
        <v>574676.81059437827</v>
      </c>
      <c r="IG474" s="18">
        <v>422548304.77940536</v>
      </c>
      <c r="IH474" s="18">
        <v>1</v>
      </c>
      <c r="II474" s="18">
        <v>0</v>
      </c>
      <c r="IJ474" s="18">
        <v>2542.6030867596151</v>
      </c>
      <c r="IK474" s="58">
        <v>28.108008283464567</v>
      </c>
      <c r="IL474" s="58">
        <v>8.9999066921812183</v>
      </c>
      <c r="IM474" s="58">
        <v>14.044979742299997</v>
      </c>
      <c r="IN474" s="58" t="e">
        <v>#VALUE!</v>
      </c>
      <c r="IO474" s="58">
        <v>0</v>
      </c>
      <c r="IP474" s="58">
        <v>85.756058213634205</v>
      </c>
      <c r="IQ474" s="58" t="e">
        <v>#VALUE!</v>
      </c>
      <c r="IR474" s="58" t="e">
        <v>#VALUE!</v>
      </c>
      <c r="IS474" s="58">
        <f t="shared" si="35"/>
        <v>2542.6030867596151</v>
      </c>
      <c r="IT474" s="60"/>
      <c r="IU474" s="18">
        <f t="shared" si="36"/>
        <v>14.044979742299997</v>
      </c>
      <c r="IV474" s="18">
        <f t="shared" si="37"/>
        <v>28.108008283464567</v>
      </c>
      <c r="IW474" s="57">
        <f t="shared" si="38"/>
        <v>0.34571934890999989</v>
      </c>
      <c r="IX474" s="57">
        <f t="shared" si="39"/>
        <v>0.52839610698260464</v>
      </c>
      <c r="JA474" s="18">
        <v>205.4</v>
      </c>
    </row>
    <row r="475" spans="18:261" x14ac:dyDescent="0.2">
      <c r="R475" t="s">
        <v>1140</v>
      </c>
      <c r="S475">
        <v>883</v>
      </c>
      <c r="T475" t="s">
        <v>41</v>
      </c>
      <c r="U475">
        <v>7</v>
      </c>
      <c r="V475">
        <v>598</v>
      </c>
      <c r="W475" t="s">
        <v>42</v>
      </c>
      <c r="X475" t="s">
        <v>95</v>
      </c>
      <c r="Y475">
        <v>17097</v>
      </c>
      <c r="Z475">
        <v>328</v>
      </c>
      <c r="AA475">
        <v>689</v>
      </c>
      <c r="AB475" t="b">
        <v>1</v>
      </c>
      <c r="AC475">
        <v>10666</v>
      </c>
      <c r="AD475">
        <v>1958</v>
      </c>
      <c r="AE475" s="10">
        <v>2021</v>
      </c>
      <c r="AF475" s="11">
        <v>222</v>
      </c>
      <c r="AG475" s="11">
        <v>35.438946798982784</v>
      </c>
      <c r="AH475" s="11">
        <v>3</v>
      </c>
      <c r="AI475" s="11">
        <v>15.963489549091344</v>
      </c>
      <c r="AJ475" s="11" t="s">
        <v>95</v>
      </c>
      <c r="AK475" s="11">
        <v>4.82</v>
      </c>
      <c r="AL475" s="11" t="s">
        <v>62</v>
      </c>
      <c r="AM475" s="11">
        <v>-28.91</v>
      </c>
      <c r="AQ475" t="s">
        <v>1113</v>
      </c>
      <c r="AR475" t="s">
        <v>1114</v>
      </c>
      <c r="AS475">
        <v>10043</v>
      </c>
      <c r="AT475" t="s">
        <v>41</v>
      </c>
      <c r="AU475" t="s">
        <v>1115</v>
      </c>
      <c r="AV475">
        <v>3524</v>
      </c>
      <c r="AW475" t="s">
        <v>42</v>
      </c>
      <c r="AX475">
        <v>0</v>
      </c>
      <c r="AY475" t="s">
        <v>878</v>
      </c>
      <c r="AZ475" t="s">
        <v>879</v>
      </c>
      <c r="BA475">
        <v>34</v>
      </c>
      <c r="BB475" t="s">
        <v>880</v>
      </c>
      <c r="BC475">
        <v>15</v>
      </c>
      <c r="BD475">
        <v>34015</v>
      </c>
      <c r="BE475">
        <v>219</v>
      </c>
      <c r="BF475">
        <v>11837</v>
      </c>
      <c r="BG475">
        <v>1994</v>
      </c>
      <c r="BH475">
        <v>2022</v>
      </c>
      <c r="BI475" t="s">
        <v>1807</v>
      </c>
      <c r="BJ475" t="s">
        <v>1788</v>
      </c>
      <c r="BK475" t="s">
        <v>1789</v>
      </c>
      <c r="BL475" t="s">
        <v>1809</v>
      </c>
      <c r="BM475" t="s">
        <v>1865</v>
      </c>
      <c r="BN475">
        <v>1994</v>
      </c>
      <c r="BO475">
        <v>0.93</v>
      </c>
      <c r="BP475" t="s">
        <v>1931</v>
      </c>
      <c r="BQ475" t="s">
        <v>1701</v>
      </c>
      <c r="BR475">
        <v>1994</v>
      </c>
      <c r="BS475">
        <v>0</v>
      </c>
      <c r="BT475" t="s">
        <v>41</v>
      </c>
      <c r="BU475">
        <v>0</v>
      </c>
      <c r="BV475">
        <v>0</v>
      </c>
      <c r="BW475">
        <v>0</v>
      </c>
      <c r="BX475">
        <v>0</v>
      </c>
      <c r="BY475">
        <v>0.16</v>
      </c>
      <c r="BZ475">
        <v>0.12064999999999999</v>
      </c>
      <c r="CA475">
        <v>0.12064999999999999</v>
      </c>
      <c r="CB475">
        <v>0.12064999999999999</v>
      </c>
      <c r="CC475">
        <v>0.12064999999999999</v>
      </c>
      <c r="CD475">
        <v>0.05</v>
      </c>
      <c r="CE475">
        <v>0.1</v>
      </c>
      <c r="CF475">
        <v>1</v>
      </c>
      <c r="CG475">
        <v>0.98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 t="s">
        <v>2602</v>
      </c>
      <c r="CT475" t="s">
        <v>2723</v>
      </c>
      <c r="CU475">
        <v>1</v>
      </c>
      <c r="CV475">
        <v>0</v>
      </c>
      <c r="CW475" t="s">
        <v>2586</v>
      </c>
      <c r="CX475">
        <v>39.7928</v>
      </c>
      <c r="CY475">
        <v>-75.406666999999999</v>
      </c>
      <c r="CZ475" t="s">
        <v>1798</v>
      </c>
      <c r="DA475" t="s">
        <v>1799</v>
      </c>
      <c r="DB475">
        <v>0</v>
      </c>
      <c r="DC475">
        <v>0</v>
      </c>
      <c r="DD475" s="18">
        <v>6969948.5999999996</v>
      </c>
      <c r="DE475" s="18">
        <v>0</v>
      </c>
      <c r="DF475" s="57">
        <v>0.30199999999999999</v>
      </c>
      <c r="DG475" t="s">
        <v>1891</v>
      </c>
      <c r="DH475">
        <v>3007844</v>
      </c>
      <c r="DI475">
        <v>496.2</v>
      </c>
      <c r="DJ475">
        <v>410</v>
      </c>
      <c r="DK475">
        <v>713584.2</v>
      </c>
      <c r="DL475">
        <v>0</v>
      </c>
      <c r="DM475">
        <v>174.8</v>
      </c>
      <c r="DN475">
        <v>24</v>
      </c>
      <c r="DO475">
        <v>0</v>
      </c>
      <c r="DP475">
        <v>0.13452065805513</v>
      </c>
      <c r="DQ475">
        <v>0.122895416000983</v>
      </c>
      <c r="DR475">
        <v>204.37341606077001</v>
      </c>
      <c r="DS475">
        <v>0</v>
      </c>
      <c r="DT475">
        <v>0.12031160706229101</v>
      </c>
      <c r="DU475">
        <v>0.14238268557676301</v>
      </c>
      <c r="DV475">
        <v>0.117647926413689</v>
      </c>
      <c r="DW475" s="58">
        <v>204.76024744285701</v>
      </c>
      <c r="DX475">
        <v>0</v>
      </c>
      <c r="DY475">
        <v>0.11622943211150499</v>
      </c>
      <c r="DZ475">
        <v>6.31073092463251E-3</v>
      </c>
      <c r="EA475">
        <v>0</v>
      </c>
      <c r="EB475">
        <v>482265</v>
      </c>
      <c r="EC475">
        <v>234861</v>
      </c>
      <c r="ED475">
        <v>0</v>
      </c>
      <c r="EE475">
        <v>3181</v>
      </c>
      <c r="EF475">
        <v>1</v>
      </c>
      <c r="EG475">
        <v>0</v>
      </c>
      <c r="EH475">
        <v>0</v>
      </c>
      <c r="EI475">
        <v>0</v>
      </c>
      <c r="EJ475">
        <v>0</v>
      </c>
      <c r="EK475">
        <v>0</v>
      </c>
      <c r="EL475">
        <v>0</v>
      </c>
      <c r="EM475">
        <v>0</v>
      </c>
      <c r="EN475">
        <v>0</v>
      </c>
      <c r="EO475">
        <v>0</v>
      </c>
      <c r="EP475">
        <v>1</v>
      </c>
      <c r="EQ475">
        <v>1</v>
      </c>
      <c r="ER475">
        <v>1</v>
      </c>
      <c r="ES475">
        <v>0</v>
      </c>
      <c r="ET475">
        <v>1</v>
      </c>
      <c r="EU475">
        <v>0</v>
      </c>
      <c r="EV475">
        <v>0</v>
      </c>
      <c r="EW475">
        <v>0</v>
      </c>
      <c r="EX475">
        <v>1</v>
      </c>
      <c r="EY475">
        <v>1</v>
      </c>
      <c r="EZ475" t="s">
        <v>1823</v>
      </c>
      <c r="FA475">
        <v>28</v>
      </c>
      <c r="FB475" t="s">
        <v>1802</v>
      </c>
      <c r="FC475">
        <v>0</v>
      </c>
      <c r="FD475" t="s">
        <v>1803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92</v>
      </c>
      <c r="FM475">
        <v>86</v>
      </c>
      <c r="FN475">
        <v>99</v>
      </c>
      <c r="FO475">
        <v>64</v>
      </c>
      <c r="FP475">
        <v>1</v>
      </c>
      <c r="FQ475">
        <v>0</v>
      </c>
      <c r="FR475">
        <v>1</v>
      </c>
      <c r="FS475">
        <v>0</v>
      </c>
      <c r="FT475">
        <v>0</v>
      </c>
      <c r="FU475">
        <v>0</v>
      </c>
      <c r="FV475">
        <v>0</v>
      </c>
      <c r="FW475">
        <v>0</v>
      </c>
      <c r="FX475">
        <v>0</v>
      </c>
      <c r="FY475">
        <v>0</v>
      </c>
      <c r="FZ475">
        <v>0</v>
      </c>
      <c r="GA475">
        <v>0</v>
      </c>
      <c r="GB475">
        <v>0</v>
      </c>
      <c r="GC475">
        <v>0</v>
      </c>
      <c r="GD475">
        <v>0</v>
      </c>
      <c r="GE475">
        <v>1</v>
      </c>
      <c r="GF475">
        <v>1</v>
      </c>
      <c r="GG475">
        <v>0</v>
      </c>
      <c r="GH475">
        <v>1</v>
      </c>
      <c r="GI475">
        <v>0</v>
      </c>
      <c r="GJ475" t="s">
        <v>1804</v>
      </c>
      <c r="GK475">
        <v>0</v>
      </c>
      <c r="GL475">
        <v>1</v>
      </c>
      <c r="GM475" t="s">
        <v>1804</v>
      </c>
      <c r="GN475">
        <v>0</v>
      </c>
      <c r="GO475" t="s">
        <v>1838</v>
      </c>
      <c r="GP475">
        <v>0</v>
      </c>
      <c r="GQ475" t="s">
        <v>1805</v>
      </c>
      <c r="GR475">
        <v>86.942974649999996</v>
      </c>
      <c r="GS475">
        <v>5.7071891316982901</v>
      </c>
      <c r="GT475">
        <v>4.7157346714959596</v>
      </c>
      <c r="GU475">
        <v>0</v>
      </c>
      <c r="GV475">
        <v>6637376</v>
      </c>
      <c r="GW475" t="s">
        <v>44</v>
      </c>
      <c r="GX475">
        <v>0.28999999999999998</v>
      </c>
      <c r="GY475">
        <v>680064</v>
      </c>
      <c r="GZ475">
        <v>204.9195344666326</v>
      </c>
      <c r="HA475" t="s">
        <v>1806</v>
      </c>
      <c r="HB475" s="57">
        <v>0.30199999999999999</v>
      </c>
      <c r="HC475" t="s">
        <v>1806</v>
      </c>
      <c r="HD475" s="58">
        <v>204.76024744285701</v>
      </c>
      <c r="HE475" s="18">
        <v>579368.87999999989</v>
      </c>
      <c r="HF475" s="18">
        <v>6857989.4325599987</v>
      </c>
      <c r="HG475" s="18">
        <v>702121.80658574193</v>
      </c>
      <c r="HH475" s="57">
        <v>1</v>
      </c>
      <c r="HI475">
        <v>202</v>
      </c>
      <c r="HJ475" s="11">
        <v>39.14733667261536</v>
      </c>
      <c r="HK475">
        <v>63</v>
      </c>
      <c r="HL475" s="11">
        <v>19.379869639908591</v>
      </c>
      <c r="HM475" s="59" t="s">
        <v>44</v>
      </c>
      <c r="HN475" s="59" t="s">
        <v>44</v>
      </c>
      <c r="HO475" s="59" t="s">
        <v>44</v>
      </c>
      <c r="HP475" s="59" t="s">
        <v>44</v>
      </c>
      <c r="HQ475" s="59" t="s">
        <v>44</v>
      </c>
      <c r="HR475" s="59" t="s">
        <v>44</v>
      </c>
      <c r="HS475" s="59" t="s">
        <v>44</v>
      </c>
      <c r="HT475" s="59" t="s">
        <v>44</v>
      </c>
      <c r="HU475" t="s">
        <v>44</v>
      </c>
      <c r="HV475" s="19">
        <v>1</v>
      </c>
      <c r="HW475" s="18">
        <v>239.60656628999999</v>
      </c>
      <c r="HX475" s="58">
        <v>78.926402935925978</v>
      </c>
      <c r="HY475" s="58">
        <v>140.07359706407402</v>
      </c>
      <c r="HZ475" s="57">
        <v>0.47216607116719084</v>
      </c>
      <c r="IA475" s="18">
        <v>579368.87999999989</v>
      </c>
      <c r="IB475" s="18">
        <v>905822.27756998548</v>
      </c>
      <c r="IC475" s="18">
        <v>10722218.299595919</v>
      </c>
      <c r="ID475" s="58">
        <v>20.476024744285702</v>
      </c>
      <c r="IE475" s="18">
        <v>109774.20360807949</v>
      </c>
      <c r="IF475" s="18">
        <v>592347.60297766246</v>
      </c>
      <c r="IG475" s="18">
        <v>379788028.48811507</v>
      </c>
      <c r="IH475" s="18">
        <v>0</v>
      </c>
      <c r="II475" s="18">
        <v>0</v>
      </c>
      <c r="IJ475" s="18">
        <v>2711.3462954363067</v>
      </c>
      <c r="IK475" s="58">
        <v>29.887371890410961</v>
      </c>
      <c r="IL475" s="58">
        <v>10.004581710626018</v>
      </c>
      <c r="IM475" s="58">
        <v>14.641164703619996</v>
      </c>
      <c r="IN475" s="58">
        <v>31.766733435091041</v>
      </c>
      <c r="IO475" s="58">
        <v>0</v>
      </c>
      <c r="IP475" s="58">
        <v>86.9041261814085</v>
      </c>
      <c r="IQ475" s="58">
        <v>44.237661268373259</v>
      </c>
      <c r="IR475" s="58">
        <v>43.268385208344128</v>
      </c>
      <c r="IS475" s="58">
        <f t="shared" si="35"/>
        <v>2711.3462954363067</v>
      </c>
      <c r="IT475" s="60"/>
      <c r="IU475" s="18">
        <f t="shared" si="36"/>
        <v>14.641164703619996</v>
      </c>
      <c r="IV475" s="18">
        <f t="shared" si="37"/>
        <v>29.887371890410961</v>
      </c>
      <c r="IW475" s="57">
        <f t="shared" si="38"/>
        <v>0.3603945339539999</v>
      </c>
      <c r="IX475" s="57">
        <f t="shared" si="39"/>
        <v>0.56346381181189042</v>
      </c>
      <c r="JA475" s="18">
        <v>205.4</v>
      </c>
    </row>
    <row r="476" spans="18:261" x14ac:dyDescent="0.2">
      <c r="R476" t="s">
        <v>1141</v>
      </c>
      <c r="S476">
        <v>883</v>
      </c>
      <c r="T476" t="s">
        <v>41</v>
      </c>
      <c r="U476">
        <v>8</v>
      </c>
      <c r="V476">
        <v>599</v>
      </c>
      <c r="W476" t="s">
        <v>42</v>
      </c>
      <c r="X476" t="s">
        <v>95</v>
      </c>
      <c r="Y476">
        <v>17097</v>
      </c>
      <c r="Z476">
        <v>361</v>
      </c>
      <c r="AA476">
        <v>689</v>
      </c>
      <c r="AB476" t="b">
        <v>1</v>
      </c>
      <c r="AC476">
        <v>10890</v>
      </c>
      <c r="AD476">
        <v>1962</v>
      </c>
      <c r="AE476" s="10">
        <v>2021</v>
      </c>
      <c r="AF476" s="11">
        <v>222</v>
      </c>
      <c r="AG476" s="11">
        <v>35.438946798982784</v>
      </c>
      <c r="AH476" s="11">
        <v>3</v>
      </c>
      <c r="AI476" s="11">
        <v>15.963489549091344</v>
      </c>
      <c r="AJ476" s="11" t="s">
        <v>95</v>
      </c>
      <c r="AK476" s="11">
        <v>4.82</v>
      </c>
      <c r="AL476" s="11" t="s">
        <v>62</v>
      </c>
      <c r="AM476" s="11">
        <v>-28.91</v>
      </c>
      <c r="AQ476" t="s">
        <v>1116</v>
      </c>
      <c r="AR476" t="s">
        <v>1117</v>
      </c>
      <c r="AS476">
        <v>10566</v>
      </c>
      <c r="AT476" t="s">
        <v>41</v>
      </c>
      <c r="AU476" t="s">
        <v>1118</v>
      </c>
      <c r="AV476">
        <v>3554</v>
      </c>
      <c r="AW476" t="s">
        <v>42</v>
      </c>
      <c r="AX476">
        <v>0</v>
      </c>
      <c r="AY476" t="s">
        <v>878</v>
      </c>
      <c r="AZ476" t="s">
        <v>879</v>
      </c>
      <c r="BA476">
        <v>34</v>
      </c>
      <c r="BB476" t="s">
        <v>1119</v>
      </c>
      <c r="BC476">
        <v>33</v>
      </c>
      <c r="BD476">
        <v>34033</v>
      </c>
      <c r="BE476">
        <v>122</v>
      </c>
      <c r="BF476">
        <v>10097</v>
      </c>
      <c r="BG476">
        <v>1994</v>
      </c>
      <c r="BH476">
        <v>2022</v>
      </c>
      <c r="BI476" t="s">
        <v>1807</v>
      </c>
      <c r="BJ476" t="s">
        <v>1788</v>
      </c>
      <c r="BK476" t="s">
        <v>1789</v>
      </c>
      <c r="BL476" t="s">
        <v>1809</v>
      </c>
      <c r="BM476" t="s">
        <v>1865</v>
      </c>
      <c r="BN476">
        <v>1994</v>
      </c>
      <c r="BO476">
        <v>0.93</v>
      </c>
      <c r="BP476" t="s">
        <v>1908</v>
      </c>
      <c r="BQ476" t="s">
        <v>1701</v>
      </c>
      <c r="BR476">
        <v>1994</v>
      </c>
      <c r="BS476">
        <v>0</v>
      </c>
      <c r="BT476" t="s">
        <v>41</v>
      </c>
      <c r="BU476">
        <v>0</v>
      </c>
      <c r="BV476">
        <v>0</v>
      </c>
      <c r="BW476">
        <v>0</v>
      </c>
      <c r="BX476">
        <v>0</v>
      </c>
      <c r="BY476">
        <v>0.26300000000000001</v>
      </c>
      <c r="BZ476">
        <v>0.11119</v>
      </c>
      <c r="CA476">
        <v>0.11119</v>
      </c>
      <c r="CB476">
        <v>0.11119</v>
      </c>
      <c r="CC476">
        <v>0.11119</v>
      </c>
      <c r="CD476">
        <v>0.05</v>
      </c>
      <c r="CE476">
        <v>0.1</v>
      </c>
      <c r="CF476">
        <v>1</v>
      </c>
      <c r="CG476">
        <v>0.98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 t="s">
        <v>2602</v>
      </c>
      <c r="CT476" t="s">
        <v>2724</v>
      </c>
      <c r="CU476">
        <v>0.5</v>
      </c>
      <c r="CV476">
        <v>0</v>
      </c>
      <c r="CW476" t="s">
        <v>2586</v>
      </c>
      <c r="CX476">
        <v>39.693494000000001</v>
      </c>
      <c r="CY476">
        <v>-75.485810999999998</v>
      </c>
      <c r="CZ476" t="s">
        <v>1798</v>
      </c>
      <c r="DA476" t="s">
        <v>1799</v>
      </c>
      <c r="DB476">
        <v>0</v>
      </c>
      <c r="DC476">
        <v>0</v>
      </c>
      <c r="DD476" s="18">
        <v>4612035.8</v>
      </c>
      <c r="DE476" s="18">
        <v>0</v>
      </c>
      <c r="DF476" s="57">
        <v>0.33399999999999902</v>
      </c>
      <c r="DG476" t="s">
        <v>1891</v>
      </c>
      <c r="DH476">
        <v>1849374.8</v>
      </c>
      <c r="DI476">
        <v>343.6</v>
      </c>
      <c r="DJ476">
        <v>276.8</v>
      </c>
      <c r="DK476">
        <v>473123</v>
      </c>
      <c r="DL476">
        <v>0</v>
      </c>
      <c r="DM476">
        <v>102.2</v>
      </c>
      <c r="DN476">
        <v>12</v>
      </c>
      <c r="DO476">
        <v>0</v>
      </c>
      <c r="DP476">
        <v>0.127869027439555</v>
      </c>
      <c r="DQ476">
        <v>0.125159937875158</v>
      </c>
      <c r="DR476">
        <v>205.09487638017899</v>
      </c>
      <c r="DS476">
        <v>0</v>
      </c>
      <c r="DT476">
        <v>0.11818040302058901</v>
      </c>
      <c r="DU476">
        <v>0.14900144530534601</v>
      </c>
      <c r="DV476">
        <v>0.120033760362397</v>
      </c>
      <c r="DW476" s="58">
        <v>205.168832384171</v>
      </c>
      <c r="DX476">
        <v>0</v>
      </c>
      <c r="DY476">
        <v>0.11052383756932301</v>
      </c>
      <c r="DZ476">
        <v>4.6219540119427404E-3</v>
      </c>
      <c r="EA476">
        <v>0</v>
      </c>
      <c r="EB476">
        <v>282436</v>
      </c>
      <c r="EC476">
        <v>139102</v>
      </c>
      <c r="ED476">
        <v>0</v>
      </c>
      <c r="EE476">
        <v>4798</v>
      </c>
      <c r="EF476">
        <v>1</v>
      </c>
      <c r="EG476">
        <v>0</v>
      </c>
      <c r="EH476">
        <v>0</v>
      </c>
      <c r="EI476">
        <v>0</v>
      </c>
      <c r="EJ476">
        <v>0</v>
      </c>
      <c r="EK476">
        <v>0</v>
      </c>
      <c r="EL476">
        <v>0</v>
      </c>
      <c r="EM476">
        <v>0</v>
      </c>
      <c r="EN476">
        <v>0</v>
      </c>
      <c r="EO476">
        <v>0</v>
      </c>
      <c r="EP476">
        <v>1</v>
      </c>
      <c r="EQ476">
        <v>1</v>
      </c>
      <c r="ER476">
        <v>1</v>
      </c>
      <c r="ES476">
        <v>0</v>
      </c>
      <c r="ET476">
        <v>1</v>
      </c>
      <c r="EU476">
        <v>0</v>
      </c>
      <c r="EV476">
        <v>0</v>
      </c>
      <c r="EW476">
        <v>0</v>
      </c>
      <c r="EX476">
        <v>1</v>
      </c>
      <c r="EY476">
        <v>1</v>
      </c>
      <c r="EZ476" t="s">
        <v>1801</v>
      </c>
      <c r="FA476">
        <v>28</v>
      </c>
      <c r="FB476" t="s">
        <v>1802</v>
      </c>
      <c r="FC476">
        <v>0</v>
      </c>
      <c r="FD476" t="s">
        <v>1803</v>
      </c>
      <c r="FE476">
        <v>0</v>
      </c>
      <c r="FF476">
        <v>0</v>
      </c>
      <c r="FG476">
        <v>0</v>
      </c>
      <c r="FH476">
        <v>0</v>
      </c>
      <c r="FI476">
        <v>0</v>
      </c>
      <c r="FJ476">
        <v>0</v>
      </c>
      <c r="FK476">
        <v>0</v>
      </c>
      <c r="FL476">
        <v>91</v>
      </c>
      <c r="FM476">
        <v>83</v>
      </c>
      <c r="FN476">
        <v>99</v>
      </c>
      <c r="FO476">
        <v>79</v>
      </c>
      <c r="FP476">
        <v>1</v>
      </c>
      <c r="FQ476">
        <v>0</v>
      </c>
      <c r="FR476">
        <v>1</v>
      </c>
      <c r="FS476">
        <v>0</v>
      </c>
      <c r="FT476">
        <v>0</v>
      </c>
      <c r="FU476">
        <v>0</v>
      </c>
      <c r="FV476">
        <v>0</v>
      </c>
      <c r="FW476">
        <v>0</v>
      </c>
      <c r="FX476">
        <v>0</v>
      </c>
      <c r="FY476">
        <v>0</v>
      </c>
      <c r="FZ476">
        <v>0</v>
      </c>
      <c r="GA476">
        <v>0</v>
      </c>
      <c r="GB476">
        <v>0</v>
      </c>
      <c r="GC476">
        <v>0</v>
      </c>
      <c r="GD476">
        <v>0</v>
      </c>
      <c r="GE476">
        <v>1</v>
      </c>
      <c r="GF476">
        <v>1</v>
      </c>
      <c r="GG476">
        <v>0</v>
      </c>
      <c r="GH476">
        <v>1</v>
      </c>
      <c r="GI476">
        <v>0</v>
      </c>
      <c r="GJ476" t="s">
        <v>1804</v>
      </c>
      <c r="GK476">
        <v>0</v>
      </c>
      <c r="GL476">
        <v>1</v>
      </c>
      <c r="GM476" t="s">
        <v>1804</v>
      </c>
      <c r="GN476">
        <v>0</v>
      </c>
      <c r="GO476" t="s">
        <v>1838</v>
      </c>
      <c r="GP476">
        <v>0</v>
      </c>
      <c r="GQ476" t="s">
        <v>1805</v>
      </c>
      <c r="GR476">
        <v>90.758841059999995</v>
      </c>
      <c r="GS476">
        <v>3.7858570689862399</v>
      </c>
      <c r="GT476">
        <v>3.0498406190203502</v>
      </c>
      <c r="GU476">
        <v>0</v>
      </c>
      <c r="GV476">
        <v>4983010</v>
      </c>
      <c r="GW476" t="s">
        <v>44</v>
      </c>
      <c r="GX476">
        <v>0.36</v>
      </c>
      <c r="GY476">
        <v>511149</v>
      </c>
      <c r="GZ476">
        <v>205.15672254320179</v>
      </c>
      <c r="HA476" t="s">
        <v>1806</v>
      </c>
      <c r="HB476" s="57">
        <v>0.33399999999999902</v>
      </c>
      <c r="HC476" t="s">
        <v>1806</v>
      </c>
      <c r="HD476" s="58">
        <v>205.168832384171</v>
      </c>
      <c r="HE476" s="18">
        <v>356952.47999999899</v>
      </c>
      <c r="HF476" s="18">
        <v>3604149.1905599898</v>
      </c>
      <c r="HG476" s="18">
        <v>369729.54058277403</v>
      </c>
      <c r="HH476" s="57">
        <v>0.5</v>
      </c>
      <c r="HI476">
        <v>205</v>
      </c>
      <c r="HJ476" s="11">
        <v>66.309530433748336</v>
      </c>
      <c r="HK476">
        <v>56</v>
      </c>
      <c r="HL476" s="11">
        <v>32.34611240670651</v>
      </c>
      <c r="HM476" s="59" t="s">
        <v>44</v>
      </c>
      <c r="HN476" s="59" t="s">
        <v>44</v>
      </c>
      <c r="HO476" s="59" t="s">
        <v>44</v>
      </c>
      <c r="HP476" s="59" t="s">
        <v>44</v>
      </c>
      <c r="HQ476" s="59" t="s">
        <v>44</v>
      </c>
      <c r="HR476" s="59" t="s">
        <v>44</v>
      </c>
      <c r="HS476" s="59" t="s">
        <v>44</v>
      </c>
      <c r="HT476" s="59" t="s">
        <v>44</v>
      </c>
      <c r="HU476" t="s">
        <v>44</v>
      </c>
      <c r="HV476" s="19">
        <v>1</v>
      </c>
      <c r="HW476" s="18">
        <v>113.85841662</v>
      </c>
      <c r="HX476" s="58">
        <v>37.504962434627998</v>
      </c>
      <c r="HY476" s="58">
        <v>84.495037565372002</v>
      </c>
      <c r="HZ476" s="57">
        <v>0.48225317337096901</v>
      </c>
      <c r="IA476" s="18">
        <v>356952.47999999899</v>
      </c>
      <c r="IB476" s="18">
        <v>515393.61144502205</v>
      </c>
      <c r="IC476" s="18">
        <v>5203929.2947603874</v>
      </c>
      <c r="ID476" s="58">
        <v>20.516883238417101</v>
      </c>
      <c r="IE476" s="18">
        <v>53384.204860788559</v>
      </c>
      <c r="IF476" s="18">
        <v>316345.3357219855</v>
      </c>
      <c r="IG476" s="18">
        <v>180471112.4759061</v>
      </c>
      <c r="IH476" s="18">
        <v>0</v>
      </c>
      <c r="II476" s="18">
        <v>0</v>
      </c>
      <c r="IJ476" s="18">
        <v>2135.878244166463</v>
      </c>
      <c r="IK476" s="58">
        <v>40.154341573770495</v>
      </c>
      <c r="IL476" s="58">
        <v>6.7226599918863243</v>
      </c>
      <c r="IM476" s="58">
        <v>12.488961731219998</v>
      </c>
      <c r="IN476" s="58">
        <v>40.065787943375042</v>
      </c>
      <c r="IO476" s="58">
        <v>0</v>
      </c>
      <c r="IP476" s="58">
        <v>75.330345194320671</v>
      </c>
      <c r="IQ476" s="58">
        <v>41.584167377996664</v>
      </c>
      <c r="IR476" s="58">
        <v>46.922050045194837</v>
      </c>
      <c r="IS476" s="58">
        <f t="shared" si="35"/>
        <v>2135.878244166463</v>
      </c>
      <c r="IT476" s="60"/>
      <c r="IU476" s="18">
        <f t="shared" si="36"/>
        <v>12.488961731219998</v>
      </c>
      <c r="IV476" s="18">
        <f t="shared" si="37"/>
        <v>40.154341573770495</v>
      </c>
      <c r="IW476" s="57">
        <f t="shared" si="38"/>
        <v>0.30741772487399999</v>
      </c>
      <c r="IX476" s="57">
        <f t="shared" si="39"/>
        <v>0.44387177655979149</v>
      </c>
      <c r="JA476" s="18">
        <v>205.4</v>
      </c>
    </row>
    <row r="477" spans="18:261" x14ac:dyDescent="0.2">
      <c r="R477" t="s">
        <v>1143</v>
      </c>
      <c r="S477">
        <v>884</v>
      </c>
      <c r="T477" t="s">
        <v>41</v>
      </c>
      <c r="U477">
        <v>4</v>
      </c>
      <c r="V477">
        <v>603</v>
      </c>
      <c r="W477" t="s">
        <v>42</v>
      </c>
      <c r="X477" t="s">
        <v>95</v>
      </c>
      <c r="Y477">
        <v>17197</v>
      </c>
      <c r="Z477">
        <v>510</v>
      </c>
      <c r="AA477">
        <v>510</v>
      </c>
      <c r="AB477" t="b">
        <v>1</v>
      </c>
      <c r="AC477">
        <v>10252</v>
      </c>
      <c r="AD477">
        <v>1963</v>
      </c>
      <c r="AE477" s="10">
        <v>2021</v>
      </c>
      <c r="AF477" s="11">
        <v>223</v>
      </c>
      <c r="AG477" s="11">
        <v>27.726656037695403</v>
      </c>
      <c r="AH477" s="11">
        <v>24</v>
      </c>
      <c r="AI477" s="11">
        <v>12.433478043809597</v>
      </c>
      <c r="AJ477" s="11" t="s">
        <v>95</v>
      </c>
      <c r="AK477" s="11">
        <v>4.82</v>
      </c>
      <c r="AL477" s="11" t="s">
        <v>43</v>
      </c>
      <c r="AM477" s="11">
        <v>-28.91</v>
      </c>
      <c r="AQ477" t="s">
        <v>1116</v>
      </c>
      <c r="AR477" t="s">
        <v>1120</v>
      </c>
      <c r="AS477">
        <v>10566</v>
      </c>
      <c r="AT477" t="s">
        <v>41</v>
      </c>
      <c r="AU477" t="s">
        <v>1121</v>
      </c>
      <c r="AV477">
        <v>3555</v>
      </c>
      <c r="AW477" t="s">
        <v>42</v>
      </c>
      <c r="AX477">
        <v>0</v>
      </c>
      <c r="AY477" t="s">
        <v>878</v>
      </c>
      <c r="AZ477" t="s">
        <v>879</v>
      </c>
      <c r="BA477">
        <v>34</v>
      </c>
      <c r="BB477" t="s">
        <v>1119</v>
      </c>
      <c r="BC477">
        <v>33</v>
      </c>
      <c r="BD477">
        <v>34033</v>
      </c>
      <c r="BE477">
        <v>122</v>
      </c>
      <c r="BF477">
        <v>10097</v>
      </c>
      <c r="BG477">
        <v>1994</v>
      </c>
      <c r="BH477">
        <v>2022</v>
      </c>
      <c r="BI477" t="s">
        <v>1807</v>
      </c>
      <c r="BJ477" t="s">
        <v>1788</v>
      </c>
      <c r="BK477" t="s">
        <v>1789</v>
      </c>
      <c r="BL477" t="s">
        <v>1809</v>
      </c>
      <c r="BM477" t="s">
        <v>1865</v>
      </c>
      <c r="BN477">
        <v>1994</v>
      </c>
      <c r="BO477">
        <v>0.93</v>
      </c>
      <c r="BP477" t="s">
        <v>1908</v>
      </c>
      <c r="BQ477" t="s">
        <v>1701</v>
      </c>
      <c r="BR477">
        <v>1994</v>
      </c>
      <c r="BS477">
        <v>0</v>
      </c>
      <c r="BT477" t="s">
        <v>41</v>
      </c>
      <c r="BU477">
        <v>0</v>
      </c>
      <c r="BV477">
        <v>0</v>
      </c>
      <c r="BW477">
        <v>0</v>
      </c>
      <c r="BX477">
        <v>0</v>
      </c>
      <c r="BY477">
        <v>0.26300000000000001</v>
      </c>
      <c r="BZ477">
        <v>0.10915999999999999</v>
      </c>
      <c r="CA477">
        <v>0.10915999999999999</v>
      </c>
      <c r="CB477">
        <v>0.10915999999999999</v>
      </c>
      <c r="CC477">
        <v>0.10915999999999999</v>
      </c>
      <c r="CD477">
        <v>0.05</v>
      </c>
      <c r="CE477">
        <v>0.1</v>
      </c>
      <c r="CF477">
        <v>1</v>
      </c>
      <c r="CG477">
        <v>0.98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 t="s">
        <v>2602</v>
      </c>
      <c r="CT477" t="s">
        <v>2724</v>
      </c>
      <c r="CU477">
        <v>0.5</v>
      </c>
      <c r="CV477">
        <v>0</v>
      </c>
      <c r="CW477" t="s">
        <v>2586</v>
      </c>
      <c r="CX477">
        <v>39.693494000000001</v>
      </c>
      <c r="CY477">
        <v>-75.485810999999998</v>
      </c>
      <c r="CZ477" t="s">
        <v>1798</v>
      </c>
      <c r="DA477" t="s">
        <v>1799</v>
      </c>
      <c r="DB477">
        <v>0</v>
      </c>
      <c r="DC477">
        <v>0</v>
      </c>
      <c r="DD477" s="18">
        <v>4620465.2</v>
      </c>
      <c r="DE477" s="18">
        <v>0</v>
      </c>
      <c r="DF477" s="57">
        <v>0.33400000000000002</v>
      </c>
      <c r="DG477" t="s">
        <v>1891</v>
      </c>
      <c r="DH477">
        <v>1914801.4</v>
      </c>
      <c r="DI477">
        <v>372</v>
      </c>
      <c r="DJ477">
        <v>276.39999999999998</v>
      </c>
      <c r="DK477">
        <v>473978.4</v>
      </c>
      <c r="DL477">
        <v>0</v>
      </c>
      <c r="DM477">
        <v>104.8</v>
      </c>
      <c r="DN477">
        <v>5</v>
      </c>
      <c r="DO477">
        <v>0</v>
      </c>
      <c r="DP477">
        <v>0.13043775940403399</v>
      </c>
      <c r="DQ477">
        <v>0.121777991144845</v>
      </c>
      <c r="DR477">
        <v>205.09091538892201</v>
      </c>
      <c r="DS477">
        <v>0</v>
      </c>
      <c r="DT477">
        <v>0.116122547995651</v>
      </c>
      <c r="DU477">
        <v>0.16102274723332999</v>
      </c>
      <c r="DV477">
        <v>0.11964163262175399</v>
      </c>
      <c r="DW477" s="58">
        <v>205.164795960372</v>
      </c>
      <c r="DX477">
        <v>0</v>
      </c>
      <c r="DY477">
        <v>0.109463049274979</v>
      </c>
      <c r="DZ477">
        <v>1.8867180520617201E-3</v>
      </c>
      <c r="EA477">
        <v>0</v>
      </c>
      <c r="EB477">
        <v>282436</v>
      </c>
      <c r="EC477">
        <v>155661</v>
      </c>
      <c r="ED477">
        <v>0</v>
      </c>
      <c r="EE477">
        <v>4604</v>
      </c>
      <c r="EF477">
        <v>1</v>
      </c>
      <c r="EG477">
        <v>0</v>
      </c>
      <c r="EH477">
        <v>0</v>
      </c>
      <c r="EI477">
        <v>0</v>
      </c>
      <c r="EJ477">
        <v>0</v>
      </c>
      <c r="EK477">
        <v>0</v>
      </c>
      <c r="EL477">
        <v>0</v>
      </c>
      <c r="EM477">
        <v>0</v>
      </c>
      <c r="EN477">
        <v>0</v>
      </c>
      <c r="EO477">
        <v>0</v>
      </c>
      <c r="EP477">
        <v>1</v>
      </c>
      <c r="EQ477">
        <v>1</v>
      </c>
      <c r="ER477">
        <v>1</v>
      </c>
      <c r="ES477">
        <v>0</v>
      </c>
      <c r="ET477">
        <v>1</v>
      </c>
      <c r="EU477">
        <v>0</v>
      </c>
      <c r="EV477">
        <v>0</v>
      </c>
      <c r="EW477">
        <v>0</v>
      </c>
      <c r="EX477">
        <v>1</v>
      </c>
      <c r="EY477">
        <v>1</v>
      </c>
      <c r="EZ477" t="s">
        <v>1801</v>
      </c>
      <c r="FA477">
        <v>28</v>
      </c>
      <c r="FB477" t="s">
        <v>1802</v>
      </c>
      <c r="FC477">
        <v>0</v>
      </c>
      <c r="FD477" t="s">
        <v>1803</v>
      </c>
      <c r="FE477">
        <v>0</v>
      </c>
      <c r="FF477">
        <v>0</v>
      </c>
      <c r="FG477">
        <v>0</v>
      </c>
      <c r="FH477">
        <v>0</v>
      </c>
      <c r="FI477">
        <v>0</v>
      </c>
      <c r="FJ477">
        <v>0</v>
      </c>
      <c r="FK477">
        <v>0</v>
      </c>
      <c r="FL477">
        <v>91</v>
      </c>
      <c r="FM477">
        <v>83</v>
      </c>
      <c r="FN477">
        <v>99</v>
      </c>
      <c r="FO477">
        <v>79</v>
      </c>
      <c r="FP477">
        <v>1</v>
      </c>
      <c r="FQ477">
        <v>0</v>
      </c>
      <c r="FR477">
        <v>1</v>
      </c>
      <c r="FS477">
        <v>0</v>
      </c>
      <c r="FT477">
        <v>0</v>
      </c>
      <c r="FU477">
        <v>0</v>
      </c>
      <c r="FV477">
        <v>0</v>
      </c>
      <c r="FW477">
        <v>0</v>
      </c>
      <c r="FX477">
        <v>0</v>
      </c>
      <c r="FY477">
        <v>0</v>
      </c>
      <c r="FZ477">
        <v>0</v>
      </c>
      <c r="GA477">
        <v>0</v>
      </c>
      <c r="GB477">
        <v>0</v>
      </c>
      <c r="GC477">
        <v>0</v>
      </c>
      <c r="GD477">
        <v>0</v>
      </c>
      <c r="GE477">
        <v>1</v>
      </c>
      <c r="GF477">
        <v>1</v>
      </c>
      <c r="GG477">
        <v>0</v>
      </c>
      <c r="GH477">
        <v>1</v>
      </c>
      <c r="GI477">
        <v>0</v>
      </c>
      <c r="GJ477" t="s">
        <v>1804</v>
      </c>
      <c r="GK477">
        <v>0</v>
      </c>
      <c r="GL477">
        <v>1</v>
      </c>
      <c r="GM477" t="s">
        <v>1804</v>
      </c>
      <c r="GN477">
        <v>0</v>
      </c>
      <c r="GO477" t="s">
        <v>1838</v>
      </c>
      <c r="GP477">
        <v>0</v>
      </c>
      <c r="GQ477" t="s">
        <v>1805</v>
      </c>
      <c r="GR477">
        <v>90.758841059999995</v>
      </c>
      <c r="GS477">
        <v>4.09877424232503</v>
      </c>
      <c r="GT477">
        <v>3.0454333348888101</v>
      </c>
      <c r="GU477">
        <v>0</v>
      </c>
      <c r="GV477">
        <v>4620509</v>
      </c>
      <c r="GW477" t="s">
        <v>44</v>
      </c>
      <c r="GX477">
        <v>0.33</v>
      </c>
      <c r="GY477">
        <v>473970</v>
      </c>
      <c r="GZ477">
        <v>205.15921514274726</v>
      </c>
      <c r="HA477" t="s">
        <v>1806</v>
      </c>
      <c r="HB477" s="57">
        <v>0.33400000000000002</v>
      </c>
      <c r="HC477" t="s">
        <v>1806</v>
      </c>
      <c r="HD477" s="58">
        <v>205.164795960372</v>
      </c>
      <c r="HE477" s="18">
        <v>356952.48000000004</v>
      </c>
      <c r="HF477" s="18">
        <v>3604149.1905600005</v>
      </c>
      <c r="HG477" s="18">
        <v>369722.26664599119</v>
      </c>
      <c r="HH477" s="57">
        <v>0.5</v>
      </c>
      <c r="HI477">
        <v>205</v>
      </c>
      <c r="HJ477" s="11">
        <v>66.309530433748336</v>
      </c>
      <c r="HK477">
        <v>56</v>
      </c>
      <c r="HL477" s="11">
        <v>32.34611240670651</v>
      </c>
      <c r="HM477" s="59" t="s">
        <v>44</v>
      </c>
      <c r="HN477" s="59" t="s">
        <v>44</v>
      </c>
      <c r="HO477" s="59" t="s">
        <v>44</v>
      </c>
      <c r="HP477" s="59" t="s">
        <v>44</v>
      </c>
      <c r="HQ477" s="59" t="s">
        <v>44</v>
      </c>
      <c r="HR477" s="59" t="s">
        <v>44</v>
      </c>
      <c r="HS477" s="59" t="s">
        <v>44</v>
      </c>
      <c r="HT477" s="59" t="s">
        <v>44</v>
      </c>
      <c r="HU477" t="s">
        <v>44</v>
      </c>
      <c r="HV477" s="19">
        <v>1</v>
      </c>
      <c r="HW477" s="18">
        <v>113.85841662</v>
      </c>
      <c r="HX477" s="58">
        <v>37.504962434627998</v>
      </c>
      <c r="HY477" s="58">
        <v>84.495037565372002</v>
      </c>
      <c r="HZ477" s="57">
        <v>0.48225317337097046</v>
      </c>
      <c r="IA477" s="18">
        <v>356952.48000000004</v>
      </c>
      <c r="IB477" s="18">
        <v>515393.6114450235</v>
      </c>
      <c r="IC477" s="18">
        <v>5203929.2947604023</v>
      </c>
      <c r="ID477" s="58">
        <v>20.5164795960372</v>
      </c>
      <c r="IE477" s="18">
        <v>53383.154597586028</v>
      </c>
      <c r="IF477" s="18">
        <v>316339.11204840516</v>
      </c>
      <c r="IG477" s="18">
        <v>180471112.4759061</v>
      </c>
      <c r="IH477" s="18">
        <v>0</v>
      </c>
      <c r="II477" s="18">
        <v>0</v>
      </c>
      <c r="IJ477" s="18">
        <v>2135.878244166463</v>
      </c>
      <c r="IK477" s="58">
        <v>40.154341573770495</v>
      </c>
      <c r="IL477" s="58">
        <v>6.7226599918863208</v>
      </c>
      <c r="IM477" s="58">
        <v>12.488961731219998</v>
      </c>
      <c r="IN477" s="58">
        <v>40.065166270037274</v>
      </c>
      <c r="IO477" s="58">
        <v>0</v>
      </c>
      <c r="IP477" s="58">
        <v>75.328863170006372</v>
      </c>
      <c r="IQ477" s="58">
        <v>41.585027728973017</v>
      </c>
      <c r="IR477" s="58">
        <v>46.9239439998628</v>
      </c>
      <c r="IS477" s="58">
        <f t="shared" si="35"/>
        <v>2135.878244166463</v>
      </c>
      <c r="IT477" s="60"/>
      <c r="IU477" s="18">
        <f t="shared" si="36"/>
        <v>12.488961731219998</v>
      </c>
      <c r="IV477" s="18">
        <f t="shared" si="37"/>
        <v>40.154341573770495</v>
      </c>
      <c r="IW477" s="57">
        <f t="shared" si="38"/>
        <v>0.30741772487399999</v>
      </c>
      <c r="IX477" s="57">
        <f t="shared" si="39"/>
        <v>0.44387177655979149</v>
      </c>
      <c r="JA477" s="18">
        <v>205.4</v>
      </c>
    </row>
    <row r="478" spans="18:261" x14ac:dyDescent="0.2">
      <c r="R478" t="s">
        <v>1146</v>
      </c>
      <c r="S478">
        <v>10075</v>
      </c>
      <c r="T478" t="s">
        <v>41</v>
      </c>
      <c r="U478">
        <v>1</v>
      </c>
      <c r="V478">
        <v>9003</v>
      </c>
      <c r="W478" t="s">
        <v>42</v>
      </c>
      <c r="X478" t="s">
        <v>246</v>
      </c>
      <c r="Y478">
        <v>27031</v>
      </c>
      <c r="Z478">
        <v>79</v>
      </c>
      <c r="AA478">
        <v>155</v>
      </c>
      <c r="AB478" t="b">
        <v>0</v>
      </c>
      <c r="AC478">
        <v>10438</v>
      </c>
      <c r="AD478">
        <v>1957</v>
      </c>
      <c r="AE478" s="10">
        <v>2021</v>
      </c>
      <c r="AF478" s="11">
        <v>393</v>
      </c>
      <c r="AG478" s="11">
        <v>171.06792994381095</v>
      </c>
      <c r="AH478" s="11">
        <v>999</v>
      </c>
      <c r="AI478" s="11">
        <v>104.90425220472885</v>
      </c>
      <c r="AJ478" s="11" t="s">
        <v>246</v>
      </c>
      <c r="AK478" s="11" t="e">
        <v>#N/A</v>
      </c>
      <c r="AL478" s="11" t="s">
        <v>62</v>
      </c>
      <c r="AM478" s="11">
        <v>-28.91</v>
      </c>
      <c r="AQ478" t="s">
        <v>258</v>
      </c>
      <c r="AR478" t="s">
        <v>1122</v>
      </c>
      <c r="AS478">
        <v>1167</v>
      </c>
      <c r="AT478" t="s">
        <v>41</v>
      </c>
      <c r="AU478">
        <v>7</v>
      </c>
      <c r="AV478">
        <v>0</v>
      </c>
      <c r="AW478" t="s">
        <v>42</v>
      </c>
      <c r="AX478">
        <v>0</v>
      </c>
      <c r="AY478" t="s">
        <v>225</v>
      </c>
      <c r="AZ478" t="s">
        <v>226</v>
      </c>
      <c r="BA478">
        <v>19</v>
      </c>
      <c r="BB478" t="s">
        <v>260</v>
      </c>
      <c r="BC478">
        <v>139</v>
      </c>
      <c r="BD478">
        <v>19139</v>
      </c>
      <c r="BE478">
        <v>20.7</v>
      </c>
      <c r="BF478">
        <v>8800</v>
      </c>
      <c r="BG478">
        <v>1958</v>
      </c>
      <c r="BH478">
        <v>2023</v>
      </c>
      <c r="BI478" t="s">
        <v>1853</v>
      </c>
      <c r="BJ478" t="s">
        <v>1788</v>
      </c>
      <c r="BK478" t="s">
        <v>1808</v>
      </c>
      <c r="BL478" t="s">
        <v>1910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 t="s">
        <v>1909</v>
      </c>
      <c r="BU478" t="s">
        <v>1863</v>
      </c>
      <c r="BV478">
        <v>0</v>
      </c>
      <c r="BW478">
        <v>0</v>
      </c>
      <c r="BX478">
        <v>0</v>
      </c>
      <c r="BY478">
        <v>6</v>
      </c>
      <c r="BZ478">
        <v>0.34893999999999997</v>
      </c>
      <c r="CA478">
        <v>0.34893999999999997</v>
      </c>
      <c r="CB478">
        <v>0.34893999999999997</v>
      </c>
      <c r="CC478">
        <v>0.34893999999999997</v>
      </c>
      <c r="CD478">
        <v>0.64</v>
      </c>
      <c r="CE478">
        <v>0.1</v>
      </c>
      <c r="CF478">
        <v>1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 t="s">
        <v>2602</v>
      </c>
      <c r="CT478" t="s">
        <v>2725</v>
      </c>
      <c r="CU478">
        <v>1</v>
      </c>
      <c r="CV478">
        <v>0</v>
      </c>
      <c r="CW478" t="s">
        <v>1914</v>
      </c>
      <c r="CX478">
        <v>41.3917</v>
      </c>
      <c r="CY478">
        <v>-91.056899999999999</v>
      </c>
      <c r="CZ478" t="s">
        <v>1876</v>
      </c>
      <c r="DA478" t="s">
        <v>1818</v>
      </c>
      <c r="DB478">
        <v>0</v>
      </c>
      <c r="DC478" t="s">
        <v>1954</v>
      </c>
      <c r="DD478" s="18">
        <v>0</v>
      </c>
      <c r="DE478" s="18">
        <v>0</v>
      </c>
      <c r="DF478" s="57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 s="58">
        <v>0</v>
      </c>
      <c r="DX478">
        <v>0</v>
      </c>
      <c r="DY478">
        <v>0</v>
      </c>
      <c r="DZ478">
        <v>0</v>
      </c>
      <c r="EA478">
        <v>0</v>
      </c>
      <c r="EB478">
        <v>7067</v>
      </c>
      <c r="EC478">
        <v>6911</v>
      </c>
      <c r="ED478">
        <v>1241</v>
      </c>
      <c r="EE478">
        <v>0</v>
      </c>
      <c r="EF478">
        <v>1</v>
      </c>
      <c r="EG478">
        <v>1</v>
      </c>
      <c r="EH478" t="s">
        <v>1847</v>
      </c>
      <c r="EI478">
        <v>1.7093993999999901E-2</v>
      </c>
      <c r="EJ478">
        <v>4.9664380000000001E-3</v>
      </c>
      <c r="EK478" t="s">
        <v>1848</v>
      </c>
      <c r="EL478" t="s">
        <v>1848</v>
      </c>
      <c r="EM478">
        <v>0</v>
      </c>
      <c r="EN478">
        <v>1</v>
      </c>
      <c r="EO478">
        <v>0</v>
      </c>
      <c r="EP478">
        <v>0</v>
      </c>
      <c r="EQ478">
        <v>0</v>
      </c>
      <c r="ER478">
        <v>0</v>
      </c>
      <c r="ES478">
        <v>1</v>
      </c>
      <c r="ET478">
        <v>0</v>
      </c>
      <c r="EU478">
        <v>0</v>
      </c>
      <c r="EV478">
        <v>1</v>
      </c>
      <c r="EW478">
        <v>0</v>
      </c>
      <c r="EX478">
        <v>1</v>
      </c>
      <c r="EY478">
        <v>1</v>
      </c>
      <c r="EZ478" t="s">
        <v>1801</v>
      </c>
      <c r="FA478">
        <v>64</v>
      </c>
      <c r="FB478" t="s">
        <v>1860</v>
      </c>
      <c r="FC478">
        <v>6</v>
      </c>
      <c r="FD478" t="s">
        <v>1849</v>
      </c>
      <c r="FE478">
        <v>0</v>
      </c>
      <c r="FF478">
        <v>0</v>
      </c>
      <c r="FG478">
        <v>1</v>
      </c>
      <c r="FH478">
        <v>0</v>
      </c>
      <c r="FI478">
        <v>0</v>
      </c>
      <c r="FJ478" t="s">
        <v>1850</v>
      </c>
      <c r="FK478">
        <v>1</v>
      </c>
      <c r="FL478">
        <v>83</v>
      </c>
      <c r="FM478">
        <v>80</v>
      </c>
      <c r="FN478">
        <v>40</v>
      </c>
      <c r="FO478">
        <v>25</v>
      </c>
      <c r="FP478">
        <v>1</v>
      </c>
      <c r="FQ478">
        <v>1</v>
      </c>
      <c r="FR478">
        <v>0</v>
      </c>
      <c r="FS478">
        <v>0</v>
      </c>
      <c r="FT478">
        <v>0</v>
      </c>
      <c r="FU478">
        <v>0</v>
      </c>
      <c r="FV478">
        <v>0</v>
      </c>
      <c r="FW478">
        <v>0</v>
      </c>
      <c r="FX478" t="s">
        <v>1827</v>
      </c>
      <c r="FY478">
        <v>0</v>
      </c>
      <c r="FZ478">
        <v>0</v>
      </c>
      <c r="GA478">
        <v>1</v>
      </c>
      <c r="GB478">
        <v>0</v>
      </c>
      <c r="GC478">
        <v>0</v>
      </c>
      <c r="GD478">
        <v>0</v>
      </c>
      <c r="GE478">
        <v>0</v>
      </c>
      <c r="GF478">
        <v>0</v>
      </c>
      <c r="GG478">
        <v>0</v>
      </c>
      <c r="GH478">
        <v>0</v>
      </c>
      <c r="GI478">
        <v>0</v>
      </c>
      <c r="GJ478">
        <v>0</v>
      </c>
      <c r="GK478">
        <v>0</v>
      </c>
      <c r="GL478">
        <v>1</v>
      </c>
      <c r="GM478" t="s">
        <v>1804</v>
      </c>
      <c r="GN478">
        <v>0</v>
      </c>
      <c r="GO478" t="s">
        <v>1893</v>
      </c>
      <c r="GP478">
        <v>0</v>
      </c>
      <c r="GQ478" t="s">
        <v>1918</v>
      </c>
      <c r="GR478">
        <v>489.58748459999998</v>
      </c>
      <c r="GS478">
        <v>0</v>
      </c>
      <c r="GT478">
        <v>0</v>
      </c>
      <c r="GU478">
        <v>0</v>
      </c>
      <c r="GV478" t="s">
        <v>44</v>
      </c>
      <c r="GW478" t="s">
        <v>44</v>
      </c>
      <c r="GX478" t="s">
        <v>44</v>
      </c>
      <c r="GY478" t="s">
        <v>44</v>
      </c>
      <c r="GZ478" t="s">
        <v>44</v>
      </c>
      <c r="HA478" t="s">
        <v>1861</v>
      </c>
      <c r="HB478" s="57">
        <v>0.4343726315789469</v>
      </c>
      <c r="HC478" t="s">
        <v>1861</v>
      </c>
      <c r="HD478" s="58">
        <v>206.26768040250087</v>
      </c>
      <c r="HE478" s="18">
        <v>78765.65802947359</v>
      </c>
      <c r="HF478" s="18">
        <v>693137.79065936757</v>
      </c>
      <c r="HG478" s="18">
        <v>71485.962139310985</v>
      </c>
      <c r="HH478" s="57">
        <v>9.0909090909090912E-2</v>
      </c>
      <c r="HI478">
        <v>254</v>
      </c>
      <c r="HJ478" s="11">
        <v>167.01898773517476</v>
      </c>
      <c r="HK478">
        <v>0</v>
      </c>
      <c r="HL478" s="11">
        <v>65.755506982352259</v>
      </c>
      <c r="HM478" s="59" t="s">
        <v>44</v>
      </c>
      <c r="HN478" s="59" t="s">
        <v>44</v>
      </c>
      <c r="HO478" s="59" t="s">
        <v>44</v>
      </c>
      <c r="HP478" s="59" t="s">
        <v>44</v>
      </c>
      <c r="HQ478" s="59" t="s">
        <v>44</v>
      </c>
      <c r="HR478" s="59" t="s">
        <v>44</v>
      </c>
      <c r="HS478" s="59" t="s">
        <v>44</v>
      </c>
      <c r="HT478" s="59" t="s">
        <v>44</v>
      </c>
      <c r="HU478" t="s">
        <v>44</v>
      </c>
      <c r="HV478" s="19">
        <v>1</v>
      </c>
      <c r="HW478" s="18">
        <v>17.552664360000001</v>
      </c>
      <c r="HX478" s="58">
        <v>5.781847640184</v>
      </c>
      <c r="HY478" s="58">
        <v>14.918152359815998</v>
      </c>
      <c r="HZ478" s="57">
        <v>0.60272299523525596</v>
      </c>
      <c r="IA478" s="18">
        <v>78765.65802947359</v>
      </c>
      <c r="IB478" s="18">
        <v>109292.96617199942</v>
      </c>
      <c r="IC478" s="18">
        <v>961778.10231359489</v>
      </c>
      <c r="ID478" s="58">
        <v>20.626768040250088</v>
      </c>
      <c r="IE478" s="18">
        <v>9919.1869113072189</v>
      </c>
      <c r="IF478" s="18">
        <v>61566.775228003768</v>
      </c>
      <c r="IG478" s="18">
        <v>27821824.314821467</v>
      </c>
      <c r="IH478" s="18">
        <v>1</v>
      </c>
      <c r="II478" s="18">
        <v>6955456.0787053667</v>
      </c>
      <c r="IJ478" s="18">
        <v>1864.9644837897758</v>
      </c>
      <c r="IK478" s="58">
        <v>153.59108759420289</v>
      </c>
      <c r="IL478" s="58">
        <v>5.1159411038063798</v>
      </c>
      <c r="IM478" s="58">
        <v>11.347331133599999</v>
      </c>
      <c r="IN478" s="58">
        <v>64.348526262211337</v>
      </c>
      <c r="IO478" s="58">
        <v>0</v>
      </c>
      <c r="IP478" s="58">
        <v>66.439816860567589</v>
      </c>
      <c r="IQ478" s="58">
        <v>54.639378004898077</v>
      </c>
      <c r="IR478" s="58">
        <v>69.903069422408095</v>
      </c>
      <c r="IS478" s="58">
        <f t="shared" si="35"/>
        <v>1864.9644837897758</v>
      </c>
      <c r="IT478" s="60"/>
      <c r="IU478" s="18">
        <f t="shared" si="36"/>
        <v>11.347331133599999</v>
      </c>
      <c r="IV478" s="18">
        <f t="shared" si="37"/>
        <v>153.59108759420289</v>
      </c>
      <c r="IW478" s="57">
        <f t="shared" si="38"/>
        <v>0.2793163111200001</v>
      </c>
      <c r="IX478" s="57">
        <f t="shared" si="39"/>
        <v>0.38757129574290761</v>
      </c>
      <c r="JA478" s="18">
        <v>214.13</v>
      </c>
    </row>
    <row r="479" spans="18:261" x14ac:dyDescent="0.2">
      <c r="R479" t="s">
        <v>1147</v>
      </c>
      <c r="S479">
        <v>10075</v>
      </c>
      <c r="T479" t="s">
        <v>41</v>
      </c>
      <c r="U479">
        <v>2</v>
      </c>
      <c r="V479">
        <v>9004</v>
      </c>
      <c r="W479" t="s">
        <v>42</v>
      </c>
      <c r="X479" t="s">
        <v>246</v>
      </c>
      <c r="Y479">
        <v>27031</v>
      </c>
      <c r="Z479">
        <v>76</v>
      </c>
      <c r="AA479">
        <v>155</v>
      </c>
      <c r="AB479" t="b">
        <v>0</v>
      </c>
      <c r="AC479">
        <v>10438</v>
      </c>
      <c r="AD479">
        <v>1957</v>
      </c>
      <c r="AE479" s="10">
        <v>2021</v>
      </c>
      <c r="AF479" s="11">
        <v>393</v>
      </c>
      <c r="AG479" s="11">
        <v>171.06792994381095</v>
      </c>
      <c r="AH479" s="11">
        <v>999</v>
      </c>
      <c r="AI479" s="11">
        <v>104.90425220472885</v>
      </c>
      <c r="AJ479" s="11" t="s">
        <v>246</v>
      </c>
      <c r="AK479" s="11" t="e">
        <v>#N/A</v>
      </c>
      <c r="AL479" s="11" t="s">
        <v>62</v>
      </c>
      <c r="AM479" s="11">
        <v>-28.91</v>
      </c>
      <c r="AQ479" t="s">
        <v>258</v>
      </c>
      <c r="AR479" t="s">
        <v>1123</v>
      </c>
      <c r="AS479">
        <v>1167</v>
      </c>
      <c r="AT479" t="s">
        <v>41</v>
      </c>
      <c r="AU479">
        <v>8</v>
      </c>
      <c r="AV479">
        <v>787</v>
      </c>
      <c r="AW479" t="s">
        <v>42</v>
      </c>
      <c r="AX479">
        <v>0</v>
      </c>
      <c r="AY479" t="s">
        <v>225</v>
      </c>
      <c r="AZ479" t="s">
        <v>226</v>
      </c>
      <c r="BA479">
        <v>19</v>
      </c>
      <c r="BB479" t="s">
        <v>260</v>
      </c>
      <c r="BC479">
        <v>139</v>
      </c>
      <c r="BD479">
        <v>19139</v>
      </c>
      <c r="BE479">
        <v>44</v>
      </c>
      <c r="BF479">
        <v>8300</v>
      </c>
      <c r="BG479">
        <v>1969</v>
      </c>
      <c r="BH479">
        <v>2023</v>
      </c>
      <c r="BI479" t="s">
        <v>2063</v>
      </c>
      <c r="BJ479" t="s">
        <v>1948</v>
      </c>
      <c r="BK479" t="s">
        <v>1789</v>
      </c>
      <c r="BL479" t="s">
        <v>1910</v>
      </c>
      <c r="BM479">
        <v>0</v>
      </c>
      <c r="BN479">
        <v>0</v>
      </c>
      <c r="BO479">
        <v>0</v>
      </c>
      <c r="BP479" t="s">
        <v>2726</v>
      </c>
      <c r="BQ479">
        <v>0</v>
      </c>
      <c r="BR479">
        <v>0</v>
      </c>
      <c r="BS479">
        <v>0</v>
      </c>
      <c r="BT479" t="s">
        <v>1909</v>
      </c>
      <c r="BU479" t="s">
        <v>1863</v>
      </c>
      <c r="BV479" t="s">
        <v>1812</v>
      </c>
      <c r="BW479">
        <v>2016</v>
      </c>
      <c r="BX479">
        <v>0</v>
      </c>
      <c r="BY479">
        <v>6</v>
      </c>
      <c r="BZ479">
        <v>0.81466000000000005</v>
      </c>
      <c r="CA479">
        <v>0.81466000000000005</v>
      </c>
      <c r="CB479">
        <v>0.81466000000000005</v>
      </c>
      <c r="CC479">
        <v>0.81466000000000005</v>
      </c>
      <c r="CD479">
        <v>0.1</v>
      </c>
      <c r="CE479">
        <v>0.1</v>
      </c>
      <c r="CF479">
        <v>0.1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 t="s">
        <v>2602</v>
      </c>
      <c r="CT479">
        <v>0</v>
      </c>
      <c r="CU479">
        <v>0</v>
      </c>
      <c r="CV479">
        <v>0</v>
      </c>
      <c r="CW479" t="s">
        <v>1914</v>
      </c>
      <c r="CX479">
        <v>41.3917</v>
      </c>
      <c r="CY479">
        <v>-91.056899999999999</v>
      </c>
      <c r="CZ479" t="s">
        <v>1876</v>
      </c>
      <c r="DA479" t="s">
        <v>1818</v>
      </c>
      <c r="DB479">
        <v>0</v>
      </c>
      <c r="DC479" t="s">
        <v>1954</v>
      </c>
      <c r="DD479" s="18">
        <v>4236794.2</v>
      </c>
      <c r="DE479" s="18">
        <v>345390</v>
      </c>
      <c r="DF479" s="57">
        <v>0.44800000000000001</v>
      </c>
      <c r="DG479" t="s">
        <v>1820</v>
      </c>
      <c r="DH479">
        <v>1393823.75</v>
      </c>
      <c r="DI479">
        <v>1383.6</v>
      </c>
      <c r="DJ479">
        <v>1728.8</v>
      </c>
      <c r="DK479">
        <v>444354.6</v>
      </c>
      <c r="DL479">
        <v>3.8</v>
      </c>
      <c r="DM479">
        <v>549.75</v>
      </c>
      <c r="DN479">
        <v>7</v>
      </c>
      <c r="DO479">
        <v>2</v>
      </c>
      <c r="DP479">
        <v>0.63189851160426602</v>
      </c>
      <c r="DQ479">
        <v>0.80631582146077996</v>
      </c>
      <c r="DR479">
        <v>209.75950184085099</v>
      </c>
      <c r="DS479">
        <v>1.0406760731295501E-6</v>
      </c>
      <c r="DT479">
        <v>0.78360539800624096</v>
      </c>
      <c r="DU479">
        <v>0.65313533520226197</v>
      </c>
      <c r="DV479">
        <v>0.81608873048400599</v>
      </c>
      <c r="DW479" s="58">
        <v>209.75982265081399</v>
      </c>
      <c r="DX479">
        <v>8.9690455108723395E-7</v>
      </c>
      <c r="DY479">
        <v>0.78883718260648095</v>
      </c>
      <c r="DZ479">
        <v>4.2756943269476799E-3</v>
      </c>
      <c r="EA479">
        <v>1.2216269505564801E-3</v>
      </c>
      <c r="EB479">
        <v>0</v>
      </c>
      <c r="EC479">
        <v>262582</v>
      </c>
      <c r="ED479">
        <v>22807</v>
      </c>
      <c r="EE479">
        <v>0</v>
      </c>
      <c r="EF479">
        <v>1</v>
      </c>
      <c r="EG479">
        <v>1</v>
      </c>
      <c r="EH479">
        <v>0</v>
      </c>
      <c r="EI479">
        <v>1.5222113000000001E-2</v>
      </c>
      <c r="EJ479">
        <v>4.9664380000000001E-3</v>
      </c>
      <c r="EK479" t="s">
        <v>1848</v>
      </c>
      <c r="EL479" t="s">
        <v>1848</v>
      </c>
      <c r="EM479">
        <v>0</v>
      </c>
      <c r="EN479">
        <v>1</v>
      </c>
      <c r="EO479">
        <v>0</v>
      </c>
      <c r="EP479">
        <v>0</v>
      </c>
      <c r="EQ479">
        <v>0</v>
      </c>
      <c r="ER479">
        <v>0</v>
      </c>
      <c r="ES479">
        <v>1</v>
      </c>
      <c r="ET479">
        <v>0</v>
      </c>
      <c r="EU479">
        <v>0</v>
      </c>
      <c r="EV479">
        <v>0</v>
      </c>
      <c r="EW479">
        <v>0</v>
      </c>
      <c r="EX479">
        <v>1</v>
      </c>
      <c r="EY479">
        <v>1</v>
      </c>
      <c r="EZ479" t="s">
        <v>1801</v>
      </c>
      <c r="FA479">
        <v>53</v>
      </c>
      <c r="FB479" t="s">
        <v>1824</v>
      </c>
      <c r="FC479">
        <v>4</v>
      </c>
      <c r="FD479" t="s">
        <v>1825</v>
      </c>
      <c r="FE479">
        <v>0</v>
      </c>
      <c r="FF479">
        <v>0</v>
      </c>
      <c r="FG479">
        <v>1</v>
      </c>
      <c r="FH479">
        <v>0</v>
      </c>
      <c r="FI479">
        <v>0</v>
      </c>
      <c r="FJ479" t="s">
        <v>1850</v>
      </c>
      <c r="FK479">
        <v>1</v>
      </c>
      <c r="FL479">
        <v>83</v>
      </c>
      <c r="FM479">
        <v>80</v>
      </c>
      <c r="FN479">
        <v>40</v>
      </c>
      <c r="FO479">
        <v>25</v>
      </c>
      <c r="FP479">
        <v>1</v>
      </c>
      <c r="FQ479">
        <v>1</v>
      </c>
      <c r="FR479">
        <v>0</v>
      </c>
      <c r="FS479">
        <v>0</v>
      </c>
      <c r="FT479">
        <v>0</v>
      </c>
      <c r="FU479">
        <v>0</v>
      </c>
      <c r="FV479">
        <v>0</v>
      </c>
      <c r="FW479">
        <v>0</v>
      </c>
      <c r="FX479" t="s">
        <v>1827</v>
      </c>
      <c r="FY479">
        <v>0</v>
      </c>
      <c r="FZ479">
        <v>0</v>
      </c>
      <c r="GA479">
        <v>1</v>
      </c>
      <c r="GB479">
        <v>0</v>
      </c>
      <c r="GC479">
        <v>0</v>
      </c>
      <c r="GD479">
        <v>0</v>
      </c>
      <c r="GE479">
        <v>0</v>
      </c>
      <c r="GF479">
        <v>0</v>
      </c>
      <c r="GG479">
        <v>0</v>
      </c>
      <c r="GH479">
        <v>0</v>
      </c>
      <c r="GI479">
        <v>0</v>
      </c>
      <c r="GJ479">
        <v>0</v>
      </c>
      <c r="GK479">
        <v>0</v>
      </c>
      <c r="GL479">
        <v>1</v>
      </c>
      <c r="GM479" t="s">
        <v>1804</v>
      </c>
      <c r="GN479">
        <v>0</v>
      </c>
      <c r="GO479" t="s">
        <v>1893</v>
      </c>
      <c r="GP479">
        <v>0</v>
      </c>
      <c r="GQ479" t="s">
        <v>1918</v>
      </c>
      <c r="GR479">
        <v>489.58748459999998</v>
      </c>
      <c r="GS479">
        <v>2.8260526331272899</v>
      </c>
      <c r="GT479">
        <v>3.5311360162984</v>
      </c>
      <c r="GU479">
        <v>0</v>
      </c>
      <c r="GV479">
        <v>4769775</v>
      </c>
      <c r="GW479">
        <v>389475</v>
      </c>
      <c r="GX479">
        <v>0.5</v>
      </c>
      <c r="GY479">
        <v>500255</v>
      </c>
      <c r="GZ479">
        <v>209.7604184683764</v>
      </c>
      <c r="HA479" t="s">
        <v>1806</v>
      </c>
      <c r="HB479" s="57">
        <v>0.44800000000000001</v>
      </c>
      <c r="HC479" t="s">
        <v>1806</v>
      </c>
      <c r="HD479" s="58">
        <v>209.75982265081399</v>
      </c>
      <c r="HE479" s="18">
        <v>172677.12</v>
      </c>
      <c r="HF479" s="18">
        <v>1433220.0959999999</v>
      </c>
      <c r="HG479" s="18">
        <v>150315.9965782713</v>
      </c>
      <c r="HH479" s="57">
        <v>0.19323671497584541</v>
      </c>
      <c r="HI479">
        <v>254</v>
      </c>
      <c r="HJ479" s="11">
        <v>167.01898773517476</v>
      </c>
      <c r="HK479">
        <v>0</v>
      </c>
      <c r="HL479" s="11">
        <v>65.755506982352259</v>
      </c>
      <c r="HM479" s="59" t="s">
        <v>44</v>
      </c>
      <c r="HN479" s="59" t="s">
        <v>44</v>
      </c>
      <c r="HO479" s="59" t="s">
        <v>44</v>
      </c>
      <c r="HP479" s="59" t="s">
        <v>44</v>
      </c>
      <c r="HQ479" s="59" t="s">
        <v>44</v>
      </c>
      <c r="HR479" s="59" t="s">
        <v>44</v>
      </c>
      <c r="HS479" s="59" t="s">
        <v>44</v>
      </c>
      <c r="HT479" s="59" t="s">
        <v>44</v>
      </c>
      <c r="HU479" t="s">
        <v>44</v>
      </c>
      <c r="HV479" s="19">
        <v>1</v>
      </c>
      <c r="HW479" s="18">
        <v>35.1901242</v>
      </c>
      <c r="HX479" s="58">
        <v>11.591626911479999</v>
      </c>
      <c r="HY479" s="58">
        <v>32.408373088520001</v>
      </c>
      <c r="HZ479" s="57">
        <v>0.60823787563043596</v>
      </c>
      <c r="IA479" s="18">
        <v>172677.11999999997</v>
      </c>
      <c r="IB479" s="18">
        <v>234439.20678299523</v>
      </c>
      <c r="IC479" s="18">
        <v>1945845.4162988602</v>
      </c>
      <c r="ID479" s="58">
        <v>20.975982265081399</v>
      </c>
      <c r="IE479" s="18">
        <v>20408.009471437414</v>
      </c>
      <c r="IF479" s="18">
        <v>129907.98710683388</v>
      </c>
      <c r="IG479" s="18">
        <v>55778053.578023702</v>
      </c>
      <c r="IH479" s="18">
        <v>1</v>
      </c>
      <c r="II479" s="18">
        <v>13944513.394505925</v>
      </c>
      <c r="IJ479" s="18">
        <v>1721.1000819347494</v>
      </c>
      <c r="IK479" s="58">
        <v>81.246276000000009</v>
      </c>
      <c r="IL479" s="58">
        <v>4.4530391776761773</v>
      </c>
      <c r="IM479" s="58">
        <v>10.702596410099998</v>
      </c>
      <c r="IN479" s="58">
        <v>61.785696630876856</v>
      </c>
      <c r="IO479" s="58">
        <v>4.2259978383137609E-15</v>
      </c>
      <c r="IP479" s="58">
        <v>63.946971689595486</v>
      </c>
      <c r="IQ479" s="58">
        <v>49.818568089935923</v>
      </c>
      <c r="IR479" s="58">
        <v>66.220153601637122</v>
      </c>
      <c r="IS479" s="58">
        <f t="shared" si="35"/>
        <v>1721.1000819347494</v>
      </c>
      <c r="IT479" s="60"/>
      <c r="IU479" s="18">
        <f t="shared" si="36"/>
        <v>10.702596410099998</v>
      </c>
      <c r="IV479" s="18">
        <f t="shared" si="37"/>
        <v>81.246276000000009</v>
      </c>
      <c r="IW479" s="57">
        <f t="shared" si="38"/>
        <v>0.26344606616999999</v>
      </c>
      <c r="IX479" s="57">
        <f t="shared" si="39"/>
        <v>0.35767382953222349</v>
      </c>
      <c r="JA479" s="18">
        <v>214.13</v>
      </c>
    </row>
    <row r="480" spans="18:261" x14ac:dyDescent="0.2">
      <c r="R480" t="s">
        <v>1196</v>
      </c>
      <c r="S480">
        <v>51</v>
      </c>
      <c r="T480" t="s">
        <v>41</v>
      </c>
      <c r="U480">
        <v>1</v>
      </c>
      <c r="V480">
        <v>48</v>
      </c>
      <c r="W480" t="s">
        <v>42</v>
      </c>
      <c r="X480" t="s">
        <v>300</v>
      </c>
      <c r="Y480">
        <v>22031</v>
      </c>
      <c r="Z480">
        <v>642</v>
      </c>
      <c r="AA480">
        <v>642</v>
      </c>
      <c r="AB480" t="b">
        <v>1</v>
      </c>
      <c r="AC480">
        <v>11591</v>
      </c>
      <c r="AD480">
        <v>1986</v>
      </c>
      <c r="AE480" s="10">
        <v>2021</v>
      </c>
      <c r="AF480" s="11">
        <v>48</v>
      </c>
      <c r="AG480" s="11">
        <v>10.070910439384365</v>
      </c>
      <c r="AH480" s="11">
        <v>12</v>
      </c>
      <c r="AI480" s="11">
        <v>10.070910439384365</v>
      </c>
      <c r="AJ480" s="11" t="s">
        <v>1615</v>
      </c>
      <c r="AK480" s="11">
        <v>4.82</v>
      </c>
      <c r="AL480" s="11" t="s">
        <v>1615</v>
      </c>
      <c r="AM480" s="11">
        <v>-28.91</v>
      </c>
      <c r="AQ480" t="s">
        <v>768</v>
      </c>
      <c r="AR480" t="s">
        <v>1124</v>
      </c>
      <c r="AS480">
        <v>645</v>
      </c>
      <c r="AT480" t="s">
        <v>41</v>
      </c>
      <c r="AU480" t="s">
        <v>1125</v>
      </c>
      <c r="AV480">
        <v>469</v>
      </c>
      <c r="AW480" t="s">
        <v>42</v>
      </c>
      <c r="AX480">
        <v>0</v>
      </c>
      <c r="AY480" t="s">
        <v>274</v>
      </c>
      <c r="AZ480" t="s">
        <v>275</v>
      </c>
      <c r="BA480">
        <v>12</v>
      </c>
      <c r="BB480" t="s">
        <v>771</v>
      </c>
      <c r="BC480">
        <v>57</v>
      </c>
      <c r="BD480">
        <v>12057</v>
      </c>
      <c r="BE480">
        <v>395</v>
      </c>
      <c r="BF480">
        <v>10663</v>
      </c>
      <c r="BG480">
        <v>1976</v>
      </c>
      <c r="BH480">
        <v>2023</v>
      </c>
      <c r="BI480" t="s">
        <v>1807</v>
      </c>
      <c r="BJ480" t="s">
        <v>1948</v>
      </c>
      <c r="BK480" t="s">
        <v>1808</v>
      </c>
      <c r="BL480" t="s">
        <v>2122</v>
      </c>
      <c r="BM480" t="s">
        <v>1810</v>
      </c>
      <c r="BN480">
        <v>2007</v>
      </c>
      <c r="BO480">
        <v>0.95</v>
      </c>
      <c r="BP480" t="s">
        <v>2595</v>
      </c>
      <c r="BQ480" t="s">
        <v>1701</v>
      </c>
      <c r="BR480">
        <v>2008</v>
      </c>
      <c r="BS480">
        <v>0</v>
      </c>
      <c r="BT480" t="s">
        <v>1909</v>
      </c>
      <c r="BU480" t="s">
        <v>1793</v>
      </c>
      <c r="BV480">
        <v>0</v>
      </c>
      <c r="BW480">
        <v>0</v>
      </c>
      <c r="BX480">
        <v>0</v>
      </c>
      <c r="BY480">
        <v>6.5</v>
      </c>
      <c r="BZ480">
        <v>0.44550000000000001</v>
      </c>
      <c r="CA480">
        <v>9.3350000000000002E-2</v>
      </c>
      <c r="CB480">
        <v>0.44550000000000001</v>
      </c>
      <c r="CC480">
        <v>9.3350000000000002E-2</v>
      </c>
      <c r="CD480">
        <v>0.05</v>
      </c>
      <c r="CE480">
        <v>0.1</v>
      </c>
      <c r="CF480">
        <v>0.56000000000000005</v>
      </c>
      <c r="CG480">
        <v>0.99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 t="s">
        <v>2602</v>
      </c>
      <c r="CT480" t="s">
        <v>2727</v>
      </c>
      <c r="CU480">
        <v>1</v>
      </c>
      <c r="CV480">
        <v>0</v>
      </c>
      <c r="CW480" t="s">
        <v>1984</v>
      </c>
      <c r="CX480">
        <v>27.7944</v>
      </c>
      <c r="CY480">
        <v>-82.403599999999997</v>
      </c>
      <c r="CZ480" t="s">
        <v>1817</v>
      </c>
      <c r="DA480" t="s">
        <v>1818</v>
      </c>
      <c r="DB480" t="s">
        <v>1985</v>
      </c>
      <c r="DC480">
        <v>0</v>
      </c>
      <c r="DD480" s="18">
        <v>16078354.6</v>
      </c>
      <c r="DE480" s="18">
        <v>1285942.3999999999</v>
      </c>
      <c r="DF480" s="57">
        <v>0.32599999999999901</v>
      </c>
      <c r="DG480" t="s">
        <v>1891</v>
      </c>
      <c r="DH480">
        <v>6957696.2000000002</v>
      </c>
      <c r="DI480">
        <v>447.6</v>
      </c>
      <c r="DJ480">
        <v>733.6</v>
      </c>
      <c r="DK480">
        <v>1154836.8</v>
      </c>
      <c r="DL480">
        <v>0</v>
      </c>
      <c r="DM480">
        <v>306.8</v>
      </c>
      <c r="DN480">
        <v>33</v>
      </c>
      <c r="DO480">
        <v>0</v>
      </c>
      <c r="DP480">
        <v>6.97806386376712E-3</v>
      </c>
      <c r="DQ480">
        <v>9.3216400293341994E-2</v>
      </c>
      <c r="DR480">
        <v>118.55993827704999</v>
      </c>
      <c r="DS480">
        <v>0</v>
      </c>
      <c r="DT480">
        <v>9.47507795094749E-2</v>
      </c>
      <c r="DU480">
        <v>5.56773390232356E-2</v>
      </c>
      <c r="DV480">
        <v>9.1253118649342393E-2</v>
      </c>
      <c r="DW480" s="58">
        <v>143.651117136078</v>
      </c>
      <c r="DX480">
        <v>0</v>
      </c>
      <c r="DY480">
        <v>8.8190110973801902E-2</v>
      </c>
      <c r="DZ480">
        <v>4.75731254801011E-3</v>
      </c>
      <c r="EA480">
        <v>0</v>
      </c>
      <c r="EB480">
        <v>979149</v>
      </c>
      <c r="EC480">
        <v>0</v>
      </c>
      <c r="ED480">
        <v>11194643</v>
      </c>
      <c r="EE480">
        <v>0</v>
      </c>
      <c r="EF480">
        <v>1</v>
      </c>
      <c r="EG480">
        <v>1</v>
      </c>
      <c r="EH480" t="s">
        <v>1847</v>
      </c>
      <c r="EI480">
        <v>1</v>
      </c>
      <c r="EJ480">
        <v>0.87</v>
      </c>
      <c r="EK480" t="s">
        <v>1822</v>
      </c>
      <c r="EL480" t="s">
        <v>1822</v>
      </c>
      <c r="EM480">
        <v>0</v>
      </c>
      <c r="EN480">
        <v>1</v>
      </c>
      <c r="EO480">
        <v>0</v>
      </c>
      <c r="EP480">
        <v>0</v>
      </c>
      <c r="EQ480">
        <v>1</v>
      </c>
      <c r="ER480">
        <v>1</v>
      </c>
      <c r="ES480">
        <v>0</v>
      </c>
      <c r="ET480">
        <v>0</v>
      </c>
      <c r="EU480">
        <v>0</v>
      </c>
      <c r="EV480">
        <v>0</v>
      </c>
      <c r="EW480">
        <v>0</v>
      </c>
      <c r="EX480">
        <v>1</v>
      </c>
      <c r="EY480">
        <v>1</v>
      </c>
      <c r="EZ480" t="s">
        <v>1823</v>
      </c>
      <c r="FA480">
        <v>46</v>
      </c>
      <c r="FB480" t="s">
        <v>1824</v>
      </c>
      <c r="FC480">
        <v>4</v>
      </c>
      <c r="FD480" t="s">
        <v>1825</v>
      </c>
      <c r="FE480">
        <v>0</v>
      </c>
      <c r="FF480">
        <v>0</v>
      </c>
      <c r="FG480">
        <v>0</v>
      </c>
      <c r="FH480">
        <v>0</v>
      </c>
      <c r="FI480">
        <v>0</v>
      </c>
      <c r="FJ480">
        <v>0</v>
      </c>
      <c r="FK480">
        <v>0</v>
      </c>
      <c r="FL480">
        <v>87</v>
      </c>
      <c r="FM480">
        <v>71</v>
      </c>
      <c r="FN480">
        <v>89</v>
      </c>
      <c r="FO480">
        <v>96</v>
      </c>
      <c r="FP480">
        <v>1</v>
      </c>
      <c r="FQ480">
        <v>0</v>
      </c>
      <c r="FR480">
        <v>0</v>
      </c>
      <c r="FS480">
        <v>0</v>
      </c>
      <c r="FT480">
        <v>0</v>
      </c>
      <c r="FU480">
        <v>0</v>
      </c>
      <c r="FV480">
        <v>0</v>
      </c>
      <c r="FW480">
        <v>0</v>
      </c>
      <c r="FX480" t="s">
        <v>1963</v>
      </c>
      <c r="FY480">
        <v>0</v>
      </c>
      <c r="FZ480">
        <v>0</v>
      </c>
      <c r="GA480">
        <v>1</v>
      </c>
      <c r="GB480">
        <v>0</v>
      </c>
      <c r="GC480">
        <v>0</v>
      </c>
      <c r="GD480">
        <v>0</v>
      </c>
      <c r="GE480">
        <v>0</v>
      </c>
      <c r="GF480">
        <v>0</v>
      </c>
      <c r="GG480">
        <v>0</v>
      </c>
      <c r="GH480">
        <v>0</v>
      </c>
      <c r="GI480">
        <v>0</v>
      </c>
      <c r="GJ480">
        <v>0</v>
      </c>
      <c r="GK480">
        <v>0</v>
      </c>
      <c r="GL480">
        <v>1</v>
      </c>
      <c r="GM480" t="s">
        <v>1804</v>
      </c>
      <c r="GN480">
        <v>0</v>
      </c>
      <c r="GO480">
        <v>0</v>
      </c>
      <c r="GP480">
        <v>0</v>
      </c>
      <c r="GQ480" t="s">
        <v>2322</v>
      </c>
      <c r="GR480">
        <v>92.779028060000002</v>
      </c>
      <c r="GS480">
        <v>4.82436612410444</v>
      </c>
      <c r="GT480">
        <v>7.9069593133222096</v>
      </c>
      <c r="GU480">
        <v>0</v>
      </c>
      <c r="GV480">
        <v>13228187</v>
      </c>
      <c r="GW480">
        <v>1038840</v>
      </c>
      <c r="GX480">
        <v>0.27</v>
      </c>
      <c r="GY480">
        <v>784210</v>
      </c>
      <c r="GZ480">
        <v>118.56651255383674</v>
      </c>
      <c r="HA480" t="s">
        <v>1806</v>
      </c>
      <c r="HB480" s="57">
        <v>0.32599999999999901</v>
      </c>
      <c r="HC480" t="s">
        <v>1840</v>
      </c>
      <c r="HD480" s="58">
        <v>190</v>
      </c>
      <c r="HE480" s="18">
        <v>1128025.1999999967</v>
      </c>
      <c r="HF480" s="18">
        <v>12028132.707599964</v>
      </c>
      <c r="HG480" s="18">
        <v>1142672.6072219966</v>
      </c>
      <c r="HH480" s="57">
        <v>0.3245686113393591</v>
      </c>
      <c r="HI480">
        <v>395</v>
      </c>
      <c r="HJ480" s="11">
        <v>56.104282686531661</v>
      </c>
      <c r="HK480">
        <v>0</v>
      </c>
      <c r="HL480" s="11">
        <v>14.203615870008015</v>
      </c>
      <c r="HM480" s="59" t="s">
        <v>44</v>
      </c>
      <c r="HN480" s="59" t="s">
        <v>44</v>
      </c>
      <c r="HO480" s="59" t="s">
        <v>44</v>
      </c>
      <c r="HP480" s="59" t="s">
        <v>44</v>
      </c>
      <c r="HQ480" s="59" t="s">
        <v>44</v>
      </c>
      <c r="HR480" s="59" t="s">
        <v>44</v>
      </c>
      <c r="HS480" s="59" t="s">
        <v>44</v>
      </c>
      <c r="HT480" s="59" t="s">
        <v>44</v>
      </c>
      <c r="HU480" t="s">
        <v>44</v>
      </c>
      <c r="HV480" s="19">
        <v>1</v>
      </c>
      <c r="HW480" s="18">
        <v>389.30453054999998</v>
      </c>
      <c r="HX480" s="58">
        <v>128.23691236316998</v>
      </c>
      <c r="HY480" s="58">
        <v>266.76308763683005</v>
      </c>
      <c r="HZ480" s="57">
        <v>0.4827129613048507</v>
      </c>
      <c r="IA480" s="18">
        <v>1128025.1999999969</v>
      </c>
      <c r="IB480" s="18">
        <v>1670283.3887070443</v>
      </c>
      <c r="IC480" s="18">
        <v>17810231.773783214</v>
      </c>
      <c r="ID480" s="58">
        <v>19</v>
      </c>
      <c r="IE480" s="18">
        <v>169197.20185094053</v>
      </c>
      <c r="IF480" s="18">
        <v>973475.40537105617</v>
      </c>
      <c r="IG480" s="18">
        <v>617066562.19148171</v>
      </c>
      <c r="IH480" s="18">
        <v>0</v>
      </c>
      <c r="II480" s="18">
        <v>0</v>
      </c>
      <c r="IJ480" s="18">
        <v>2313.1632178120276</v>
      </c>
      <c r="IK480" s="58">
        <v>24.133688658227847</v>
      </c>
      <c r="IL480" s="58">
        <v>7.6887897533449596</v>
      </c>
      <c r="IM480" s="58">
        <v>13.189046146379997</v>
      </c>
      <c r="IN480" s="58">
        <v>22.452797326105511</v>
      </c>
      <c r="IO480" s="58">
        <v>-4.7452526333168216E-15</v>
      </c>
      <c r="IP480" s="58">
        <v>73.354220682782625</v>
      </c>
      <c r="IQ480" s="58">
        <v>32.338129364470916</v>
      </c>
      <c r="IR480" s="58">
        <v>37.472158662374014</v>
      </c>
      <c r="IS480" s="58">
        <f t="shared" si="35"/>
        <v>2313.1632178120276</v>
      </c>
      <c r="IT480" s="60"/>
      <c r="IU480" s="18">
        <f t="shared" si="36"/>
        <v>13.189046146379997</v>
      </c>
      <c r="IV480" s="18">
        <f t="shared" si="37"/>
        <v>24.133688658227847</v>
      </c>
      <c r="IW480" s="57">
        <f t="shared" si="38"/>
        <v>0.3246504110459999</v>
      </c>
      <c r="IX480" s="57">
        <f t="shared" si="39"/>
        <v>0.48071460522960763</v>
      </c>
      <c r="JA480" s="18">
        <v>205.4</v>
      </c>
    </row>
    <row r="481" spans="18:261" x14ac:dyDescent="0.2">
      <c r="R481" t="s">
        <v>1197</v>
      </c>
      <c r="S481">
        <v>676</v>
      </c>
      <c r="T481" t="s">
        <v>41</v>
      </c>
      <c r="U481">
        <v>3</v>
      </c>
      <c r="V481">
        <v>514</v>
      </c>
      <c r="W481" t="s">
        <v>42</v>
      </c>
      <c r="X481" t="s">
        <v>275</v>
      </c>
      <c r="Y481">
        <v>12105</v>
      </c>
      <c r="Z481">
        <v>342</v>
      </c>
      <c r="AA481">
        <v>342</v>
      </c>
      <c r="AB481" t="b">
        <v>1</v>
      </c>
      <c r="AC481">
        <v>11263</v>
      </c>
      <c r="AD481">
        <v>1982</v>
      </c>
      <c r="AE481" s="10">
        <v>2021</v>
      </c>
      <c r="AF481" s="11">
        <v>999</v>
      </c>
      <c r="AG481" s="11">
        <v>62.93607746166149</v>
      </c>
      <c r="AH481" s="11">
        <v>0</v>
      </c>
      <c r="AI481" s="11">
        <v>15.020543546935915</v>
      </c>
      <c r="AJ481" s="11" t="s">
        <v>275</v>
      </c>
      <c r="AK481" s="11">
        <v>4.82</v>
      </c>
      <c r="AL481" s="11" t="s">
        <v>1614</v>
      </c>
      <c r="AM481" s="11"/>
      <c r="AQ481" t="s">
        <v>1126</v>
      </c>
      <c r="AR481" t="s">
        <v>1127</v>
      </c>
      <c r="AS481">
        <v>1573</v>
      </c>
      <c r="AT481" t="s">
        <v>41</v>
      </c>
      <c r="AU481">
        <v>1</v>
      </c>
      <c r="AV481">
        <v>1065</v>
      </c>
      <c r="AW481" t="s">
        <v>42</v>
      </c>
      <c r="AX481">
        <v>0</v>
      </c>
      <c r="AY481" t="s">
        <v>928</v>
      </c>
      <c r="AZ481" t="s">
        <v>211</v>
      </c>
      <c r="BA481">
        <v>24</v>
      </c>
      <c r="BB481" t="s">
        <v>1128</v>
      </c>
      <c r="BC481">
        <v>17</v>
      </c>
      <c r="BD481">
        <v>24017</v>
      </c>
      <c r="BE481">
        <v>596</v>
      </c>
      <c r="BF481">
        <v>10254</v>
      </c>
      <c r="BG481">
        <v>1970</v>
      </c>
      <c r="BH481">
        <v>2022</v>
      </c>
      <c r="BI481" t="s">
        <v>1881</v>
      </c>
      <c r="BJ481" t="s">
        <v>1788</v>
      </c>
      <c r="BK481" t="s">
        <v>1808</v>
      </c>
      <c r="BL481" t="s">
        <v>1809</v>
      </c>
      <c r="BM481" t="s">
        <v>1810</v>
      </c>
      <c r="BN481">
        <v>2009</v>
      </c>
      <c r="BO481">
        <v>0.98</v>
      </c>
      <c r="BP481" t="s">
        <v>2200</v>
      </c>
      <c r="BQ481" t="s">
        <v>1701</v>
      </c>
      <c r="BR481">
        <v>2007</v>
      </c>
      <c r="BS481">
        <v>0</v>
      </c>
      <c r="BT481" t="s">
        <v>1909</v>
      </c>
      <c r="BU481" t="s">
        <v>1793</v>
      </c>
      <c r="BV481">
        <v>0</v>
      </c>
      <c r="BW481">
        <v>0</v>
      </c>
      <c r="BX481">
        <v>0</v>
      </c>
      <c r="BY481">
        <v>0.14000000000000001</v>
      </c>
      <c r="BZ481">
        <v>0.26340000000000002</v>
      </c>
      <c r="CA481">
        <v>5.0279999999999998E-2</v>
      </c>
      <c r="CB481">
        <v>0.26340000000000002</v>
      </c>
      <c r="CC481">
        <v>5.0279999999999998E-2</v>
      </c>
      <c r="CD481">
        <v>0.05</v>
      </c>
      <c r="CE481">
        <v>0.1</v>
      </c>
      <c r="CF481">
        <v>0.56000000000000005</v>
      </c>
      <c r="CG481">
        <v>0.99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0</v>
      </c>
      <c r="CS481" t="s">
        <v>2602</v>
      </c>
      <c r="CT481" t="s">
        <v>2728</v>
      </c>
      <c r="CU481">
        <v>1</v>
      </c>
      <c r="CV481">
        <v>0</v>
      </c>
      <c r="CW481" t="s">
        <v>1900</v>
      </c>
      <c r="CX481">
        <v>38.359200000000001</v>
      </c>
      <c r="CY481">
        <v>-76.976699999999994</v>
      </c>
      <c r="CZ481" t="s">
        <v>1798</v>
      </c>
      <c r="DA481" t="s">
        <v>1799</v>
      </c>
      <c r="DB481">
        <v>0</v>
      </c>
      <c r="DC481">
        <v>0</v>
      </c>
      <c r="DD481" s="18">
        <v>9343132</v>
      </c>
      <c r="DE481" s="18">
        <v>967636.2</v>
      </c>
      <c r="DF481" s="57">
        <v>0.16400000000000001</v>
      </c>
      <c r="DG481" t="s">
        <v>1877</v>
      </c>
      <c r="DH481">
        <v>5105983.2</v>
      </c>
      <c r="DI481">
        <v>499.4</v>
      </c>
      <c r="DJ481">
        <v>216.4</v>
      </c>
      <c r="DK481">
        <v>958603</v>
      </c>
      <c r="DL481">
        <v>3.6</v>
      </c>
      <c r="DM481">
        <v>109.6</v>
      </c>
      <c r="DN481">
        <v>7</v>
      </c>
      <c r="DO481">
        <v>0</v>
      </c>
      <c r="DP481">
        <v>9.3127791160442203E-2</v>
      </c>
      <c r="DQ481">
        <v>4.53001572868122E-2</v>
      </c>
      <c r="DR481">
        <v>205.19979702418701</v>
      </c>
      <c r="DS481">
        <v>4.8605318977266305E-7</v>
      </c>
      <c r="DT481">
        <v>4.2856272842581297E-2</v>
      </c>
      <c r="DU481">
        <v>0.106902053829486</v>
      </c>
      <c r="DV481">
        <v>4.63227962529053E-2</v>
      </c>
      <c r="DW481" s="58">
        <v>205.199498412309</v>
      </c>
      <c r="DX481">
        <v>3.8530976550475699E-7</v>
      </c>
      <c r="DY481">
        <v>4.2930027658532002E-2</v>
      </c>
      <c r="DZ481">
        <v>1.2395492715522999E-3</v>
      </c>
      <c r="EA481">
        <v>0</v>
      </c>
      <c r="EB481">
        <v>582372</v>
      </c>
      <c r="EC481">
        <v>256579</v>
      </c>
      <c r="ED481">
        <v>0</v>
      </c>
      <c r="EE481">
        <v>0</v>
      </c>
      <c r="EF481">
        <v>0</v>
      </c>
      <c r="EG481">
        <v>0</v>
      </c>
      <c r="EH481">
        <v>0</v>
      </c>
      <c r="EI481">
        <v>0</v>
      </c>
      <c r="EJ481">
        <v>0</v>
      </c>
      <c r="EK481">
        <v>0</v>
      </c>
      <c r="EL481">
        <v>0</v>
      </c>
      <c r="EM481">
        <v>0</v>
      </c>
      <c r="EN481">
        <v>1</v>
      </c>
      <c r="EO481">
        <v>0</v>
      </c>
      <c r="EP481">
        <v>0</v>
      </c>
      <c r="EQ481">
        <v>1</v>
      </c>
      <c r="ER481">
        <v>1</v>
      </c>
      <c r="ES481">
        <v>0</v>
      </c>
      <c r="ET481">
        <v>0</v>
      </c>
      <c r="EU481">
        <v>0</v>
      </c>
      <c r="EV481">
        <v>0</v>
      </c>
      <c r="EW481">
        <v>0</v>
      </c>
      <c r="EX481">
        <v>1</v>
      </c>
      <c r="EY481">
        <v>1</v>
      </c>
      <c r="EZ481" t="s">
        <v>1950</v>
      </c>
      <c r="FA481">
        <v>52</v>
      </c>
      <c r="FB481" t="s">
        <v>1824</v>
      </c>
      <c r="FC481">
        <v>0</v>
      </c>
      <c r="FD481" t="s">
        <v>1803</v>
      </c>
      <c r="FE481">
        <v>0</v>
      </c>
      <c r="FF481">
        <v>0</v>
      </c>
      <c r="FG481">
        <v>0</v>
      </c>
      <c r="FH481">
        <v>0</v>
      </c>
      <c r="FI481">
        <v>0</v>
      </c>
      <c r="FJ481">
        <v>0</v>
      </c>
      <c r="FK481">
        <v>0</v>
      </c>
      <c r="FL481">
        <v>47</v>
      </c>
      <c r="FM481">
        <v>77</v>
      </c>
      <c r="FN481">
        <v>82</v>
      </c>
      <c r="FO481">
        <v>73</v>
      </c>
      <c r="FP481">
        <v>1</v>
      </c>
      <c r="FQ481">
        <v>0</v>
      </c>
      <c r="FR481">
        <v>1</v>
      </c>
      <c r="FS481">
        <v>0</v>
      </c>
      <c r="FT481">
        <v>0</v>
      </c>
      <c r="FU481">
        <v>0</v>
      </c>
      <c r="FV481">
        <v>0</v>
      </c>
      <c r="FW481">
        <v>0</v>
      </c>
      <c r="FX481" t="s">
        <v>1963</v>
      </c>
      <c r="FY481" t="s">
        <v>2114</v>
      </c>
      <c r="FZ481">
        <v>2027</v>
      </c>
      <c r="GA481">
        <v>1</v>
      </c>
      <c r="GB481">
        <v>0</v>
      </c>
      <c r="GC481">
        <v>0</v>
      </c>
      <c r="GD481">
        <v>0</v>
      </c>
      <c r="GE481">
        <v>1</v>
      </c>
      <c r="GF481">
        <v>1</v>
      </c>
      <c r="GG481">
        <v>0</v>
      </c>
      <c r="GH481">
        <v>0</v>
      </c>
      <c r="GI481">
        <v>0</v>
      </c>
      <c r="GJ481">
        <v>0</v>
      </c>
      <c r="GK481">
        <v>0</v>
      </c>
      <c r="GL481">
        <v>1</v>
      </c>
      <c r="GM481" t="s">
        <v>1804</v>
      </c>
      <c r="GN481">
        <v>0</v>
      </c>
      <c r="GO481" t="s">
        <v>2091</v>
      </c>
      <c r="GP481">
        <v>0</v>
      </c>
      <c r="GQ481" t="s">
        <v>2186</v>
      </c>
      <c r="GR481">
        <v>111.6377607</v>
      </c>
      <c r="GS481">
        <v>4.4733967867916897</v>
      </c>
      <c r="GT481">
        <v>1.9384122239922299</v>
      </c>
      <c r="GU481">
        <v>0</v>
      </c>
      <c r="GV481">
        <v>6850076</v>
      </c>
      <c r="GW481">
        <v>673570</v>
      </c>
      <c r="GX481">
        <v>0.12</v>
      </c>
      <c r="GY481">
        <v>702818</v>
      </c>
      <c r="GZ481">
        <v>205.20005909423486</v>
      </c>
      <c r="HA481" t="s">
        <v>1840</v>
      </c>
      <c r="HB481" s="57">
        <v>0.2</v>
      </c>
      <c r="HC481" t="s">
        <v>1806</v>
      </c>
      <c r="HD481" s="58">
        <v>205.199498412309</v>
      </c>
      <c r="HE481" s="18">
        <v>1044192</v>
      </c>
      <c r="HF481" s="18">
        <v>10707144.767999999</v>
      </c>
      <c r="HG481" s="18">
        <v>1098550.3679107893</v>
      </c>
      <c r="HH481" s="57">
        <v>0.49460580912863072</v>
      </c>
      <c r="HI481">
        <v>197</v>
      </c>
      <c r="HJ481" s="11">
        <v>22.293384169454619</v>
      </c>
      <c r="HK481">
        <v>47</v>
      </c>
      <c r="HL481" s="11">
        <v>11.316438664697777</v>
      </c>
      <c r="HM481" s="59">
        <v>2452</v>
      </c>
      <c r="HN481" s="59">
        <v>12.66</v>
      </c>
      <c r="HO481" s="59">
        <v>4.59</v>
      </c>
      <c r="HP481" s="59">
        <v>31.57</v>
      </c>
      <c r="HQ481" s="59">
        <v>0.26</v>
      </c>
      <c r="HR481" s="59">
        <v>0.34</v>
      </c>
      <c r="HS481" s="59">
        <v>4.82</v>
      </c>
      <c r="HT481" s="59">
        <v>59</v>
      </c>
      <c r="HU481" t="s">
        <v>44</v>
      </c>
      <c r="HV481" s="19">
        <v>1</v>
      </c>
      <c r="HW481" s="18">
        <v>564.8752231200001</v>
      </c>
      <c r="HX481" s="58">
        <v>186.06989849572801</v>
      </c>
      <c r="HY481" s="58">
        <v>409.93010150427199</v>
      </c>
      <c r="HZ481" s="57">
        <v>0.29078128091249184</v>
      </c>
      <c r="IA481" s="18">
        <v>1044192</v>
      </c>
      <c r="IB481" s="18">
        <v>1518157.4363928835</v>
      </c>
      <c r="IC481" s="18">
        <v>15567186.352772627</v>
      </c>
      <c r="ID481" s="58">
        <v>20.5199498412309</v>
      </c>
      <c r="IE481" s="18">
        <v>159718.94156399425</v>
      </c>
      <c r="IF481" s="18">
        <v>938831.42634679505</v>
      </c>
      <c r="IG481" s="18">
        <v>895354625.0935216</v>
      </c>
      <c r="IH481" s="18">
        <v>0</v>
      </c>
      <c r="II481" s="18">
        <v>0</v>
      </c>
      <c r="IJ481" s="18">
        <v>2184.1641338558566</v>
      </c>
      <c r="IK481" s="58">
        <v>21.719188751677851</v>
      </c>
      <c r="IL481" s="58">
        <v>6.9815344085751869</v>
      </c>
      <c r="IM481" s="58">
        <v>12.683154758040001</v>
      </c>
      <c r="IN481" s="58">
        <v>19.813733764408155</v>
      </c>
      <c r="IO481" s="58">
        <v>0</v>
      </c>
      <c r="IP481" s="58">
        <v>76.423369686300575</v>
      </c>
      <c r="IQ481" s="58">
        <v>60.805684604340016</v>
      </c>
      <c r="IR481" s="58">
        <v>67.629616602673664</v>
      </c>
      <c r="IS481" s="58">
        <f t="shared" si="35"/>
        <v>2184.1641338558566</v>
      </c>
      <c r="IT481" s="60"/>
      <c r="IU481" s="18">
        <f t="shared" si="36"/>
        <v>12.683154758040001</v>
      </c>
      <c r="IV481" s="18">
        <f t="shared" si="37"/>
        <v>21.719188751677851</v>
      </c>
      <c r="IW481" s="57">
        <f t="shared" si="38"/>
        <v>0.31219781626800003</v>
      </c>
      <c r="IX481" s="57">
        <f t="shared" si="39"/>
        <v>0.45390640456245923</v>
      </c>
      <c r="JA481" s="18">
        <v>205.4</v>
      </c>
    </row>
    <row r="482" spans="18:261" x14ac:dyDescent="0.2">
      <c r="R482" t="s">
        <v>1149</v>
      </c>
      <c r="S482">
        <v>887</v>
      </c>
      <c r="T482" t="s">
        <v>41</v>
      </c>
      <c r="U482">
        <v>1</v>
      </c>
      <c r="V482">
        <v>605</v>
      </c>
      <c r="W482" t="s">
        <v>42</v>
      </c>
      <c r="X482" t="s">
        <v>95</v>
      </c>
      <c r="Y482">
        <v>17127</v>
      </c>
      <c r="Z482">
        <v>162</v>
      </c>
      <c r="AA482">
        <v>949</v>
      </c>
      <c r="AB482" t="b">
        <v>0</v>
      </c>
      <c r="AC482">
        <v>10983</v>
      </c>
      <c r="AD482">
        <v>1953</v>
      </c>
      <c r="AE482" s="10">
        <v>2021</v>
      </c>
      <c r="AF482" s="11">
        <v>60</v>
      </c>
      <c r="AG482" s="11">
        <v>24.966614031766245</v>
      </c>
      <c r="AH482" s="11">
        <v>0</v>
      </c>
      <c r="AI482" s="11">
        <v>24.966614031766245</v>
      </c>
      <c r="AJ482" s="11" t="s">
        <v>95</v>
      </c>
      <c r="AK482" s="11">
        <v>4.82</v>
      </c>
      <c r="AL482" s="11" t="s">
        <v>43</v>
      </c>
      <c r="AM482" s="11">
        <v>-28.91</v>
      </c>
      <c r="AQ482" t="s">
        <v>1126</v>
      </c>
      <c r="AR482" t="s">
        <v>1129</v>
      </c>
      <c r="AS482">
        <v>1573</v>
      </c>
      <c r="AT482" t="s">
        <v>41</v>
      </c>
      <c r="AU482">
        <v>2</v>
      </c>
      <c r="AV482">
        <v>1066</v>
      </c>
      <c r="AW482" t="s">
        <v>42</v>
      </c>
      <c r="AX482">
        <v>0</v>
      </c>
      <c r="AY482" t="s">
        <v>928</v>
      </c>
      <c r="AZ482" t="s">
        <v>211</v>
      </c>
      <c r="BA482">
        <v>24</v>
      </c>
      <c r="BB482" t="s">
        <v>1128</v>
      </c>
      <c r="BC482">
        <v>17</v>
      </c>
      <c r="BD482">
        <v>24017</v>
      </c>
      <c r="BE482">
        <v>609</v>
      </c>
      <c r="BF482">
        <v>10170</v>
      </c>
      <c r="BG482">
        <v>1971</v>
      </c>
      <c r="BH482">
        <v>2022</v>
      </c>
      <c r="BI482" t="s">
        <v>1881</v>
      </c>
      <c r="BJ482" t="s">
        <v>1788</v>
      </c>
      <c r="BK482" t="s">
        <v>1808</v>
      </c>
      <c r="BL482" t="s">
        <v>1809</v>
      </c>
      <c r="BM482" t="s">
        <v>1810</v>
      </c>
      <c r="BN482">
        <v>2009</v>
      </c>
      <c r="BO482">
        <v>0.98</v>
      </c>
      <c r="BP482" t="s">
        <v>2200</v>
      </c>
      <c r="BQ482" t="s">
        <v>1701</v>
      </c>
      <c r="BR482">
        <v>2008</v>
      </c>
      <c r="BS482">
        <v>0</v>
      </c>
      <c r="BT482" t="s">
        <v>1909</v>
      </c>
      <c r="BU482" t="s">
        <v>1793</v>
      </c>
      <c r="BV482">
        <v>0</v>
      </c>
      <c r="BW482">
        <v>0</v>
      </c>
      <c r="BX482">
        <v>0</v>
      </c>
      <c r="BY482">
        <v>0.14000000000000001</v>
      </c>
      <c r="BZ482">
        <v>0.40450000000000003</v>
      </c>
      <c r="CA482">
        <v>4.2799999999999998E-2</v>
      </c>
      <c r="CB482">
        <v>0.40450000000000003</v>
      </c>
      <c r="CC482">
        <v>4.2799999999999998E-2</v>
      </c>
      <c r="CD482">
        <v>0.05</v>
      </c>
      <c r="CE482">
        <v>0.1</v>
      </c>
      <c r="CF482">
        <v>0.56000000000000005</v>
      </c>
      <c r="CG482">
        <v>0.99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 t="s">
        <v>2602</v>
      </c>
      <c r="CT482" t="s">
        <v>2729</v>
      </c>
      <c r="CU482">
        <v>1</v>
      </c>
      <c r="CV482">
        <v>0</v>
      </c>
      <c r="CW482" t="s">
        <v>1900</v>
      </c>
      <c r="CX482">
        <v>38.359200000000001</v>
      </c>
      <c r="CY482">
        <v>-76.976699999999994</v>
      </c>
      <c r="CZ482" t="s">
        <v>1798</v>
      </c>
      <c r="DA482" t="s">
        <v>1799</v>
      </c>
      <c r="DB482">
        <v>0</v>
      </c>
      <c r="DC482">
        <v>0</v>
      </c>
      <c r="DD482" s="18">
        <v>10226761.6</v>
      </c>
      <c r="DE482" s="18">
        <v>1105740.3999999999</v>
      </c>
      <c r="DF482" s="57">
        <v>0.18</v>
      </c>
      <c r="DG482" t="s">
        <v>1877</v>
      </c>
      <c r="DH482">
        <v>5535028.4000000004</v>
      </c>
      <c r="DI482">
        <v>654</v>
      </c>
      <c r="DJ482">
        <v>228.2</v>
      </c>
      <c r="DK482">
        <v>1049265</v>
      </c>
      <c r="DL482">
        <v>3.6</v>
      </c>
      <c r="DM482">
        <v>118.4</v>
      </c>
      <c r="DN482">
        <v>12</v>
      </c>
      <c r="DO482">
        <v>0</v>
      </c>
      <c r="DP482">
        <v>0.13981501594970899</v>
      </c>
      <c r="DQ482">
        <v>4.9777073741257602E-2</v>
      </c>
      <c r="DR482">
        <v>205.19976436411699</v>
      </c>
      <c r="DS482">
        <v>7.3201579031261195E-7</v>
      </c>
      <c r="DT482">
        <v>4.8268283674536103E-2</v>
      </c>
      <c r="DU482">
        <v>0.12789972536369601</v>
      </c>
      <c r="DV482">
        <v>4.4628008146782201E-2</v>
      </c>
      <c r="DW482" s="58">
        <v>205.199855250365</v>
      </c>
      <c r="DX482">
        <v>3.5201759274411902E-7</v>
      </c>
      <c r="DY482">
        <v>4.27820749754418E-2</v>
      </c>
      <c r="DZ482">
        <v>1.66576668994112E-3</v>
      </c>
      <c r="EA482">
        <v>0</v>
      </c>
      <c r="EB482">
        <v>1154415</v>
      </c>
      <c r="EC482">
        <v>452703</v>
      </c>
      <c r="ED482">
        <v>0</v>
      </c>
      <c r="EE482">
        <v>0</v>
      </c>
      <c r="EF482">
        <v>0</v>
      </c>
      <c r="EG482">
        <v>0</v>
      </c>
      <c r="EH482">
        <v>0</v>
      </c>
      <c r="EI482">
        <v>0</v>
      </c>
      <c r="EJ482">
        <v>0</v>
      </c>
      <c r="EK482">
        <v>0</v>
      </c>
      <c r="EL482">
        <v>0</v>
      </c>
      <c r="EM482">
        <v>0</v>
      </c>
      <c r="EN482">
        <v>1</v>
      </c>
      <c r="EO482">
        <v>0</v>
      </c>
      <c r="EP482">
        <v>0</v>
      </c>
      <c r="EQ482">
        <v>1</v>
      </c>
      <c r="ER482">
        <v>1</v>
      </c>
      <c r="ES482">
        <v>0</v>
      </c>
      <c r="ET482">
        <v>0</v>
      </c>
      <c r="EU482">
        <v>0</v>
      </c>
      <c r="EV482">
        <v>0</v>
      </c>
      <c r="EW482">
        <v>0</v>
      </c>
      <c r="EX482">
        <v>1</v>
      </c>
      <c r="EY482">
        <v>1</v>
      </c>
      <c r="EZ482" t="s">
        <v>1936</v>
      </c>
      <c r="FA482">
        <v>51</v>
      </c>
      <c r="FB482" t="s">
        <v>1824</v>
      </c>
      <c r="FC482">
        <v>0</v>
      </c>
      <c r="FD482" t="s">
        <v>1803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47</v>
      </c>
      <c r="FM482">
        <v>77</v>
      </c>
      <c r="FN482">
        <v>82</v>
      </c>
      <c r="FO482">
        <v>73</v>
      </c>
      <c r="FP482">
        <v>1</v>
      </c>
      <c r="FQ482">
        <v>0</v>
      </c>
      <c r="FR482">
        <v>1</v>
      </c>
      <c r="FS482">
        <v>0</v>
      </c>
      <c r="FT482">
        <v>0</v>
      </c>
      <c r="FU482">
        <v>0</v>
      </c>
      <c r="FV482">
        <v>0</v>
      </c>
      <c r="FW482">
        <v>0</v>
      </c>
      <c r="FX482" t="s">
        <v>1963</v>
      </c>
      <c r="FY482" t="s">
        <v>2114</v>
      </c>
      <c r="FZ482">
        <v>2027</v>
      </c>
      <c r="GA482">
        <v>1</v>
      </c>
      <c r="GB482">
        <v>0</v>
      </c>
      <c r="GC482">
        <v>0</v>
      </c>
      <c r="GD482">
        <v>0</v>
      </c>
      <c r="GE482">
        <v>1</v>
      </c>
      <c r="GF482">
        <v>1</v>
      </c>
      <c r="GG482">
        <v>0</v>
      </c>
      <c r="GH482">
        <v>0</v>
      </c>
      <c r="GI482">
        <v>0</v>
      </c>
      <c r="GJ482">
        <v>0</v>
      </c>
      <c r="GK482">
        <v>0</v>
      </c>
      <c r="GL482">
        <v>1</v>
      </c>
      <c r="GM482" t="s">
        <v>1804</v>
      </c>
      <c r="GN482">
        <v>0</v>
      </c>
      <c r="GO482">
        <v>0</v>
      </c>
      <c r="GP482">
        <v>0</v>
      </c>
      <c r="GQ482" t="s">
        <v>2186</v>
      </c>
      <c r="GR482">
        <v>111.6377607</v>
      </c>
      <c r="GS482">
        <v>5.8582328765754204</v>
      </c>
      <c r="GT482">
        <v>2.04411122696408</v>
      </c>
      <c r="GU482">
        <v>0</v>
      </c>
      <c r="GV482">
        <v>11994602</v>
      </c>
      <c r="GW482">
        <v>1272241</v>
      </c>
      <c r="GX482">
        <v>0.21</v>
      </c>
      <c r="GY482">
        <v>1230646</v>
      </c>
      <c r="GZ482">
        <v>205.1999724542757</v>
      </c>
      <c r="HA482" t="s">
        <v>1840</v>
      </c>
      <c r="HB482" s="57">
        <v>0.2</v>
      </c>
      <c r="HC482" t="s">
        <v>1806</v>
      </c>
      <c r="HD482" s="58">
        <v>205.199855250365</v>
      </c>
      <c r="HE482" s="18">
        <v>1066968</v>
      </c>
      <c r="HF482" s="18">
        <v>10851064.560000001</v>
      </c>
      <c r="HG482" s="18">
        <v>1113318.438512183</v>
      </c>
      <c r="HH482" s="57">
        <v>0.50539419087136928</v>
      </c>
      <c r="HI482">
        <v>197</v>
      </c>
      <c r="HJ482" s="11">
        <v>22.11611739060189</v>
      </c>
      <c r="HK482">
        <v>47</v>
      </c>
      <c r="HL482" s="11">
        <v>11.226455528224308</v>
      </c>
      <c r="HM482" s="59">
        <v>2401</v>
      </c>
      <c r="HN482" s="59">
        <v>12.66</v>
      </c>
      <c r="HO482" s="59">
        <v>4.59</v>
      </c>
      <c r="HP482" s="59">
        <v>30.84</v>
      </c>
      <c r="HQ482" s="59">
        <v>0.25</v>
      </c>
      <c r="HR482" s="59">
        <v>0.33</v>
      </c>
      <c r="HS482" s="59">
        <v>4.82</v>
      </c>
      <c r="HT482" s="59">
        <v>59</v>
      </c>
      <c r="HU482" t="s">
        <v>44</v>
      </c>
      <c r="HV482" s="19">
        <v>1</v>
      </c>
      <c r="HW482" s="18">
        <v>572.46797790000005</v>
      </c>
      <c r="HX482" s="58">
        <v>188.57095192025997</v>
      </c>
      <c r="HY482" s="58">
        <v>420.42904807974003</v>
      </c>
      <c r="HZ482" s="57">
        <v>0.28970405483709344</v>
      </c>
      <c r="IA482" s="18">
        <v>1066968</v>
      </c>
      <c r="IB482" s="18">
        <v>1545524.7799071195</v>
      </c>
      <c r="IC482" s="18">
        <v>15717987.011655405</v>
      </c>
      <c r="ID482" s="58">
        <v>20.519985525036503</v>
      </c>
      <c r="IE482" s="18">
        <v>161266.43298094033</v>
      </c>
      <c r="IF482" s="18">
        <v>952052.0055312427</v>
      </c>
      <c r="IG482" s="18">
        <v>907389509.66842842</v>
      </c>
      <c r="IH482" s="18">
        <v>0</v>
      </c>
      <c r="II482" s="18">
        <v>0</v>
      </c>
      <c r="IJ482" s="18">
        <v>2158.2464718192587</v>
      </c>
      <c r="IK482" s="58">
        <v>21.617901615763547</v>
      </c>
      <c r="IL482" s="58">
        <v>6.8421767826993003</v>
      </c>
      <c r="IM482" s="58">
        <v>12.579255304199998</v>
      </c>
      <c r="IN482" s="58">
        <v>19.569944843781315</v>
      </c>
      <c r="IO482" s="58">
        <v>0</v>
      </c>
      <c r="IP482" s="58">
        <v>75.84521791670943</v>
      </c>
      <c r="IQ482" s="58">
        <v>60.096024522778237</v>
      </c>
      <c r="IR482" s="58">
        <v>67.349824085755216</v>
      </c>
      <c r="IS482" s="58">
        <f t="shared" si="35"/>
        <v>2158.2464718192587</v>
      </c>
      <c r="IT482" s="60"/>
      <c r="IU482" s="18">
        <f t="shared" si="36"/>
        <v>12.579255304199998</v>
      </c>
      <c r="IV482" s="18">
        <f t="shared" si="37"/>
        <v>21.617901615763547</v>
      </c>
      <c r="IW482" s="57">
        <f t="shared" si="38"/>
        <v>0.3096403151399999</v>
      </c>
      <c r="IX482" s="57">
        <f t="shared" si="39"/>
        <v>0.44852027418546703</v>
      </c>
      <c r="JA482" s="18">
        <v>205.4</v>
      </c>
    </row>
    <row r="483" spans="18:261" x14ac:dyDescent="0.2">
      <c r="R483" t="s">
        <v>1151</v>
      </c>
      <c r="S483">
        <v>887</v>
      </c>
      <c r="T483" t="s">
        <v>41</v>
      </c>
      <c r="U483">
        <v>2</v>
      </c>
      <c r="V483">
        <v>606</v>
      </c>
      <c r="W483" t="s">
        <v>42</v>
      </c>
      <c r="X483" t="s">
        <v>95</v>
      </c>
      <c r="Y483">
        <v>17127</v>
      </c>
      <c r="Z483">
        <v>158</v>
      </c>
      <c r="AA483">
        <v>949</v>
      </c>
      <c r="AB483" t="b">
        <v>0</v>
      </c>
      <c r="AC483">
        <v>10919</v>
      </c>
      <c r="AD483">
        <v>1953</v>
      </c>
      <c r="AE483" s="10">
        <v>2021</v>
      </c>
      <c r="AF483" s="11">
        <v>60</v>
      </c>
      <c r="AG483" s="11">
        <v>24.966614031766245</v>
      </c>
      <c r="AH483" s="11">
        <v>0</v>
      </c>
      <c r="AI483" s="11">
        <v>24.966614031766245</v>
      </c>
      <c r="AJ483" s="11" t="s">
        <v>95</v>
      </c>
      <c r="AK483" s="11">
        <v>4.82</v>
      </c>
      <c r="AL483" s="11" t="s">
        <v>43</v>
      </c>
      <c r="AM483" s="11">
        <v>-28.91</v>
      </c>
      <c r="AQ483" t="s">
        <v>1130</v>
      </c>
      <c r="AR483" t="s">
        <v>1131</v>
      </c>
      <c r="AS483">
        <v>2836</v>
      </c>
      <c r="AT483" t="s">
        <v>41</v>
      </c>
      <c r="AU483">
        <v>12</v>
      </c>
      <c r="AV483">
        <v>1906</v>
      </c>
      <c r="AW483" t="s">
        <v>42</v>
      </c>
      <c r="AX483">
        <v>0</v>
      </c>
      <c r="AY483" t="s">
        <v>421</v>
      </c>
      <c r="AZ483" t="s">
        <v>134</v>
      </c>
      <c r="BA483">
        <v>39</v>
      </c>
      <c r="BB483" t="s">
        <v>1132</v>
      </c>
      <c r="BC483">
        <v>93</v>
      </c>
      <c r="BD483">
        <v>39093</v>
      </c>
      <c r="BE483">
        <v>615</v>
      </c>
      <c r="BF483">
        <v>10011</v>
      </c>
      <c r="BG483">
        <v>1970</v>
      </c>
      <c r="BH483">
        <v>2022</v>
      </c>
      <c r="BI483" t="s">
        <v>2033</v>
      </c>
      <c r="BJ483" t="s">
        <v>1788</v>
      </c>
      <c r="BK483" t="s">
        <v>1808</v>
      </c>
      <c r="BL483" t="s">
        <v>1886</v>
      </c>
      <c r="BM483">
        <v>0</v>
      </c>
      <c r="BN483">
        <v>0</v>
      </c>
      <c r="BO483">
        <v>8.0799999999999997E-2</v>
      </c>
      <c r="BP483" t="s">
        <v>2537</v>
      </c>
      <c r="BQ483" t="s">
        <v>1699</v>
      </c>
      <c r="BR483">
        <v>0</v>
      </c>
      <c r="BS483">
        <v>2004</v>
      </c>
      <c r="BT483" t="s">
        <v>1909</v>
      </c>
      <c r="BU483" t="s">
        <v>1863</v>
      </c>
      <c r="BV483" t="s">
        <v>1812</v>
      </c>
      <c r="BW483">
        <v>2017</v>
      </c>
      <c r="BX483">
        <v>0</v>
      </c>
      <c r="BY483">
        <v>4.6500000000000004</v>
      </c>
      <c r="BZ483">
        <v>0.36680999999999903</v>
      </c>
      <c r="CA483">
        <v>0.26496999999999998</v>
      </c>
      <c r="CB483">
        <v>0.36680999999999903</v>
      </c>
      <c r="CC483">
        <v>0.26496999999999998</v>
      </c>
      <c r="CD483">
        <v>0.1</v>
      </c>
      <c r="CE483">
        <v>0.1</v>
      </c>
      <c r="CF483">
        <v>0.1</v>
      </c>
      <c r="CG483">
        <v>0.98</v>
      </c>
      <c r="CH483" t="s">
        <v>1793</v>
      </c>
      <c r="CI483">
        <v>2016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 t="s">
        <v>2602</v>
      </c>
      <c r="CT483" t="s">
        <v>2730</v>
      </c>
      <c r="CU483">
        <v>1</v>
      </c>
      <c r="CV483">
        <v>0</v>
      </c>
      <c r="CW483" t="s">
        <v>2143</v>
      </c>
      <c r="CX483">
        <v>41.504452999999998</v>
      </c>
      <c r="CY483">
        <v>-82.054619000000002</v>
      </c>
      <c r="CZ483" t="s">
        <v>1798</v>
      </c>
      <c r="DA483" t="s">
        <v>1799</v>
      </c>
      <c r="DB483">
        <v>0</v>
      </c>
      <c r="DC483" t="s">
        <v>2731</v>
      </c>
      <c r="DD483" s="18">
        <v>6183342</v>
      </c>
      <c r="DE483" s="18">
        <v>682939.2</v>
      </c>
      <c r="DF483" s="57">
        <v>0.112</v>
      </c>
      <c r="DG483" t="s">
        <v>1877</v>
      </c>
      <c r="DH483">
        <v>3058327.6</v>
      </c>
      <c r="DI483">
        <v>2178.8000000000002</v>
      </c>
      <c r="DJ483">
        <v>913.8</v>
      </c>
      <c r="DK483">
        <v>634411</v>
      </c>
      <c r="DL483">
        <v>4.8</v>
      </c>
      <c r="DM483">
        <v>424.6</v>
      </c>
      <c r="DN483">
        <v>9</v>
      </c>
      <c r="DO483">
        <v>2</v>
      </c>
      <c r="DP483">
        <v>0.68985681264693599</v>
      </c>
      <c r="DQ483">
        <v>0.25970219352031998</v>
      </c>
      <c r="DR483">
        <v>205.19960369201399</v>
      </c>
      <c r="DS483">
        <v>8.5348138715598302E-7</v>
      </c>
      <c r="DT483">
        <v>0.26748715269290402</v>
      </c>
      <c r="DU483">
        <v>0.70473216587405296</v>
      </c>
      <c r="DV483">
        <v>0.29556831887998403</v>
      </c>
      <c r="DW483" s="58">
        <v>205.20003583822401</v>
      </c>
      <c r="DX483">
        <v>7.7627923540376699E-7</v>
      </c>
      <c r="DY483">
        <v>0.277668095464985</v>
      </c>
      <c r="DZ483">
        <v>3.3569901673757901E-3</v>
      </c>
      <c r="EA483">
        <v>7.4599781497239998E-4</v>
      </c>
      <c r="EB483">
        <v>443816</v>
      </c>
      <c r="EC483">
        <v>229966</v>
      </c>
      <c r="ED483">
        <v>0</v>
      </c>
      <c r="EE483">
        <v>11530</v>
      </c>
      <c r="EF483">
        <v>1</v>
      </c>
      <c r="EG483">
        <v>1</v>
      </c>
      <c r="EH483" t="s">
        <v>1821</v>
      </c>
      <c r="EI483">
        <v>0</v>
      </c>
      <c r="EJ483">
        <v>0</v>
      </c>
      <c r="EK483">
        <v>0</v>
      </c>
      <c r="EL483">
        <v>0</v>
      </c>
      <c r="EM483">
        <v>0</v>
      </c>
      <c r="EN483">
        <v>1</v>
      </c>
      <c r="EO483">
        <v>1</v>
      </c>
      <c r="EP483">
        <v>0</v>
      </c>
      <c r="EQ483">
        <v>0</v>
      </c>
      <c r="ER483">
        <v>0</v>
      </c>
      <c r="ES483">
        <v>1</v>
      </c>
      <c r="ET483">
        <v>0</v>
      </c>
      <c r="EU483">
        <v>0</v>
      </c>
      <c r="EV483">
        <v>0</v>
      </c>
      <c r="EW483">
        <v>0</v>
      </c>
      <c r="EX483">
        <v>1</v>
      </c>
      <c r="EY483">
        <v>1</v>
      </c>
      <c r="EZ483" t="s">
        <v>1936</v>
      </c>
      <c r="FA483">
        <v>52</v>
      </c>
      <c r="FB483" t="s">
        <v>1824</v>
      </c>
      <c r="FC483">
        <v>0</v>
      </c>
      <c r="FD483" t="s">
        <v>1803</v>
      </c>
      <c r="FE483">
        <v>0</v>
      </c>
      <c r="FF483">
        <v>1</v>
      </c>
      <c r="FG483">
        <v>1</v>
      </c>
      <c r="FH483">
        <v>0</v>
      </c>
      <c r="FI483">
        <v>1</v>
      </c>
      <c r="FJ483" t="s">
        <v>1878</v>
      </c>
      <c r="FK483">
        <v>1</v>
      </c>
      <c r="FL483">
        <v>86</v>
      </c>
      <c r="FM483">
        <v>9</v>
      </c>
      <c r="FN483">
        <v>83</v>
      </c>
      <c r="FO483">
        <v>55</v>
      </c>
      <c r="FP483">
        <v>1</v>
      </c>
      <c r="FQ483">
        <v>1</v>
      </c>
      <c r="FR483">
        <v>0</v>
      </c>
      <c r="FS483">
        <v>0</v>
      </c>
      <c r="FT483">
        <v>0</v>
      </c>
      <c r="FU483">
        <v>0</v>
      </c>
      <c r="FV483">
        <v>0</v>
      </c>
      <c r="FW483">
        <v>0</v>
      </c>
      <c r="FX483">
        <v>0</v>
      </c>
      <c r="FY483">
        <v>0</v>
      </c>
      <c r="FZ483">
        <v>0</v>
      </c>
      <c r="GA483">
        <v>0</v>
      </c>
      <c r="GB483">
        <v>0</v>
      </c>
      <c r="GC483">
        <v>0</v>
      </c>
      <c r="GD483">
        <v>0</v>
      </c>
      <c r="GE483">
        <v>1</v>
      </c>
      <c r="GF483">
        <v>1</v>
      </c>
      <c r="GG483">
        <v>0</v>
      </c>
      <c r="GH483">
        <v>1</v>
      </c>
      <c r="GI483">
        <v>0</v>
      </c>
      <c r="GJ483" t="s">
        <v>1836</v>
      </c>
      <c r="GK483">
        <v>0</v>
      </c>
      <c r="GL483">
        <v>1</v>
      </c>
      <c r="GM483" t="s">
        <v>1836</v>
      </c>
      <c r="GN483">
        <v>0</v>
      </c>
      <c r="GO483" t="s">
        <v>2091</v>
      </c>
      <c r="GP483">
        <v>1</v>
      </c>
      <c r="GQ483" t="s">
        <v>1852</v>
      </c>
      <c r="GR483">
        <v>340.2167571</v>
      </c>
      <c r="GS483">
        <v>6.4041525131567303</v>
      </c>
      <c r="GT483">
        <v>2.6859347193512999</v>
      </c>
      <c r="GU483">
        <v>0</v>
      </c>
      <c r="GV483">
        <v>4586378</v>
      </c>
      <c r="GW483">
        <v>500106</v>
      </c>
      <c r="GX483">
        <v>0.08</v>
      </c>
      <c r="GY483">
        <v>470562</v>
      </c>
      <c r="GZ483">
        <v>205.1998330708895</v>
      </c>
      <c r="HA483" t="s">
        <v>1840</v>
      </c>
      <c r="HB483" s="57">
        <v>0.2</v>
      </c>
      <c r="HC483" t="s">
        <v>1806</v>
      </c>
      <c r="HD483" s="58">
        <v>205.20003583822401</v>
      </c>
      <c r="HE483" s="18">
        <v>1077480</v>
      </c>
      <c r="HF483" s="18">
        <v>10786652.279999999</v>
      </c>
      <c r="HG483" s="18">
        <v>1106710.7172152302</v>
      </c>
      <c r="HH483" s="57">
        <v>1</v>
      </c>
      <c r="HI483">
        <v>31</v>
      </c>
      <c r="HJ483" s="11">
        <v>11.266475188316399</v>
      </c>
      <c r="HK483">
        <v>0</v>
      </c>
      <c r="HL483" s="11">
        <v>11.266475188316399</v>
      </c>
      <c r="HM483" s="59">
        <v>2494</v>
      </c>
      <c r="HN483" s="59">
        <v>12.66</v>
      </c>
      <c r="HO483" s="59">
        <v>4.59</v>
      </c>
      <c r="HP483" s="59">
        <v>31.88</v>
      </c>
      <c r="HQ483" s="59">
        <v>0.26</v>
      </c>
      <c r="HR483" s="59">
        <v>0.35</v>
      </c>
      <c r="HS483" s="59">
        <v>4.82</v>
      </c>
      <c r="HT483" s="59">
        <v>31.48</v>
      </c>
      <c r="HU483" t="s">
        <v>44</v>
      </c>
      <c r="HV483" s="19">
        <v>1</v>
      </c>
      <c r="HW483" s="18">
        <v>569.06978894999997</v>
      </c>
      <c r="HX483" s="58">
        <v>187.45158848012997</v>
      </c>
      <c r="HY483" s="58">
        <v>427.54841151987</v>
      </c>
      <c r="HZ483" s="57">
        <v>0.28768671964597781</v>
      </c>
      <c r="IA483" s="18">
        <v>1077479.9999999998</v>
      </c>
      <c r="IB483" s="18">
        <v>1549883.433420741</v>
      </c>
      <c r="IC483" s="18">
        <v>15515883.051975038</v>
      </c>
      <c r="ID483" s="58">
        <v>20.520003583822401</v>
      </c>
      <c r="IE483" s="18">
        <v>159192.98791634853</v>
      </c>
      <c r="IF483" s="18">
        <v>947517.72929888172</v>
      </c>
      <c r="IG483" s="18">
        <v>902003215.37051404</v>
      </c>
      <c r="IH483" s="18">
        <v>1</v>
      </c>
      <c r="II483" s="18">
        <v>0</v>
      </c>
      <c r="IJ483" s="18">
        <v>2109.7101312200621</v>
      </c>
      <c r="IK483" s="58">
        <v>21.572597951219514</v>
      </c>
      <c r="IL483" s="58">
        <v>6.5837381278191334</v>
      </c>
      <c r="IM483" s="58">
        <v>12.382588480859997</v>
      </c>
      <c r="IN483" s="58">
        <v>19.315607715536856</v>
      </c>
      <c r="IO483" s="58">
        <v>5.1138791974530556E-15</v>
      </c>
      <c r="IP483" s="58">
        <v>74.747565607162045</v>
      </c>
      <c r="IQ483" s="58">
        <v>58.9684988653988</v>
      </c>
      <c r="IR483" s="58">
        <v>67.056664158152003</v>
      </c>
      <c r="IS483" s="58">
        <f t="shared" si="35"/>
        <v>2109.7101312200621</v>
      </c>
      <c r="IT483" s="60"/>
      <c r="IU483" s="18">
        <f t="shared" si="36"/>
        <v>12.382588480859997</v>
      </c>
      <c r="IV483" s="18">
        <f t="shared" si="37"/>
        <v>21.572597951219514</v>
      </c>
      <c r="IW483" s="57">
        <f t="shared" si="38"/>
        <v>0.30479933086199995</v>
      </c>
      <c r="IX483" s="57">
        <f t="shared" si="39"/>
        <v>0.43843359822988903</v>
      </c>
      <c r="JA483" s="18">
        <v>205.4</v>
      </c>
    </row>
    <row r="484" spans="18:261" x14ac:dyDescent="0.2">
      <c r="R484" t="s">
        <v>1152</v>
      </c>
      <c r="S484">
        <v>887</v>
      </c>
      <c r="T484" t="s">
        <v>41</v>
      </c>
      <c r="U484">
        <v>3</v>
      </c>
      <c r="V484">
        <v>607</v>
      </c>
      <c r="W484" t="s">
        <v>42</v>
      </c>
      <c r="X484" t="s">
        <v>95</v>
      </c>
      <c r="Y484">
        <v>17127</v>
      </c>
      <c r="Z484">
        <v>161</v>
      </c>
      <c r="AA484">
        <v>949</v>
      </c>
      <c r="AB484" t="b">
        <v>0</v>
      </c>
      <c r="AC484">
        <v>10985</v>
      </c>
      <c r="AD484">
        <v>1954</v>
      </c>
      <c r="AE484" s="10">
        <v>2021</v>
      </c>
      <c r="AF484" s="11">
        <v>60</v>
      </c>
      <c r="AG484" s="11">
        <v>24.966614031766245</v>
      </c>
      <c r="AH484" s="11">
        <v>0</v>
      </c>
      <c r="AI484" s="11">
        <v>24.966614031766245</v>
      </c>
      <c r="AJ484" s="11" t="s">
        <v>95</v>
      </c>
      <c r="AK484" s="11">
        <v>4.82</v>
      </c>
      <c r="AL484" s="11" t="s">
        <v>43</v>
      </c>
      <c r="AM484" s="11">
        <v>-28.91</v>
      </c>
      <c r="AQ484" t="s">
        <v>1133</v>
      </c>
      <c r="AR484" t="s">
        <v>1134</v>
      </c>
      <c r="AS484">
        <v>6019</v>
      </c>
      <c r="AT484" t="s">
        <v>41</v>
      </c>
      <c r="AU484">
        <v>1</v>
      </c>
      <c r="AV484">
        <v>2683</v>
      </c>
      <c r="AW484" t="s">
        <v>42</v>
      </c>
      <c r="AX484">
        <v>0</v>
      </c>
      <c r="AY484" t="s">
        <v>191</v>
      </c>
      <c r="AZ484" t="s">
        <v>134</v>
      </c>
      <c r="BA484">
        <v>39</v>
      </c>
      <c r="BB484" t="s">
        <v>1135</v>
      </c>
      <c r="BC484">
        <v>25</v>
      </c>
      <c r="BD484">
        <v>39025</v>
      </c>
      <c r="BE484">
        <v>1305</v>
      </c>
      <c r="BF484">
        <v>9761</v>
      </c>
      <c r="BG484">
        <v>1991</v>
      </c>
      <c r="BH484">
        <v>2022</v>
      </c>
      <c r="BI484" t="s">
        <v>1807</v>
      </c>
      <c r="BJ484" t="s">
        <v>1788</v>
      </c>
      <c r="BK484" t="s">
        <v>1808</v>
      </c>
      <c r="BL484" t="s">
        <v>1809</v>
      </c>
      <c r="BM484" t="s">
        <v>1810</v>
      </c>
      <c r="BN484">
        <v>1991</v>
      </c>
      <c r="BO484">
        <v>0.91</v>
      </c>
      <c r="BP484" t="s">
        <v>1811</v>
      </c>
      <c r="BQ484" t="s">
        <v>1701</v>
      </c>
      <c r="BR484">
        <v>2004</v>
      </c>
      <c r="BS484">
        <v>0</v>
      </c>
      <c r="BT484" t="s">
        <v>1909</v>
      </c>
      <c r="BU484" t="s">
        <v>1863</v>
      </c>
      <c r="BV484">
        <v>0</v>
      </c>
      <c r="BW484">
        <v>0</v>
      </c>
      <c r="BX484">
        <v>0</v>
      </c>
      <c r="BY484">
        <v>0.54799999999999904</v>
      </c>
      <c r="BZ484">
        <v>0.26605999999999902</v>
      </c>
      <c r="CA484">
        <v>7.0000000000000007E-2</v>
      </c>
      <c r="CB484">
        <v>0.26605999999999902</v>
      </c>
      <c r="CC484">
        <v>7.0000000000000007E-2</v>
      </c>
      <c r="CD484">
        <v>0.05</v>
      </c>
      <c r="CE484">
        <v>0.1</v>
      </c>
      <c r="CF484">
        <v>0.56000000000000005</v>
      </c>
      <c r="CG484">
        <v>0.96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 t="s">
        <v>2602</v>
      </c>
      <c r="CT484" t="s">
        <v>2732</v>
      </c>
      <c r="CU484">
        <v>1</v>
      </c>
      <c r="CV484">
        <v>0</v>
      </c>
      <c r="CW484" t="s">
        <v>2143</v>
      </c>
      <c r="CX484">
        <v>38.8675</v>
      </c>
      <c r="CY484">
        <v>-84.228899999999996</v>
      </c>
      <c r="CZ484" t="s">
        <v>1798</v>
      </c>
      <c r="DA484" t="s">
        <v>1799</v>
      </c>
      <c r="DB484">
        <v>0</v>
      </c>
      <c r="DC484" t="s">
        <v>2733</v>
      </c>
      <c r="DD484" s="18">
        <v>59054973.200000003</v>
      </c>
      <c r="DE484" s="18">
        <v>6668556.2000000002</v>
      </c>
      <c r="DF484" s="57">
        <v>0.5</v>
      </c>
      <c r="DG484" t="s">
        <v>1820</v>
      </c>
      <c r="DH484">
        <v>26343983.600000001</v>
      </c>
      <c r="DI484">
        <v>10887.4</v>
      </c>
      <c r="DJ484">
        <v>6939</v>
      </c>
      <c r="DK484">
        <v>6059039.2000000002</v>
      </c>
      <c r="DL484">
        <v>36.200000000000003</v>
      </c>
      <c r="DM484">
        <v>2246.6</v>
      </c>
      <c r="DN484">
        <v>40</v>
      </c>
      <c r="DO484">
        <v>11</v>
      </c>
      <c r="DP484">
        <v>0.36359072526759501</v>
      </c>
      <c r="DQ484">
        <v>0.165784027943114</v>
      </c>
      <c r="DR484">
        <v>205.200056206456</v>
      </c>
      <c r="DS484">
        <v>4.7950611703868599E-7</v>
      </c>
      <c r="DT484">
        <v>8.8720125521872195E-2</v>
      </c>
      <c r="DU484">
        <v>0.36872085143880801</v>
      </c>
      <c r="DV484">
        <v>0.23500137664951101</v>
      </c>
      <c r="DW484" s="58">
        <v>205.19996442907501</v>
      </c>
      <c r="DX484">
        <v>6.1298817082521303E-7</v>
      </c>
      <c r="DY484">
        <v>0.170558867186661</v>
      </c>
      <c r="DZ484">
        <v>1.03903929076424E-3</v>
      </c>
      <c r="EA484">
        <v>2.8573580496016798E-4</v>
      </c>
      <c r="EB484">
        <v>3549263</v>
      </c>
      <c r="EC484">
        <v>1539498</v>
      </c>
      <c r="ED484">
        <v>488692</v>
      </c>
      <c r="EE484">
        <v>93</v>
      </c>
      <c r="EF484">
        <v>1</v>
      </c>
      <c r="EG484">
        <v>1</v>
      </c>
      <c r="EH484" t="s">
        <v>1859</v>
      </c>
      <c r="EI484">
        <v>6.0217145E-2</v>
      </c>
      <c r="EJ484">
        <v>6.0217145E-2</v>
      </c>
      <c r="EK484" t="s">
        <v>1848</v>
      </c>
      <c r="EL484" t="s">
        <v>1848</v>
      </c>
      <c r="EM484">
        <v>0</v>
      </c>
      <c r="EN484">
        <v>1</v>
      </c>
      <c r="EO484">
        <v>0</v>
      </c>
      <c r="EP484">
        <v>0</v>
      </c>
      <c r="EQ484">
        <v>1</v>
      </c>
      <c r="ER484">
        <v>1</v>
      </c>
      <c r="ES484">
        <v>0</v>
      </c>
      <c r="ET484">
        <v>0</v>
      </c>
      <c r="EU484">
        <v>0</v>
      </c>
      <c r="EV484">
        <v>0</v>
      </c>
      <c r="EW484">
        <v>0</v>
      </c>
      <c r="EX484">
        <v>1</v>
      </c>
      <c r="EY484">
        <v>1</v>
      </c>
      <c r="EZ484" t="s">
        <v>2189</v>
      </c>
      <c r="FA484">
        <v>31</v>
      </c>
      <c r="FB484" t="s">
        <v>1802</v>
      </c>
      <c r="FC484">
        <v>0</v>
      </c>
      <c r="FD484" t="s">
        <v>1803</v>
      </c>
      <c r="FE484">
        <v>0</v>
      </c>
      <c r="FF484">
        <v>0</v>
      </c>
      <c r="FG484">
        <v>0</v>
      </c>
      <c r="FH484">
        <v>0</v>
      </c>
      <c r="FI484">
        <v>0</v>
      </c>
      <c r="FJ484">
        <v>0</v>
      </c>
      <c r="FK484">
        <v>0</v>
      </c>
      <c r="FL484">
        <v>45</v>
      </c>
      <c r="FM484">
        <v>13</v>
      </c>
      <c r="FN484">
        <v>66</v>
      </c>
      <c r="FO484">
        <v>24</v>
      </c>
      <c r="FP484">
        <v>0</v>
      </c>
      <c r="FQ484">
        <v>0</v>
      </c>
      <c r="FR484">
        <v>0</v>
      </c>
      <c r="FS484">
        <v>0</v>
      </c>
      <c r="FT484">
        <v>0</v>
      </c>
      <c r="FU484">
        <v>0</v>
      </c>
      <c r="FV484">
        <v>0</v>
      </c>
      <c r="FW484">
        <v>0</v>
      </c>
      <c r="FX484" t="s">
        <v>1963</v>
      </c>
      <c r="FY484">
        <v>0</v>
      </c>
      <c r="FZ484">
        <v>0</v>
      </c>
      <c r="GA484">
        <v>1</v>
      </c>
      <c r="GB484" t="s">
        <v>1828</v>
      </c>
      <c r="GC484">
        <v>0</v>
      </c>
      <c r="GD484">
        <v>1</v>
      </c>
      <c r="GE484">
        <v>1</v>
      </c>
      <c r="GF484">
        <v>1</v>
      </c>
      <c r="GG484">
        <v>0</v>
      </c>
      <c r="GH484">
        <v>1</v>
      </c>
      <c r="GI484">
        <v>0</v>
      </c>
      <c r="GJ484" t="s">
        <v>1804</v>
      </c>
      <c r="GK484">
        <v>0</v>
      </c>
      <c r="GL484">
        <v>1</v>
      </c>
      <c r="GM484" t="s">
        <v>1804</v>
      </c>
      <c r="GN484">
        <v>0</v>
      </c>
      <c r="GO484" t="s">
        <v>1980</v>
      </c>
      <c r="GP484">
        <v>0</v>
      </c>
      <c r="GQ484" t="s">
        <v>1830</v>
      </c>
      <c r="GR484">
        <v>237.4926145</v>
      </c>
      <c r="GS484">
        <v>45.843109786472901</v>
      </c>
      <c r="GT484">
        <v>29.217750685042802</v>
      </c>
      <c r="GU484">
        <v>1</v>
      </c>
      <c r="GV484">
        <v>40014224</v>
      </c>
      <c r="GW484">
        <v>4493174</v>
      </c>
      <c r="GX484">
        <v>0.34</v>
      </c>
      <c r="GY484">
        <v>4105457</v>
      </c>
      <c r="GZ484">
        <v>205.19988092234402</v>
      </c>
      <c r="HA484" t="s">
        <v>1806</v>
      </c>
      <c r="HB484" s="57">
        <v>0.5</v>
      </c>
      <c r="HC484" t="s">
        <v>1806</v>
      </c>
      <c r="HD484" s="58">
        <v>205.19996442907501</v>
      </c>
      <c r="HE484" s="18">
        <v>5715900</v>
      </c>
      <c r="HF484" s="18">
        <v>55792899.899999999</v>
      </c>
      <c r="HG484" s="18">
        <v>5724350.5374374716</v>
      </c>
      <c r="HH484" s="57">
        <v>1</v>
      </c>
      <c r="HI484">
        <v>83</v>
      </c>
      <c r="HJ484" s="11">
        <v>7.4118208402780166</v>
      </c>
      <c r="HK484">
        <v>0</v>
      </c>
      <c r="HL484" s="11">
        <v>7.4118208402780166</v>
      </c>
      <c r="HM484" s="59">
        <v>1744</v>
      </c>
      <c r="HN484" s="59">
        <v>12.66</v>
      </c>
      <c r="HO484" s="59">
        <v>2.88</v>
      </c>
      <c r="HP484" s="59">
        <v>20.23</v>
      </c>
      <c r="HQ484" s="59">
        <v>0.11</v>
      </c>
      <c r="HR484" s="59">
        <v>0.13</v>
      </c>
      <c r="HS484" s="59">
        <v>4.82</v>
      </c>
      <c r="HT484" s="59">
        <v>17.97</v>
      </c>
      <c r="HU484" t="s">
        <v>44</v>
      </c>
      <c r="HV484" s="19">
        <v>1</v>
      </c>
      <c r="HW484" s="18">
        <v>1177.38304515</v>
      </c>
      <c r="HX484" s="58">
        <v>387.82997507240998</v>
      </c>
      <c r="HY484" s="58">
        <v>917.17002492759002</v>
      </c>
      <c r="HZ484" s="57">
        <v>0.71142752408585797</v>
      </c>
      <c r="IA484" s="18">
        <v>5715900</v>
      </c>
      <c r="IB484" s="18">
        <v>8132897.1698447103</v>
      </c>
      <c r="IC484" s="18">
        <v>79385209.274854213</v>
      </c>
      <c r="ID484" s="58">
        <v>20.519996442907502</v>
      </c>
      <c r="IE484" s="18">
        <v>814492.10596973798</v>
      </c>
      <c r="IF484" s="18">
        <v>4909858.4314677333</v>
      </c>
      <c r="IG484" s="18">
        <v>1866209229.64044</v>
      </c>
      <c r="IH484" s="18">
        <v>0</v>
      </c>
      <c r="II484" s="18">
        <v>0</v>
      </c>
      <c r="IJ484" s="18">
        <v>2034.7472975774324</v>
      </c>
      <c r="IK484" s="58">
        <v>19.14130128735632</v>
      </c>
      <c r="IL484" s="58">
        <v>6.1912321878061771</v>
      </c>
      <c r="IM484" s="58">
        <v>12.07336391586</v>
      </c>
      <c r="IN484" s="58">
        <v>15.202782693296633</v>
      </c>
      <c r="IO484" s="58">
        <v>0</v>
      </c>
      <c r="IP484" s="58">
        <v>73.01351784929011</v>
      </c>
      <c r="IQ484" s="58">
        <v>-2.3257796725253144</v>
      </c>
      <c r="IR484" s="58">
        <v>-2.7075982364349787</v>
      </c>
      <c r="IS484" s="58">
        <f t="shared" si="35"/>
        <v>2034.7472975774324</v>
      </c>
      <c r="IT484" s="60"/>
      <c r="IU484" s="18">
        <f t="shared" si="36"/>
        <v>12.07336391586</v>
      </c>
      <c r="IV484" s="18">
        <f t="shared" si="37"/>
        <v>19.14130128735632</v>
      </c>
      <c r="IW484" s="57">
        <f t="shared" si="38"/>
        <v>0.29718772036200003</v>
      </c>
      <c r="IX484" s="57">
        <f t="shared" si="39"/>
        <v>0.42285504817171593</v>
      </c>
      <c r="JA484" s="18">
        <v>205.4</v>
      </c>
    </row>
    <row r="485" spans="18:261" x14ac:dyDescent="0.2">
      <c r="R485" t="s">
        <v>1153</v>
      </c>
      <c r="S485">
        <v>887</v>
      </c>
      <c r="T485" t="s">
        <v>41</v>
      </c>
      <c r="U485">
        <v>4</v>
      </c>
      <c r="V485">
        <v>608</v>
      </c>
      <c r="W485" t="s">
        <v>42</v>
      </c>
      <c r="X485" t="s">
        <v>95</v>
      </c>
      <c r="Y485">
        <v>17127</v>
      </c>
      <c r="Z485">
        <v>160</v>
      </c>
      <c r="AA485">
        <v>949</v>
      </c>
      <c r="AB485" t="b">
        <v>0</v>
      </c>
      <c r="AC485">
        <v>10873</v>
      </c>
      <c r="AD485">
        <v>1954</v>
      </c>
      <c r="AE485" s="10">
        <v>2021</v>
      </c>
      <c r="AF485" s="11">
        <v>60</v>
      </c>
      <c r="AG485" s="11">
        <v>24.966614031766245</v>
      </c>
      <c r="AH485" s="11">
        <v>0</v>
      </c>
      <c r="AI485" s="11">
        <v>24.966614031766245</v>
      </c>
      <c r="AJ485" s="11" t="s">
        <v>95</v>
      </c>
      <c r="AK485" s="11">
        <v>4.82</v>
      </c>
      <c r="AL485" s="11" t="s">
        <v>43</v>
      </c>
      <c r="AM485" s="11">
        <v>-28.91</v>
      </c>
      <c r="AQ485" t="s">
        <v>1136</v>
      </c>
      <c r="AR485" t="s">
        <v>1137</v>
      </c>
      <c r="AS485">
        <v>8226</v>
      </c>
      <c r="AT485" t="s">
        <v>41</v>
      </c>
      <c r="AU485">
        <v>1</v>
      </c>
      <c r="AV485">
        <v>3475</v>
      </c>
      <c r="AW485" t="s">
        <v>42</v>
      </c>
      <c r="AX485">
        <v>0</v>
      </c>
      <c r="AY485" t="s">
        <v>191</v>
      </c>
      <c r="AZ485" t="s">
        <v>72</v>
      </c>
      <c r="BA485">
        <v>42</v>
      </c>
      <c r="BB485" t="s">
        <v>1138</v>
      </c>
      <c r="BC485">
        <v>3</v>
      </c>
      <c r="BD485">
        <v>42003</v>
      </c>
      <c r="BE485">
        <v>565</v>
      </c>
      <c r="BF485">
        <v>10935</v>
      </c>
      <c r="BG485">
        <v>1970</v>
      </c>
      <c r="BH485">
        <v>2022</v>
      </c>
      <c r="BI485" t="s">
        <v>1881</v>
      </c>
      <c r="BJ485" t="s">
        <v>1788</v>
      </c>
      <c r="BK485" t="s">
        <v>1808</v>
      </c>
      <c r="BL485" t="s">
        <v>1809</v>
      </c>
      <c r="BM485" t="s">
        <v>1810</v>
      </c>
      <c r="BN485">
        <v>2010</v>
      </c>
      <c r="BO485">
        <v>0.98299999999999998</v>
      </c>
      <c r="BP485" t="s">
        <v>1971</v>
      </c>
      <c r="BQ485" t="s">
        <v>1701</v>
      </c>
      <c r="BR485">
        <v>2003</v>
      </c>
      <c r="BS485">
        <v>0</v>
      </c>
      <c r="BT485" t="s">
        <v>1909</v>
      </c>
      <c r="BU485" t="s">
        <v>1793</v>
      </c>
      <c r="BV485">
        <v>0</v>
      </c>
      <c r="BW485">
        <v>0</v>
      </c>
      <c r="BX485">
        <v>0</v>
      </c>
      <c r="BY485">
        <v>2.8</v>
      </c>
      <c r="BZ485">
        <v>0.39205000000000001</v>
      </c>
      <c r="CA485">
        <v>0.16986999999999999</v>
      </c>
      <c r="CB485">
        <v>0.39205000000000001</v>
      </c>
      <c r="CC485">
        <v>0.16986999999999999</v>
      </c>
      <c r="CD485">
        <v>0.05</v>
      </c>
      <c r="CE485">
        <v>0.1</v>
      </c>
      <c r="CF485">
        <v>0.56000000000000005</v>
      </c>
      <c r="CG485">
        <v>0.99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 t="s">
        <v>2602</v>
      </c>
      <c r="CT485" t="s">
        <v>2734</v>
      </c>
      <c r="CU485">
        <v>1</v>
      </c>
      <c r="CV485">
        <v>0</v>
      </c>
      <c r="CW485" t="s">
        <v>1797</v>
      </c>
      <c r="CX485">
        <v>40.5383</v>
      </c>
      <c r="CY485">
        <v>-79.790599999999998</v>
      </c>
      <c r="CZ485" t="s">
        <v>1798</v>
      </c>
      <c r="DA485" t="s">
        <v>1799</v>
      </c>
      <c r="DB485" t="s">
        <v>1846</v>
      </c>
      <c r="DC485">
        <v>0</v>
      </c>
      <c r="DD485" s="18">
        <v>12151897</v>
      </c>
      <c r="DE485" s="18">
        <v>1181968.6000000001</v>
      </c>
      <c r="DF485" s="57">
        <v>0.22</v>
      </c>
      <c r="DG485" t="s">
        <v>1891</v>
      </c>
      <c r="DH485">
        <v>5919810.7999999998</v>
      </c>
      <c r="DI485">
        <v>1847.6</v>
      </c>
      <c r="DJ485">
        <v>909.2</v>
      </c>
      <c r="DK485">
        <v>1237261.2</v>
      </c>
      <c r="DL485">
        <v>6.8</v>
      </c>
      <c r="DM485">
        <v>473.8</v>
      </c>
      <c r="DN485">
        <v>35</v>
      </c>
      <c r="DO485">
        <v>2</v>
      </c>
      <c r="DP485">
        <v>0.22500046875097601</v>
      </c>
      <c r="DQ485">
        <v>0.13919299831874599</v>
      </c>
      <c r="DR485">
        <v>203.175032656318</v>
      </c>
      <c r="DS485">
        <v>8.46355929908187E-7</v>
      </c>
      <c r="DT485">
        <v>0.14131786050203199</v>
      </c>
      <c r="DU485">
        <v>0.30408421006201702</v>
      </c>
      <c r="DV485">
        <v>0.14963918802142501</v>
      </c>
      <c r="DW485" s="58">
        <v>203.63260156006899</v>
      </c>
      <c r="DX485">
        <v>5.5958341319054904E-7</v>
      </c>
      <c r="DY485">
        <v>0.16007268340400299</v>
      </c>
      <c r="DZ485">
        <v>4.7016282880585503E-3</v>
      </c>
      <c r="EA485">
        <v>2.68664473603346E-4</v>
      </c>
      <c r="EB485">
        <v>789829</v>
      </c>
      <c r="EC485">
        <v>372665</v>
      </c>
      <c r="ED485">
        <v>194039</v>
      </c>
      <c r="EE485">
        <v>0</v>
      </c>
      <c r="EF485">
        <v>1</v>
      </c>
      <c r="EG485">
        <v>1</v>
      </c>
      <c r="EH485" t="s">
        <v>1847</v>
      </c>
      <c r="EI485">
        <v>0.21</v>
      </c>
      <c r="EJ485">
        <v>0.21</v>
      </c>
      <c r="EK485" t="s">
        <v>1822</v>
      </c>
      <c r="EL485" t="s">
        <v>1822</v>
      </c>
      <c r="EM485">
        <v>0</v>
      </c>
      <c r="EN485">
        <v>1</v>
      </c>
      <c r="EO485">
        <v>0</v>
      </c>
      <c r="EP485">
        <v>0</v>
      </c>
      <c r="EQ485">
        <v>1</v>
      </c>
      <c r="ER485">
        <v>1</v>
      </c>
      <c r="ES485">
        <v>0</v>
      </c>
      <c r="ET485">
        <v>0</v>
      </c>
      <c r="EU485">
        <v>0</v>
      </c>
      <c r="EV485">
        <v>0</v>
      </c>
      <c r="EW485">
        <v>0</v>
      </c>
      <c r="EX485">
        <v>1</v>
      </c>
      <c r="EY485">
        <v>1</v>
      </c>
      <c r="EZ485" t="s">
        <v>1950</v>
      </c>
      <c r="FA485">
        <v>52</v>
      </c>
      <c r="FB485" t="s">
        <v>1824</v>
      </c>
      <c r="FC485">
        <v>0</v>
      </c>
      <c r="FD485" t="s">
        <v>1803</v>
      </c>
      <c r="FE485">
        <v>0</v>
      </c>
      <c r="FF485">
        <v>0</v>
      </c>
      <c r="FG485">
        <v>0</v>
      </c>
      <c r="FH485">
        <v>0</v>
      </c>
      <c r="FI485">
        <v>0</v>
      </c>
      <c r="FJ485">
        <v>0</v>
      </c>
      <c r="FK485">
        <v>0</v>
      </c>
      <c r="FL485">
        <v>97</v>
      </c>
      <c r="FM485">
        <v>31</v>
      </c>
      <c r="FN485">
        <v>94</v>
      </c>
      <c r="FO485">
        <v>34</v>
      </c>
      <c r="FP485">
        <v>1</v>
      </c>
      <c r="FQ485">
        <v>0</v>
      </c>
      <c r="FR485">
        <v>0</v>
      </c>
      <c r="FS485">
        <v>0</v>
      </c>
      <c r="FT485">
        <v>0</v>
      </c>
      <c r="FU485">
        <v>0</v>
      </c>
      <c r="FV485">
        <v>0</v>
      </c>
      <c r="FW485">
        <v>0</v>
      </c>
      <c r="FX485" t="s">
        <v>1827</v>
      </c>
      <c r="FY485" t="s">
        <v>2114</v>
      </c>
      <c r="FZ485">
        <v>2022</v>
      </c>
      <c r="GA485">
        <v>1</v>
      </c>
      <c r="GB485">
        <v>0</v>
      </c>
      <c r="GC485">
        <v>0</v>
      </c>
      <c r="GD485">
        <v>0</v>
      </c>
      <c r="GE485">
        <v>1</v>
      </c>
      <c r="GF485">
        <v>1</v>
      </c>
      <c r="GG485">
        <v>0</v>
      </c>
      <c r="GH485">
        <v>1</v>
      </c>
      <c r="GI485">
        <v>0</v>
      </c>
      <c r="GJ485" t="s">
        <v>1804</v>
      </c>
      <c r="GK485">
        <v>0</v>
      </c>
      <c r="GL485">
        <v>1</v>
      </c>
      <c r="GM485" t="s">
        <v>1804</v>
      </c>
      <c r="GN485" t="s">
        <v>1906</v>
      </c>
      <c r="GO485" t="s">
        <v>2091</v>
      </c>
      <c r="GP485">
        <v>0</v>
      </c>
      <c r="GQ485" t="s">
        <v>1852</v>
      </c>
      <c r="GR485">
        <v>164.6260101</v>
      </c>
      <c r="GS485">
        <v>11.2230139021027</v>
      </c>
      <c r="GT485">
        <v>5.5228210867026197</v>
      </c>
      <c r="GU485">
        <v>1</v>
      </c>
      <c r="GV485">
        <v>10010739</v>
      </c>
      <c r="GW485">
        <v>914138</v>
      </c>
      <c r="GX485">
        <v>0.18</v>
      </c>
      <c r="GY485">
        <v>1019075</v>
      </c>
      <c r="GZ485">
        <v>203.59635787128204</v>
      </c>
      <c r="HA485" t="s">
        <v>1806</v>
      </c>
      <c r="HB485" s="57">
        <v>0.22</v>
      </c>
      <c r="HC485" t="s">
        <v>1806</v>
      </c>
      <c r="HD485" s="58">
        <v>203.63260156006899</v>
      </c>
      <c r="HE485" s="18">
        <v>1088868</v>
      </c>
      <c r="HF485" s="18">
        <v>11906771.58</v>
      </c>
      <c r="HG485" s="18">
        <v>1212303.4365084465</v>
      </c>
      <c r="HH485" s="57">
        <v>1</v>
      </c>
      <c r="HI485">
        <v>49</v>
      </c>
      <c r="HJ485" s="11">
        <v>11.243011747161239</v>
      </c>
      <c r="HK485">
        <v>0</v>
      </c>
      <c r="HL485" s="11">
        <v>11.243011747161239</v>
      </c>
      <c r="HM485" s="59">
        <v>2727</v>
      </c>
      <c r="HN485" s="59">
        <v>12.66</v>
      </c>
      <c r="HO485" s="59">
        <v>4.59</v>
      </c>
      <c r="HP485" s="59">
        <v>35.04</v>
      </c>
      <c r="HQ485" s="59">
        <v>0.28999999999999998</v>
      </c>
      <c r="HR485" s="59">
        <v>0.41</v>
      </c>
      <c r="HS485" s="59">
        <v>4.82</v>
      </c>
      <c r="HT485" s="59">
        <v>17.97</v>
      </c>
      <c r="HU485" t="s">
        <v>44</v>
      </c>
      <c r="HV485" s="19">
        <v>1</v>
      </c>
      <c r="HW485" s="18">
        <v>571.05795824999996</v>
      </c>
      <c r="HX485" s="58">
        <v>188.10649144754996</v>
      </c>
      <c r="HY485" s="58">
        <v>376.89350855245004</v>
      </c>
      <c r="HZ485" s="57">
        <v>0.32980138203335996</v>
      </c>
      <c r="IA485" s="18">
        <v>1088868</v>
      </c>
      <c r="IB485" s="18">
        <v>1632318.9602359119</v>
      </c>
      <c r="IC485" s="18">
        <v>17849407.830179695</v>
      </c>
      <c r="ID485" s="58">
        <v>20.363260156006902</v>
      </c>
      <c r="IE485" s="18">
        <v>181736.0676383079</v>
      </c>
      <c r="IF485" s="18">
        <v>1030567.3688701385</v>
      </c>
      <c r="IG485" s="18">
        <v>905154560.13722515</v>
      </c>
      <c r="IH485" s="18">
        <v>0</v>
      </c>
      <c r="II485" s="18">
        <v>0</v>
      </c>
      <c r="IJ485" s="18">
        <v>2401.6188647389777</v>
      </c>
      <c r="IK485" s="58">
        <v>21.979529097345132</v>
      </c>
      <c r="IL485" s="58">
        <v>8.1864416763735761</v>
      </c>
      <c r="IM485" s="58">
        <v>13.525482473099997</v>
      </c>
      <c r="IN485" s="58">
        <v>20.898928096426388</v>
      </c>
      <c r="IO485" s="58">
        <v>0</v>
      </c>
      <c r="IP485" s="58">
        <v>80.44889403854441</v>
      </c>
      <c r="IQ485" s="58">
        <v>56.927916850316564</v>
      </c>
      <c r="IR485" s="58">
        <v>60.148408379094974</v>
      </c>
      <c r="IS485" s="58">
        <f t="shared" si="35"/>
        <v>2401.6188647389777</v>
      </c>
      <c r="IT485" s="60"/>
      <c r="IU485" s="18">
        <f t="shared" si="36"/>
        <v>13.525482473099997</v>
      </c>
      <c r="IV485" s="18">
        <f t="shared" si="37"/>
        <v>21.979529097345132</v>
      </c>
      <c r="IW485" s="57">
        <f t="shared" si="38"/>
        <v>0.33293184326999992</v>
      </c>
      <c r="IX485" s="57">
        <f t="shared" si="39"/>
        <v>0.49909719106072714</v>
      </c>
      <c r="JA485" s="18">
        <v>205.4</v>
      </c>
    </row>
    <row r="486" spans="18:261" x14ac:dyDescent="0.2">
      <c r="R486" t="s">
        <v>1154</v>
      </c>
      <c r="S486">
        <v>887</v>
      </c>
      <c r="T486" t="s">
        <v>41</v>
      </c>
      <c r="U486">
        <v>5</v>
      </c>
      <c r="V486">
        <v>609</v>
      </c>
      <c r="W486" t="s">
        <v>42</v>
      </c>
      <c r="X486" t="s">
        <v>95</v>
      </c>
      <c r="Y486">
        <v>17127</v>
      </c>
      <c r="Z486">
        <v>150</v>
      </c>
      <c r="AA486">
        <v>949</v>
      </c>
      <c r="AB486" t="b">
        <v>0</v>
      </c>
      <c r="AC486">
        <v>10982</v>
      </c>
      <c r="AD486">
        <v>1955</v>
      </c>
      <c r="AE486" s="10">
        <v>2021</v>
      </c>
      <c r="AF486" s="11">
        <v>60</v>
      </c>
      <c r="AG486" s="11">
        <v>24.966614031766245</v>
      </c>
      <c r="AH486" s="11">
        <v>0</v>
      </c>
      <c r="AI486" s="11">
        <v>24.966614031766245</v>
      </c>
      <c r="AJ486" s="11" t="s">
        <v>95</v>
      </c>
      <c r="AK486" s="11">
        <v>4.82</v>
      </c>
      <c r="AL486" s="11" t="s">
        <v>43</v>
      </c>
      <c r="AM486" s="11">
        <v>-28.91</v>
      </c>
      <c r="AQ486" t="s">
        <v>1139</v>
      </c>
      <c r="AR486" t="s">
        <v>1140</v>
      </c>
      <c r="AS486">
        <v>883</v>
      </c>
      <c r="AT486" t="s">
        <v>41</v>
      </c>
      <c r="AU486">
        <v>7</v>
      </c>
      <c r="AV486">
        <v>598</v>
      </c>
      <c r="AW486" t="s">
        <v>42</v>
      </c>
      <c r="AX486">
        <v>0</v>
      </c>
      <c r="AY486" t="s">
        <v>550</v>
      </c>
      <c r="AZ486" t="s">
        <v>95</v>
      </c>
      <c r="BA486">
        <v>17</v>
      </c>
      <c r="BB486" t="s">
        <v>247</v>
      </c>
      <c r="BC486">
        <v>97</v>
      </c>
      <c r="BD486">
        <v>17097</v>
      </c>
      <c r="BE486">
        <v>328</v>
      </c>
      <c r="BF486">
        <v>10666</v>
      </c>
      <c r="BG486">
        <v>1958</v>
      </c>
      <c r="BH486">
        <v>2022</v>
      </c>
      <c r="BI486" t="s">
        <v>1881</v>
      </c>
      <c r="BJ486" t="s">
        <v>1788</v>
      </c>
      <c r="BK486" t="s">
        <v>1808</v>
      </c>
      <c r="BL486" t="s">
        <v>1910</v>
      </c>
      <c r="BM486">
        <v>0</v>
      </c>
      <c r="BN486">
        <v>0</v>
      </c>
      <c r="BO486">
        <v>0.73750000000000004</v>
      </c>
      <c r="BP486" t="s">
        <v>1968</v>
      </c>
      <c r="BQ486">
        <v>0</v>
      </c>
      <c r="BR486">
        <v>0</v>
      </c>
      <c r="BS486">
        <v>0</v>
      </c>
      <c r="BT486" t="s">
        <v>2021</v>
      </c>
      <c r="BU486" t="s">
        <v>1863</v>
      </c>
      <c r="BV486" t="s">
        <v>1812</v>
      </c>
      <c r="BW486">
        <v>2008</v>
      </c>
      <c r="BX486">
        <v>0</v>
      </c>
      <c r="BY486">
        <v>1.8</v>
      </c>
      <c r="BZ486">
        <v>0.11869</v>
      </c>
      <c r="CA486">
        <v>0.11869</v>
      </c>
      <c r="CB486">
        <v>0.11869</v>
      </c>
      <c r="CC486">
        <v>0.11869</v>
      </c>
      <c r="CD486">
        <v>0.1</v>
      </c>
      <c r="CE486">
        <v>0.1</v>
      </c>
      <c r="CF486">
        <v>0.1</v>
      </c>
      <c r="CG486">
        <v>0.98</v>
      </c>
      <c r="CH486" t="s">
        <v>1793</v>
      </c>
      <c r="CI486">
        <v>2015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CP486">
        <v>0</v>
      </c>
      <c r="CQ486">
        <v>0</v>
      </c>
      <c r="CR486">
        <v>0</v>
      </c>
      <c r="CS486" t="s">
        <v>2602</v>
      </c>
      <c r="CT486" t="s">
        <v>2735</v>
      </c>
      <c r="CU486">
        <v>1</v>
      </c>
      <c r="CV486">
        <v>0</v>
      </c>
      <c r="CW486" t="s">
        <v>2279</v>
      </c>
      <c r="CX486">
        <v>42.383299999999998</v>
      </c>
      <c r="CY486">
        <v>-87.813299999999998</v>
      </c>
      <c r="CZ486" t="s">
        <v>1798</v>
      </c>
      <c r="DA486" t="s">
        <v>1799</v>
      </c>
      <c r="DB486">
        <v>0</v>
      </c>
      <c r="DC486" t="s">
        <v>2280</v>
      </c>
      <c r="DD486" s="18">
        <v>7863328.5999999996</v>
      </c>
      <c r="DE486" s="18">
        <v>788534.4</v>
      </c>
      <c r="DF486" s="57">
        <v>0.21199999999999999</v>
      </c>
      <c r="DG486" t="s">
        <v>1891</v>
      </c>
      <c r="DH486">
        <v>4003418.8</v>
      </c>
      <c r="DI486">
        <v>445.6</v>
      </c>
      <c r="DJ486">
        <v>436.8</v>
      </c>
      <c r="DK486">
        <v>828719.6</v>
      </c>
      <c r="DL486">
        <v>3.4</v>
      </c>
      <c r="DM486">
        <v>227.6</v>
      </c>
      <c r="DN486">
        <v>7</v>
      </c>
      <c r="DO486">
        <v>0</v>
      </c>
      <c r="DP486">
        <v>9.5226889944895698E-2</v>
      </c>
      <c r="DQ486">
        <v>0.11024270692223399</v>
      </c>
      <c r="DR486">
        <v>210.32977965333899</v>
      </c>
      <c r="DS486">
        <v>2.8511044893681301E-7</v>
      </c>
      <c r="DT486">
        <v>0.11295338809897</v>
      </c>
      <c r="DU486">
        <v>0.11333622761231101</v>
      </c>
      <c r="DV486">
        <v>0.111097989724097</v>
      </c>
      <c r="DW486" s="58">
        <v>210.780864480215</v>
      </c>
      <c r="DX486">
        <v>4.3238686476869302E-7</v>
      </c>
      <c r="DY486">
        <v>0.113702818201283</v>
      </c>
      <c r="DZ486">
        <v>1.6007672706209099E-3</v>
      </c>
      <c r="EA486">
        <v>0</v>
      </c>
      <c r="EB486">
        <v>607053</v>
      </c>
      <c r="EC486">
        <v>398009</v>
      </c>
      <c r="ED486">
        <v>81052</v>
      </c>
      <c r="EE486">
        <v>0</v>
      </c>
      <c r="EF486">
        <v>1</v>
      </c>
      <c r="EG486">
        <v>1</v>
      </c>
      <c r="EH486" t="s">
        <v>1821</v>
      </c>
      <c r="EI486">
        <v>6.7104139999999996E-3</v>
      </c>
      <c r="EJ486">
        <v>6.7203089999999998E-3</v>
      </c>
      <c r="EK486" t="s">
        <v>1848</v>
      </c>
      <c r="EL486" t="s">
        <v>1848</v>
      </c>
      <c r="EM486">
        <v>0</v>
      </c>
      <c r="EN486">
        <v>1</v>
      </c>
      <c r="EO486">
        <v>0</v>
      </c>
      <c r="EP486">
        <v>0</v>
      </c>
      <c r="EQ486">
        <v>0</v>
      </c>
      <c r="ER486">
        <v>0</v>
      </c>
      <c r="ES486">
        <v>1</v>
      </c>
      <c r="ET486">
        <v>0</v>
      </c>
      <c r="EU486">
        <v>0</v>
      </c>
      <c r="EV486">
        <v>0</v>
      </c>
      <c r="EW486">
        <v>0</v>
      </c>
      <c r="EX486">
        <v>1</v>
      </c>
      <c r="EY486">
        <v>1</v>
      </c>
      <c r="EZ486" t="s">
        <v>1823</v>
      </c>
      <c r="FA486">
        <v>64</v>
      </c>
      <c r="FB486" t="s">
        <v>1860</v>
      </c>
      <c r="FC486">
        <v>0</v>
      </c>
      <c r="FD486" t="s">
        <v>1803</v>
      </c>
      <c r="FE486">
        <v>0</v>
      </c>
      <c r="FF486">
        <v>0</v>
      </c>
      <c r="FG486">
        <v>0</v>
      </c>
      <c r="FH486">
        <v>0</v>
      </c>
      <c r="FI486">
        <v>0</v>
      </c>
      <c r="FJ486">
        <v>0</v>
      </c>
      <c r="FK486">
        <v>0</v>
      </c>
      <c r="FL486">
        <v>100</v>
      </c>
      <c r="FM486">
        <v>99</v>
      </c>
      <c r="FN486">
        <v>95</v>
      </c>
      <c r="FO486">
        <v>88</v>
      </c>
      <c r="FP486">
        <v>1</v>
      </c>
      <c r="FQ486">
        <v>0</v>
      </c>
      <c r="FR486">
        <v>0</v>
      </c>
      <c r="FS486">
        <v>0</v>
      </c>
      <c r="FT486">
        <v>0</v>
      </c>
      <c r="FU486">
        <v>0</v>
      </c>
      <c r="FV486">
        <v>0</v>
      </c>
      <c r="FW486">
        <v>0</v>
      </c>
      <c r="FX486" t="s">
        <v>1827</v>
      </c>
      <c r="FY486">
        <v>0</v>
      </c>
      <c r="FZ486">
        <v>0</v>
      </c>
      <c r="GA486">
        <v>1</v>
      </c>
      <c r="GB486" t="s">
        <v>1828</v>
      </c>
      <c r="GC486">
        <v>0</v>
      </c>
      <c r="GD486">
        <v>1</v>
      </c>
      <c r="GE486">
        <v>1</v>
      </c>
      <c r="GF486">
        <v>1</v>
      </c>
      <c r="GG486">
        <v>0</v>
      </c>
      <c r="GH486">
        <v>1</v>
      </c>
      <c r="GI486">
        <v>0</v>
      </c>
      <c r="GJ486" t="s">
        <v>1836</v>
      </c>
      <c r="GK486">
        <v>0</v>
      </c>
      <c r="GL486">
        <v>1</v>
      </c>
      <c r="GM486" t="s">
        <v>1836</v>
      </c>
      <c r="GN486">
        <v>0</v>
      </c>
      <c r="GO486" t="s">
        <v>1838</v>
      </c>
      <c r="GP486">
        <v>0</v>
      </c>
      <c r="GQ486" t="s">
        <v>2233</v>
      </c>
      <c r="GR486">
        <v>445.60811760000001</v>
      </c>
      <c r="GS486">
        <v>0.99998178309667296</v>
      </c>
      <c r="GT486">
        <v>0.98023348935508703</v>
      </c>
      <c r="GU486">
        <v>0</v>
      </c>
      <c r="GV486">
        <v>6592600</v>
      </c>
      <c r="GW486">
        <v>646025</v>
      </c>
      <c r="GX486">
        <v>0.18</v>
      </c>
      <c r="GY486">
        <v>693312</v>
      </c>
      <c r="GZ486">
        <v>210.33037041531415</v>
      </c>
      <c r="HA486" t="s">
        <v>1806</v>
      </c>
      <c r="HB486" s="57">
        <v>0.21199999999999999</v>
      </c>
      <c r="HC486" t="s">
        <v>1806</v>
      </c>
      <c r="HD486" s="58">
        <v>210.780864480215</v>
      </c>
      <c r="HE486" s="18">
        <v>609135.35999999999</v>
      </c>
      <c r="HF486" s="18">
        <v>6497037.74976</v>
      </c>
      <c r="HG486" s="18">
        <v>684725.61672750174</v>
      </c>
      <c r="HH486" s="57">
        <v>0.47605224963715531</v>
      </c>
      <c r="HI486">
        <v>222</v>
      </c>
      <c r="HJ486" s="11">
        <v>35.438946798982784</v>
      </c>
      <c r="HK486">
        <v>3</v>
      </c>
      <c r="HL486" s="11">
        <v>15.963489549091344</v>
      </c>
      <c r="HM486" s="59" t="s">
        <v>44</v>
      </c>
      <c r="HN486" s="59" t="s">
        <v>44</v>
      </c>
      <c r="HO486" s="59" t="s">
        <v>44</v>
      </c>
      <c r="HP486" s="59" t="s">
        <v>44</v>
      </c>
      <c r="HQ486" s="59" t="s">
        <v>44</v>
      </c>
      <c r="HR486" s="59" t="s">
        <v>44</v>
      </c>
      <c r="HS486" s="59" t="s">
        <v>44</v>
      </c>
      <c r="HT486" s="59" t="s">
        <v>44</v>
      </c>
      <c r="HU486" t="s">
        <v>44</v>
      </c>
      <c r="HV486" s="19">
        <v>1</v>
      </c>
      <c r="HW486" s="18">
        <v>337.10520160800002</v>
      </c>
      <c r="HX486" s="58">
        <v>111.0424534096752</v>
      </c>
      <c r="HY486" s="58">
        <v>216.9575465903248</v>
      </c>
      <c r="HZ486" s="57">
        <v>0.32050509923631737</v>
      </c>
      <c r="IA486" s="18">
        <v>609135.35999999999</v>
      </c>
      <c r="IB486" s="18">
        <v>920900.89153372601</v>
      </c>
      <c r="IC486" s="18">
        <v>9822328.909098722</v>
      </c>
      <c r="ID486" s="58">
        <v>21.078086448021502</v>
      </c>
      <c r="IE486" s="18">
        <v>103517.9489334418</v>
      </c>
      <c r="IF486" s="18">
        <v>581207.66779405996</v>
      </c>
      <c r="IG486" s="18">
        <v>534328094.15095806</v>
      </c>
      <c r="IH486" s="18">
        <v>1</v>
      </c>
      <c r="II486" s="18">
        <v>0</v>
      </c>
      <c r="IJ486" s="18">
        <v>2462.8232691067237</v>
      </c>
      <c r="IK486" s="58">
        <v>25.596129658536587</v>
      </c>
      <c r="IL486" s="58">
        <v>8.1885522768011416</v>
      </c>
      <c r="IM486" s="58">
        <v>13.753481121701999</v>
      </c>
      <c r="IN486" s="58">
        <v>26.113713835326401</v>
      </c>
      <c r="IO486" s="58">
        <v>0</v>
      </c>
      <c r="IP486" s="58">
        <v>81.102912433937675</v>
      </c>
      <c r="IQ486" s="58">
        <v>66.95261601963459</v>
      </c>
      <c r="IR486" s="58">
        <v>70.169765682638314</v>
      </c>
      <c r="IS486" s="58">
        <f t="shared" si="35"/>
        <v>2462.8232691067237</v>
      </c>
      <c r="IT486" s="60"/>
      <c r="IU486" s="18">
        <f t="shared" si="36"/>
        <v>13.753481121701999</v>
      </c>
      <c r="IV486" s="18">
        <f t="shared" si="37"/>
        <v>25.596129658536587</v>
      </c>
      <c r="IW486" s="57">
        <f t="shared" si="38"/>
        <v>0.33854406527339997</v>
      </c>
      <c r="IX486" s="57">
        <f t="shared" si="39"/>
        <v>0.5118165058316857</v>
      </c>
      <c r="JA486" s="18">
        <v>214.13</v>
      </c>
    </row>
    <row r="487" spans="18:261" x14ac:dyDescent="0.2">
      <c r="R487" t="s">
        <v>1155</v>
      </c>
      <c r="S487">
        <v>887</v>
      </c>
      <c r="T487" t="s">
        <v>41</v>
      </c>
      <c r="U487">
        <v>6</v>
      </c>
      <c r="V487">
        <v>610</v>
      </c>
      <c r="W487" t="s">
        <v>42</v>
      </c>
      <c r="X487" t="s">
        <v>95</v>
      </c>
      <c r="Y487">
        <v>17127</v>
      </c>
      <c r="Z487">
        <v>158</v>
      </c>
      <c r="AA487">
        <v>949</v>
      </c>
      <c r="AB487" t="b">
        <v>0</v>
      </c>
      <c r="AC487">
        <v>10992</v>
      </c>
      <c r="AD487">
        <v>1955</v>
      </c>
      <c r="AE487" s="10">
        <v>2021</v>
      </c>
      <c r="AF487" s="11">
        <v>60</v>
      </c>
      <c r="AG487" s="11">
        <v>24.966614031766245</v>
      </c>
      <c r="AH487" s="11">
        <v>0</v>
      </c>
      <c r="AI487" s="11">
        <v>24.966614031766245</v>
      </c>
      <c r="AJ487" s="11" t="s">
        <v>95</v>
      </c>
      <c r="AK487" s="11">
        <v>4.82</v>
      </c>
      <c r="AL487" s="11" t="s">
        <v>43</v>
      </c>
      <c r="AM487" s="11">
        <v>-28.91</v>
      </c>
      <c r="AQ487" t="s">
        <v>1139</v>
      </c>
      <c r="AR487" t="s">
        <v>1141</v>
      </c>
      <c r="AS487">
        <v>883</v>
      </c>
      <c r="AT487" t="s">
        <v>41</v>
      </c>
      <c r="AU487">
        <v>8</v>
      </c>
      <c r="AV487">
        <v>599</v>
      </c>
      <c r="AW487" t="s">
        <v>42</v>
      </c>
      <c r="AX487">
        <v>0</v>
      </c>
      <c r="AY487" t="s">
        <v>550</v>
      </c>
      <c r="AZ487" t="s">
        <v>95</v>
      </c>
      <c r="BA487">
        <v>17</v>
      </c>
      <c r="BB487" t="s">
        <v>247</v>
      </c>
      <c r="BC487">
        <v>97</v>
      </c>
      <c r="BD487">
        <v>17097</v>
      </c>
      <c r="BE487">
        <v>361</v>
      </c>
      <c r="BF487">
        <v>10890</v>
      </c>
      <c r="BG487">
        <v>1962</v>
      </c>
      <c r="BH487">
        <v>2022</v>
      </c>
      <c r="BI487" t="s">
        <v>1881</v>
      </c>
      <c r="BJ487" t="s">
        <v>1788</v>
      </c>
      <c r="BK487" t="s">
        <v>1808</v>
      </c>
      <c r="BL487" t="s">
        <v>1910</v>
      </c>
      <c r="BM487">
        <v>0</v>
      </c>
      <c r="BN487">
        <v>0</v>
      </c>
      <c r="BO487">
        <v>0.70109999999999995</v>
      </c>
      <c r="BP487" t="s">
        <v>1968</v>
      </c>
      <c r="BQ487">
        <v>0</v>
      </c>
      <c r="BR487">
        <v>0</v>
      </c>
      <c r="BS487">
        <v>0</v>
      </c>
      <c r="BT487" t="s">
        <v>1909</v>
      </c>
      <c r="BU487" t="s">
        <v>1863</v>
      </c>
      <c r="BV487" t="s">
        <v>1812</v>
      </c>
      <c r="BW487">
        <v>2008</v>
      </c>
      <c r="BX487">
        <v>0</v>
      </c>
      <c r="BY487">
        <v>1.8</v>
      </c>
      <c r="BZ487">
        <v>0.108809999999999</v>
      </c>
      <c r="CA487">
        <v>0.108809999999999</v>
      </c>
      <c r="CB487">
        <v>0.108809999999999</v>
      </c>
      <c r="CC487">
        <v>0.108809999999999</v>
      </c>
      <c r="CD487">
        <v>0.1</v>
      </c>
      <c r="CE487">
        <v>0.1</v>
      </c>
      <c r="CF487">
        <v>0.1</v>
      </c>
      <c r="CG487">
        <v>0.98</v>
      </c>
      <c r="CH487" t="s">
        <v>1793</v>
      </c>
      <c r="CI487">
        <v>2016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P487">
        <v>0</v>
      </c>
      <c r="CQ487">
        <v>0</v>
      </c>
      <c r="CR487">
        <v>0</v>
      </c>
      <c r="CS487" t="s">
        <v>2602</v>
      </c>
      <c r="CT487" t="s">
        <v>2736</v>
      </c>
      <c r="CU487">
        <v>1</v>
      </c>
      <c r="CV487">
        <v>0</v>
      </c>
      <c r="CW487" t="s">
        <v>2279</v>
      </c>
      <c r="CX487">
        <v>42.383299999999998</v>
      </c>
      <c r="CY487">
        <v>-87.813299999999998</v>
      </c>
      <c r="CZ487" t="s">
        <v>1798</v>
      </c>
      <c r="DA487" t="s">
        <v>1799</v>
      </c>
      <c r="DB487">
        <v>0</v>
      </c>
      <c r="DC487" t="s">
        <v>2280</v>
      </c>
      <c r="DD487" s="18">
        <v>9362367.4000000004</v>
      </c>
      <c r="DE487" s="18">
        <v>852402.4</v>
      </c>
      <c r="DF487" s="57">
        <v>0.215999999999999</v>
      </c>
      <c r="DG487" t="s">
        <v>1891</v>
      </c>
      <c r="DH487">
        <v>4724471.4000000004</v>
      </c>
      <c r="DI487">
        <v>615</v>
      </c>
      <c r="DJ487">
        <v>536.4</v>
      </c>
      <c r="DK487">
        <v>995799.8</v>
      </c>
      <c r="DL487">
        <v>3.8</v>
      </c>
      <c r="DM487">
        <v>272.8</v>
      </c>
      <c r="DN487">
        <v>85</v>
      </c>
      <c r="DO487">
        <v>0</v>
      </c>
      <c r="DP487">
        <v>0.109155695005254</v>
      </c>
      <c r="DQ487">
        <v>0.122317325333541</v>
      </c>
      <c r="DR487">
        <v>212.72399181375201</v>
      </c>
      <c r="DS487">
        <v>2.86122398441033E-7</v>
      </c>
      <c r="DT487">
        <v>0.11720987088632499</v>
      </c>
      <c r="DU487">
        <v>0.131377027566766</v>
      </c>
      <c r="DV487">
        <v>0.114586402580185</v>
      </c>
      <c r="DW487" s="58">
        <v>212.72393134240801</v>
      </c>
      <c r="DX487">
        <v>4.0588024776724702E-7</v>
      </c>
      <c r="DY487">
        <v>0.115483818994014</v>
      </c>
      <c r="DZ487">
        <v>1.41358070219538E-2</v>
      </c>
      <c r="EA487">
        <v>0</v>
      </c>
      <c r="EB487">
        <v>589114</v>
      </c>
      <c r="EC487">
        <v>409709</v>
      </c>
      <c r="ED487">
        <v>112572</v>
      </c>
      <c r="EE487">
        <v>0</v>
      </c>
      <c r="EF487">
        <v>1</v>
      </c>
      <c r="EG487">
        <v>1</v>
      </c>
      <c r="EH487" t="s">
        <v>1821</v>
      </c>
      <c r="EI487">
        <v>1.16737419999999E-2</v>
      </c>
      <c r="EJ487">
        <v>6.7203089999999998E-3</v>
      </c>
      <c r="EK487" t="s">
        <v>1848</v>
      </c>
      <c r="EL487" t="s">
        <v>1848</v>
      </c>
      <c r="EM487">
        <v>0</v>
      </c>
      <c r="EN487">
        <v>1</v>
      </c>
      <c r="EO487">
        <v>0</v>
      </c>
      <c r="EP487">
        <v>0</v>
      </c>
      <c r="EQ487">
        <v>0</v>
      </c>
      <c r="ER487">
        <v>0</v>
      </c>
      <c r="ES487">
        <v>1</v>
      </c>
      <c r="ET487">
        <v>0</v>
      </c>
      <c r="EU487">
        <v>0</v>
      </c>
      <c r="EV487">
        <v>0</v>
      </c>
      <c r="EW487">
        <v>0</v>
      </c>
      <c r="EX487">
        <v>1</v>
      </c>
      <c r="EY487">
        <v>1</v>
      </c>
      <c r="EZ487" t="s">
        <v>1823</v>
      </c>
      <c r="FA487">
        <v>60</v>
      </c>
      <c r="FB487" t="s">
        <v>1860</v>
      </c>
      <c r="FC487">
        <v>0</v>
      </c>
      <c r="FD487" t="s">
        <v>1803</v>
      </c>
      <c r="FE487">
        <v>0</v>
      </c>
      <c r="FF487">
        <v>0</v>
      </c>
      <c r="FG487">
        <v>0</v>
      </c>
      <c r="FH487">
        <v>0</v>
      </c>
      <c r="FI487">
        <v>0</v>
      </c>
      <c r="FJ487">
        <v>0</v>
      </c>
      <c r="FK487">
        <v>0</v>
      </c>
      <c r="FL487">
        <v>100</v>
      </c>
      <c r="FM487">
        <v>99</v>
      </c>
      <c r="FN487">
        <v>95</v>
      </c>
      <c r="FO487">
        <v>88</v>
      </c>
      <c r="FP487">
        <v>1</v>
      </c>
      <c r="FQ487">
        <v>0</v>
      </c>
      <c r="FR487">
        <v>0</v>
      </c>
      <c r="FS487">
        <v>0</v>
      </c>
      <c r="FT487">
        <v>0</v>
      </c>
      <c r="FU487">
        <v>0</v>
      </c>
      <c r="FV487">
        <v>0</v>
      </c>
      <c r="FW487">
        <v>0</v>
      </c>
      <c r="FX487" t="s">
        <v>1827</v>
      </c>
      <c r="FY487">
        <v>0</v>
      </c>
      <c r="FZ487">
        <v>0</v>
      </c>
      <c r="GA487">
        <v>1</v>
      </c>
      <c r="GB487" t="s">
        <v>1828</v>
      </c>
      <c r="GC487">
        <v>0</v>
      </c>
      <c r="GD487">
        <v>1</v>
      </c>
      <c r="GE487">
        <v>1</v>
      </c>
      <c r="GF487">
        <v>1</v>
      </c>
      <c r="GG487">
        <v>0</v>
      </c>
      <c r="GH487">
        <v>1</v>
      </c>
      <c r="GI487">
        <v>1</v>
      </c>
      <c r="GJ487" t="s">
        <v>1836</v>
      </c>
      <c r="GK487" t="s">
        <v>1804</v>
      </c>
      <c r="GL487">
        <v>1</v>
      </c>
      <c r="GM487" t="s">
        <v>1836</v>
      </c>
      <c r="GN487">
        <v>0</v>
      </c>
      <c r="GO487" t="s">
        <v>1838</v>
      </c>
      <c r="GP487">
        <v>0</v>
      </c>
      <c r="GQ487" t="s">
        <v>2233</v>
      </c>
      <c r="GR487">
        <v>445.60811760000001</v>
      </c>
      <c r="GS487">
        <v>1.3801364376222001</v>
      </c>
      <c r="GT487">
        <v>1.20374826852121</v>
      </c>
      <c r="GU487">
        <v>0</v>
      </c>
      <c r="GV487">
        <v>7856475</v>
      </c>
      <c r="GW487">
        <v>710715</v>
      </c>
      <c r="GX487">
        <v>0.18</v>
      </c>
      <c r="GY487">
        <v>835629</v>
      </c>
      <c r="GZ487">
        <v>212.72364514620105</v>
      </c>
      <c r="HA487" t="s">
        <v>1806</v>
      </c>
      <c r="HB487" s="57">
        <v>0.215999999999999</v>
      </c>
      <c r="HC487" t="s">
        <v>1806</v>
      </c>
      <c r="HD487" s="58">
        <v>212.72393134240801</v>
      </c>
      <c r="HE487" s="18">
        <v>683069.75999999687</v>
      </c>
      <c r="HF487" s="18">
        <v>7438629.6863999665</v>
      </c>
      <c r="HG487" s="18">
        <v>791187.27534567227</v>
      </c>
      <c r="HH487" s="57">
        <v>0.52394775036284469</v>
      </c>
      <c r="HI487">
        <v>222</v>
      </c>
      <c r="HJ487" s="11">
        <v>32.92108793157616</v>
      </c>
      <c r="HK487">
        <v>3</v>
      </c>
      <c r="HL487" s="11">
        <v>14.829318888097371</v>
      </c>
      <c r="HM487" s="59" t="s">
        <v>44</v>
      </c>
      <c r="HN487" s="59" t="s">
        <v>44</v>
      </c>
      <c r="HO487" s="59" t="s">
        <v>44</v>
      </c>
      <c r="HP487" s="59" t="s">
        <v>44</v>
      </c>
      <c r="HQ487" s="59" t="s">
        <v>44</v>
      </c>
      <c r="HR487" s="59" t="s">
        <v>44</v>
      </c>
      <c r="HS487" s="59" t="s">
        <v>44</v>
      </c>
      <c r="HT487" s="59" t="s">
        <v>44</v>
      </c>
      <c r="HU487" t="s">
        <v>44</v>
      </c>
      <c r="HV487" s="19">
        <v>1</v>
      </c>
      <c r="HW487" s="18">
        <v>378.81320746499995</v>
      </c>
      <c r="HX487" s="58">
        <v>124.78107053897097</v>
      </c>
      <c r="HY487" s="58">
        <v>236.21892946102903</v>
      </c>
      <c r="HZ487" s="57">
        <v>0.33010055619976886</v>
      </c>
      <c r="IA487" s="18">
        <v>683069.75999999687</v>
      </c>
      <c r="IB487" s="18">
        <v>1043896.7949039011</v>
      </c>
      <c r="IC487" s="18">
        <v>11368036.096503483</v>
      </c>
      <c r="ID487" s="58">
        <v>21.272393134240801</v>
      </c>
      <c r="IE487" s="18">
        <v>120912.66650453114</v>
      </c>
      <c r="IF487" s="18">
        <v>670274.6088411411</v>
      </c>
      <c r="IG487" s="18">
        <v>600437306.27258694</v>
      </c>
      <c r="IH487" s="18">
        <v>1</v>
      </c>
      <c r="II487" s="18">
        <v>0</v>
      </c>
      <c r="IJ487" s="18">
        <v>2541.8678665701341</v>
      </c>
      <c r="IK487" s="58">
        <v>24.807982371191137</v>
      </c>
      <c r="IL487" s="58">
        <v>8.6288545626076338</v>
      </c>
      <c r="IM487" s="58">
        <v>14.042322277829996</v>
      </c>
      <c r="IN487" s="58">
        <v>25.559893323250073</v>
      </c>
      <c r="IO487" s="58">
        <v>0</v>
      </c>
      <c r="IP487" s="58">
        <v>83.407793885498975</v>
      </c>
      <c r="IQ487" s="58">
        <v>65.03244512658749</v>
      </c>
      <c r="IR487" s="58">
        <v>66.273876555809196</v>
      </c>
      <c r="IS487" s="58">
        <f t="shared" si="35"/>
        <v>2541.8678665701341</v>
      </c>
      <c r="IT487" s="60"/>
      <c r="IU487" s="18">
        <f t="shared" si="36"/>
        <v>14.042322277829996</v>
      </c>
      <c r="IV487" s="18">
        <f t="shared" si="37"/>
        <v>24.807982371191137</v>
      </c>
      <c r="IW487" s="57">
        <f t="shared" si="38"/>
        <v>0.34565393501099995</v>
      </c>
      <c r="IX487" s="57">
        <f t="shared" si="39"/>
        <v>0.52824331573967753</v>
      </c>
      <c r="JA487" s="18">
        <v>214.13</v>
      </c>
    </row>
    <row r="488" spans="18:261" x14ac:dyDescent="0.2">
      <c r="R488" t="s">
        <v>1156</v>
      </c>
      <c r="S488">
        <v>2718</v>
      </c>
      <c r="T488" t="s">
        <v>41</v>
      </c>
      <c r="U488">
        <v>2</v>
      </c>
      <c r="V488">
        <v>1844</v>
      </c>
      <c r="W488" t="s">
        <v>42</v>
      </c>
      <c r="X488" t="s">
        <v>385</v>
      </c>
      <c r="Y488">
        <v>37071</v>
      </c>
      <c r="Z488">
        <v>162</v>
      </c>
      <c r="AA488">
        <v>1098</v>
      </c>
      <c r="AB488" t="b">
        <v>0</v>
      </c>
      <c r="AC488">
        <v>10779</v>
      </c>
      <c r="AD488">
        <v>1957</v>
      </c>
      <c r="AE488" s="10">
        <v>2021</v>
      </c>
      <c r="AF488" s="11">
        <v>176</v>
      </c>
      <c r="AG488" s="11">
        <v>44.342592860790688</v>
      </c>
      <c r="AH488" s="11">
        <v>88</v>
      </c>
      <c r="AI488" s="11">
        <v>25.194655034540165</v>
      </c>
      <c r="AJ488" s="11" t="s">
        <v>56</v>
      </c>
      <c r="AK488" s="11">
        <v>4.82</v>
      </c>
      <c r="AL488" s="11" t="s">
        <v>100</v>
      </c>
      <c r="AM488" s="11">
        <v>-28.91</v>
      </c>
      <c r="AQ488" t="s">
        <v>1142</v>
      </c>
      <c r="AR488" t="s">
        <v>1143</v>
      </c>
      <c r="AS488">
        <v>884</v>
      </c>
      <c r="AT488" t="s">
        <v>41</v>
      </c>
      <c r="AU488">
        <v>4</v>
      </c>
      <c r="AV488">
        <v>603</v>
      </c>
      <c r="AW488" t="s">
        <v>42</v>
      </c>
      <c r="AX488">
        <v>0</v>
      </c>
      <c r="AY488" t="s">
        <v>550</v>
      </c>
      <c r="AZ488" t="s">
        <v>95</v>
      </c>
      <c r="BA488">
        <v>17</v>
      </c>
      <c r="BB488" t="s">
        <v>1144</v>
      </c>
      <c r="BC488">
        <v>197</v>
      </c>
      <c r="BD488">
        <v>17197</v>
      </c>
      <c r="BE488">
        <v>510</v>
      </c>
      <c r="BF488">
        <v>10252</v>
      </c>
      <c r="BG488">
        <v>1963</v>
      </c>
      <c r="BH488">
        <v>2022</v>
      </c>
      <c r="BI488" t="s">
        <v>1881</v>
      </c>
      <c r="BJ488" t="s">
        <v>1788</v>
      </c>
      <c r="BK488" t="s">
        <v>1808</v>
      </c>
      <c r="BL488" t="s">
        <v>1910</v>
      </c>
      <c r="BM488">
        <v>0</v>
      </c>
      <c r="BN488">
        <v>0</v>
      </c>
      <c r="BO488">
        <v>0.70850000000000002</v>
      </c>
      <c r="BP488" t="s">
        <v>1968</v>
      </c>
      <c r="BQ488" t="s">
        <v>1699</v>
      </c>
      <c r="BR488">
        <v>0</v>
      </c>
      <c r="BS488">
        <v>2009</v>
      </c>
      <c r="BT488" t="s">
        <v>1909</v>
      </c>
      <c r="BU488" t="s">
        <v>1863</v>
      </c>
      <c r="BV488" t="s">
        <v>1812</v>
      </c>
      <c r="BW488">
        <v>2009</v>
      </c>
      <c r="BX488">
        <v>0</v>
      </c>
      <c r="BY488">
        <v>1.8</v>
      </c>
      <c r="BZ488">
        <v>8.992E-2</v>
      </c>
      <c r="CA488">
        <v>8.992E-2</v>
      </c>
      <c r="CB488">
        <v>8.992E-2</v>
      </c>
      <c r="CC488">
        <v>8.992E-2</v>
      </c>
      <c r="CD488">
        <v>0.1</v>
      </c>
      <c r="CE488">
        <v>0.1</v>
      </c>
      <c r="CF488">
        <v>0.1</v>
      </c>
      <c r="CG488">
        <v>0.98</v>
      </c>
      <c r="CH488" t="s">
        <v>1793</v>
      </c>
      <c r="CI488">
        <v>2016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 t="s">
        <v>2602</v>
      </c>
      <c r="CT488" t="s">
        <v>2737</v>
      </c>
      <c r="CU488">
        <v>1</v>
      </c>
      <c r="CV488">
        <v>0</v>
      </c>
      <c r="CW488" t="s">
        <v>2279</v>
      </c>
      <c r="CX488">
        <v>41.633400000000002</v>
      </c>
      <c r="CY488">
        <v>-88.062899999999999</v>
      </c>
      <c r="CZ488" t="s">
        <v>1798</v>
      </c>
      <c r="DA488" t="s">
        <v>1799</v>
      </c>
      <c r="DB488">
        <v>0</v>
      </c>
      <c r="DC488">
        <v>0</v>
      </c>
      <c r="DD488" s="18">
        <v>7604508.5999999996</v>
      </c>
      <c r="DE488" s="18">
        <v>716903.2</v>
      </c>
      <c r="DF488" s="57">
        <v>0.13400000000000001</v>
      </c>
      <c r="DG488" t="s">
        <v>1877</v>
      </c>
      <c r="DH488">
        <v>3488219.75</v>
      </c>
      <c r="DI488">
        <v>507</v>
      </c>
      <c r="DJ488">
        <v>365.6</v>
      </c>
      <c r="DK488">
        <v>803196.2</v>
      </c>
      <c r="DL488">
        <v>2.2000000000000002</v>
      </c>
      <c r="DM488">
        <v>174.5</v>
      </c>
      <c r="DN488">
        <v>27</v>
      </c>
      <c r="DO488">
        <v>4</v>
      </c>
      <c r="DP488">
        <v>0.115322757773878</v>
      </c>
      <c r="DQ488">
        <v>9.4985756921638395E-2</v>
      </c>
      <c r="DR488">
        <v>211.241863405217</v>
      </c>
      <c r="DS488">
        <v>2.3925883355576398E-7</v>
      </c>
      <c r="DT488">
        <v>9.49444466602965E-2</v>
      </c>
      <c r="DU488">
        <v>0.133341949274671</v>
      </c>
      <c r="DV488">
        <v>9.6153484526271593E-2</v>
      </c>
      <c r="DW488" s="58">
        <v>211.24210445366501</v>
      </c>
      <c r="DX488">
        <v>2.8930205957029202E-7</v>
      </c>
      <c r="DY488">
        <v>0.10005103606216301</v>
      </c>
      <c r="DZ488">
        <v>1.16904169755245E-2</v>
      </c>
      <c r="EA488">
        <v>1.7319136260036401E-3</v>
      </c>
      <c r="EB488">
        <v>776767</v>
      </c>
      <c r="EC488">
        <v>496091</v>
      </c>
      <c r="ED488">
        <v>0</v>
      </c>
      <c r="EE488">
        <v>4417</v>
      </c>
      <c r="EF488">
        <v>1</v>
      </c>
      <c r="EG488">
        <v>0</v>
      </c>
      <c r="EH488">
        <v>0</v>
      </c>
      <c r="EI488">
        <v>0</v>
      </c>
      <c r="EJ488">
        <v>0</v>
      </c>
      <c r="EK488">
        <v>0</v>
      </c>
      <c r="EL488">
        <v>0</v>
      </c>
      <c r="EM488">
        <v>0</v>
      </c>
      <c r="EN488">
        <v>1</v>
      </c>
      <c r="EO488">
        <v>1</v>
      </c>
      <c r="EP488">
        <v>0</v>
      </c>
      <c r="EQ488">
        <v>0</v>
      </c>
      <c r="ER488">
        <v>0</v>
      </c>
      <c r="ES488">
        <v>1</v>
      </c>
      <c r="ET488">
        <v>0</v>
      </c>
      <c r="EU488">
        <v>0</v>
      </c>
      <c r="EV488">
        <v>0</v>
      </c>
      <c r="EW488">
        <v>0</v>
      </c>
      <c r="EX488">
        <v>1</v>
      </c>
      <c r="EY488">
        <v>1</v>
      </c>
      <c r="EZ488" t="s">
        <v>1950</v>
      </c>
      <c r="FA488">
        <v>59</v>
      </c>
      <c r="FB488" t="s">
        <v>1824</v>
      </c>
      <c r="FC488">
        <v>0</v>
      </c>
      <c r="FD488" t="s">
        <v>1803</v>
      </c>
      <c r="FE488">
        <v>0</v>
      </c>
      <c r="FF488">
        <v>0</v>
      </c>
      <c r="FG488">
        <v>0</v>
      </c>
      <c r="FH488">
        <v>0</v>
      </c>
      <c r="FI488">
        <v>0</v>
      </c>
      <c r="FJ488">
        <v>0</v>
      </c>
      <c r="FK488">
        <v>0</v>
      </c>
      <c r="FL488">
        <v>96</v>
      </c>
      <c r="FM488">
        <v>58</v>
      </c>
      <c r="FN488">
        <v>100</v>
      </c>
      <c r="FO488">
        <v>95</v>
      </c>
      <c r="FP488">
        <v>1</v>
      </c>
      <c r="FQ488">
        <v>0</v>
      </c>
      <c r="FR488">
        <v>0</v>
      </c>
      <c r="FS488">
        <v>0</v>
      </c>
      <c r="FT488">
        <v>0</v>
      </c>
      <c r="FU488">
        <v>0</v>
      </c>
      <c r="FV488">
        <v>0</v>
      </c>
      <c r="FW488">
        <v>0</v>
      </c>
      <c r="FX488">
        <v>0</v>
      </c>
      <c r="FY488">
        <v>0</v>
      </c>
      <c r="FZ488">
        <v>0</v>
      </c>
      <c r="GA488">
        <v>0</v>
      </c>
      <c r="GB488" t="s">
        <v>1828</v>
      </c>
      <c r="GC488">
        <v>0</v>
      </c>
      <c r="GD488">
        <v>1</v>
      </c>
      <c r="GE488">
        <v>1</v>
      </c>
      <c r="GF488">
        <v>1</v>
      </c>
      <c r="GG488">
        <v>0</v>
      </c>
      <c r="GH488">
        <v>1</v>
      </c>
      <c r="GI488">
        <v>1</v>
      </c>
      <c r="GJ488" t="s">
        <v>1836</v>
      </c>
      <c r="GK488" t="s">
        <v>1804</v>
      </c>
      <c r="GL488">
        <v>1</v>
      </c>
      <c r="GM488" t="s">
        <v>1836</v>
      </c>
      <c r="GN488">
        <v>0</v>
      </c>
      <c r="GO488">
        <v>0</v>
      </c>
      <c r="GP488">
        <v>0</v>
      </c>
      <c r="GQ488" t="s">
        <v>1830</v>
      </c>
      <c r="GR488">
        <v>509.09191339999899</v>
      </c>
      <c r="GS488">
        <v>0.99589089249909901</v>
      </c>
      <c r="GT488">
        <v>0.71814144042933004</v>
      </c>
      <c r="GU488">
        <v>0</v>
      </c>
      <c r="GV488">
        <v>9149106</v>
      </c>
      <c r="GW488">
        <v>862263</v>
      </c>
      <c r="GX488">
        <v>0.16</v>
      </c>
      <c r="GY488">
        <v>966337</v>
      </c>
      <c r="GZ488">
        <v>211.24184155260633</v>
      </c>
      <c r="HA488" t="s">
        <v>1840</v>
      </c>
      <c r="HB488" s="57">
        <v>0.2</v>
      </c>
      <c r="HC488" t="s">
        <v>1806</v>
      </c>
      <c r="HD488" s="58">
        <v>211.24210445366501</v>
      </c>
      <c r="HE488" s="18">
        <v>893520</v>
      </c>
      <c r="HF488" s="18">
        <v>9160367.0399999991</v>
      </c>
      <c r="HG488" s="18">
        <v>967527.60554879496</v>
      </c>
      <c r="HH488" s="57">
        <v>1</v>
      </c>
      <c r="HI488">
        <v>223</v>
      </c>
      <c r="HJ488" s="11">
        <v>27.726656037695403</v>
      </c>
      <c r="HK488">
        <v>24</v>
      </c>
      <c r="HL488" s="11">
        <v>12.433478043809597</v>
      </c>
      <c r="HM488" s="59">
        <v>2884</v>
      </c>
      <c r="HN488" s="59">
        <v>12.66</v>
      </c>
      <c r="HO488" s="59">
        <v>4.59</v>
      </c>
      <c r="HP488" s="59">
        <v>37.93</v>
      </c>
      <c r="HQ488" s="59">
        <v>0.32</v>
      </c>
      <c r="HR488" s="59">
        <v>0.47</v>
      </c>
      <c r="HS488" s="59">
        <v>4.82</v>
      </c>
      <c r="HT488" s="59">
        <v>17.28</v>
      </c>
      <c r="HU488" t="s">
        <v>44</v>
      </c>
      <c r="HV488" s="19">
        <v>1</v>
      </c>
      <c r="HW488" s="18">
        <v>503.8123444200001</v>
      </c>
      <c r="HX488" s="58">
        <v>165.95578625194801</v>
      </c>
      <c r="HY488" s="58">
        <v>344.04421374805202</v>
      </c>
      <c r="HZ488" s="57">
        <v>0.29647352265803811</v>
      </c>
      <c r="IA488" s="18">
        <v>893520.00000000012</v>
      </c>
      <c r="IB488" s="18">
        <v>1324525.1098270512</v>
      </c>
      <c r="IC488" s="18">
        <v>13579031.425946929</v>
      </c>
      <c r="ID488" s="58">
        <v>21.124210445366501</v>
      </c>
      <c r="IE488" s="18">
        <v>143423.15874297405</v>
      </c>
      <c r="IF488" s="18">
        <v>824104.44680582092</v>
      </c>
      <c r="IG488" s="18">
        <v>798567000.80440474</v>
      </c>
      <c r="IH488" s="18">
        <v>1</v>
      </c>
      <c r="II488" s="18">
        <v>0</v>
      </c>
      <c r="IJ488" s="18">
        <v>2321.1173706563354</v>
      </c>
      <c r="IK488" s="58">
        <v>22.519311294117646</v>
      </c>
      <c r="IL488" s="58">
        <v>7.417849157176553</v>
      </c>
      <c r="IM488" s="58">
        <v>13.219640770644</v>
      </c>
      <c r="IN488" s="58">
        <v>21.602667875623375</v>
      </c>
      <c r="IO488" s="58">
        <v>-2.9919842930279994E-15</v>
      </c>
      <c r="IP488" s="58">
        <v>78.396541743323894</v>
      </c>
      <c r="IQ488" s="58">
        <v>65.729011005618872</v>
      </c>
      <c r="IR488" s="58">
        <v>71.265464154908074</v>
      </c>
      <c r="IS488" s="58">
        <f t="shared" si="35"/>
        <v>2321.1173706563354</v>
      </c>
      <c r="IT488" s="60"/>
      <c r="IU488" s="18">
        <f t="shared" si="36"/>
        <v>13.219640770644</v>
      </c>
      <c r="IV488" s="18">
        <f t="shared" si="37"/>
        <v>22.519311294117646</v>
      </c>
      <c r="IW488" s="57">
        <f t="shared" si="38"/>
        <v>0.32540350245479999</v>
      </c>
      <c r="IX488" s="57">
        <f t="shared" si="39"/>
        <v>0.4823676132901904</v>
      </c>
      <c r="JA488" s="18">
        <v>214.13</v>
      </c>
    </row>
    <row r="489" spans="18:261" x14ac:dyDescent="0.2">
      <c r="R489" t="s">
        <v>1198</v>
      </c>
      <c r="S489">
        <v>2718</v>
      </c>
      <c r="T489" t="s">
        <v>41</v>
      </c>
      <c r="U489">
        <v>3</v>
      </c>
      <c r="V489">
        <v>1845</v>
      </c>
      <c r="W489" t="s">
        <v>42</v>
      </c>
      <c r="X489" t="s">
        <v>385</v>
      </c>
      <c r="Y489">
        <v>37071</v>
      </c>
      <c r="Z489">
        <v>258</v>
      </c>
      <c r="AA489">
        <v>1098</v>
      </c>
      <c r="AB489" t="b">
        <v>0</v>
      </c>
      <c r="AC489">
        <v>10448</v>
      </c>
      <c r="AD489">
        <v>1959</v>
      </c>
      <c r="AE489" s="10">
        <v>2021</v>
      </c>
      <c r="AF489" s="11">
        <v>176</v>
      </c>
      <c r="AG489" s="11">
        <v>44.342592860790688</v>
      </c>
      <c r="AH489" s="11">
        <v>88</v>
      </c>
      <c r="AI489" s="11">
        <v>25.194655034540165</v>
      </c>
      <c r="AJ489" s="11" t="s">
        <v>56</v>
      </c>
      <c r="AK489" s="11">
        <v>4.82</v>
      </c>
      <c r="AL489" s="11" t="s">
        <v>100</v>
      </c>
      <c r="AM489" s="11">
        <v>-28.91</v>
      </c>
      <c r="AQ489" t="s">
        <v>1145</v>
      </c>
      <c r="AR489" t="s">
        <v>1146</v>
      </c>
      <c r="AS489">
        <v>10075</v>
      </c>
      <c r="AT489" t="s">
        <v>41</v>
      </c>
      <c r="AU489">
        <v>1</v>
      </c>
      <c r="AV489">
        <v>9003</v>
      </c>
      <c r="AW489" t="s">
        <v>42</v>
      </c>
      <c r="AX489">
        <v>0</v>
      </c>
      <c r="AY489" t="s">
        <v>245</v>
      </c>
      <c r="AZ489" t="s">
        <v>246</v>
      </c>
      <c r="BA489">
        <v>27</v>
      </c>
      <c r="BB489" t="s">
        <v>551</v>
      </c>
      <c r="BC489">
        <v>31</v>
      </c>
      <c r="BD489">
        <v>27031</v>
      </c>
      <c r="BE489">
        <v>79</v>
      </c>
      <c r="BF489">
        <v>10438</v>
      </c>
      <c r="BG489">
        <v>1957</v>
      </c>
      <c r="BH489">
        <v>2022</v>
      </c>
      <c r="BI489" t="s">
        <v>1881</v>
      </c>
      <c r="BJ489" t="s">
        <v>1788</v>
      </c>
      <c r="BK489" t="s">
        <v>1808</v>
      </c>
      <c r="BL489" t="s">
        <v>1910</v>
      </c>
      <c r="BM489">
        <v>0</v>
      </c>
      <c r="BN489">
        <v>0</v>
      </c>
      <c r="BO489">
        <v>0.65</v>
      </c>
      <c r="BP489" t="s">
        <v>1792</v>
      </c>
      <c r="BQ489" t="s">
        <v>1699</v>
      </c>
      <c r="BR489">
        <v>0</v>
      </c>
      <c r="BS489">
        <v>2008</v>
      </c>
      <c r="BT489" t="s">
        <v>1909</v>
      </c>
      <c r="BU489" t="s">
        <v>1793</v>
      </c>
      <c r="BV489" t="s">
        <v>1812</v>
      </c>
      <c r="BW489">
        <v>2014</v>
      </c>
      <c r="BX489">
        <v>0</v>
      </c>
      <c r="BY489">
        <v>0.78</v>
      </c>
      <c r="BZ489">
        <v>0.42130000000000001</v>
      </c>
      <c r="CA489">
        <v>0.11737</v>
      </c>
      <c r="CB489">
        <v>0.1469</v>
      </c>
      <c r="CC489">
        <v>0.1</v>
      </c>
      <c r="CD489">
        <v>0.1</v>
      </c>
      <c r="CE489">
        <v>0.1</v>
      </c>
      <c r="CF489">
        <v>0.1</v>
      </c>
      <c r="CG489">
        <v>0.98</v>
      </c>
      <c r="CH489" t="s">
        <v>1793</v>
      </c>
      <c r="CI489">
        <v>2008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Q489">
        <v>0</v>
      </c>
      <c r="CR489">
        <v>0</v>
      </c>
      <c r="CS489" t="s">
        <v>2602</v>
      </c>
      <c r="CT489" t="s">
        <v>2738</v>
      </c>
      <c r="CU489">
        <v>1</v>
      </c>
      <c r="CV489">
        <v>0</v>
      </c>
      <c r="CW489" t="s">
        <v>1944</v>
      </c>
      <c r="CX489">
        <v>47.531399999999998</v>
      </c>
      <c r="CY489">
        <v>-90.9114</v>
      </c>
      <c r="CZ489" t="s">
        <v>1817</v>
      </c>
      <c r="DA489" t="s">
        <v>1818</v>
      </c>
      <c r="DB489">
        <v>0</v>
      </c>
      <c r="DC489">
        <v>0</v>
      </c>
      <c r="DD489" s="18">
        <v>0</v>
      </c>
      <c r="DE489" s="18">
        <v>0</v>
      </c>
      <c r="DF489" s="57">
        <v>0</v>
      </c>
      <c r="DG489">
        <v>0</v>
      </c>
      <c r="DH489">
        <v>0</v>
      </c>
      <c r="DI489">
        <v>0</v>
      </c>
      <c r="DJ489">
        <v>0</v>
      </c>
      <c r="DK489">
        <v>0</v>
      </c>
      <c r="DL489">
        <v>0</v>
      </c>
      <c r="DM489">
        <v>0</v>
      </c>
      <c r="DN489">
        <v>0</v>
      </c>
      <c r="DO489">
        <v>0</v>
      </c>
      <c r="DP489">
        <v>0</v>
      </c>
      <c r="DQ489">
        <v>0</v>
      </c>
      <c r="DR489">
        <v>0</v>
      </c>
      <c r="DS489">
        <v>0</v>
      </c>
      <c r="DT489">
        <v>0</v>
      </c>
      <c r="DU489">
        <v>0</v>
      </c>
      <c r="DV489">
        <v>0</v>
      </c>
      <c r="DW489" s="58">
        <v>0</v>
      </c>
      <c r="DX489">
        <v>0</v>
      </c>
      <c r="DY489">
        <v>0</v>
      </c>
      <c r="DZ489">
        <v>0</v>
      </c>
      <c r="EA489">
        <v>0</v>
      </c>
      <c r="EB489">
        <v>0</v>
      </c>
      <c r="EC489">
        <v>0</v>
      </c>
      <c r="ED489">
        <v>0</v>
      </c>
      <c r="EE489">
        <v>0</v>
      </c>
      <c r="EF489">
        <v>0</v>
      </c>
      <c r="EG489">
        <v>0</v>
      </c>
      <c r="EH489">
        <v>0</v>
      </c>
      <c r="EI489">
        <v>0</v>
      </c>
      <c r="EJ489">
        <v>0</v>
      </c>
      <c r="EK489">
        <v>0</v>
      </c>
      <c r="EL489">
        <v>0</v>
      </c>
      <c r="EM489">
        <v>0</v>
      </c>
      <c r="EN489">
        <v>1</v>
      </c>
      <c r="EO489">
        <v>1</v>
      </c>
      <c r="EP489">
        <v>0</v>
      </c>
      <c r="EQ489">
        <v>0</v>
      </c>
      <c r="ER489">
        <v>0</v>
      </c>
      <c r="ES489">
        <v>1</v>
      </c>
      <c r="ET489">
        <v>0</v>
      </c>
      <c r="EU489">
        <v>0</v>
      </c>
      <c r="EV489">
        <v>0</v>
      </c>
      <c r="EW489">
        <v>0</v>
      </c>
      <c r="EX489">
        <v>1</v>
      </c>
      <c r="EY489">
        <v>1</v>
      </c>
      <c r="EZ489" t="s">
        <v>1801</v>
      </c>
      <c r="FA489">
        <v>65</v>
      </c>
      <c r="FB489" t="s">
        <v>1860</v>
      </c>
      <c r="FC489">
        <v>0</v>
      </c>
      <c r="FD489" t="s">
        <v>1803</v>
      </c>
      <c r="FE489">
        <v>0</v>
      </c>
      <c r="FF489">
        <v>0</v>
      </c>
      <c r="FG489">
        <v>0</v>
      </c>
      <c r="FH489">
        <v>0</v>
      </c>
      <c r="FI489">
        <v>0</v>
      </c>
      <c r="FJ489">
        <v>0</v>
      </c>
      <c r="FK489">
        <v>0</v>
      </c>
      <c r="FL489">
        <v>0</v>
      </c>
      <c r="FM489">
        <v>12</v>
      </c>
      <c r="FN489">
        <v>0</v>
      </c>
      <c r="FO489">
        <v>25</v>
      </c>
      <c r="FP489">
        <v>0</v>
      </c>
      <c r="FQ489">
        <v>0</v>
      </c>
      <c r="FR489">
        <v>0</v>
      </c>
      <c r="FS489">
        <v>0</v>
      </c>
      <c r="FT489">
        <v>0</v>
      </c>
      <c r="FU489">
        <v>0</v>
      </c>
      <c r="FV489">
        <v>0</v>
      </c>
      <c r="FW489">
        <v>0</v>
      </c>
      <c r="FX489">
        <v>0</v>
      </c>
      <c r="FY489">
        <v>0</v>
      </c>
      <c r="FZ489">
        <v>0</v>
      </c>
      <c r="GA489">
        <v>0</v>
      </c>
      <c r="GB489">
        <v>0</v>
      </c>
      <c r="GC489">
        <v>0</v>
      </c>
      <c r="GD489">
        <v>0</v>
      </c>
      <c r="GE489">
        <v>1</v>
      </c>
      <c r="GF489">
        <v>1</v>
      </c>
      <c r="GG489">
        <v>0</v>
      </c>
      <c r="GH489">
        <v>0</v>
      </c>
      <c r="GI489">
        <v>0</v>
      </c>
      <c r="GJ489">
        <v>0</v>
      </c>
      <c r="GK489">
        <v>0</v>
      </c>
      <c r="GL489">
        <v>0</v>
      </c>
      <c r="GM489">
        <v>0</v>
      </c>
      <c r="GN489">
        <v>0</v>
      </c>
      <c r="GO489" t="s">
        <v>1829</v>
      </c>
      <c r="GP489">
        <v>1</v>
      </c>
      <c r="GQ489" t="s">
        <v>1945</v>
      </c>
      <c r="GR489">
        <v>33.398715809999999</v>
      </c>
      <c r="GS489">
        <v>0</v>
      </c>
      <c r="GT489">
        <v>0</v>
      </c>
      <c r="GU489">
        <v>0</v>
      </c>
      <c r="GV489" t="s">
        <v>44</v>
      </c>
      <c r="GW489" t="s">
        <v>44</v>
      </c>
      <c r="GX489" t="s">
        <v>44</v>
      </c>
      <c r="GY489" t="s">
        <v>44</v>
      </c>
      <c r="GZ489" t="s">
        <v>44</v>
      </c>
      <c r="HA489" t="s">
        <v>1861</v>
      </c>
      <c r="HB489" s="57">
        <v>0.4343726315789469</v>
      </c>
      <c r="HC489" t="s">
        <v>1861</v>
      </c>
      <c r="HD489" s="58">
        <v>206.26768040250087</v>
      </c>
      <c r="HE489" s="18">
        <v>300603.23595789442</v>
      </c>
      <c r="HF489" s="18">
        <v>3137696.5769285019</v>
      </c>
      <c r="HG489" s="18">
        <v>323602.69736495457</v>
      </c>
      <c r="HH489" s="57">
        <v>0.50967741935483868</v>
      </c>
      <c r="HI489">
        <v>393</v>
      </c>
      <c r="HJ489" s="11">
        <v>171.06792994381095</v>
      </c>
      <c r="HK489">
        <v>241</v>
      </c>
      <c r="HL489" s="11">
        <v>104.90425220472885</v>
      </c>
      <c r="HM489" s="59" t="s">
        <v>44</v>
      </c>
      <c r="HN489" s="59" t="s">
        <v>44</v>
      </c>
      <c r="HO489" s="59" t="s">
        <v>44</v>
      </c>
      <c r="HP489" s="59" t="s">
        <v>44</v>
      </c>
      <c r="HQ489" s="59" t="s">
        <v>44</v>
      </c>
      <c r="HR489" s="59" t="s">
        <v>44</v>
      </c>
      <c r="HS489" s="59" t="s">
        <v>44</v>
      </c>
      <c r="HT489" s="59" t="s">
        <v>44</v>
      </c>
      <c r="HU489" t="s">
        <v>44</v>
      </c>
      <c r="HV489" s="19">
        <v>1</v>
      </c>
      <c r="HW489" s="18">
        <v>79.457411816999993</v>
      </c>
      <c r="HX489" s="58">
        <v>26.173271452519796</v>
      </c>
      <c r="HY489" s="58">
        <v>52.826728547480201</v>
      </c>
      <c r="HZ489" s="57">
        <v>0.64958476207540261</v>
      </c>
      <c r="IA489" s="18">
        <v>300603.23595789442</v>
      </c>
      <c r="IB489" s="18">
        <v>449538.6387466616</v>
      </c>
      <c r="IC489" s="18">
        <v>4692284.3112376537</v>
      </c>
      <c r="ID489" s="58">
        <v>20.626768040250088</v>
      </c>
      <c r="IE489" s="18">
        <v>48393.330033401871</v>
      </c>
      <c r="IF489" s="18">
        <v>275209.36733155267</v>
      </c>
      <c r="IG489" s="18">
        <v>125943851.41441813</v>
      </c>
      <c r="IH489" s="18">
        <v>1</v>
      </c>
      <c r="II489" s="18">
        <v>0</v>
      </c>
      <c r="IJ489" s="18">
        <v>2384.0933345175995</v>
      </c>
      <c r="IK489" s="58">
        <v>52.771339291139242</v>
      </c>
      <c r="IL489" s="58">
        <v>7.7573403161579906</v>
      </c>
      <c r="IM489" s="58">
        <v>13.459482087785997</v>
      </c>
      <c r="IN489" s="58">
        <v>114.99287955366043</v>
      </c>
      <c r="IO489" s="58">
        <v>0</v>
      </c>
      <c r="IP489" s="58">
        <v>77.819508990444177</v>
      </c>
      <c r="IQ489" s="58">
        <v>106.15281606565122</v>
      </c>
      <c r="IR489" s="58">
        <v>115.94765223574373</v>
      </c>
      <c r="IS489" s="58">
        <f t="shared" si="35"/>
        <v>2384.0933345175995</v>
      </c>
      <c r="IT489" s="60"/>
      <c r="IU489" s="18">
        <f t="shared" si="36"/>
        <v>13.459482087785997</v>
      </c>
      <c r="IV489" s="18">
        <f t="shared" si="37"/>
        <v>52.771339291139242</v>
      </c>
      <c r="IW489" s="57">
        <f t="shared" si="38"/>
        <v>0.33130723357619996</v>
      </c>
      <c r="IX489" s="57">
        <f t="shared" si="39"/>
        <v>0.4954550882134503</v>
      </c>
      <c r="JA489" s="18">
        <v>214.13</v>
      </c>
    </row>
    <row r="490" spans="18:261" x14ac:dyDescent="0.2">
      <c r="R490" t="s">
        <v>1157</v>
      </c>
      <c r="S490">
        <v>2718</v>
      </c>
      <c r="T490" t="s">
        <v>41</v>
      </c>
      <c r="U490">
        <v>4</v>
      </c>
      <c r="V490">
        <v>1846</v>
      </c>
      <c r="W490" t="s">
        <v>42</v>
      </c>
      <c r="X490" t="s">
        <v>385</v>
      </c>
      <c r="Y490">
        <v>37071</v>
      </c>
      <c r="Z490">
        <v>257</v>
      </c>
      <c r="AA490">
        <v>1098</v>
      </c>
      <c r="AB490" t="b">
        <v>0</v>
      </c>
      <c r="AC490">
        <v>10526</v>
      </c>
      <c r="AD490">
        <v>1960</v>
      </c>
      <c r="AE490" s="10">
        <v>2021</v>
      </c>
      <c r="AF490" s="11">
        <v>176</v>
      </c>
      <c r="AG490" s="11">
        <v>44.342592860790688</v>
      </c>
      <c r="AH490" s="11">
        <v>88</v>
      </c>
      <c r="AI490" s="11">
        <v>25.194655034540165</v>
      </c>
      <c r="AJ490" s="11" t="s">
        <v>56</v>
      </c>
      <c r="AK490" s="11">
        <v>4.82</v>
      </c>
      <c r="AL490" s="11" t="s">
        <v>100</v>
      </c>
      <c r="AM490" s="11">
        <v>-28.91</v>
      </c>
      <c r="AQ490" t="s">
        <v>1145</v>
      </c>
      <c r="AR490" t="s">
        <v>1147</v>
      </c>
      <c r="AS490">
        <v>10075</v>
      </c>
      <c r="AT490" t="s">
        <v>41</v>
      </c>
      <c r="AU490">
        <v>2</v>
      </c>
      <c r="AV490">
        <v>9004</v>
      </c>
      <c r="AW490" t="s">
        <v>42</v>
      </c>
      <c r="AX490">
        <v>0</v>
      </c>
      <c r="AY490" t="s">
        <v>245</v>
      </c>
      <c r="AZ490" t="s">
        <v>246</v>
      </c>
      <c r="BA490">
        <v>27</v>
      </c>
      <c r="BB490" t="s">
        <v>551</v>
      </c>
      <c r="BC490">
        <v>31</v>
      </c>
      <c r="BD490">
        <v>27031</v>
      </c>
      <c r="BE490">
        <v>76</v>
      </c>
      <c r="BF490">
        <v>10438</v>
      </c>
      <c r="BG490">
        <v>1957</v>
      </c>
      <c r="BH490">
        <v>2022</v>
      </c>
      <c r="BI490" t="s">
        <v>1881</v>
      </c>
      <c r="BJ490" t="s">
        <v>1788</v>
      </c>
      <c r="BK490" t="s">
        <v>1808</v>
      </c>
      <c r="BL490" t="s">
        <v>1910</v>
      </c>
      <c r="BM490">
        <v>0</v>
      </c>
      <c r="BN490">
        <v>0</v>
      </c>
      <c r="BO490">
        <v>0.65</v>
      </c>
      <c r="BP490" t="s">
        <v>1908</v>
      </c>
      <c r="BQ490" t="s">
        <v>1699</v>
      </c>
      <c r="BR490">
        <v>0</v>
      </c>
      <c r="BS490">
        <v>2007</v>
      </c>
      <c r="BT490" t="s">
        <v>1909</v>
      </c>
      <c r="BU490" t="s">
        <v>1793</v>
      </c>
      <c r="BV490" t="s">
        <v>1812</v>
      </c>
      <c r="BW490">
        <v>2013</v>
      </c>
      <c r="BX490">
        <v>0</v>
      </c>
      <c r="BY490">
        <v>0.45</v>
      </c>
      <c r="BZ490">
        <v>0.12783</v>
      </c>
      <c r="CA490">
        <v>0.12783</v>
      </c>
      <c r="CB490">
        <v>0.12783</v>
      </c>
      <c r="CC490">
        <v>0.12783</v>
      </c>
      <c r="CD490">
        <v>0.1</v>
      </c>
      <c r="CE490">
        <v>0.1</v>
      </c>
      <c r="CF490">
        <v>0.1</v>
      </c>
      <c r="CG490">
        <v>0.98</v>
      </c>
      <c r="CH490" t="s">
        <v>1793</v>
      </c>
      <c r="CI490">
        <v>2007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0</v>
      </c>
      <c r="CS490" t="s">
        <v>2602</v>
      </c>
      <c r="CT490" t="s">
        <v>2739</v>
      </c>
      <c r="CU490">
        <v>1</v>
      </c>
      <c r="CV490">
        <v>0</v>
      </c>
      <c r="CW490" t="s">
        <v>1944</v>
      </c>
      <c r="CX490">
        <v>47.531399999999998</v>
      </c>
      <c r="CY490">
        <v>-90.9114</v>
      </c>
      <c r="CZ490" t="s">
        <v>1817</v>
      </c>
      <c r="DA490" t="s">
        <v>1818</v>
      </c>
      <c r="DB490">
        <v>0</v>
      </c>
      <c r="DC490">
        <v>0</v>
      </c>
      <c r="DD490" s="18">
        <v>0</v>
      </c>
      <c r="DE490" s="18">
        <v>0</v>
      </c>
      <c r="DF490" s="57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  <c r="DN490">
        <v>0</v>
      </c>
      <c r="DO490">
        <v>0</v>
      </c>
      <c r="DP490">
        <v>0</v>
      </c>
      <c r="DQ490">
        <v>0</v>
      </c>
      <c r="DR490">
        <v>0</v>
      </c>
      <c r="DS490">
        <v>0</v>
      </c>
      <c r="DT490">
        <v>0</v>
      </c>
      <c r="DU490">
        <v>0</v>
      </c>
      <c r="DV490">
        <v>0</v>
      </c>
      <c r="DW490" s="58">
        <v>0</v>
      </c>
      <c r="DX490">
        <v>0</v>
      </c>
      <c r="DY490">
        <v>0</v>
      </c>
      <c r="DZ490">
        <v>0</v>
      </c>
      <c r="EA490">
        <v>0</v>
      </c>
      <c r="EB490">
        <v>0</v>
      </c>
      <c r="EC490">
        <v>0</v>
      </c>
      <c r="ED490">
        <v>0</v>
      </c>
      <c r="EE490">
        <v>0</v>
      </c>
      <c r="EF490">
        <v>0</v>
      </c>
      <c r="EG490">
        <v>0</v>
      </c>
      <c r="EH490">
        <v>0</v>
      </c>
      <c r="EI490">
        <v>0</v>
      </c>
      <c r="EJ490">
        <v>0</v>
      </c>
      <c r="EK490">
        <v>0</v>
      </c>
      <c r="EL490">
        <v>0</v>
      </c>
      <c r="EM490">
        <v>0</v>
      </c>
      <c r="EN490">
        <v>1</v>
      </c>
      <c r="EO490">
        <v>1</v>
      </c>
      <c r="EP490">
        <v>0</v>
      </c>
      <c r="EQ490">
        <v>0</v>
      </c>
      <c r="ER490">
        <v>0</v>
      </c>
      <c r="ES490">
        <v>1</v>
      </c>
      <c r="ET490">
        <v>0</v>
      </c>
      <c r="EU490">
        <v>0</v>
      </c>
      <c r="EV490">
        <v>0</v>
      </c>
      <c r="EW490">
        <v>0</v>
      </c>
      <c r="EX490">
        <v>1</v>
      </c>
      <c r="EY490">
        <v>1</v>
      </c>
      <c r="EZ490" t="s">
        <v>1801</v>
      </c>
      <c r="FA490">
        <v>65</v>
      </c>
      <c r="FB490" t="s">
        <v>1860</v>
      </c>
      <c r="FC490">
        <v>0</v>
      </c>
      <c r="FD490" t="s">
        <v>1803</v>
      </c>
      <c r="FE490">
        <v>0</v>
      </c>
      <c r="FF490">
        <v>0</v>
      </c>
      <c r="FG490">
        <v>0</v>
      </c>
      <c r="FH490">
        <v>0</v>
      </c>
      <c r="FI490">
        <v>0</v>
      </c>
      <c r="FJ490">
        <v>0</v>
      </c>
      <c r="FK490">
        <v>0</v>
      </c>
      <c r="FL490">
        <v>0</v>
      </c>
      <c r="FM490">
        <v>12</v>
      </c>
      <c r="FN490">
        <v>0</v>
      </c>
      <c r="FO490">
        <v>25</v>
      </c>
      <c r="FP490">
        <v>0</v>
      </c>
      <c r="FQ490">
        <v>0</v>
      </c>
      <c r="FR490">
        <v>0</v>
      </c>
      <c r="FS490">
        <v>0</v>
      </c>
      <c r="FT490">
        <v>0</v>
      </c>
      <c r="FU490">
        <v>0</v>
      </c>
      <c r="FV490">
        <v>0</v>
      </c>
      <c r="FW490">
        <v>0</v>
      </c>
      <c r="FX490">
        <v>0</v>
      </c>
      <c r="FY490">
        <v>0</v>
      </c>
      <c r="FZ490">
        <v>0</v>
      </c>
      <c r="GA490">
        <v>0</v>
      </c>
      <c r="GB490">
        <v>0</v>
      </c>
      <c r="GC490">
        <v>0</v>
      </c>
      <c r="GD490">
        <v>0</v>
      </c>
      <c r="GE490">
        <v>1</v>
      </c>
      <c r="GF490">
        <v>1</v>
      </c>
      <c r="GG490">
        <v>0</v>
      </c>
      <c r="GH490">
        <v>0</v>
      </c>
      <c r="GI490">
        <v>0</v>
      </c>
      <c r="GJ490">
        <v>0</v>
      </c>
      <c r="GK490">
        <v>0</v>
      </c>
      <c r="GL490">
        <v>0</v>
      </c>
      <c r="GM490">
        <v>0</v>
      </c>
      <c r="GN490">
        <v>0</v>
      </c>
      <c r="GO490" t="s">
        <v>1829</v>
      </c>
      <c r="GP490">
        <v>1</v>
      </c>
      <c r="GQ490" t="s">
        <v>1945</v>
      </c>
      <c r="GR490">
        <v>33.398715809999999</v>
      </c>
      <c r="GS490">
        <v>0</v>
      </c>
      <c r="GT490">
        <v>0</v>
      </c>
      <c r="GU490">
        <v>0</v>
      </c>
      <c r="GV490" t="s">
        <v>44</v>
      </c>
      <c r="GW490" t="s">
        <v>44</v>
      </c>
      <c r="GX490" t="s">
        <v>44</v>
      </c>
      <c r="GY490" t="s">
        <v>44</v>
      </c>
      <c r="GZ490" t="s">
        <v>44</v>
      </c>
      <c r="HA490" t="s">
        <v>1861</v>
      </c>
      <c r="HB490" s="57">
        <v>0.4343726315789469</v>
      </c>
      <c r="HC490" t="s">
        <v>1861</v>
      </c>
      <c r="HD490" s="58">
        <v>206.26768040250087</v>
      </c>
      <c r="HE490" s="18">
        <v>289187.92319999973</v>
      </c>
      <c r="HF490" s="18">
        <v>3018543.5423615971</v>
      </c>
      <c r="HG490" s="18">
        <v>311313.98733843735</v>
      </c>
      <c r="HH490" s="57">
        <v>0.49032258064516127</v>
      </c>
      <c r="HI490">
        <v>393</v>
      </c>
      <c r="HJ490" s="11">
        <v>176.18691935327359</v>
      </c>
      <c r="HK490">
        <v>241</v>
      </c>
      <c r="HL490" s="11">
        <v>108.04337802579883</v>
      </c>
      <c r="HM490" s="59" t="s">
        <v>44</v>
      </c>
      <c r="HN490" s="59" t="s">
        <v>44</v>
      </c>
      <c r="HO490" s="59" t="s">
        <v>44</v>
      </c>
      <c r="HP490" s="59" t="s">
        <v>44</v>
      </c>
      <c r="HQ490" s="59" t="s">
        <v>44</v>
      </c>
      <c r="HR490" s="59" t="s">
        <v>44</v>
      </c>
      <c r="HS490" s="59" t="s">
        <v>44</v>
      </c>
      <c r="HT490" s="59" t="s">
        <v>44</v>
      </c>
      <c r="HU490" t="s">
        <v>44</v>
      </c>
      <c r="HV490" s="19">
        <v>1</v>
      </c>
      <c r="HW490" s="18">
        <v>76.440041747999999</v>
      </c>
      <c r="HX490" s="58">
        <v>25.179349751791197</v>
      </c>
      <c r="HY490" s="58">
        <v>50.820650248208807</v>
      </c>
      <c r="HZ490" s="57">
        <v>0.64958476207540261</v>
      </c>
      <c r="IA490" s="18">
        <v>289187.92319999973</v>
      </c>
      <c r="IB490" s="18">
        <v>432467.55119932006</v>
      </c>
      <c r="IC490" s="18">
        <v>4514096.2994185025</v>
      </c>
      <c r="ID490" s="58">
        <v>20.626768040250088</v>
      </c>
      <c r="IE490" s="18">
        <v>46555.60863972838</v>
      </c>
      <c r="IF490" s="18">
        <v>264758.37869870896</v>
      </c>
      <c r="IG490" s="18">
        <v>121161173.51260479</v>
      </c>
      <c r="IH490" s="18">
        <v>1</v>
      </c>
      <c r="II490" s="18">
        <v>0</v>
      </c>
      <c r="IJ490" s="18">
        <v>2384.093334517599</v>
      </c>
      <c r="IK490" s="58">
        <v>54.184381263157903</v>
      </c>
      <c r="IL490" s="58">
        <v>7.7573403161579897</v>
      </c>
      <c r="IM490" s="58">
        <v>13.459482087785998</v>
      </c>
      <c r="IN490" s="58">
        <v>118.16085663532877</v>
      </c>
      <c r="IO490" s="58">
        <v>0</v>
      </c>
      <c r="IP490" s="58">
        <v>77.819508990444177</v>
      </c>
      <c r="IQ490" s="58">
        <v>109.32079314731956</v>
      </c>
      <c r="IR490" s="58">
        <v>119.4079420195674</v>
      </c>
      <c r="IS490" s="58">
        <f t="shared" si="35"/>
        <v>2384.093334517599</v>
      </c>
      <c r="IT490" s="60"/>
      <c r="IU490" s="18">
        <f t="shared" si="36"/>
        <v>13.459482087785998</v>
      </c>
      <c r="IV490" s="18">
        <f t="shared" si="37"/>
        <v>54.184381263157903</v>
      </c>
      <c r="IW490" s="57">
        <f t="shared" si="38"/>
        <v>0.33130723357619996</v>
      </c>
      <c r="IX490" s="57">
        <f t="shared" si="39"/>
        <v>0.4954550882134503</v>
      </c>
      <c r="JA490" s="18">
        <v>214.13</v>
      </c>
    </row>
    <row r="491" spans="18:261" x14ac:dyDescent="0.2">
      <c r="R491" t="s">
        <v>1106</v>
      </c>
      <c r="S491">
        <v>6004</v>
      </c>
      <c r="T491" t="s">
        <v>41</v>
      </c>
      <c r="U491">
        <v>1</v>
      </c>
      <c r="V491">
        <v>2673</v>
      </c>
      <c r="W491" t="s">
        <v>42</v>
      </c>
      <c r="X491" t="s">
        <v>86</v>
      </c>
      <c r="Y491">
        <v>54073</v>
      </c>
      <c r="Z491">
        <v>644</v>
      </c>
      <c r="AA491">
        <v>1288</v>
      </c>
      <c r="AB491" t="b">
        <v>1</v>
      </c>
      <c r="AC491">
        <v>10492</v>
      </c>
      <c r="AD491">
        <v>1979</v>
      </c>
      <c r="AE491" s="10">
        <v>2021</v>
      </c>
      <c r="AF491" s="11">
        <v>999</v>
      </c>
      <c r="AG491" s="11" t="e">
        <v>#N/A</v>
      </c>
      <c r="AH491" s="11">
        <v>999</v>
      </c>
      <c r="AI491" s="11" t="e">
        <v>#N/A</v>
      </c>
      <c r="AJ491" s="11" t="e">
        <v>#N/A</v>
      </c>
      <c r="AK491" s="11" t="e">
        <v>#N/A</v>
      </c>
      <c r="AL491" s="11" t="e">
        <v>#N/A</v>
      </c>
      <c r="AM491" s="11"/>
      <c r="AQ491" t="s">
        <v>1148</v>
      </c>
      <c r="AR491" t="s">
        <v>1149</v>
      </c>
      <c r="AS491">
        <v>887</v>
      </c>
      <c r="AT491" t="s">
        <v>41</v>
      </c>
      <c r="AU491">
        <v>1</v>
      </c>
      <c r="AV491">
        <v>605</v>
      </c>
      <c r="AW491" t="s">
        <v>42</v>
      </c>
      <c r="AX491">
        <v>0</v>
      </c>
      <c r="AY491" t="s">
        <v>283</v>
      </c>
      <c r="AZ491" t="s">
        <v>95</v>
      </c>
      <c r="BA491">
        <v>17</v>
      </c>
      <c r="BB491" t="s">
        <v>1150</v>
      </c>
      <c r="BC491">
        <v>127</v>
      </c>
      <c r="BD491">
        <v>17127</v>
      </c>
      <c r="BE491">
        <v>162</v>
      </c>
      <c r="BF491">
        <v>10983</v>
      </c>
      <c r="BG491">
        <v>1953</v>
      </c>
      <c r="BH491">
        <v>2022</v>
      </c>
      <c r="BI491" t="s">
        <v>1881</v>
      </c>
      <c r="BJ491" t="s">
        <v>1788</v>
      </c>
      <c r="BK491" t="s">
        <v>1808</v>
      </c>
      <c r="BL491" t="s">
        <v>1910</v>
      </c>
      <c r="BM491">
        <v>0</v>
      </c>
      <c r="BN491">
        <v>0</v>
      </c>
      <c r="BO491">
        <v>0.05</v>
      </c>
      <c r="BP491" t="s">
        <v>1966</v>
      </c>
      <c r="BQ491">
        <v>0</v>
      </c>
      <c r="BR491">
        <v>0</v>
      </c>
      <c r="BS491">
        <v>0</v>
      </c>
      <c r="BT491" t="s">
        <v>1909</v>
      </c>
      <c r="BU491" t="s">
        <v>1793</v>
      </c>
      <c r="BV491" t="s">
        <v>1812</v>
      </c>
      <c r="BW491">
        <v>2009</v>
      </c>
      <c r="BX491">
        <v>0</v>
      </c>
      <c r="BY491">
        <v>0.498</v>
      </c>
      <c r="BZ491">
        <v>0.11959</v>
      </c>
      <c r="CA491">
        <v>0.11959</v>
      </c>
      <c r="CB491">
        <v>0.11959</v>
      </c>
      <c r="CC491">
        <v>0.11959</v>
      </c>
      <c r="CD491">
        <v>0.1</v>
      </c>
      <c r="CE491">
        <v>0.1</v>
      </c>
      <c r="CF491">
        <v>0.1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 t="s">
        <v>2602</v>
      </c>
      <c r="CT491" t="s">
        <v>2740</v>
      </c>
      <c r="CU491">
        <v>1</v>
      </c>
      <c r="CV491">
        <v>0</v>
      </c>
      <c r="CW491" t="s">
        <v>2279</v>
      </c>
      <c r="CX491">
        <v>37.209400000000002</v>
      </c>
      <c r="CY491">
        <v>-88.858889000000005</v>
      </c>
      <c r="CZ491" t="s">
        <v>1798</v>
      </c>
      <c r="DA491" t="s">
        <v>1799</v>
      </c>
      <c r="DB491" t="s">
        <v>2570</v>
      </c>
      <c r="DC491">
        <v>0</v>
      </c>
      <c r="DD491" s="18">
        <v>9077131.8000000007</v>
      </c>
      <c r="DE491" s="18">
        <v>910063.2</v>
      </c>
      <c r="DF491" s="57">
        <v>0.42199999999999999</v>
      </c>
      <c r="DG491" t="s">
        <v>1820</v>
      </c>
      <c r="DH491">
        <v>3916351.2</v>
      </c>
      <c r="DI491">
        <v>2003.4</v>
      </c>
      <c r="DJ491">
        <v>533.4</v>
      </c>
      <c r="DK491">
        <v>935023</v>
      </c>
      <c r="DL491">
        <v>5.4</v>
      </c>
      <c r="DM491">
        <v>232.8</v>
      </c>
      <c r="DN491">
        <v>0</v>
      </c>
      <c r="DO491">
        <v>3</v>
      </c>
      <c r="DP491">
        <v>0.48506430574547199</v>
      </c>
      <c r="DQ491">
        <v>0.125877985383612</v>
      </c>
      <c r="DR491">
        <v>209.721838951488</v>
      </c>
      <c r="DS491">
        <v>7.5960853248731704E-7</v>
      </c>
      <c r="DT491">
        <v>0.123906447040992</v>
      </c>
      <c r="DU491">
        <v>0.44141696829828903</v>
      </c>
      <c r="DV491">
        <v>0.117526111056358</v>
      </c>
      <c r="DW491" s="58">
        <v>206.017279599267</v>
      </c>
      <c r="DX491">
        <v>5.9490157452599698E-7</v>
      </c>
      <c r="DY491">
        <v>0.118886171393413</v>
      </c>
      <c r="DZ491">
        <v>0</v>
      </c>
      <c r="EA491">
        <v>6.6790949781777198E-4</v>
      </c>
      <c r="EB491">
        <v>795735</v>
      </c>
      <c r="EC491">
        <v>507904</v>
      </c>
      <c r="ED491">
        <v>89950</v>
      </c>
      <c r="EE491">
        <v>0</v>
      </c>
      <c r="EF491">
        <v>1</v>
      </c>
      <c r="EG491">
        <v>1</v>
      </c>
      <c r="EH491" t="s">
        <v>1847</v>
      </c>
      <c r="EI491">
        <v>0.37</v>
      </c>
      <c r="EJ491">
        <v>0.25</v>
      </c>
      <c r="EK491" t="s">
        <v>1822</v>
      </c>
      <c r="EL491" t="s">
        <v>1822</v>
      </c>
      <c r="EM491">
        <v>0</v>
      </c>
      <c r="EN491">
        <v>1</v>
      </c>
      <c r="EO491">
        <v>0</v>
      </c>
      <c r="EP491">
        <v>0</v>
      </c>
      <c r="EQ491">
        <v>0</v>
      </c>
      <c r="ER491">
        <v>0</v>
      </c>
      <c r="ES491">
        <v>1</v>
      </c>
      <c r="ET491">
        <v>0</v>
      </c>
      <c r="EU491">
        <v>0</v>
      </c>
      <c r="EV491">
        <v>0</v>
      </c>
      <c r="EW491">
        <v>0</v>
      </c>
      <c r="EX491">
        <v>1</v>
      </c>
      <c r="EY491">
        <v>1</v>
      </c>
      <c r="EZ491" t="s">
        <v>1801</v>
      </c>
      <c r="FA491">
        <v>69</v>
      </c>
      <c r="FB491" t="s">
        <v>1860</v>
      </c>
      <c r="FC491">
        <v>0</v>
      </c>
      <c r="FD491" t="s">
        <v>1803</v>
      </c>
      <c r="FE491">
        <v>0</v>
      </c>
      <c r="FF491">
        <v>0</v>
      </c>
      <c r="FG491">
        <v>0</v>
      </c>
      <c r="FH491">
        <v>0</v>
      </c>
      <c r="FI491">
        <v>0</v>
      </c>
      <c r="FJ491">
        <v>0</v>
      </c>
      <c r="FK491">
        <v>0</v>
      </c>
      <c r="FL491">
        <v>35</v>
      </c>
      <c r="FM491">
        <v>37</v>
      </c>
      <c r="FN491">
        <v>59</v>
      </c>
      <c r="FO491">
        <v>20</v>
      </c>
      <c r="FP491">
        <v>0</v>
      </c>
      <c r="FQ491">
        <v>0</v>
      </c>
      <c r="FR491">
        <v>0</v>
      </c>
      <c r="FS491">
        <v>0</v>
      </c>
      <c r="FT491">
        <v>0</v>
      </c>
      <c r="FU491">
        <v>0</v>
      </c>
      <c r="FV491">
        <v>0</v>
      </c>
      <c r="FW491">
        <v>0</v>
      </c>
      <c r="FX491" t="s">
        <v>1827</v>
      </c>
      <c r="FY491">
        <v>0</v>
      </c>
      <c r="FZ491">
        <v>0</v>
      </c>
      <c r="GA491">
        <v>1</v>
      </c>
      <c r="GB491" t="s">
        <v>2416</v>
      </c>
      <c r="GC491">
        <v>2027</v>
      </c>
      <c r="GD491">
        <v>1</v>
      </c>
      <c r="GE491">
        <v>1</v>
      </c>
      <c r="GF491">
        <v>1</v>
      </c>
      <c r="GG491">
        <v>0</v>
      </c>
      <c r="GH491">
        <v>1</v>
      </c>
      <c r="GI491">
        <v>0</v>
      </c>
      <c r="GJ491" t="s">
        <v>1836</v>
      </c>
      <c r="GK491">
        <v>0</v>
      </c>
      <c r="GL491">
        <v>1</v>
      </c>
      <c r="GM491" t="s">
        <v>1836</v>
      </c>
      <c r="GN491">
        <v>0</v>
      </c>
      <c r="GO491" t="s">
        <v>1893</v>
      </c>
      <c r="GP491">
        <v>0</v>
      </c>
      <c r="GQ491" t="s">
        <v>1918</v>
      </c>
      <c r="GR491">
        <v>117.89222150000001</v>
      </c>
      <c r="GS491">
        <v>16.993487564402201</v>
      </c>
      <c r="GT491">
        <v>4.5244715318219697</v>
      </c>
      <c r="GU491">
        <v>1</v>
      </c>
      <c r="GV491">
        <v>8458467</v>
      </c>
      <c r="GW491">
        <v>871065</v>
      </c>
      <c r="GX491">
        <v>0.39</v>
      </c>
      <c r="GY491">
        <v>886183</v>
      </c>
      <c r="GZ491">
        <v>209.53749657000495</v>
      </c>
      <c r="HA491" t="s">
        <v>1806</v>
      </c>
      <c r="HB491" s="57">
        <v>0.42199999999999999</v>
      </c>
      <c r="HC491" t="s">
        <v>1806</v>
      </c>
      <c r="HD491" s="58">
        <v>206.017279599267</v>
      </c>
      <c r="HE491" s="18">
        <v>598868.64</v>
      </c>
      <c r="HF491" s="18">
        <v>6577374.27312</v>
      </c>
      <c r="HG491" s="18">
        <v>677526.37732719432</v>
      </c>
      <c r="HH491" s="57">
        <v>0.17070600632244468</v>
      </c>
      <c r="HI491">
        <v>60</v>
      </c>
      <c r="HJ491" s="11">
        <v>24.966614031766245</v>
      </c>
      <c r="HK491">
        <v>0</v>
      </c>
      <c r="HL491" s="11">
        <v>24.966614031766245</v>
      </c>
      <c r="HM491" s="59" t="s">
        <v>44</v>
      </c>
      <c r="HN491" s="59" t="s">
        <v>44</v>
      </c>
      <c r="HO491" s="59" t="s">
        <v>44</v>
      </c>
      <c r="HP491" s="59" t="s">
        <v>44</v>
      </c>
      <c r="HQ491" s="59" t="s">
        <v>44</v>
      </c>
      <c r="HR491" s="59" t="s">
        <v>44</v>
      </c>
      <c r="HS491" s="59" t="s">
        <v>44</v>
      </c>
      <c r="HT491" s="59" t="s">
        <v>44</v>
      </c>
      <c r="HU491" t="s">
        <v>44</v>
      </c>
      <c r="HV491" s="19">
        <v>1</v>
      </c>
      <c r="HW491" s="18">
        <v>171.44547569099996</v>
      </c>
      <c r="HX491" s="58">
        <v>56.474139692615381</v>
      </c>
      <c r="HY491" s="58">
        <v>105.52586030738462</v>
      </c>
      <c r="HZ491" s="57">
        <v>0.64784120025995129</v>
      </c>
      <c r="IA491" s="18">
        <v>598868.64</v>
      </c>
      <c r="IB491" s="18">
        <v>919364.404112902</v>
      </c>
      <c r="IC491" s="18">
        <v>10097379.250372004</v>
      </c>
      <c r="ID491" s="58">
        <v>20.601727959926702</v>
      </c>
      <c r="IE491" s="18">
        <v>104011.73021218632</v>
      </c>
      <c r="IF491" s="18">
        <v>573514.64711500797</v>
      </c>
      <c r="IG491" s="18">
        <v>271749394.07580596</v>
      </c>
      <c r="IH491" s="18">
        <v>1</v>
      </c>
      <c r="II491" s="18">
        <v>0</v>
      </c>
      <c r="IJ491" s="18">
        <v>2575.192405768893</v>
      </c>
      <c r="IK491" s="58">
        <v>34.430868592592596</v>
      </c>
      <c r="IL491" s="58">
        <v>8.8166370940345207</v>
      </c>
      <c r="IM491" s="58">
        <v>14.162242936400997</v>
      </c>
      <c r="IN491" s="58">
        <v>35.956691769016885</v>
      </c>
      <c r="IO491" s="58">
        <v>0</v>
      </c>
      <c r="IP491" s="58">
        <v>81.401398818905733</v>
      </c>
      <c r="IQ491" s="58">
        <v>29.264099804969931</v>
      </c>
      <c r="IR491" s="58">
        <v>30.557810056265598</v>
      </c>
      <c r="IS491" s="58">
        <f t="shared" si="35"/>
        <v>2575.192405768893</v>
      </c>
      <c r="IT491" s="60"/>
      <c r="IU491" s="18">
        <f t="shared" si="36"/>
        <v>14.162242936400997</v>
      </c>
      <c r="IV491" s="18">
        <f t="shared" si="37"/>
        <v>34.430868592592596</v>
      </c>
      <c r="IW491" s="57">
        <f t="shared" si="38"/>
        <v>0.34860580057169988</v>
      </c>
      <c r="IX491" s="57">
        <f t="shared" si="39"/>
        <v>0.53516872099514523</v>
      </c>
      <c r="JA491" s="18">
        <v>214.13</v>
      </c>
    </row>
    <row r="492" spans="18:261" x14ac:dyDescent="0.2">
      <c r="R492" t="s">
        <v>1108</v>
      </c>
      <c r="S492">
        <v>6004</v>
      </c>
      <c r="T492" t="s">
        <v>41</v>
      </c>
      <c r="U492">
        <v>2</v>
      </c>
      <c r="V492">
        <v>2674</v>
      </c>
      <c r="W492" t="s">
        <v>42</v>
      </c>
      <c r="X492" t="s">
        <v>86</v>
      </c>
      <c r="Y492">
        <v>54073</v>
      </c>
      <c r="Z492">
        <v>644</v>
      </c>
      <c r="AA492">
        <v>1288</v>
      </c>
      <c r="AB492" t="b">
        <v>1</v>
      </c>
      <c r="AC492">
        <v>10383</v>
      </c>
      <c r="AD492">
        <v>1980</v>
      </c>
      <c r="AE492" s="10">
        <v>2021</v>
      </c>
      <c r="AF492" s="11">
        <v>999</v>
      </c>
      <c r="AG492" s="11" t="e">
        <v>#N/A</v>
      </c>
      <c r="AH492" s="11">
        <v>999</v>
      </c>
      <c r="AI492" s="11" t="e">
        <v>#N/A</v>
      </c>
      <c r="AJ492" s="11" t="e">
        <v>#N/A</v>
      </c>
      <c r="AK492" s="11" t="e">
        <v>#N/A</v>
      </c>
      <c r="AL492" s="11" t="e">
        <v>#N/A</v>
      </c>
      <c r="AM492" s="11"/>
      <c r="AQ492" t="s">
        <v>1148</v>
      </c>
      <c r="AR492" t="s">
        <v>1151</v>
      </c>
      <c r="AS492">
        <v>887</v>
      </c>
      <c r="AT492" t="s">
        <v>41</v>
      </c>
      <c r="AU492">
        <v>2</v>
      </c>
      <c r="AV492">
        <v>606</v>
      </c>
      <c r="AW492" t="s">
        <v>42</v>
      </c>
      <c r="AX492">
        <v>0</v>
      </c>
      <c r="AY492" t="s">
        <v>283</v>
      </c>
      <c r="AZ492" t="s">
        <v>95</v>
      </c>
      <c r="BA492">
        <v>17</v>
      </c>
      <c r="BB492" t="s">
        <v>1150</v>
      </c>
      <c r="BC492">
        <v>127</v>
      </c>
      <c r="BD492">
        <v>17127</v>
      </c>
      <c r="BE492">
        <v>158</v>
      </c>
      <c r="BF492">
        <v>10919</v>
      </c>
      <c r="BG492">
        <v>1953</v>
      </c>
      <c r="BH492">
        <v>2022</v>
      </c>
      <c r="BI492" t="s">
        <v>1881</v>
      </c>
      <c r="BJ492" t="s">
        <v>1788</v>
      </c>
      <c r="BK492" t="s">
        <v>1808</v>
      </c>
      <c r="BL492" t="s">
        <v>1910</v>
      </c>
      <c r="BM492">
        <v>0</v>
      </c>
      <c r="BN492">
        <v>0</v>
      </c>
      <c r="BO492">
        <v>0.05</v>
      </c>
      <c r="BP492" t="s">
        <v>1966</v>
      </c>
      <c r="BQ492">
        <v>0</v>
      </c>
      <c r="BR492">
        <v>0</v>
      </c>
      <c r="BS492">
        <v>0</v>
      </c>
      <c r="BT492" t="s">
        <v>1909</v>
      </c>
      <c r="BU492" t="s">
        <v>1793</v>
      </c>
      <c r="BV492" t="s">
        <v>1812</v>
      </c>
      <c r="BW492">
        <v>2009</v>
      </c>
      <c r="BX492">
        <v>0</v>
      </c>
      <c r="BY492">
        <v>0.498</v>
      </c>
      <c r="BZ492">
        <v>0.1208</v>
      </c>
      <c r="CA492">
        <v>0.1208</v>
      </c>
      <c r="CB492">
        <v>0.1208</v>
      </c>
      <c r="CC492">
        <v>0.1208</v>
      </c>
      <c r="CD492">
        <v>0.1</v>
      </c>
      <c r="CE492">
        <v>0.1</v>
      </c>
      <c r="CF492">
        <v>0.1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Q492">
        <v>0</v>
      </c>
      <c r="CR492">
        <v>0</v>
      </c>
      <c r="CS492" t="s">
        <v>2602</v>
      </c>
      <c r="CT492" t="s">
        <v>2741</v>
      </c>
      <c r="CU492">
        <v>1</v>
      </c>
      <c r="CV492">
        <v>0</v>
      </c>
      <c r="CW492" t="s">
        <v>2279</v>
      </c>
      <c r="CX492">
        <v>37.209400000000002</v>
      </c>
      <c r="CY492">
        <v>-88.858889000000005</v>
      </c>
      <c r="CZ492" t="s">
        <v>1798</v>
      </c>
      <c r="DA492" t="s">
        <v>1799</v>
      </c>
      <c r="DB492" t="s">
        <v>2570</v>
      </c>
      <c r="DC492">
        <v>0</v>
      </c>
      <c r="DD492" s="18">
        <v>8370353.2000000002</v>
      </c>
      <c r="DE492" s="18">
        <v>847305.4</v>
      </c>
      <c r="DF492" s="57">
        <v>0.39</v>
      </c>
      <c r="DG492" t="s">
        <v>1891</v>
      </c>
      <c r="DH492">
        <v>3868155.6</v>
      </c>
      <c r="DI492">
        <v>1867</v>
      </c>
      <c r="DJ492">
        <v>501.4</v>
      </c>
      <c r="DK492">
        <v>865701.2</v>
      </c>
      <c r="DL492">
        <v>4.8</v>
      </c>
      <c r="DM492">
        <v>233.2</v>
      </c>
      <c r="DN492">
        <v>0</v>
      </c>
      <c r="DO492">
        <v>3</v>
      </c>
      <c r="DP492">
        <v>0.484937073350237</v>
      </c>
      <c r="DQ492">
        <v>0.12640856248872601</v>
      </c>
      <c r="DR492">
        <v>209.64125672811201</v>
      </c>
      <c r="DS492">
        <v>6.6765085821510403E-7</v>
      </c>
      <c r="DT492">
        <v>0.124838502099978</v>
      </c>
      <c r="DU492">
        <v>0.44609826022634202</v>
      </c>
      <c r="DV492">
        <v>0.1198037855798</v>
      </c>
      <c r="DW492" s="58">
        <v>206.84938360785</v>
      </c>
      <c r="DX492">
        <v>5.7345250377248099E-7</v>
      </c>
      <c r="DY492">
        <v>0.12057426024951</v>
      </c>
      <c r="DZ492">
        <v>0</v>
      </c>
      <c r="EA492">
        <v>7.3702051594875498E-4</v>
      </c>
      <c r="EB492">
        <v>742721</v>
      </c>
      <c r="EC492">
        <v>471903</v>
      </c>
      <c r="ED492">
        <v>39992</v>
      </c>
      <c r="EE492">
        <v>0</v>
      </c>
      <c r="EF492">
        <v>1</v>
      </c>
      <c r="EG492">
        <v>1</v>
      </c>
      <c r="EH492" t="s">
        <v>1859</v>
      </c>
      <c r="EI492">
        <v>0.21</v>
      </c>
      <c r="EJ492">
        <v>0.25</v>
      </c>
      <c r="EK492" t="s">
        <v>1822</v>
      </c>
      <c r="EL492" t="s">
        <v>1822</v>
      </c>
      <c r="EM492">
        <v>0</v>
      </c>
      <c r="EN492">
        <v>1</v>
      </c>
      <c r="EO492">
        <v>0</v>
      </c>
      <c r="EP492">
        <v>0</v>
      </c>
      <c r="EQ492">
        <v>0</v>
      </c>
      <c r="ER492">
        <v>0</v>
      </c>
      <c r="ES492">
        <v>1</v>
      </c>
      <c r="ET492">
        <v>0</v>
      </c>
      <c r="EU492">
        <v>0</v>
      </c>
      <c r="EV492">
        <v>0</v>
      </c>
      <c r="EW492">
        <v>0</v>
      </c>
      <c r="EX492">
        <v>1</v>
      </c>
      <c r="EY492">
        <v>1</v>
      </c>
      <c r="EZ492" t="s">
        <v>1801</v>
      </c>
      <c r="FA492">
        <v>69</v>
      </c>
      <c r="FB492" t="s">
        <v>1860</v>
      </c>
      <c r="FC492">
        <v>0</v>
      </c>
      <c r="FD492" t="s">
        <v>1803</v>
      </c>
      <c r="FE492">
        <v>0</v>
      </c>
      <c r="FF492">
        <v>0</v>
      </c>
      <c r="FG492">
        <v>0</v>
      </c>
      <c r="FH492">
        <v>0</v>
      </c>
      <c r="FI492">
        <v>0</v>
      </c>
      <c r="FJ492">
        <v>0</v>
      </c>
      <c r="FK492">
        <v>0</v>
      </c>
      <c r="FL492">
        <v>35</v>
      </c>
      <c r="FM492">
        <v>37</v>
      </c>
      <c r="FN492">
        <v>59</v>
      </c>
      <c r="FO492">
        <v>20</v>
      </c>
      <c r="FP492">
        <v>0</v>
      </c>
      <c r="FQ492">
        <v>0</v>
      </c>
      <c r="FR492">
        <v>0</v>
      </c>
      <c r="FS492">
        <v>0</v>
      </c>
      <c r="FT492">
        <v>0</v>
      </c>
      <c r="FU492">
        <v>0</v>
      </c>
      <c r="FV492">
        <v>0</v>
      </c>
      <c r="FW492">
        <v>0</v>
      </c>
      <c r="FX492" t="s">
        <v>1827</v>
      </c>
      <c r="FY492">
        <v>0</v>
      </c>
      <c r="FZ492">
        <v>0</v>
      </c>
      <c r="GA492">
        <v>1</v>
      </c>
      <c r="GB492" t="s">
        <v>2416</v>
      </c>
      <c r="GC492">
        <v>2027</v>
      </c>
      <c r="GD492">
        <v>1</v>
      </c>
      <c r="GE492">
        <v>1</v>
      </c>
      <c r="GF492">
        <v>1</v>
      </c>
      <c r="GG492">
        <v>0</v>
      </c>
      <c r="GH492">
        <v>1</v>
      </c>
      <c r="GI492">
        <v>0</v>
      </c>
      <c r="GJ492" t="s">
        <v>1836</v>
      </c>
      <c r="GK492">
        <v>0</v>
      </c>
      <c r="GL492">
        <v>1</v>
      </c>
      <c r="GM492" t="s">
        <v>1836</v>
      </c>
      <c r="GN492">
        <v>0</v>
      </c>
      <c r="GO492" t="s">
        <v>1893</v>
      </c>
      <c r="GP492">
        <v>0</v>
      </c>
      <c r="GQ492" t="s">
        <v>1918</v>
      </c>
      <c r="GR492">
        <v>117.89222150000001</v>
      </c>
      <c r="GS492">
        <v>15.83649859376</v>
      </c>
      <c r="GT492">
        <v>4.2530371692079703</v>
      </c>
      <c r="GU492">
        <v>1</v>
      </c>
      <c r="GV492">
        <v>7785868</v>
      </c>
      <c r="GW492">
        <v>807653</v>
      </c>
      <c r="GX492">
        <v>0.36</v>
      </c>
      <c r="GY492">
        <v>815540</v>
      </c>
      <c r="GZ492">
        <v>209.49237772846908</v>
      </c>
      <c r="HA492" t="s">
        <v>1806</v>
      </c>
      <c r="HB492" s="57">
        <v>0.39</v>
      </c>
      <c r="HC492" t="s">
        <v>1806</v>
      </c>
      <c r="HD492" s="58">
        <v>206.84938360785</v>
      </c>
      <c r="HE492" s="18">
        <v>539791.20000000007</v>
      </c>
      <c r="HF492" s="18">
        <v>5893980.1128000012</v>
      </c>
      <c r="HG492" s="18">
        <v>609583.07666480332</v>
      </c>
      <c r="HH492" s="57">
        <v>0.16649104320337196</v>
      </c>
      <c r="HI492">
        <v>60</v>
      </c>
      <c r="HJ492" s="11">
        <v>25.503424633759629</v>
      </c>
      <c r="HK492">
        <v>0</v>
      </c>
      <c r="HL492" s="11">
        <v>25.503424633759629</v>
      </c>
      <c r="HM492" s="59" t="s">
        <v>44</v>
      </c>
      <c r="HN492" s="59" t="s">
        <v>44</v>
      </c>
      <c r="HO492" s="59" t="s">
        <v>44</v>
      </c>
      <c r="HP492" s="59" t="s">
        <v>44</v>
      </c>
      <c r="HQ492" s="59" t="s">
        <v>44</v>
      </c>
      <c r="HR492" s="59" t="s">
        <v>44</v>
      </c>
      <c r="HS492" s="59" t="s">
        <v>44</v>
      </c>
      <c r="HT492" s="59" t="s">
        <v>44</v>
      </c>
      <c r="HU492" t="s">
        <v>44</v>
      </c>
      <c r="HV492" s="19">
        <v>1</v>
      </c>
      <c r="HW492" s="18">
        <v>166.23787691699999</v>
      </c>
      <c r="HX492" s="58">
        <v>54.758756656459795</v>
      </c>
      <c r="HY492" s="58">
        <v>103.24124334354021</v>
      </c>
      <c r="HZ492" s="57">
        <v>0.59685449346010389</v>
      </c>
      <c r="IA492" s="18">
        <v>539791.20000000007</v>
      </c>
      <c r="IB492" s="18">
        <v>826094.36730826052</v>
      </c>
      <c r="IC492" s="18">
        <v>9020124.3966388963</v>
      </c>
      <c r="ID492" s="58">
        <v>20.684938360785001</v>
      </c>
      <c r="IE492" s="18">
        <v>93290.358575544276</v>
      </c>
      <c r="IF492" s="18">
        <v>516292.71808925905</v>
      </c>
      <c r="IG492" s="18">
        <v>263495097.45047551</v>
      </c>
      <c r="IH492" s="18">
        <v>1</v>
      </c>
      <c r="II492" s="18">
        <v>0</v>
      </c>
      <c r="IJ492" s="18">
        <v>2552.2270840315523</v>
      </c>
      <c r="IK492" s="58">
        <v>34.872807645569623</v>
      </c>
      <c r="IL492" s="58">
        <v>8.6870931311187416</v>
      </c>
      <c r="IM492" s="58">
        <v>14.079716891792998</v>
      </c>
      <c r="IN492" s="58">
        <v>36.433801153963159</v>
      </c>
      <c r="IO492" s="58">
        <v>0</v>
      </c>
      <c r="IP492" s="58">
        <v>81.29973411494484</v>
      </c>
      <c r="IQ492" s="58">
        <v>33.549137184277754</v>
      </c>
      <c r="IR492" s="58">
        <v>35.07608839940108</v>
      </c>
      <c r="IS492" s="58">
        <f t="shared" si="35"/>
        <v>2552.2270840315523</v>
      </c>
      <c r="IT492" s="60"/>
      <c r="IU492" s="18">
        <f t="shared" si="36"/>
        <v>14.079716891792998</v>
      </c>
      <c r="IV492" s="18">
        <f t="shared" si="37"/>
        <v>34.872807645569623</v>
      </c>
      <c r="IW492" s="57">
        <f t="shared" si="38"/>
        <v>0.34657440921810001</v>
      </c>
      <c r="IX492" s="57">
        <f t="shared" si="39"/>
        <v>0.53039613707718924</v>
      </c>
      <c r="JA492" s="18">
        <v>214.13</v>
      </c>
    </row>
    <row r="493" spans="18:261" x14ac:dyDescent="0.2">
      <c r="R493" t="s">
        <v>1159</v>
      </c>
      <c r="S493">
        <v>7902</v>
      </c>
      <c r="T493" t="s">
        <v>41</v>
      </c>
      <c r="U493">
        <v>1</v>
      </c>
      <c r="V493">
        <v>3360</v>
      </c>
      <c r="W493" t="s">
        <v>42</v>
      </c>
      <c r="X493" t="s">
        <v>77</v>
      </c>
      <c r="Y493">
        <v>48203</v>
      </c>
      <c r="Z493">
        <v>721</v>
      </c>
      <c r="AA493">
        <v>721</v>
      </c>
      <c r="AB493" t="b">
        <v>1</v>
      </c>
      <c r="AC493">
        <v>10533</v>
      </c>
      <c r="AD493">
        <v>1985</v>
      </c>
      <c r="AE493" s="10">
        <v>2021</v>
      </c>
      <c r="AF493" s="11">
        <v>999</v>
      </c>
      <c r="AG493" s="11" t="e">
        <v>#N/A</v>
      </c>
      <c r="AH493" s="11">
        <v>999</v>
      </c>
      <c r="AI493" s="11" t="e">
        <v>#N/A</v>
      </c>
      <c r="AJ493" s="11" t="e">
        <v>#N/A</v>
      </c>
      <c r="AK493" s="11" t="e">
        <v>#N/A</v>
      </c>
      <c r="AL493" s="11" t="e">
        <v>#N/A</v>
      </c>
      <c r="AM493" s="11"/>
      <c r="AQ493" t="s">
        <v>1148</v>
      </c>
      <c r="AR493" t="s">
        <v>1152</v>
      </c>
      <c r="AS493">
        <v>887</v>
      </c>
      <c r="AT493" t="s">
        <v>41</v>
      </c>
      <c r="AU493">
        <v>3</v>
      </c>
      <c r="AV493">
        <v>607</v>
      </c>
      <c r="AW493" t="s">
        <v>42</v>
      </c>
      <c r="AX493">
        <v>0</v>
      </c>
      <c r="AY493" t="s">
        <v>283</v>
      </c>
      <c r="AZ493" t="s">
        <v>95</v>
      </c>
      <c r="BA493">
        <v>17</v>
      </c>
      <c r="BB493" t="s">
        <v>1150</v>
      </c>
      <c r="BC493">
        <v>127</v>
      </c>
      <c r="BD493">
        <v>17127</v>
      </c>
      <c r="BE493">
        <v>161</v>
      </c>
      <c r="BF493">
        <v>10985</v>
      </c>
      <c r="BG493">
        <v>1954</v>
      </c>
      <c r="BH493">
        <v>2022</v>
      </c>
      <c r="BI493" t="s">
        <v>1881</v>
      </c>
      <c r="BJ493" t="s">
        <v>1788</v>
      </c>
      <c r="BK493" t="s">
        <v>1808</v>
      </c>
      <c r="BL493" t="s">
        <v>1910</v>
      </c>
      <c r="BM493">
        <v>0</v>
      </c>
      <c r="BN493">
        <v>0</v>
      </c>
      <c r="BO493">
        <v>0.02</v>
      </c>
      <c r="BP493" t="s">
        <v>1966</v>
      </c>
      <c r="BQ493">
        <v>0</v>
      </c>
      <c r="BR493">
        <v>0</v>
      </c>
      <c r="BS493">
        <v>0</v>
      </c>
      <c r="BT493" t="s">
        <v>1909</v>
      </c>
      <c r="BU493" t="s">
        <v>1793</v>
      </c>
      <c r="BV493" t="s">
        <v>1812</v>
      </c>
      <c r="BW493">
        <v>2009</v>
      </c>
      <c r="BX493">
        <v>0</v>
      </c>
      <c r="BY493">
        <v>0.51</v>
      </c>
      <c r="BZ493">
        <v>0.10765</v>
      </c>
      <c r="CA493">
        <v>0.10765</v>
      </c>
      <c r="CB493">
        <v>0.10765</v>
      </c>
      <c r="CC493">
        <v>0.10765</v>
      </c>
      <c r="CD493">
        <v>0.1</v>
      </c>
      <c r="CE493">
        <v>0.1</v>
      </c>
      <c r="CF493">
        <v>0.1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 t="s">
        <v>2602</v>
      </c>
      <c r="CT493" t="s">
        <v>2742</v>
      </c>
      <c r="CU493">
        <v>1</v>
      </c>
      <c r="CV493">
        <v>0</v>
      </c>
      <c r="CW493" t="s">
        <v>2279</v>
      </c>
      <c r="CX493">
        <v>37.209400000000002</v>
      </c>
      <c r="CY493">
        <v>-88.858889000000005</v>
      </c>
      <c r="CZ493" t="s">
        <v>1798</v>
      </c>
      <c r="DA493" t="s">
        <v>1799</v>
      </c>
      <c r="DB493" t="s">
        <v>2570</v>
      </c>
      <c r="DC493">
        <v>0</v>
      </c>
      <c r="DD493" s="18">
        <v>7857344.2000000002</v>
      </c>
      <c r="DE493" s="18">
        <v>769159.2</v>
      </c>
      <c r="DF493" s="57">
        <v>0.39200000000000002</v>
      </c>
      <c r="DG493" t="s">
        <v>1891</v>
      </c>
      <c r="DH493">
        <v>3422939.4</v>
      </c>
      <c r="DI493">
        <v>1730.8</v>
      </c>
      <c r="DJ493">
        <v>433</v>
      </c>
      <c r="DK493">
        <v>815871</v>
      </c>
      <c r="DL493">
        <v>5.6</v>
      </c>
      <c r="DM493">
        <v>188.6</v>
      </c>
      <c r="DN493">
        <v>0</v>
      </c>
      <c r="DO493">
        <v>4</v>
      </c>
      <c r="DP493">
        <v>0.46827160683977898</v>
      </c>
      <c r="DQ493">
        <v>0.117898956383702</v>
      </c>
      <c r="DR493">
        <v>209.64096554369701</v>
      </c>
      <c r="DS493">
        <v>6.6484373900583905E-7</v>
      </c>
      <c r="DT493">
        <v>0.113992266972727</v>
      </c>
      <c r="DU493">
        <v>0.44055598327994799</v>
      </c>
      <c r="DV493">
        <v>0.110215357499548</v>
      </c>
      <c r="DW493" s="58">
        <v>207.670932883403</v>
      </c>
      <c r="DX493">
        <v>7.1270900923495205E-7</v>
      </c>
      <c r="DY493">
        <v>0.11019768564994099</v>
      </c>
      <c r="DZ493">
        <v>0</v>
      </c>
      <c r="EA493">
        <v>1.1372574496404601E-3</v>
      </c>
      <c r="EB493">
        <v>702200</v>
      </c>
      <c r="EC493">
        <v>452204</v>
      </c>
      <c r="ED493">
        <v>80549</v>
      </c>
      <c r="EE493">
        <v>0</v>
      </c>
      <c r="EF493">
        <v>1</v>
      </c>
      <c r="EG493">
        <v>1</v>
      </c>
      <c r="EH493" t="s">
        <v>1859</v>
      </c>
      <c r="EI493">
        <v>0.22</v>
      </c>
      <c r="EJ493">
        <v>0.25</v>
      </c>
      <c r="EK493" t="s">
        <v>1822</v>
      </c>
      <c r="EL493" t="s">
        <v>1822</v>
      </c>
      <c r="EM493">
        <v>0</v>
      </c>
      <c r="EN493">
        <v>1</v>
      </c>
      <c r="EO493">
        <v>0</v>
      </c>
      <c r="EP493">
        <v>0</v>
      </c>
      <c r="EQ493">
        <v>0</v>
      </c>
      <c r="ER493">
        <v>0</v>
      </c>
      <c r="ES493">
        <v>1</v>
      </c>
      <c r="ET493">
        <v>0</v>
      </c>
      <c r="EU493">
        <v>0</v>
      </c>
      <c r="EV493">
        <v>0</v>
      </c>
      <c r="EW493">
        <v>0</v>
      </c>
      <c r="EX493">
        <v>1</v>
      </c>
      <c r="EY493">
        <v>1</v>
      </c>
      <c r="EZ493" t="s">
        <v>1801</v>
      </c>
      <c r="FA493">
        <v>68</v>
      </c>
      <c r="FB493" t="s">
        <v>1860</v>
      </c>
      <c r="FC493">
        <v>0</v>
      </c>
      <c r="FD493" t="s">
        <v>1803</v>
      </c>
      <c r="FE493">
        <v>0</v>
      </c>
      <c r="FF493">
        <v>0</v>
      </c>
      <c r="FG493">
        <v>0</v>
      </c>
      <c r="FH493">
        <v>0</v>
      </c>
      <c r="FI493">
        <v>0</v>
      </c>
      <c r="FJ493">
        <v>0</v>
      </c>
      <c r="FK493">
        <v>0</v>
      </c>
      <c r="FL493">
        <v>35</v>
      </c>
      <c r="FM493">
        <v>37</v>
      </c>
      <c r="FN493">
        <v>59</v>
      </c>
      <c r="FO493">
        <v>20</v>
      </c>
      <c r="FP493">
        <v>0</v>
      </c>
      <c r="FQ493">
        <v>0</v>
      </c>
      <c r="FR493">
        <v>0</v>
      </c>
      <c r="FS493">
        <v>0</v>
      </c>
      <c r="FT493">
        <v>0</v>
      </c>
      <c r="FU493">
        <v>0</v>
      </c>
      <c r="FV493">
        <v>0</v>
      </c>
      <c r="FW493">
        <v>0</v>
      </c>
      <c r="FX493" t="s">
        <v>1827</v>
      </c>
      <c r="FY493">
        <v>0</v>
      </c>
      <c r="FZ493">
        <v>0</v>
      </c>
      <c r="GA493">
        <v>1</v>
      </c>
      <c r="GB493" t="s">
        <v>2416</v>
      </c>
      <c r="GC493">
        <v>2027</v>
      </c>
      <c r="GD493">
        <v>1</v>
      </c>
      <c r="GE493">
        <v>1</v>
      </c>
      <c r="GF493">
        <v>1</v>
      </c>
      <c r="GG493">
        <v>0</v>
      </c>
      <c r="GH493">
        <v>1</v>
      </c>
      <c r="GI493">
        <v>0</v>
      </c>
      <c r="GJ493" t="s">
        <v>1836</v>
      </c>
      <c r="GK493">
        <v>0</v>
      </c>
      <c r="GL493">
        <v>1</v>
      </c>
      <c r="GM493" t="s">
        <v>1836</v>
      </c>
      <c r="GN493">
        <v>0</v>
      </c>
      <c r="GO493" t="s">
        <v>1893</v>
      </c>
      <c r="GP493">
        <v>0</v>
      </c>
      <c r="GQ493" t="s">
        <v>1918</v>
      </c>
      <c r="GR493">
        <v>117.89222150000001</v>
      </c>
      <c r="GS493">
        <v>14.681206087884201</v>
      </c>
      <c r="GT493">
        <v>3.67284621912057</v>
      </c>
      <c r="GU493">
        <v>1</v>
      </c>
      <c r="GV493">
        <v>8008461</v>
      </c>
      <c r="GW493">
        <v>769191</v>
      </c>
      <c r="GX493">
        <v>0.4</v>
      </c>
      <c r="GY493">
        <v>838522</v>
      </c>
      <c r="GZ493">
        <v>209.4090237812234</v>
      </c>
      <c r="HA493" t="s">
        <v>1806</v>
      </c>
      <c r="HB493" s="57">
        <v>0.39200000000000002</v>
      </c>
      <c r="HC493" t="s">
        <v>1806</v>
      </c>
      <c r="HD493" s="58">
        <v>207.670932883403</v>
      </c>
      <c r="HE493" s="18">
        <v>552861.12</v>
      </c>
      <c r="HF493" s="18">
        <v>6073179.4031999996</v>
      </c>
      <c r="HG493" s="18">
        <v>630611.41611540632</v>
      </c>
      <c r="HH493" s="57">
        <v>0.16965226554267651</v>
      </c>
      <c r="HI493">
        <v>60</v>
      </c>
      <c r="HJ493" s="11">
        <v>25.070153899879266</v>
      </c>
      <c r="HK493">
        <v>0</v>
      </c>
      <c r="HL493" s="11">
        <v>25.070153899879266</v>
      </c>
      <c r="HM493" s="59" t="s">
        <v>44</v>
      </c>
      <c r="HN493" s="59" t="s">
        <v>44</v>
      </c>
      <c r="HO493" s="59" t="s">
        <v>44</v>
      </c>
      <c r="HP493" s="59" t="s">
        <v>44</v>
      </c>
      <c r="HQ493" s="59" t="s">
        <v>44</v>
      </c>
      <c r="HR493" s="59" t="s">
        <v>44</v>
      </c>
      <c r="HS493" s="59" t="s">
        <v>44</v>
      </c>
      <c r="HT493" s="59" t="s">
        <v>44</v>
      </c>
      <c r="HU493" t="s">
        <v>44</v>
      </c>
      <c r="HV493" s="19">
        <v>1</v>
      </c>
      <c r="HW493" s="18">
        <v>170.4181977225</v>
      </c>
      <c r="HX493" s="58">
        <v>56.135754329791496</v>
      </c>
      <c r="HY493" s="58">
        <v>104.8642456702085</v>
      </c>
      <c r="HZ493" s="57">
        <v>0.60184479082110875</v>
      </c>
      <c r="IA493" s="18">
        <v>552861.12</v>
      </c>
      <c r="IB493" s="18">
        <v>848817.81918245892</v>
      </c>
      <c r="IC493" s="18">
        <v>9324263.7437193114</v>
      </c>
      <c r="ID493" s="58">
        <v>20.767093288340302</v>
      </c>
      <c r="IE493" s="18">
        <v>96818.927505454063</v>
      </c>
      <c r="IF493" s="18">
        <v>533792.48860995227</v>
      </c>
      <c r="IG493" s="18">
        <v>270121108.67275208</v>
      </c>
      <c r="IH493" s="18">
        <v>1</v>
      </c>
      <c r="II493" s="18">
        <v>0</v>
      </c>
      <c r="IJ493" s="18">
        <v>2575.912380300394</v>
      </c>
      <c r="IK493" s="58">
        <v>34.539294633540372</v>
      </c>
      <c r="IL493" s="58">
        <v>8.8207080121296411</v>
      </c>
      <c r="IM493" s="58">
        <v>14.164821875294997</v>
      </c>
      <c r="IN493" s="58">
        <v>36.284556802276342</v>
      </c>
      <c r="IO493" s="58">
        <v>0</v>
      </c>
      <c r="IP493" s="58">
        <v>82.068280605165256</v>
      </c>
      <c r="IQ493" s="58">
        <v>32.900796797960709</v>
      </c>
      <c r="IR493" s="58">
        <v>34.076109639497531</v>
      </c>
      <c r="IS493" s="58">
        <f t="shared" si="35"/>
        <v>2575.912380300394</v>
      </c>
      <c r="IT493" s="60"/>
      <c r="IU493" s="18">
        <f t="shared" si="36"/>
        <v>14.164821875294997</v>
      </c>
      <c r="IV493" s="18">
        <f t="shared" si="37"/>
        <v>34.539294633540372</v>
      </c>
      <c r="IW493" s="57">
        <f t="shared" si="38"/>
        <v>0.34866928155150001</v>
      </c>
      <c r="IX493" s="57">
        <f t="shared" si="39"/>
        <v>0.53531834393139999</v>
      </c>
      <c r="JA493" s="18">
        <v>214.13</v>
      </c>
    </row>
    <row r="494" spans="18:261" x14ac:dyDescent="0.2">
      <c r="R494" t="s">
        <v>1110</v>
      </c>
      <c r="S494">
        <v>8224</v>
      </c>
      <c r="T494" t="s">
        <v>41</v>
      </c>
      <c r="U494">
        <v>2</v>
      </c>
      <c r="V494">
        <v>3474</v>
      </c>
      <c r="W494" t="s">
        <v>42</v>
      </c>
      <c r="X494" t="s">
        <v>584</v>
      </c>
      <c r="Y494">
        <v>32013</v>
      </c>
      <c r="Z494">
        <v>268</v>
      </c>
      <c r="AA494">
        <v>522</v>
      </c>
      <c r="AB494" t="b">
        <v>1</v>
      </c>
      <c r="AC494">
        <v>11179</v>
      </c>
      <c r="AD494">
        <v>1985</v>
      </c>
      <c r="AE494" s="10">
        <v>2021</v>
      </c>
      <c r="AF494" s="11">
        <v>999</v>
      </c>
      <c r="AG494" s="11" t="e">
        <v>#N/A</v>
      </c>
      <c r="AH494" s="11">
        <v>999</v>
      </c>
      <c r="AI494" s="11" t="e">
        <v>#N/A</v>
      </c>
      <c r="AJ494" s="11" t="e">
        <v>#N/A</v>
      </c>
      <c r="AK494" s="11" t="e">
        <v>#N/A</v>
      </c>
      <c r="AL494" s="11" t="e">
        <v>#N/A</v>
      </c>
      <c r="AM494" s="11"/>
      <c r="AQ494" t="s">
        <v>1148</v>
      </c>
      <c r="AR494" t="s">
        <v>1153</v>
      </c>
      <c r="AS494">
        <v>887</v>
      </c>
      <c r="AT494" t="s">
        <v>41</v>
      </c>
      <c r="AU494">
        <v>4</v>
      </c>
      <c r="AV494">
        <v>608</v>
      </c>
      <c r="AW494" t="s">
        <v>42</v>
      </c>
      <c r="AX494">
        <v>0</v>
      </c>
      <c r="AY494" t="s">
        <v>283</v>
      </c>
      <c r="AZ494" t="s">
        <v>95</v>
      </c>
      <c r="BA494">
        <v>17</v>
      </c>
      <c r="BB494" t="s">
        <v>1150</v>
      </c>
      <c r="BC494">
        <v>127</v>
      </c>
      <c r="BD494">
        <v>17127</v>
      </c>
      <c r="BE494">
        <v>160</v>
      </c>
      <c r="BF494">
        <v>10873</v>
      </c>
      <c r="BG494">
        <v>1954</v>
      </c>
      <c r="BH494">
        <v>2022</v>
      </c>
      <c r="BI494" t="s">
        <v>1881</v>
      </c>
      <c r="BJ494" t="s">
        <v>1788</v>
      </c>
      <c r="BK494" t="s">
        <v>1808</v>
      </c>
      <c r="BL494" t="s">
        <v>1910</v>
      </c>
      <c r="BM494">
        <v>0</v>
      </c>
      <c r="BN494">
        <v>0</v>
      </c>
      <c r="BO494">
        <v>0.02</v>
      </c>
      <c r="BP494" t="s">
        <v>1966</v>
      </c>
      <c r="BQ494">
        <v>0</v>
      </c>
      <c r="BR494">
        <v>0</v>
      </c>
      <c r="BS494">
        <v>0</v>
      </c>
      <c r="BT494" t="s">
        <v>1909</v>
      </c>
      <c r="BU494" t="s">
        <v>1793</v>
      </c>
      <c r="BV494" t="s">
        <v>1812</v>
      </c>
      <c r="BW494">
        <v>2009</v>
      </c>
      <c r="BX494">
        <v>0</v>
      </c>
      <c r="BY494">
        <v>0.51</v>
      </c>
      <c r="BZ494">
        <v>0.10661</v>
      </c>
      <c r="CA494">
        <v>0.10661</v>
      </c>
      <c r="CB494">
        <v>0.10661</v>
      </c>
      <c r="CC494">
        <v>0.10661</v>
      </c>
      <c r="CD494">
        <v>0.1</v>
      </c>
      <c r="CE494">
        <v>0.1</v>
      </c>
      <c r="CF494">
        <v>0.1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 t="s">
        <v>2602</v>
      </c>
      <c r="CT494" t="s">
        <v>2743</v>
      </c>
      <c r="CU494">
        <v>1</v>
      </c>
      <c r="CV494">
        <v>0</v>
      </c>
      <c r="CW494" t="s">
        <v>2279</v>
      </c>
      <c r="CX494">
        <v>37.209400000000002</v>
      </c>
      <c r="CY494">
        <v>-88.858889000000005</v>
      </c>
      <c r="CZ494" t="s">
        <v>1798</v>
      </c>
      <c r="DA494" t="s">
        <v>1799</v>
      </c>
      <c r="DB494" t="s">
        <v>2570</v>
      </c>
      <c r="DC494">
        <v>0</v>
      </c>
      <c r="DD494" s="18">
        <v>8532893.1999999993</v>
      </c>
      <c r="DE494" s="18">
        <v>857952.8</v>
      </c>
      <c r="DF494" s="57">
        <v>0.42399999999999999</v>
      </c>
      <c r="DG494" t="s">
        <v>1820</v>
      </c>
      <c r="DH494">
        <v>3936775.8</v>
      </c>
      <c r="DI494">
        <v>1828.2</v>
      </c>
      <c r="DJ494">
        <v>471.6</v>
      </c>
      <c r="DK494">
        <v>879632.4</v>
      </c>
      <c r="DL494">
        <v>6</v>
      </c>
      <c r="DM494">
        <v>215.2</v>
      </c>
      <c r="DN494">
        <v>0</v>
      </c>
      <c r="DO494">
        <v>5</v>
      </c>
      <c r="DP494">
        <v>0.46735373373450301</v>
      </c>
      <c r="DQ494">
        <v>0.11986641785683801</v>
      </c>
      <c r="DR494">
        <v>209.72738951824499</v>
      </c>
      <c r="DS494">
        <v>7.3089279180999099E-7</v>
      </c>
      <c r="DT494">
        <v>0.113628750725271</v>
      </c>
      <c r="DU494">
        <v>0.42850647656061103</v>
      </c>
      <c r="DV494">
        <v>0.11053695128869</v>
      </c>
      <c r="DW494" s="58">
        <v>206.17447784299</v>
      </c>
      <c r="DX494">
        <v>7.0316126773976204E-7</v>
      </c>
      <c r="DY494">
        <v>0.109328044538375</v>
      </c>
      <c r="DZ494">
        <v>0</v>
      </c>
      <c r="EA494">
        <v>1.9067503730080401E-3</v>
      </c>
      <c r="EB494">
        <v>947060</v>
      </c>
      <c r="EC494">
        <v>593403</v>
      </c>
      <c r="ED494">
        <v>234411</v>
      </c>
      <c r="EE494">
        <v>0</v>
      </c>
      <c r="EF494">
        <v>1</v>
      </c>
      <c r="EG494">
        <v>1</v>
      </c>
      <c r="EH494" t="s">
        <v>1847</v>
      </c>
      <c r="EI494">
        <v>0.41</v>
      </c>
      <c r="EJ494">
        <v>0.25</v>
      </c>
      <c r="EK494" t="s">
        <v>1822</v>
      </c>
      <c r="EL494" t="s">
        <v>1822</v>
      </c>
      <c r="EM494">
        <v>0</v>
      </c>
      <c r="EN494">
        <v>1</v>
      </c>
      <c r="EO494">
        <v>0</v>
      </c>
      <c r="EP494">
        <v>0</v>
      </c>
      <c r="EQ494">
        <v>0</v>
      </c>
      <c r="ER494">
        <v>0</v>
      </c>
      <c r="ES494">
        <v>1</v>
      </c>
      <c r="ET494">
        <v>0</v>
      </c>
      <c r="EU494">
        <v>0</v>
      </c>
      <c r="EV494">
        <v>0</v>
      </c>
      <c r="EW494">
        <v>0</v>
      </c>
      <c r="EX494">
        <v>1</v>
      </c>
      <c r="EY494">
        <v>1</v>
      </c>
      <c r="EZ494" t="s">
        <v>1801</v>
      </c>
      <c r="FA494">
        <v>68</v>
      </c>
      <c r="FB494" t="s">
        <v>1860</v>
      </c>
      <c r="FC494">
        <v>0</v>
      </c>
      <c r="FD494" t="s">
        <v>1803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35</v>
      </c>
      <c r="FM494">
        <v>37</v>
      </c>
      <c r="FN494">
        <v>59</v>
      </c>
      <c r="FO494">
        <v>20</v>
      </c>
      <c r="FP494">
        <v>0</v>
      </c>
      <c r="FQ494">
        <v>0</v>
      </c>
      <c r="FR494">
        <v>0</v>
      </c>
      <c r="FS494">
        <v>0</v>
      </c>
      <c r="FT494">
        <v>0</v>
      </c>
      <c r="FU494">
        <v>0</v>
      </c>
      <c r="FV494">
        <v>0</v>
      </c>
      <c r="FW494">
        <v>0</v>
      </c>
      <c r="FX494" t="s">
        <v>1827</v>
      </c>
      <c r="FY494">
        <v>0</v>
      </c>
      <c r="FZ494">
        <v>0</v>
      </c>
      <c r="GA494">
        <v>1</v>
      </c>
      <c r="GB494" t="s">
        <v>2416</v>
      </c>
      <c r="GC494">
        <v>2027</v>
      </c>
      <c r="GD494">
        <v>1</v>
      </c>
      <c r="GE494">
        <v>1</v>
      </c>
      <c r="GF494">
        <v>1</v>
      </c>
      <c r="GG494">
        <v>0</v>
      </c>
      <c r="GH494">
        <v>1</v>
      </c>
      <c r="GI494">
        <v>0</v>
      </c>
      <c r="GJ494" t="s">
        <v>1836</v>
      </c>
      <c r="GK494">
        <v>0</v>
      </c>
      <c r="GL494">
        <v>1</v>
      </c>
      <c r="GM494" t="s">
        <v>1836</v>
      </c>
      <c r="GN494">
        <v>0</v>
      </c>
      <c r="GO494" t="s">
        <v>1893</v>
      </c>
      <c r="GP494">
        <v>0</v>
      </c>
      <c r="GQ494" t="s">
        <v>1918</v>
      </c>
      <c r="GR494">
        <v>117.89222150000001</v>
      </c>
      <c r="GS494">
        <v>15.5073844290906</v>
      </c>
      <c r="GT494">
        <v>4.0002639190236904</v>
      </c>
      <c r="GU494">
        <v>1</v>
      </c>
      <c r="GV494">
        <v>10511662</v>
      </c>
      <c r="GW494">
        <v>1027582</v>
      </c>
      <c r="GX494">
        <v>0.52</v>
      </c>
      <c r="GY494">
        <v>1096169</v>
      </c>
      <c r="GZ494">
        <v>208.56245187487954</v>
      </c>
      <c r="HA494" t="s">
        <v>1806</v>
      </c>
      <c r="HB494" s="57">
        <v>0.42399999999999999</v>
      </c>
      <c r="HC494" t="s">
        <v>1806</v>
      </c>
      <c r="HD494" s="58">
        <v>206.17447784299</v>
      </c>
      <c r="HE494" s="18">
        <v>594278.40000000002</v>
      </c>
      <c r="HF494" s="18">
        <v>6461589.0432000002</v>
      </c>
      <c r="HG494" s="18">
        <v>666107.3735088727</v>
      </c>
      <c r="HH494" s="57">
        <v>0.16859852476290832</v>
      </c>
      <c r="HI494">
        <v>60</v>
      </c>
      <c r="HJ494" s="11">
        <v>25.356654884006868</v>
      </c>
      <c r="HK494">
        <v>0</v>
      </c>
      <c r="HL494" s="11">
        <v>25.356654884006868</v>
      </c>
      <c r="HM494" s="59" t="s">
        <v>44</v>
      </c>
      <c r="HN494" s="59" t="s">
        <v>44</v>
      </c>
      <c r="HO494" s="59" t="s">
        <v>44</v>
      </c>
      <c r="HP494" s="59" t="s">
        <v>44</v>
      </c>
      <c r="HQ494" s="59" t="s">
        <v>44</v>
      </c>
      <c r="HR494" s="59" t="s">
        <v>44</v>
      </c>
      <c r="HS494" s="59" t="s">
        <v>44</v>
      </c>
      <c r="HT494" s="59" t="s">
        <v>44</v>
      </c>
      <c r="HU494" t="s">
        <v>44</v>
      </c>
      <c r="HV494" s="19">
        <v>1</v>
      </c>
      <c r="HW494" s="18">
        <v>167.63295528000003</v>
      </c>
      <c r="HX494" s="58">
        <v>55.218295469232004</v>
      </c>
      <c r="HY494" s="58">
        <v>104.781704530768</v>
      </c>
      <c r="HZ494" s="57">
        <v>0.64744127139179664</v>
      </c>
      <c r="IA494" s="18">
        <v>594278.40000000002</v>
      </c>
      <c r="IB494" s="18">
        <v>907453.68598274223</v>
      </c>
      <c r="IC494" s="18">
        <v>9866743.927690357</v>
      </c>
      <c r="ID494" s="58">
        <v>20.617447784299003</v>
      </c>
      <c r="IE494" s="18">
        <v>101713.53886510259</v>
      </c>
      <c r="IF494" s="18">
        <v>564393.83464377013</v>
      </c>
      <c r="IG494" s="18">
        <v>265706364.31713116</v>
      </c>
      <c r="IH494" s="18">
        <v>1</v>
      </c>
      <c r="II494" s="18">
        <v>0</v>
      </c>
      <c r="IJ494" s="18">
        <v>2535.8087607661455</v>
      </c>
      <c r="IK494" s="58">
        <v>34.649076000000001</v>
      </c>
      <c r="IL494" s="58">
        <v>8.5948476786898791</v>
      </c>
      <c r="IM494" s="58">
        <v>14.020401297231</v>
      </c>
      <c r="IN494" s="58">
        <v>36.050049726333391</v>
      </c>
      <c r="IO494" s="58">
        <v>0</v>
      </c>
      <c r="IP494" s="58">
        <v>80.725592491196821</v>
      </c>
      <c r="IQ494" s="58">
        <v>28.909967846265715</v>
      </c>
      <c r="IR494" s="58">
        <v>30.440746126459977</v>
      </c>
      <c r="IS494" s="58">
        <f t="shared" si="35"/>
        <v>2535.8087607661455</v>
      </c>
      <c r="IT494" s="60"/>
      <c r="IU494" s="18">
        <f t="shared" si="36"/>
        <v>14.020401297231</v>
      </c>
      <c r="IV494" s="18">
        <f t="shared" si="37"/>
        <v>34.649076000000001</v>
      </c>
      <c r="IW494" s="57">
        <f t="shared" si="38"/>
        <v>0.34511434668270002</v>
      </c>
      <c r="IX494" s="57">
        <f t="shared" si="39"/>
        <v>0.52698413064102967</v>
      </c>
      <c r="JA494" s="18">
        <v>214.13</v>
      </c>
    </row>
    <row r="495" spans="18:261" x14ac:dyDescent="0.2">
      <c r="R495" t="s">
        <v>1199</v>
      </c>
      <c r="S495">
        <v>54304</v>
      </c>
      <c r="T495" t="s">
        <v>41</v>
      </c>
      <c r="U495" t="s">
        <v>198</v>
      </c>
      <c r="V495">
        <v>10104</v>
      </c>
      <c r="W495" t="s">
        <v>42</v>
      </c>
      <c r="X495" t="s">
        <v>531</v>
      </c>
      <c r="Y495">
        <v>51099</v>
      </c>
      <c r="Z495">
        <v>240</v>
      </c>
      <c r="AA495">
        <v>240</v>
      </c>
      <c r="AB495" t="b">
        <v>0</v>
      </c>
      <c r="AC495">
        <v>10778</v>
      </c>
      <c r="AD495">
        <v>1996</v>
      </c>
      <c r="AE495" s="10">
        <v>2021</v>
      </c>
      <c r="AF495" s="11">
        <v>999</v>
      </c>
      <c r="AG495" s="11" t="e">
        <v>#N/A</v>
      </c>
      <c r="AH495" s="11">
        <v>999</v>
      </c>
      <c r="AI495" s="11" t="e">
        <v>#N/A</v>
      </c>
      <c r="AJ495" s="11" t="e">
        <v>#N/A</v>
      </c>
      <c r="AK495" s="11" t="e">
        <v>#N/A</v>
      </c>
      <c r="AL495" s="11" t="e">
        <v>#N/A</v>
      </c>
      <c r="AM495" s="11"/>
      <c r="AQ495" t="s">
        <v>1148</v>
      </c>
      <c r="AR495" t="s">
        <v>1154</v>
      </c>
      <c r="AS495">
        <v>887</v>
      </c>
      <c r="AT495" t="s">
        <v>41</v>
      </c>
      <c r="AU495">
        <v>5</v>
      </c>
      <c r="AV495">
        <v>609</v>
      </c>
      <c r="AW495" t="s">
        <v>42</v>
      </c>
      <c r="AX495">
        <v>0</v>
      </c>
      <c r="AY495" t="s">
        <v>283</v>
      </c>
      <c r="AZ495" t="s">
        <v>95</v>
      </c>
      <c r="BA495">
        <v>17</v>
      </c>
      <c r="BB495" t="s">
        <v>1150</v>
      </c>
      <c r="BC495">
        <v>127</v>
      </c>
      <c r="BD495">
        <v>17127</v>
      </c>
      <c r="BE495">
        <v>150</v>
      </c>
      <c r="BF495">
        <v>10982</v>
      </c>
      <c r="BG495">
        <v>1955</v>
      </c>
      <c r="BH495">
        <v>2022</v>
      </c>
      <c r="BI495" t="s">
        <v>1881</v>
      </c>
      <c r="BJ495" t="s">
        <v>1788</v>
      </c>
      <c r="BK495" t="s">
        <v>1808</v>
      </c>
      <c r="BL495" t="s">
        <v>1910</v>
      </c>
      <c r="BM495">
        <v>0</v>
      </c>
      <c r="BN495">
        <v>0</v>
      </c>
      <c r="BO495">
        <v>0.03</v>
      </c>
      <c r="BP495" t="s">
        <v>1966</v>
      </c>
      <c r="BQ495">
        <v>0</v>
      </c>
      <c r="BR495">
        <v>0</v>
      </c>
      <c r="BS495">
        <v>0</v>
      </c>
      <c r="BT495" t="s">
        <v>1909</v>
      </c>
      <c r="BU495" t="s">
        <v>1793</v>
      </c>
      <c r="BV495" t="s">
        <v>1812</v>
      </c>
      <c r="BW495">
        <v>2009</v>
      </c>
      <c r="BX495">
        <v>0</v>
      </c>
      <c r="BY495">
        <v>0.50700000000000001</v>
      </c>
      <c r="BZ495">
        <v>0.1134</v>
      </c>
      <c r="CA495">
        <v>0.1134</v>
      </c>
      <c r="CB495">
        <v>0.1134</v>
      </c>
      <c r="CC495">
        <v>0.1134</v>
      </c>
      <c r="CD495">
        <v>0.1</v>
      </c>
      <c r="CE495">
        <v>0.1</v>
      </c>
      <c r="CF495">
        <v>0.1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 t="s">
        <v>2602</v>
      </c>
      <c r="CT495" t="s">
        <v>2744</v>
      </c>
      <c r="CU495">
        <v>1</v>
      </c>
      <c r="CV495">
        <v>0</v>
      </c>
      <c r="CW495" t="s">
        <v>2279</v>
      </c>
      <c r="CX495">
        <v>37.209400000000002</v>
      </c>
      <c r="CY495">
        <v>-88.858889000000005</v>
      </c>
      <c r="CZ495" t="s">
        <v>1798</v>
      </c>
      <c r="DA495" t="s">
        <v>1799</v>
      </c>
      <c r="DB495" t="s">
        <v>2570</v>
      </c>
      <c r="DC495">
        <v>0</v>
      </c>
      <c r="DD495" s="18">
        <v>7214034</v>
      </c>
      <c r="DE495" s="18">
        <v>703848.2</v>
      </c>
      <c r="DF495" s="57">
        <v>0.35799999999999998</v>
      </c>
      <c r="DG495" t="s">
        <v>1891</v>
      </c>
      <c r="DH495">
        <v>3304182.4</v>
      </c>
      <c r="DI495">
        <v>1634.8</v>
      </c>
      <c r="DJ495">
        <v>404</v>
      </c>
      <c r="DK495">
        <v>756605.8</v>
      </c>
      <c r="DL495">
        <v>4.5999999999999996</v>
      </c>
      <c r="DM495">
        <v>190</v>
      </c>
      <c r="DN495">
        <v>0</v>
      </c>
      <c r="DO495">
        <v>2</v>
      </c>
      <c r="DP495">
        <v>0.45987307709756597</v>
      </c>
      <c r="DQ495">
        <v>0.110989592090513</v>
      </c>
      <c r="DR495">
        <v>209.760201509148</v>
      </c>
      <c r="DS495">
        <v>6.2005358709784203E-7</v>
      </c>
      <c r="DT495">
        <v>0.10954542300965001</v>
      </c>
      <c r="DU495">
        <v>0.453227694796004</v>
      </c>
      <c r="DV495">
        <v>0.112003907938332</v>
      </c>
      <c r="DW495" s="58">
        <v>209.759421704971</v>
      </c>
      <c r="DX495">
        <v>6.3764601054001101E-7</v>
      </c>
      <c r="DY495">
        <v>0.115005757551399</v>
      </c>
      <c r="DZ495">
        <v>0</v>
      </c>
      <c r="EA495">
        <v>6.2916952611108499E-4</v>
      </c>
      <c r="EB495">
        <v>470995</v>
      </c>
      <c r="EC495">
        <v>302331</v>
      </c>
      <c r="ED495">
        <v>35755</v>
      </c>
      <c r="EE495">
        <v>0</v>
      </c>
      <c r="EF495">
        <v>1</v>
      </c>
      <c r="EG495">
        <v>1</v>
      </c>
      <c r="EH495" t="s">
        <v>1859</v>
      </c>
      <c r="EI495">
        <v>8.6541610000000005E-3</v>
      </c>
      <c r="EJ495">
        <v>0.25</v>
      </c>
      <c r="EK495" t="s">
        <v>1848</v>
      </c>
      <c r="EL495" t="s">
        <v>1822</v>
      </c>
      <c r="EM495">
        <v>0</v>
      </c>
      <c r="EN495">
        <v>1</v>
      </c>
      <c r="EO495">
        <v>0</v>
      </c>
      <c r="EP495">
        <v>0</v>
      </c>
      <c r="EQ495">
        <v>0</v>
      </c>
      <c r="ER495">
        <v>0</v>
      </c>
      <c r="ES495">
        <v>1</v>
      </c>
      <c r="ET495">
        <v>0</v>
      </c>
      <c r="EU495">
        <v>0</v>
      </c>
      <c r="EV495">
        <v>0</v>
      </c>
      <c r="EW495">
        <v>0</v>
      </c>
      <c r="EX495">
        <v>1</v>
      </c>
      <c r="EY495">
        <v>1</v>
      </c>
      <c r="EZ495" t="s">
        <v>1801</v>
      </c>
      <c r="FA495">
        <v>67</v>
      </c>
      <c r="FB495" t="s">
        <v>1860</v>
      </c>
      <c r="FC495">
        <v>0</v>
      </c>
      <c r="FD495" t="s">
        <v>1803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0</v>
      </c>
      <c r="FK495">
        <v>0</v>
      </c>
      <c r="FL495">
        <v>35</v>
      </c>
      <c r="FM495">
        <v>37</v>
      </c>
      <c r="FN495">
        <v>59</v>
      </c>
      <c r="FO495">
        <v>20</v>
      </c>
      <c r="FP495">
        <v>0</v>
      </c>
      <c r="FQ495">
        <v>0</v>
      </c>
      <c r="FR495">
        <v>0</v>
      </c>
      <c r="FS495">
        <v>0</v>
      </c>
      <c r="FT495">
        <v>0</v>
      </c>
      <c r="FU495">
        <v>0</v>
      </c>
      <c r="FV495">
        <v>0</v>
      </c>
      <c r="FW495">
        <v>0</v>
      </c>
      <c r="FX495" t="s">
        <v>1827</v>
      </c>
      <c r="FY495">
        <v>0</v>
      </c>
      <c r="FZ495">
        <v>0</v>
      </c>
      <c r="GA495">
        <v>1</v>
      </c>
      <c r="GB495" t="s">
        <v>2416</v>
      </c>
      <c r="GC495">
        <v>2027</v>
      </c>
      <c r="GD495">
        <v>1</v>
      </c>
      <c r="GE495">
        <v>1</v>
      </c>
      <c r="GF495">
        <v>1</v>
      </c>
      <c r="GG495">
        <v>0</v>
      </c>
      <c r="GH495">
        <v>1</v>
      </c>
      <c r="GI495">
        <v>0</v>
      </c>
      <c r="GJ495" t="s">
        <v>1836</v>
      </c>
      <c r="GK495">
        <v>0</v>
      </c>
      <c r="GL495">
        <v>1</v>
      </c>
      <c r="GM495" t="s">
        <v>1836</v>
      </c>
      <c r="GN495">
        <v>0</v>
      </c>
      <c r="GO495" t="s">
        <v>1893</v>
      </c>
      <c r="GP495">
        <v>0</v>
      </c>
      <c r="GQ495" t="s">
        <v>1918</v>
      </c>
      <c r="GR495">
        <v>117.89222150000001</v>
      </c>
      <c r="GS495">
        <v>13.8669030000422</v>
      </c>
      <c r="GT495">
        <v>3.4268588280016399</v>
      </c>
      <c r="GU495">
        <v>1</v>
      </c>
      <c r="GV495">
        <v>5076868</v>
      </c>
      <c r="GW495">
        <v>520440</v>
      </c>
      <c r="GX495">
        <v>0.25</v>
      </c>
      <c r="GY495">
        <v>532459</v>
      </c>
      <c r="GZ495">
        <v>209.75885132329617</v>
      </c>
      <c r="HA495" t="s">
        <v>1806</v>
      </c>
      <c r="HB495" s="57">
        <v>0.35799999999999998</v>
      </c>
      <c r="HC495" t="s">
        <v>1806</v>
      </c>
      <c r="HD495" s="58">
        <v>209.759421704971</v>
      </c>
      <c r="HE495" s="18">
        <v>470411.99999999994</v>
      </c>
      <c r="HF495" s="18">
        <v>5166064.5839999989</v>
      </c>
      <c r="HG495" s="18">
        <v>541815.35981518566</v>
      </c>
      <c r="HH495" s="57">
        <v>0.15806111696522657</v>
      </c>
      <c r="HI495">
        <v>60</v>
      </c>
      <c r="HJ495" s="11">
        <v>26.333207568722955</v>
      </c>
      <c r="HK495">
        <v>0</v>
      </c>
      <c r="HL495" s="11">
        <v>26.333207568722955</v>
      </c>
      <c r="HM495" s="59" t="s">
        <v>44</v>
      </c>
      <c r="HN495" s="59" t="s">
        <v>44</v>
      </c>
      <c r="HO495" s="59" t="s">
        <v>44</v>
      </c>
      <c r="HP495" s="59" t="s">
        <v>44</v>
      </c>
      <c r="HQ495" s="59" t="s">
        <v>44</v>
      </c>
      <c r="HR495" s="59" t="s">
        <v>44</v>
      </c>
      <c r="HS495" s="59" t="s">
        <v>44</v>
      </c>
      <c r="HT495" s="59" t="s">
        <v>44</v>
      </c>
      <c r="HU495" t="s">
        <v>44</v>
      </c>
      <c r="HV495" s="19">
        <v>1</v>
      </c>
      <c r="HW495" s="18">
        <v>158.73135705000001</v>
      </c>
      <c r="HX495" s="58">
        <v>52.286109012270003</v>
      </c>
      <c r="HY495" s="58">
        <v>97.713890987729997</v>
      </c>
      <c r="HZ495" s="57">
        <v>0.54956362352557575</v>
      </c>
      <c r="IA495" s="18">
        <v>470411.99999999994</v>
      </c>
      <c r="IB495" s="18">
        <v>722126.60131260648</v>
      </c>
      <c r="IC495" s="18">
        <v>7930394.3356150445</v>
      </c>
      <c r="ID495" s="58">
        <v>20.975942170497103</v>
      </c>
      <c r="IE495" s="18">
        <v>83173.746486549484</v>
      </c>
      <c r="IF495" s="18">
        <v>458641.61332863616</v>
      </c>
      <c r="IG495" s="18">
        <v>251596899.39506698</v>
      </c>
      <c r="IH495" s="18">
        <v>1</v>
      </c>
      <c r="II495" s="18">
        <v>0</v>
      </c>
      <c r="IJ495" s="18">
        <v>2574.8324711238874</v>
      </c>
      <c r="IK495" s="58">
        <v>35.827396</v>
      </c>
      <c r="IL495" s="58">
        <v>8.8146021517788</v>
      </c>
      <c r="IM495" s="58">
        <v>14.160953466953998</v>
      </c>
      <c r="IN495" s="58">
        <v>37.901061171911188</v>
      </c>
      <c r="IO495" s="58">
        <v>0</v>
      </c>
      <c r="IP495" s="58">
        <v>82.873177412425861</v>
      </c>
      <c r="IQ495" s="58">
        <v>38.975622339192</v>
      </c>
      <c r="IR495" s="58">
        <v>39.975876420717334</v>
      </c>
      <c r="IS495" s="58">
        <f t="shared" si="35"/>
        <v>2574.8324711238874</v>
      </c>
      <c r="IT495" s="60"/>
      <c r="IU495" s="18">
        <f t="shared" si="36"/>
        <v>14.160953466953998</v>
      </c>
      <c r="IV495" s="18">
        <f t="shared" si="37"/>
        <v>35.827396</v>
      </c>
      <c r="IW495" s="57">
        <f t="shared" si="38"/>
        <v>0.34857406008180003</v>
      </c>
      <c r="IX495" s="57">
        <f t="shared" si="39"/>
        <v>0.53509392046250226</v>
      </c>
      <c r="JA495" s="18">
        <v>214.13</v>
      </c>
    </row>
    <row r="496" spans="18:261" x14ac:dyDescent="0.2">
      <c r="R496" t="s">
        <v>1161</v>
      </c>
      <c r="S496">
        <v>1047</v>
      </c>
      <c r="T496" t="s">
        <v>41</v>
      </c>
      <c r="U496">
        <v>4</v>
      </c>
      <c r="V496">
        <v>739</v>
      </c>
      <c r="W496" t="s">
        <v>42</v>
      </c>
      <c r="X496" t="s">
        <v>226</v>
      </c>
      <c r="Y496">
        <v>19005</v>
      </c>
      <c r="Z496">
        <v>248</v>
      </c>
      <c r="AA496">
        <v>248</v>
      </c>
      <c r="AB496" t="b">
        <v>0</v>
      </c>
      <c r="AC496">
        <v>12042</v>
      </c>
      <c r="AD496">
        <v>1977</v>
      </c>
      <c r="AE496" s="10">
        <v>2021</v>
      </c>
      <c r="AF496" s="11">
        <v>999</v>
      </c>
      <c r="AG496" s="11" t="e">
        <v>#N/A</v>
      </c>
      <c r="AH496" s="11">
        <v>999</v>
      </c>
      <c r="AI496" s="11" t="e">
        <v>#N/A</v>
      </c>
      <c r="AJ496" s="11" t="e">
        <v>#N/A</v>
      </c>
      <c r="AK496" s="11" t="e">
        <v>#N/A</v>
      </c>
      <c r="AL496" s="11" t="e">
        <v>#N/A</v>
      </c>
      <c r="AM496" s="11"/>
      <c r="AQ496" t="s">
        <v>1148</v>
      </c>
      <c r="AR496" t="s">
        <v>1155</v>
      </c>
      <c r="AS496">
        <v>887</v>
      </c>
      <c r="AT496" t="s">
        <v>41</v>
      </c>
      <c r="AU496">
        <v>6</v>
      </c>
      <c r="AV496">
        <v>610</v>
      </c>
      <c r="AW496" t="s">
        <v>42</v>
      </c>
      <c r="AX496">
        <v>0</v>
      </c>
      <c r="AY496" t="s">
        <v>283</v>
      </c>
      <c r="AZ496" t="s">
        <v>95</v>
      </c>
      <c r="BA496">
        <v>17</v>
      </c>
      <c r="BB496" t="s">
        <v>1150</v>
      </c>
      <c r="BC496">
        <v>127</v>
      </c>
      <c r="BD496">
        <v>17127</v>
      </c>
      <c r="BE496">
        <v>158</v>
      </c>
      <c r="BF496">
        <v>10992</v>
      </c>
      <c r="BG496">
        <v>1955</v>
      </c>
      <c r="BH496">
        <v>2022</v>
      </c>
      <c r="BI496" t="s">
        <v>1881</v>
      </c>
      <c r="BJ496" t="s">
        <v>1788</v>
      </c>
      <c r="BK496" t="s">
        <v>1808</v>
      </c>
      <c r="BL496" t="s">
        <v>1910</v>
      </c>
      <c r="BM496">
        <v>0</v>
      </c>
      <c r="BN496">
        <v>0</v>
      </c>
      <c r="BO496">
        <v>0.03</v>
      </c>
      <c r="BP496" t="s">
        <v>1966</v>
      </c>
      <c r="BQ496">
        <v>0</v>
      </c>
      <c r="BR496">
        <v>0</v>
      </c>
      <c r="BS496">
        <v>0</v>
      </c>
      <c r="BT496" t="s">
        <v>1909</v>
      </c>
      <c r="BU496" t="s">
        <v>1793</v>
      </c>
      <c r="BV496" t="s">
        <v>1812</v>
      </c>
      <c r="BW496">
        <v>2009</v>
      </c>
      <c r="BX496">
        <v>0</v>
      </c>
      <c r="BY496">
        <v>0.50700000000000001</v>
      </c>
      <c r="BZ496">
        <v>0.11224000000000001</v>
      </c>
      <c r="CA496">
        <v>0.11224000000000001</v>
      </c>
      <c r="CB496">
        <v>0.11224000000000001</v>
      </c>
      <c r="CC496">
        <v>0.11224000000000001</v>
      </c>
      <c r="CD496">
        <v>0.1</v>
      </c>
      <c r="CE496">
        <v>0.1</v>
      </c>
      <c r="CF496">
        <v>0.1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 t="s">
        <v>2602</v>
      </c>
      <c r="CT496" t="s">
        <v>2745</v>
      </c>
      <c r="CU496">
        <v>1</v>
      </c>
      <c r="CV496">
        <v>0</v>
      </c>
      <c r="CW496" t="s">
        <v>2279</v>
      </c>
      <c r="CX496">
        <v>37.209400000000002</v>
      </c>
      <c r="CY496">
        <v>-88.858889000000005</v>
      </c>
      <c r="CZ496" t="s">
        <v>1798</v>
      </c>
      <c r="DA496" t="s">
        <v>1799</v>
      </c>
      <c r="DB496" t="s">
        <v>2570</v>
      </c>
      <c r="DC496">
        <v>0</v>
      </c>
      <c r="DD496" s="18">
        <v>7913731.2000000002</v>
      </c>
      <c r="DE496" s="18">
        <v>786731.4</v>
      </c>
      <c r="DF496" s="57">
        <v>0.39200000000000002</v>
      </c>
      <c r="DG496" t="s">
        <v>1891</v>
      </c>
      <c r="DH496">
        <v>4001834.4</v>
      </c>
      <c r="DI496">
        <v>1793.8</v>
      </c>
      <c r="DJ496">
        <v>449.4</v>
      </c>
      <c r="DK496">
        <v>829990.40000000002</v>
      </c>
      <c r="DL496">
        <v>5.4</v>
      </c>
      <c r="DM496">
        <v>231.2</v>
      </c>
      <c r="DN496">
        <v>0</v>
      </c>
      <c r="DO496">
        <v>3</v>
      </c>
      <c r="DP496">
        <v>0.46148850627059301</v>
      </c>
      <c r="DQ496">
        <v>0.113004991053771</v>
      </c>
      <c r="DR496">
        <v>209.76031723732601</v>
      </c>
      <c r="DS496">
        <v>6.1751361231569103E-7</v>
      </c>
      <c r="DT496">
        <v>0.110641246741792</v>
      </c>
      <c r="DU496">
        <v>0.45333862236816902</v>
      </c>
      <c r="DV496">
        <v>0.113574744616041</v>
      </c>
      <c r="DW496" s="58">
        <v>209.759563226003</v>
      </c>
      <c r="DX496">
        <v>6.8235827873456198E-7</v>
      </c>
      <c r="DY496">
        <v>0.115547010141149</v>
      </c>
      <c r="DZ496">
        <v>0</v>
      </c>
      <c r="EA496">
        <v>8.2276886681003801E-4</v>
      </c>
      <c r="EB496">
        <v>753980</v>
      </c>
      <c r="EC496">
        <v>488458</v>
      </c>
      <c r="ED496">
        <v>64107</v>
      </c>
      <c r="EE496">
        <v>0</v>
      </c>
      <c r="EF496">
        <v>1</v>
      </c>
      <c r="EG496">
        <v>1</v>
      </c>
      <c r="EH496" t="s">
        <v>1859</v>
      </c>
      <c r="EI496">
        <v>1.1276882E-2</v>
      </c>
      <c r="EJ496">
        <v>0.25</v>
      </c>
      <c r="EK496" t="s">
        <v>1848</v>
      </c>
      <c r="EL496" t="s">
        <v>1822</v>
      </c>
      <c r="EM496">
        <v>0</v>
      </c>
      <c r="EN496">
        <v>1</v>
      </c>
      <c r="EO496">
        <v>0</v>
      </c>
      <c r="EP496">
        <v>0</v>
      </c>
      <c r="EQ496">
        <v>0</v>
      </c>
      <c r="ER496">
        <v>0</v>
      </c>
      <c r="ES496">
        <v>1</v>
      </c>
      <c r="ET496">
        <v>0</v>
      </c>
      <c r="EU496">
        <v>0</v>
      </c>
      <c r="EV496">
        <v>0</v>
      </c>
      <c r="EW496">
        <v>0</v>
      </c>
      <c r="EX496">
        <v>1</v>
      </c>
      <c r="EY496">
        <v>1</v>
      </c>
      <c r="EZ496" t="s">
        <v>1801</v>
      </c>
      <c r="FA496">
        <v>67</v>
      </c>
      <c r="FB496" t="s">
        <v>1860</v>
      </c>
      <c r="FC496">
        <v>0</v>
      </c>
      <c r="FD496" t="s">
        <v>1803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35</v>
      </c>
      <c r="FM496">
        <v>37</v>
      </c>
      <c r="FN496">
        <v>59</v>
      </c>
      <c r="FO496">
        <v>20</v>
      </c>
      <c r="FP496">
        <v>0</v>
      </c>
      <c r="FQ496">
        <v>0</v>
      </c>
      <c r="FR496">
        <v>0</v>
      </c>
      <c r="FS496">
        <v>0</v>
      </c>
      <c r="FT496">
        <v>0</v>
      </c>
      <c r="FU496">
        <v>0</v>
      </c>
      <c r="FV496">
        <v>0</v>
      </c>
      <c r="FW496">
        <v>0</v>
      </c>
      <c r="FX496" t="s">
        <v>1827</v>
      </c>
      <c r="FY496">
        <v>0</v>
      </c>
      <c r="FZ496">
        <v>0</v>
      </c>
      <c r="GA496">
        <v>1</v>
      </c>
      <c r="GB496" t="s">
        <v>2416</v>
      </c>
      <c r="GC496">
        <v>2027</v>
      </c>
      <c r="GD496">
        <v>1</v>
      </c>
      <c r="GE496">
        <v>1</v>
      </c>
      <c r="GF496">
        <v>1</v>
      </c>
      <c r="GG496">
        <v>0</v>
      </c>
      <c r="GH496">
        <v>1</v>
      </c>
      <c r="GI496">
        <v>0</v>
      </c>
      <c r="GJ496" t="s">
        <v>1836</v>
      </c>
      <c r="GK496">
        <v>0</v>
      </c>
      <c r="GL496">
        <v>1</v>
      </c>
      <c r="GM496" t="s">
        <v>1836</v>
      </c>
      <c r="GN496">
        <v>0</v>
      </c>
      <c r="GO496" t="s">
        <v>1893</v>
      </c>
      <c r="GP496">
        <v>0</v>
      </c>
      <c r="GQ496" t="s">
        <v>1918</v>
      </c>
      <c r="GR496">
        <v>117.89222150000001</v>
      </c>
      <c r="GS496">
        <v>15.2155924892805</v>
      </c>
      <c r="GT496">
        <v>3.8119563299602399</v>
      </c>
      <c r="GU496">
        <v>1</v>
      </c>
      <c r="GV496">
        <v>7886571</v>
      </c>
      <c r="GW496">
        <v>833491</v>
      </c>
      <c r="GX496">
        <v>0.39</v>
      </c>
      <c r="GY496">
        <v>827140</v>
      </c>
      <c r="GZ496">
        <v>209.75909555623096</v>
      </c>
      <c r="HA496" t="s">
        <v>1806</v>
      </c>
      <c r="HB496" s="57">
        <v>0.39200000000000002</v>
      </c>
      <c r="HC496" t="s">
        <v>1806</v>
      </c>
      <c r="HD496" s="58">
        <v>209.759563226003</v>
      </c>
      <c r="HE496" s="18">
        <v>542559.36</v>
      </c>
      <c r="HF496" s="18">
        <v>5963812.4851200003</v>
      </c>
      <c r="HG496" s="18">
        <v>625483.35102027736</v>
      </c>
      <c r="HH496" s="57">
        <v>0.16649104320337196</v>
      </c>
      <c r="HI496">
        <v>60</v>
      </c>
      <c r="HJ496" s="11">
        <v>25.386319798231245</v>
      </c>
      <c r="HK496">
        <v>0</v>
      </c>
      <c r="HL496" s="11">
        <v>25.386319798231245</v>
      </c>
      <c r="HM496" s="59" t="s">
        <v>44</v>
      </c>
      <c r="HN496" s="59" t="s">
        <v>44</v>
      </c>
      <c r="HO496" s="59" t="s">
        <v>44</v>
      </c>
      <c r="HP496" s="59" t="s">
        <v>44</v>
      </c>
      <c r="HQ496" s="59" t="s">
        <v>44</v>
      </c>
      <c r="HR496" s="59" t="s">
        <v>44</v>
      </c>
      <c r="HS496" s="59" t="s">
        <v>44</v>
      </c>
      <c r="HT496" s="59" t="s">
        <v>44</v>
      </c>
      <c r="HU496" t="s">
        <v>44</v>
      </c>
      <c r="HV496" s="19">
        <v>1</v>
      </c>
      <c r="HW496" s="18">
        <v>167.34927585599999</v>
      </c>
      <c r="HX496" s="58">
        <v>55.12485146696639</v>
      </c>
      <c r="HY496" s="58">
        <v>102.87514853303361</v>
      </c>
      <c r="HZ496" s="57">
        <v>0.60205016355443808</v>
      </c>
      <c r="IA496" s="18">
        <v>542559.36</v>
      </c>
      <c r="IB496" s="18">
        <v>833285.59037242667</v>
      </c>
      <c r="IC496" s="18">
        <v>9159475.2093737144</v>
      </c>
      <c r="ID496" s="58">
        <v>20.9759563226003</v>
      </c>
      <c r="IE496" s="18">
        <v>96064.375964881649</v>
      </c>
      <c r="IF496" s="18">
        <v>529418.97505539574</v>
      </c>
      <c r="IG496" s="18">
        <v>265256718.67163903</v>
      </c>
      <c r="IH496" s="18">
        <v>1</v>
      </c>
      <c r="II496" s="18">
        <v>0</v>
      </c>
      <c r="IJ496" s="18">
        <v>2578.4333967349176</v>
      </c>
      <c r="IK496" s="58">
        <v>34.872807645569623</v>
      </c>
      <c r="IL496" s="58">
        <v>8.8349670833815708</v>
      </c>
      <c r="IM496" s="58">
        <v>14.173848161423997</v>
      </c>
      <c r="IN496" s="58">
        <v>36.914603382804614</v>
      </c>
      <c r="IO496" s="58">
        <v>0</v>
      </c>
      <c r="IP496" s="58">
        <v>82.941363097502631</v>
      </c>
      <c r="IQ496" s="58">
        <v>32.716539455639406</v>
      </c>
      <c r="IR496" s="58">
        <v>33.528576694118534</v>
      </c>
      <c r="IS496" s="58">
        <f t="shared" si="35"/>
        <v>2578.4333967349176</v>
      </c>
      <c r="IT496" s="60"/>
      <c r="IU496" s="18">
        <f t="shared" si="36"/>
        <v>14.173848161423997</v>
      </c>
      <c r="IV496" s="18">
        <f t="shared" si="37"/>
        <v>34.872807645569623</v>
      </c>
      <c r="IW496" s="57">
        <f t="shared" si="38"/>
        <v>0.34889146498079993</v>
      </c>
      <c r="IX496" s="57">
        <f t="shared" si="39"/>
        <v>0.5358422539654033</v>
      </c>
      <c r="JA496" s="18">
        <v>214.13</v>
      </c>
    </row>
    <row r="497" spans="18:261" x14ac:dyDescent="0.2">
      <c r="R497" t="s">
        <v>1163</v>
      </c>
      <c r="S497">
        <v>136</v>
      </c>
      <c r="T497" t="s">
        <v>41</v>
      </c>
      <c r="U497">
        <v>1</v>
      </c>
      <c r="V497">
        <v>84</v>
      </c>
      <c r="W497" t="s">
        <v>42</v>
      </c>
      <c r="X497" t="s">
        <v>275</v>
      </c>
      <c r="Y497">
        <v>12107</v>
      </c>
      <c r="Z497">
        <v>652</v>
      </c>
      <c r="AA497">
        <v>1309</v>
      </c>
      <c r="AB497" t="b">
        <v>1</v>
      </c>
      <c r="AC497">
        <v>9889</v>
      </c>
      <c r="AD497">
        <v>1984</v>
      </c>
      <c r="AE497" s="10">
        <v>2021</v>
      </c>
      <c r="AF497" s="11">
        <v>999</v>
      </c>
      <c r="AG497" s="11">
        <v>46.639800827181624</v>
      </c>
      <c r="AH497" s="11">
        <v>28</v>
      </c>
      <c r="AI497" s="11">
        <v>10.922669982946516</v>
      </c>
      <c r="AJ497" s="11" t="s">
        <v>275</v>
      </c>
      <c r="AK497" s="11">
        <v>4.82</v>
      </c>
      <c r="AL497" s="11" t="s">
        <v>1614</v>
      </c>
      <c r="AM497" s="11"/>
      <c r="AQ497" t="s">
        <v>383</v>
      </c>
      <c r="AR497" t="s">
        <v>1156</v>
      </c>
      <c r="AS497">
        <v>2718</v>
      </c>
      <c r="AT497" t="s">
        <v>41</v>
      </c>
      <c r="AU497">
        <v>2</v>
      </c>
      <c r="AV497">
        <v>1844</v>
      </c>
      <c r="AW497" t="s">
        <v>42</v>
      </c>
      <c r="AX497">
        <v>0</v>
      </c>
      <c r="AY497" t="s">
        <v>263</v>
      </c>
      <c r="AZ497" t="s">
        <v>385</v>
      </c>
      <c r="BA497">
        <v>37</v>
      </c>
      <c r="BB497" t="s">
        <v>386</v>
      </c>
      <c r="BC497">
        <v>71</v>
      </c>
      <c r="BD497">
        <v>37071</v>
      </c>
      <c r="BE497">
        <v>162</v>
      </c>
      <c r="BF497">
        <v>10779</v>
      </c>
      <c r="BG497">
        <v>1957</v>
      </c>
      <c r="BH497">
        <v>2022</v>
      </c>
      <c r="BI497" t="s">
        <v>1881</v>
      </c>
      <c r="BJ497" t="s">
        <v>1788</v>
      </c>
      <c r="BK497" t="s">
        <v>1808</v>
      </c>
      <c r="BL497" t="s">
        <v>1809</v>
      </c>
      <c r="BM497" t="s">
        <v>1810</v>
      </c>
      <c r="BN497">
        <v>2009</v>
      </c>
      <c r="BO497">
        <v>0.95</v>
      </c>
      <c r="BP497" t="s">
        <v>1968</v>
      </c>
      <c r="BQ497" t="s">
        <v>1699</v>
      </c>
      <c r="BR497">
        <v>0</v>
      </c>
      <c r="BS497">
        <v>2008</v>
      </c>
      <c r="BT497" t="s">
        <v>1909</v>
      </c>
      <c r="BU497" t="s">
        <v>1863</v>
      </c>
      <c r="BV497">
        <v>0</v>
      </c>
      <c r="BW497">
        <v>0</v>
      </c>
      <c r="BX497">
        <v>0</v>
      </c>
      <c r="BY497">
        <v>0.12</v>
      </c>
      <c r="BZ497">
        <v>0.30291999999999902</v>
      </c>
      <c r="CA497">
        <v>0.22555</v>
      </c>
      <c r="CB497">
        <v>0.30291999999999902</v>
      </c>
      <c r="CC497">
        <v>0.22555</v>
      </c>
      <c r="CD497">
        <v>0.05</v>
      </c>
      <c r="CE497">
        <v>0.1</v>
      </c>
      <c r="CF497">
        <v>0.56000000000000005</v>
      </c>
      <c r="CG497">
        <v>0.99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 t="s">
        <v>2602</v>
      </c>
      <c r="CT497" t="s">
        <v>2746</v>
      </c>
      <c r="CU497">
        <v>1</v>
      </c>
      <c r="CV497">
        <v>0</v>
      </c>
      <c r="CW497" t="s">
        <v>2119</v>
      </c>
      <c r="CX497">
        <v>35.189700000000002</v>
      </c>
      <c r="CY497">
        <v>-81.012200000000007</v>
      </c>
      <c r="CZ497" t="s">
        <v>1817</v>
      </c>
      <c r="DA497" t="s">
        <v>1818</v>
      </c>
      <c r="DB497">
        <v>0</v>
      </c>
      <c r="DC497">
        <v>0</v>
      </c>
      <c r="DD497" s="18">
        <v>698423.8</v>
      </c>
      <c r="DE497" s="18">
        <v>68842.399999999994</v>
      </c>
      <c r="DF497" s="57">
        <v>3.4000000000000002E-2</v>
      </c>
      <c r="DG497" t="s">
        <v>1877</v>
      </c>
      <c r="DH497">
        <v>364450.6</v>
      </c>
      <c r="DI497">
        <v>16.8</v>
      </c>
      <c r="DJ497">
        <v>83.8</v>
      </c>
      <c r="DK497">
        <v>71658.2</v>
      </c>
      <c r="DL497">
        <v>0.6</v>
      </c>
      <c r="DM497">
        <v>43.6</v>
      </c>
      <c r="DN497">
        <v>3</v>
      </c>
      <c r="DO497">
        <v>0</v>
      </c>
      <c r="DP497">
        <v>0</v>
      </c>
      <c r="DQ497">
        <v>0.31823063765463999</v>
      </c>
      <c r="DR497">
        <v>205.21898245753599</v>
      </c>
      <c r="DS497">
        <v>0</v>
      </c>
      <c r="DT497">
        <v>0.31823063765463999</v>
      </c>
      <c r="DU497">
        <v>4.8108326205378402E-2</v>
      </c>
      <c r="DV497">
        <v>0.23996891285777999</v>
      </c>
      <c r="DW497" s="58">
        <v>205.19976552918101</v>
      </c>
      <c r="DX497">
        <v>8.5907725366747205E-7</v>
      </c>
      <c r="DY497">
        <v>0.23926425145136199</v>
      </c>
      <c r="DZ497">
        <v>5.99085795076712E-3</v>
      </c>
      <c r="EA497">
        <v>0</v>
      </c>
      <c r="EB497">
        <v>94257</v>
      </c>
      <c r="EC497">
        <v>48834</v>
      </c>
      <c r="ED497">
        <v>0</v>
      </c>
      <c r="EE497">
        <v>2176</v>
      </c>
      <c r="EF497">
        <v>1</v>
      </c>
      <c r="EG497">
        <v>0</v>
      </c>
      <c r="EH497">
        <v>0</v>
      </c>
      <c r="EI497">
        <v>0</v>
      </c>
      <c r="EJ497">
        <v>0</v>
      </c>
      <c r="EK497">
        <v>0</v>
      </c>
      <c r="EL497">
        <v>0</v>
      </c>
      <c r="EM497">
        <v>0</v>
      </c>
      <c r="EN497">
        <v>1</v>
      </c>
      <c r="EO497">
        <v>1</v>
      </c>
      <c r="EP497">
        <v>0</v>
      </c>
      <c r="EQ497">
        <v>0</v>
      </c>
      <c r="ER497">
        <v>1</v>
      </c>
      <c r="ES497">
        <v>0</v>
      </c>
      <c r="ET497">
        <v>0</v>
      </c>
      <c r="EU497">
        <v>0</v>
      </c>
      <c r="EV497">
        <v>0</v>
      </c>
      <c r="EW497">
        <v>0</v>
      </c>
      <c r="EX497">
        <v>1</v>
      </c>
      <c r="EY497">
        <v>1</v>
      </c>
      <c r="EZ497" t="s">
        <v>1801</v>
      </c>
      <c r="FA497">
        <v>65</v>
      </c>
      <c r="FB497" t="s">
        <v>1860</v>
      </c>
      <c r="FC497">
        <v>0</v>
      </c>
      <c r="FD497" t="s">
        <v>1803</v>
      </c>
      <c r="FE497">
        <v>0</v>
      </c>
      <c r="FF497">
        <v>0</v>
      </c>
      <c r="FG497">
        <v>1</v>
      </c>
      <c r="FH497">
        <v>0</v>
      </c>
      <c r="FI497">
        <v>0</v>
      </c>
      <c r="FJ497" t="s">
        <v>1850</v>
      </c>
      <c r="FK497">
        <v>1</v>
      </c>
      <c r="FL497">
        <v>88</v>
      </c>
      <c r="FM497">
        <v>61</v>
      </c>
      <c r="FN497">
        <v>96</v>
      </c>
      <c r="FO497">
        <v>89</v>
      </c>
      <c r="FP497">
        <v>1</v>
      </c>
      <c r="FQ497">
        <v>1</v>
      </c>
      <c r="FR497">
        <v>0</v>
      </c>
      <c r="FS497">
        <v>0</v>
      </c>
      <c r="FT497">
        <v>0</v>
      </c>
      <c r="FU497">
        <v>0</v>
      </c>
      <c r="FV497">
        <v>0</v>
      </c>
      <c r="FW497">
        <v>0</v>
      </c>
      <c r="FX497">
        <v>0</v>
      </c>
      <c r="FY497" t="s">
        <v>2114</v>
      </c>
      <c r="FZ497">
        <v>2024</v>
      </c>
      <c r="GA497">
        <v>1</v>
      </c>
      <c r="GB497">
        <v>0</v>
      </c>
      <c r="GC497">
        <v>0</v>
      </c>
      <c r="GD497">
        <v>0</v>
      </c>
      <c r="GE497">
        <v>0</v>
      </c>
      <c r="GF497">
        <v>0</v>
      </c>
      <c r="GG497">
        <v>0</v>
      </c>
      <c r="GH497">
        <v>0</v>
      </c>
      <c r="GI497">
        <v>0</v>
      </c>
      <c r="GJ497">
        <v>0</v>
      </c>
      <c r="GK497">
        <v>0</v>
      </c>
      <c r="GL497">
        <v>1</v>
      </c>
      <c r="GM497" t="s">
        <v>1804</v>
      </c>
      <c r="GN497">
        <v>0</v>
      </c>
      <c r="GO497" t="s">
        <v>1893</v>
      </c>
      <c r="GP497">
        <v>0</v>
      </c>
      <c r="GQ497" t="s">
        <v>2121</v>
      </c>
      <c r="GR497">
        <v>104.9278729</v>
      </c>
      <c r="GS497">
        <v>0.16010998351230199</v>
      </c>
      <c r="GT497">
        <v>0.79864384632922403</v>
      </c>
      <c r="GU497">
        <v>0</v>
      </c>
      <c r="GV497">
        <v>1182801</v>
      </c>
      <c r="GW497">
        <v>113825</v>
      </c>
      <c r="GX497">
        <v>0.06</v>
      </c>
      <c r="GY497">
        <v>121355</v>
      </c>
      <c r="GZ497">
        <v>205.19935306108127</v>
      </c>
      <c r="HA497" t="s">
        <v>1840</v>
      </c>
      <c r="HB497" s="57">
        <v>0.2</v>
      </c>
      <c r="HC497" t="s">
        <v>1806</v>
      </c>
      <c r="HD497" s="58">
        <v>205.19976552918101</v>
      </c>
      <c r="HE497" s="18">
        <v>283824</v>
      </c>
      <c r="HF497" s="18">
        <v>3059338.8960000002</v>
      </c>
      <c r="HG497" s="18">
        <v>313887.81206675177</v>
      </c>
      <c r="HH497" s="57">
        <v>0.19285714285714287</v>
      </c>
      <c r="HI497" t="s">
        <v>44</v>
      </c>
      <c r="HJ497" s="11" t="s">
        <v>44</v>
      </c>
      <c r="HK497" t="s">
        <v>44</v>
      </c>
      <c r="HL497" s="11" t="s">
        <v>44</v>
      </c>
      <c r="HM497" s="59" t="s">
        <v>44</v>
      </c>
      <c r="HN497" s="59" t="s">
        <v>44</v>
      </c>
      <c r="HO497" s="59" t="s">
        <v>44</v>
      </c>
      <c r="HP497" s="59" t="s">
        <v>44</v>
      </c>
      <c r="HQ497" s="59" t="s">
        <v>44</v>
      </c>
      <c r="HR497" s="59" t="s">
        <v>44</v>
      </c>
      <c r="HS497" s="59" t="s">
        <v>44</v>
      </c>
      <c r="HT497" s="59" t="s">
        <v>44</v>
      </c>
      <c r="HU497">
        <v>1</v>
      </c>
      <c r="HV497" s="19">
        <v>1</v>
      </c>
      <c r="HW497" s="18">
        <v>161.40108114000003</v>
      </c>
      <c r="HX497" s="58">
        <v>53.165516127516007</v>
      </c>
      <c r="HY497" s="58">
        <v>108.83448387248399</v>
      </c>
      <c r="HZ497" s="57">
        <v>0.29769976249404084</v>
      </c>
      <c r="IA497" s="18">
        <v>283824</v>
      </c>
      <c r="IB497" s="18">
        <v>422471.6869505432</v>
      </c>
      <c r="IC497" s="18">
        <v>4553822.3136399053</v>
      </c>
      <c r="ID497" s="58">
        <v>20.519976552918102</v>
      </c>
      <c r="IE497" s="18">
        <v>46722.163551023055</v>
      </c>
      <c r="IF497" s="18">
        <v>267165.64851572871</v>
      </c>
      <c r="IG497" s="18">
        <v>255828541.55933538</v>
      </c>
      <c r="IH497" s="18">
        <v>0</v>
      </c>
      <c r="II497" s="18">
        <v>0</v>
      </c>
      <c r="IJ497" s="18">
        <v>2350.6202488089812</v>
      </c>
      <c r="IK497" s="58">
        <v>34.430868592592596</v>
      </c>
      <c r="IL497" s="58">
        <v>7.8982930494244936</v>
      </c>
      <c r="IM497" s="58">
        <v>13.332526344540002</v>
      </c>
      <c r="IN497" s="58" t="e">
        <v>#VALUE!</v>
      </c>
      <c r="IO497" s="58">
        <v>0</v>
      </c>
      <c r="IP497" s="58">
        <v>80.01113409661248</v>
      </c>
      <c r="IQ497" s="58" t="e">
        <v>#VALUE!</v>
      </c>
      <c r="IR497" s="58" t="e">
        <v>#VALUE!</v>
      </c>
      <c r="IS497" s="58">
        <f t="shared" si="35"/>
        <v>2350.6202488089812</v>
      </c>
      <c r="IT497" s="60"/>
      <c r="IU497" s="18">
        <f t="shared" si="36"/>
        <v>13.332526344540002</v>
      </c>
      <c r="IV497" s="18">
        <f t="shared" si="37"/>
        <v>34.430868592592596</v>
      </c>
      <c r="IW497" s="57">
        <f t="shared" si="38"/>
        <v>0.32818219831800011</v>
      </c>
      <c r="IX497" s="57">
        <f t="shared" si="39"/>
        <v>0.4884988124702041</v>
      </c>
      <c r="JA497" s="18">
        <v>205.4</v>
      </c>
    </row>
    <row r="498" spans="18:261" x14ac:dyDescent="0.2">
      <c r="R498" t="s">
        <v>1200</v>
      </c>
      <c r="S498">
        <v>1571</v>
      </c>
      <c r="T498" t="s">
        <v>41</v>
      </c>
      <c r="U498">
        <v>1</v>
      </c>
      <c r="V498">
        <v>1050</v>
      </c>
      <c r="W498" t="s">
        <v>42</v>
      </c>
      <c r="X498" t="s">
        <v>211</v>
      </c>
      <c r="Y498">
        <v>24033</v>
      </c>
      <c r="Z498">
        <v>331</v>
      </c>
      <c r="AA498">
        <v>667</v>
      </c>
      <c r="AB498" t="b">
        <v>1</v>
      </c>
      <c r="AC498">
        <v>11442</v>
      </c>
      <c r="AD498">
        <v>1964</v>
      </c>
      <c r="AE498" s="10">
        <v>2021</v>
      </c>
      <c r="AF498" s="11">
        <v>999</v>
      </c>
      <c r="AG498" s="11" t="e">
        <v>#N/A</v>
      </c>
      <c r="AH498" s="11">
        <v>999</v>
      </c>
      <c r="AI498" s="11" t="e">
        <v>#N/A</v>
      </c>
      <c r="AJ498" s="11" t="e">
        <v>#N/A</v>
      </c>
      <c r="AK498" s="11" t="e">
        <v>#N/A</v>
      </c>
      <c r="AL498" s="11" t="e">
        <v>#N/A</v>
      </c>
      <c r="AM498" s="11"/>
      <c r="AQ498" t="s">
        <v>383</v>
      </c>
      <c r="AR498" t="s">
        <v>1157</v>
      </c>
      <c r="AS498">
        <v>2718</v>
      </c>
      <c r="AT498" t="s">
        <v>41</v>
      </c>
      <c r="AU498">
        <v>4</v>
      </c>
      <c r="AV498">
        <v>1846</v>
      </c>
      <c r="AW498" t="s">
        <v>42</v>
      </c>
      <c r="AX498">
        <v>0</v>
      </c>
      <c r="AY498" t="s">
        <v>263</v>
      </c>
      <c r="AZ498" t="s">
        <v>385</v>
      </c>
      <c r="BA498">
        <v>37</v>
      </c>
      <c r="BB498" t="s">
        <v>386</v>
      </c>
      <c r="BC498">
        <v>71</v>
      </c>
      <c r="BD498">
        <v>37071</v>
      </c>
      <c r="BE498">
        <v>257</v>
      </c>
      <c r="BF498">
        <v>10526</v>
      </c>
      <c r="BG498">
        <v>1960</v>
      </c>
      <c r="BH498">
        <v>2022</v>
      </c>
      <c r="BI498" t="s">
        <v>1881</v>
      </c>
      <c r="BJ498" t="s">
        <v>1788</v>
      </c>
      <c r="BK498" t="s">
        <v>1808</v>
      </c>
      <c r="BL498" t="s">
        <v>1809</v>
      </c>
      <c r="BM498" t="s">
        <v>1810</v>
      </c>
      <c r="BN498">
        <v>2009</v>
      </c>
      <c r="BO498">
        <v>0.95</v>
      </c>
      <c r="BP498" t="s">
        <v>1968</v>
      </c>
      <c r="BQ498" t="s">
        <v>1699</v>
      </c>
      <c r="BR498">
        <v>0</v>
      </c>
      <c r="BS498">
        <v>2006</v>
      </c>
      <c r="BT498" t="s">
        <v>1909</v>
      </c>
      <c r="BU498" t="s">
        <v>1793</v>
      </c>
      <c r="BV498" t="s">
        <v>1812</v>
      </c>
      <c r="BW498">
        <v>2016</v>
      </c>
      <c r="BX498">
        <v>0</v>
      </c>
      <c r="BY498">
        <v>6.2E-2</v>
      </c>
      <c r="BZ498">
        <v>0.30573</v>
      </c>
      <c r="CA498">
        <v>0.3019</v>
      </c>
      <c r="CB498">
        <v>0.30573</v>
      </c>
      <c r="CC498">
        <v>0.3019</v>
      </c>
      <c r="CD498">
        <v>0.05</v>
      </c>
      <c r="CE498">
        <v>0.1</v>
      </c>
      <c r="CF498">
        <v>0.1</v>
      </c>
      <c r="CG498">
        <v>0.99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>
        <v>0</v>
      </c>
      <c r="CS498" t="s">
        <v>2602</v>
      </c>
      <c r="CT498" t="s">
        <v>2747</v>
      </c>
      <c r="CU498">
        <v>1</v>
      </c>
      <c r="CV498">
        <v>0</v>
      </c>
      <c r="CW498" t="s">
        <v>2119</v>
      </c>
      <c r="CX498">
        <v>35.189700000000002</v>
      </c>
      <c r="CY498">
        <v>-81.012200000000007</v>
      </c>
      <c r="CZ498" t="s">
        <v>1817</v>
      </c>
      <c r="DA498" t="s">
        <v>1818</v>
      </c>
      <c r="DB498">
        <v>0</v>
      </c>
      <c r="DC498">
        <v>0</v>
      </c>
      <c r="DD498" s="18">
        <v>1914003.6</v>
      </c>
      <c r="DE498" s="18">
        <v>221337</v>
      </c>
      <c r="DF498" s="57">
        <v>5.1999999999999998E-2</v>
      </c>
      <c r="DG498" t="s">
        <v>1877</v>
      </c>
      <c r="DH498">
        <v>1028777</v>
      </c>
      <c r="DI498">
        <v>40</v>
      </c>
      <c r="DJ498">
        <v>312.39999999999998</v>
      </c>
      <c r="DK498">
        <v>196376.4</v>
      </c>
      <c r="DL498">
        <v>2</v>
      </c>
      <c r="DM498">
        <v>171</v>
      </c>
      <c r="DN498">
        <v>6</v>
      </c>
      <c r="DO498">
        <v>0</v>
      </c>
      <c r="DP498">
        <v>1.7428065658992499E-2</v>
      </c>
      <c r="DQ498">
        <v>0.33113324752085699</v>
      </c>
      <c r="DR498">
        <v>205.200534792643</v>
      </c>
      <c r="DS498">
        <v>1.2448618327851701E-6</v>
      </c>
      <c r="DT498">
        <v>0.35448501082286998</v>
      </c>
      <c r="DU498">
        <v>4.1797204561161698E-2</v>
      </c>
      <c r="DV498">
        <v>0.32643616762267302</v>
      </c>
      <c r="DW498" s="58">
        <v>205.19961404461301</v>
      </c>
      <c r="DX498">
        <v>1.04493011402904E-6</v>
      </c>
      <c r="DY498">
        <v>0.33243355945943498</v>
      </c>
      <c r="DZ498">
        <v>4.6977285699409503E-3</v>
      </c>
      <c r="EA498">
        <v>0</v>
      </c>
      <c r="EB498">
        <v>181955</v>
      </c>
      <c r="EC498">
        <v>90893</v>
      </c>
      <c r="ED498">
        <v>0</v>
      </c>
      <c r="EE498">
        <v>4260</v>
      </c>
      <c r="EF498">
        <v>1</v>
      </c>
      <c r="EG498">
        <v>0</v>
      </c>
      <c r="EH498">
        <v>0</v>
      </c>
      <c r="EI498">
        <v>0</v>
      </c>
      <c r="EJ498">
        <v>0</v>
      </c>
      <c r="EK498">
        <v>0</v>
      </c>
      <c r="EL498">
        <v>0</v>
      </c>
      <c r="EM498">
        <v>0</v>
      </c>
      <c r="EN498">
        <v>1</v>
      </c>
      <c r="EO498">
        <v>1</v>
      </c>
      <c r="EP498">
        <v>0</v>
      </c>
      <c r="EQ498">
        <v>0</v>
      </c>
      <c r="ER498">
        <v>1</v>
      </c>
      <c r="ES498">
        <v>0</v>
      </c>
      <c r="ET498">
        <v>0</v>
      </c>
      <c r="EU498">
        <v>0</v>
      </c>
      <c r="EV498">
        <v>0</v>
      </c>
      <c r="EW498">
        <v>0</v>
      </c>
      <c r="EX498">
        <v>1</v>
      </c>
      <c r="EY498">
        <v>1</v>
      </c>
      <c r="EZ498" t="s">
        <v>1823</v>
      </c>
      <c r="FA498">
        <v>62</v>
      </c>
      <c r="FB498" t="s">
        <v>1860</v>
      </c>
      <c r="FC498">
        <v>0</v>
      </c>
      <c r="FD498" t="s">
        <v>1803</v>
      </c>
      <c r="FE498">
        <v>0</v>
      </c>
      <c r="FF498">
        <v>0</v>
      </c>
      <c r="FG498">
        <v>1</v>
      </c>
      <c r="FH498">
        <v>0</v>
      </c>
      <c r="FI498">
        <v>0</v>
      </c>
      <c r="FJ498" t="s">
        <v>1850</v>
      </c>
      <c r="FK498">
        <v>1</v>
      </c>
      <c r="FL498">
        <v>88</v>
      </c>
      <c r="FM498">
        <v>61</v>
      </c>
      <c r="FN498">
        <v>96</v>
      </c>
      <c r="FO498">
        <v>89</v>
      </c>
      <c r="FP498">
        <v>1</v>
      </c>
      <c r="FQ498">
        <v>1</v>
      </c>
      <c r="FR498">
        <v>0</v>
      </c>
      <c r="FS498">
        <v>0</v>
      </c>
      <c r="FT498">
        <v>0</v>
      </c>
      <c r="FU498">
        <v>0</v>
      </c>
      <c r="FV498">
        <v>0</v>
      </c>
      <c r="FW498">
        <v>0</v>
      </c>
      <c r="FX498">
        <v>0</v>
      </c>
      <c r="FY498" t="s">
        <v>2114</v>
      </c>
      <c r="FZ498">
        <v>2028</v>
      </c>
      <c r="GA498">
        <v>1</v>
      </c>
      <c r="GB498">
        <v>0</v>
      </c>
      <c r="GC498">
        <v>0</v>
      </c>
      <c r="GD498">
        <v>0</v>
      </c>
      <c r="GE498">
        <v>0</v>
      </c>
      <c r="GF498">
        <v>0</v>
      </c>
      <c r="GG498">
        <v>0</v>
      </c>
      <c r="GH498">
        <v>0</v>
      </c>
      <c r="GI498">
        <v>0</v>
      </c>
      <c r="GJ498">
        <v>0</v>
      </c>
      <c r="GK498">
        <v>0</v>
      </c>
      <c r="GL498">
        <v>1</v>
      </c>
      <c r="GM498" t="s">
        <v>1804</v>
      </c>
      <c r="GN498">
        <v>0</v>
      </c>
      <c r="GO498" t="s">
        <v>1893</v>
      </c>
      <c r="GP498">
        <v>0</v>
      </c>
      <c r="GQ498" t="s">
        <v>2121</v>
      </c>
      <c r="GR498">
        <v>104.9278729</v>
      </c>
      <c r="GS498">
        <v>0.381214246457863</v>
      </c>
      <c r="GT498">
        <v>2.97728326483591</v>
      </c>
      <c r="GU498">
        <v>0</v>
      </c>
      <c r="GV498">
        <v>1933309</v>
      </c>
      <c r="GW498">
        <v>219866</v>
      </c>
      <c r="GX498">
        <v>0.05</v>
      </c>
      <c r="GY498">
        <v>198355</v>
      </c>
      <c r="GZ498">
        <v>205.19741024326686</v>
      </c>
      <c r="HA498" t="s">
        <v>1840</v>
      </c>
      <c r="HB498" s="57">
        <v>0.2</v>
      </c>
      <c r="HC498" t="s">
        <v>1806</v>
      </c>
      <c r="HD498" s="58">
        <v>205.19961404461301</v>
      </c>
      <c r="HE498" s="18">
        <v>450264.00000000006</v>
      </c>
      <c r="HF498" s="18">
        <v>4739478.864000001</v>
      </c>
      <c r="HG498" s="18">
        <v>486269.61683270056</v>
      </c>
      <c r="HH498" s="57">
        <v>0.30595238095238098</v>
      </c>
      <c r="HI498" t="s">
        <v>44</v>
      </c>
      <c r="HJ498" s="11" t="s">
        <v>44</v>
      </c>
      <c r="HK498" t="s">
        <v>44</v>
      </c>
      <c r="HL498" s="11" t="s">
        <v>44</v>
      </c>
      <c r="HM498" s="59" t="s">
        <v>44</v>
      </c>
      <c r="HN498" s="59" t="s">
        <v>44</v>
      </c>
      <c r="HO498" s="59" t="s">
        <v>44</v>
      </c>
      <c r="HP498" s="59" t="s">
        <v>44</v>
      </c>
      <c r="HQ498" s="59" t="s">
        <v>44</v>
      </c>
      <c r="HR498" s="59" t="s">
        <v>44</v>
      </c>
      <c r="HS498" s="59" t="s">
        <v>44</v>
      </c>
      <c r="HT498" s="59" t="s">
        <v>44</v>
      </c>
      <c r="HU498">
        <v>1</v>
      </c>
      <c r="HV498" s="19">
        <v>1</v>
      </c>
      <c r="HW498" s="18">
        <v>250.03997226000007</v>
      </c>
      <c r="HX498" s="58">
        <v>82.363166862444018</v>
      </c>
      <c r="HY498" s="58">
        <v>174.63683313755598</v>
      </c>
      <c r="HZ498" s="57">
        <v>0.29432508066333196</v>
      </c>
      <c r="IA498" s="18">
        <v>450264.00000000006</v>
      </c>
      <c r="IB498" s="18">
        <v>662619.94059897249</v>
      </c>
      <c r="IC498" s="18">
        <v>6974737.4947447842</v>
      </c>
      <c r="ID498" s="58">
        <v>20.519961404461302</v>
      </c>
      <c r="IE498" s="18">
        <v>71560.672099206044</v>
      </c>
      <c r="IF498" s="18">
        <v>414708.94473349454</v>
      </c>
      <c r="IG498" s="18">
        <v>396325482.9707548</v>
      </c>
      <c r="IH498" s="18">
        <v>0</v>
      </c>
      <c r="II498" s="18">
        <v>0</v>
      </c>
      <c r="IJ498" s="18">
        <v>2269.4266487218169</v>
      </c>
      <c r="IK498" s="58">
        <v>27.978042536964978</v>
      </c>
      <c r="IL498" s="58">
        <v>7.4464934929667361</v>
      </c>
      <c r="IM498" s="58">
        <v>13.019591084760004</v>
      </c>
      <c r="IN498" s="58" t="e">
        <v>#VALUE!</v>
      </c>
      <c r="IO498" s="58">
        <v>0</v>
      </c>
      <c r="IP498" s="58">
        <v>78.287982833064675</v>
      </c>
      <c r="IQ498" s="58" t="e">
        <v>#VALUE!</v>
      </c>
      <c r="IR498" s="58" t="e">
        <v>#VALUE!</v>
      </c>
      <c r="IS498" s="58">
        <f t="shared" si="35"/>
        <v>2269.4266487218169</v>
      </c>
      <c r="IT498" s="60"/>
      <c r="IU498" s="18">
        <f t="shared" si="36"/>
        <v>13.019591084760004</v>
      </c>
      <c r="IV498" s="18">
        <f t="shared" si="37"/>
        <v>27.978042536964978</v>
      </c>
      <c r="IW498" s="57">
        <f t="shared" si="38"/>
        <v>0.32047924849200005</v>
      </c>
      <c r="IX498" s="57">
        <f t="shared" si="39"/>
        <v>0.47162540331665959</v>
      </c>
      <c r="JA498" s="18">
        <v>205.4</v>
      </c>
    </row>
    <row r="499" spans="18:261" x14ac:dyDescent="0.2">
      <c r="R499" t="s">
        <v>1201</v>
      </c>
      <c r="S499">
        <v>1571</v>
      </c>
      <c r="T499" t="s">
        <v>41</v>
      </c>
      <c r="U499">
        <v>2</v>
      </c>
      <c r="V499">
        <v>1051</v>
      </c>
      <c r="W499" t="s">
        <v>42</v>
      </c>
      <c r="X499" t="s">
        <v>211</v>
      </c>
      <c r="Y499">
        <v>24033</v>
      </c>
      <c r="Z499">
        <v>336</v>
      </c>
      <c r="AA499">
        <v>667</v>
      </c>
      <c r="AB499" t="b">
        <v>1</v>
      </c>
      <c r="AC499">
        <v>11206</v>
      </c>
      <c r="AD499">
        <v>1965</v>
      </c>
      <c r="AE499" s="10">
        <v>2021</v>
      </c>
      <c r="AF499" s="11">
        <v>999</v>
      </c>
      <c r="AG499" s="11" t="e">
        <v>#N/A</v>
      </c>
      <c r="AH499" s="11">
        <v>999</v>
      </c>
      <c r="AI499" s="11" t="e">
        <v>#N/A</v>
      </c>
      <c r="AJ499" s="11" t="e">
        <v>#N/A</v>
      </c>
      <c r="AK499" s="11" t="e">
        <v>#N/A</v>
      </c>
      <c r="AL499" s="11" t="e">
        <v>#N/A</v>
      </c>
      <c r="AM499" s="11"/>
      <c r="AQ499" t="s">
        <v>1158</v>
      </c>
      <c r="AR499" t="s">
        <v>1159</v>
      </c>
      <c r="AS499">
        <v>7902</v>
      </c>
      <c r="AT499" t="s">
        <v>41</v>
      </c>
      <c r="AU499">
        <v>1</v>
      </c>
      <c r="AV499">
        <v>3360</v>
      </c>
      <c r="AW499" t="s">
        <v>42</v>
      </c>
      <c r="AX499">
        <v>0</v>
      </c>
      <c r="AY499" t="s">
        <v>199</v>
      </c>
      <c r="AZ499" t="s">
        <v>77</v>
      </c>
      <c r="BA499">
        <v>48</v>
      </c>
      <c r="BB499" t="s">
        <v>475</v>
      </c>
      <c r="BC499">
        <v>203</v>
      </c>
      <c r="BD499">
        <v>48203</v>
      </c>
      <c r="BE499">
        <v>721</v>
      </c>
      <c r="BF499">
        <v>10533</v>
      </c>
      <c r="BG499">
        <v>1985</v>
      </c>
      <c r="BH499">
        <v>2023</v>
      </c>
      <c r="BI499" t="s">
        <v>1807</v>
      </c>
      <c r="BJ499" t="s">
        <v>1788</v>
      </c>
      <c r="BK499" t="s">
        <v>1808</v>
      </c>
      <c r="BL499" t="s">
        <v>2128</v>
      </c>
      <c r="BM499" t="s">
        <v>1810</v>
      </c>
      <c r="BN499">
        <v>1985</v>
      </c>
      <c r="BO499">
        <v>0.85</v>
      </c>
      <c r="BP499" t="s">
        <v>2748</v>
      </c>
      <c r="BQ499">
        <v>0</v>
      </c>
      <c r="BR499">
        <v>0</v>
      </c>
      <c r="BS499">
        <v>0</v>
      </c>
      <c r="BT499" t="s">
        <v>1909</v>
      </c>
      <c r="BU499" t="s">
        <v>1793</v>
      </c>
      <c r="BV499" t="s">
        <v>1812</v>
      </c>
      <c r="BW499">
        <v>2015</v>
      </c>
      <c r="BX499">
        <v>0</v>
      </c>
      <c r="BY499">
        <v>1.2</v>
      </c>
      <c r="BZ499">
        <v>0.16155</v>
      </c>
      <c r="CA499">
        <v>0.16155</v>
      </c>
      <c r="CB499">
        <v>0.16155</v>
      </c>
      <c r="CC499">
        <v>0.16155</v>
      </c>
      <c r="CD499">
        <v>0.1</v>
      </c>
      <c r="CE499">
        <v>0.1</v>
      </c>
      <c r="CF499">
        <v>0.1</v>
      </c>
      <c r="CG499">
        <v>0.9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0</v>
      </c>
      <c r="CS499" t="s">
        <v>2602</v>
      </c>
      <c r="CT499" t="s">
        <v>2749</v>
      </c>
      <c r="CU499">
        <v>1</v>
      </c>
      <c r="CV499">
        <v>0</v>
      </c>
      <c r="CW499" t="s">
        <v>2168</v>
      </c>
      <c r="CX499">
        <v>32.460700000000003</v>
      </c>
      <c r="CY499">
        <v>-94.485200000000006</v>
      </c>
      <c r="CZ499" t="s">
        <v>1817</v>
      </c>
      <c r="DA499" t="s">
        <v>1818</v>
      </c>
      <c r="DB499" t="s">
        <v>2483</v>
      </c>
      <c r="DC499">
        <v>0</v>
      </c>
      <c r="DD499" s="18">
        <v>37468535.200000003</v>
      </c>
      <c r="DE499" s="18">
        <v>3611803.6</v>
      </c>
      <c r="DF499" s="57">
        <v>0.628</v>
      </c>
      <c r="DG499" t="s">
        <v>1835</v>
      </c>
      <c r="DH499">
        <v>16151628.199999999</v>
      </c>
      <c r="DI499">
        <v>3408.6</v>
      </c>
      <c r="DJ499">
        <v>3231.2</v>
      </c>
      <c r="DK499">
        <v>4079198.6</v>
      </c>
      <c r="DL499">
        <v>89.4</v>
      </c>
      <c r="DM499">
        <v>1419.8</v>
      </c>
      <c r="DN499">
        <v>95</v>
      </c>
      <c r="DO499">
        <v>7</v>
      </c>
      <c r="DP499">
        <v>0.20316074910967899</v>
      </c>
      <c r="DQ499">
        <v>0.196607176557754</v>
      </c>
      <c r="DR499">
        <v>217.740176997719</v>
      </c>
      <c r="DS499">
        <v>2.3034834217162599E-6</v>
      </c>
      <c r="DT499">
        <v>0.19587650580959301</v>
      </c>
      <c r="DU499">
        <v>0.181944662731304</v>
      </c>
      <c r="DV499">
        <v>0.17247538409241001</v>
      </c>
      <c r="DW499" s="58">
        <v>217.739955844337</v>
      </c>
      <c r="DX499">
        <v>2.38600200202115E-6</v>
      </c>
      <c r="DY499">
        <v>0.17580890080171599</v>
      </c>
      <c r="DZ499">
        <v>4.15134692198819E-3</v>
      </c>
      <c r="EA499">
        <v>3.0588872056755098E-4</v>
      </c>
      <c r="EB499">
        <v>3071153</v>
      </c>
      <c r="EC499">
        <v>2636556</v>
      </c>
      <c r="ED499">
        <v>119375</v>
      </c>
      <c r="EE499">
        <v>0</v>
      </c>
      <c r="EF499">
        <v>1</v>
      </c>
      <c r="EG499">
        <v>1</v>
      </c>
      <c r="EH499" t="s">
        <v>1821</v>
      </c>
      <c r="EI499">
        <v>9.0959079999999998E-3</v>
      </c>
      <c r="EJ499">
        <v>9.0959079999999998E-3</v>
      </c>
      <c r="EK499" t="s">
        <v>1848</v>
      </c>
      <c r="EL499" t="s">
        <v>1848</v>
      </c>
      <c r="EM499">
        <v>1</v>
      </c>
      <c r="EN499">
        <v>1</v>
      </c>
      <c r="EO499">
        <v>0</v>
      </c>
      <c r="EP499">
        <v>0</v>
      </c>
      <c r="EQ499">
        <v>0</v>
      </c>
      <c r="ER499">
        <v>1</v>
      </c>
      <c r="ES499">
        <v>0</v>
      </c>
      <c r="ET499">
        <v>0</v>
      </c>
      <c r="EU499">
        <v>0</v>
      </c>
      <c r="EV499">
        <v>0</v>
      </c>
      <c r="EW499">
        <v>0</v>
      </c>
      <c r="EX499">
        <v>1</v>
      </c>
      <c r="EY499">
        <v>1</v>
      </c>
      <c r="EZ499" t="s">
        <v>1936</v>
      </c>
      <c r="FA499">
        <v>37</v>
      </c>
      <c r="FB499" t="s">
        <v>1802</v>
      </c>
      <c r="FC499">
        <v>0</v>
      </c>
      <c r="FD499" t="s">
        <v>1803</v>
      </c>
      <c r="FE499">
        <v>1</v>
      </c>
      <c r="FF499">
        <v>0</v>
      </c>
      <c r="FG499">
        <v>0</v>
      </c>
      <c r="FH499">
        <v>0</v>
      </c>
      <c r="FI499">
        <v>0</v>
      </c>
      <c r="FJ499" t="s">
        <v>2132</v>
      </c>
      <c r="FK499">
        <v>1</v>
      </c>
      <c r="FL499">
        <v>40</v>
      </c>
      <c r="FM499">
        <v>59</v>
      </c>
      <c r="FN499">
        <v>78</v>
      </c>
      <c r="FO499">
        <v>71</v>
      </c>
      <c r="FP499">
        <v>0</v>
      </c>
      <c r="FQ499">
        <v>0</v>
      </c>
      <c r="FR499">
        <v>0</v>
      </c>
      <c r="FS499">
        <v>0</v>
      </c>
      <c r="FT499">
        <v>0</v>
      </c>
      <c r="FU499">
        <v>0</v>
      </c>
      <c r="FV499">
        <v>0</v>
      </c>
      <c r="FW499">
        <v>0</v>
      </c>
      <c r="FX499" t="s">
        <v>1827</v>
      </c>
      <c r="FY499" t="s">
        <v>2114</v>
      </c>
      <c r="FZ499">
        <v>2023</v>
      </c>
      <c r="GA499">
        <v>1</v>
      </c>
      <c r="GB499" t="s">
        <v>2416</v>
      </c>
      <c r="GC499">
        <v>0</v>
      </c>
      <c r="GD499">
        <v>1</v>
      </c>
      <c r="GE499">
        <v>1</v>
      </c>
      <c r="GF499">
        <v>1</v>
      </c>
      <c r="GG499">
        <v>0</v>
      </c>
      <c r="GH499">
        <v>1</v>
      </c>
      <c r="GI499">
        <v>1</v>
      </c>
      <c r="GJ499" t="s">
        <v>1836</v>
      </c>
      <c r="GK499" t="s">
        <v>1804</v>
      </c>
      <c r="GL499">
        <v>1</v>
      </c>
      <c r="GM499" t="s">
        <v>1836</v>
      </c>
      <c r="GN499">
        <v>0</v>
      </c>
      <c r="GO499" t="s">
        <v>1838</v>
      </c>
      <c r="GP499">
        <v>0</v>
      </c>
      <c r="GQ499" t="s">
        <v>1894</v>
      </c>
      <c r="GR499">
        <v>215.08477640000001</v>
      </c>
      <c r="GS499">
        <v>15.8477045983994</v>
      </c>
      <c r="GT499">
        <v>15.0229135417321</v>
      </c>
      <c r="GU499">
        <v>1</v>
      </c>
      <c r="GV499">
        <v>34716566</v>
      </c>
      <c r="GW499">
        <v>3295915</v>
      </c>
      <c r="GX499">
        <v>0.57999999999999996</v>
      </c>
      <c r="GY499">
        <v>3779587</v>
      </c>
      <c r="GZ499">
        <v>217.7396808198138</v>
      </c>
      <c r="HA499" t="s">
        <v>1806</v>
      </c>
      <c r="HB499" s="57">
        <v>0.628</v>
      </c>
      <c r="HC499" t="s">
        <v>1806</v>
      </c>
      <c r="HD499" s="58">
        <v>217.739955844337</v>
      </c>
      <c r="HE499" s="18">
        <v>3966422.88</v>
      </c>
      <c r="HF499" s="18">
        <v>41778332.195040002</v>
      </c>
      <c r="HG499" s="18">
        <v>4548406.1036990266</v>
      </c>
      <c r="HH499" s="57">
        <v>1</v>
      </c>
      <c r="HI499" t="s">
        <v>44</v>
      </c>
      <c r="HJ499" s="11" t="s">
        <v>44</v>
      </c>
      <c r="HK499" t="s">
        <v>44</v>
      </c>
      <c r="HL499" s="11" t="s">
        <v>44</v>
      </c>
      <c r="HM499" s="59" t="s">
        <v>44</v>
      </c>
      <c r="HN499" s="59" t="s">
        <v>44</v>
      </c>
      <c r="HO499" s="59" t="s">
        <v>44</v>
      </c>
      <c r="HP499" s="59" t="s">
        <v>44</v>
      </c>
      <c r="HQ499" s="59" t="s">
        <v>44</v>
      </c>
      <c r="HR499" s="59" t="s">
        <v>44</v>
      </c>
      <c r="HS499" s="59" t="s">
        <v>44</v>
      </c>
      <c r="HT499" s="59" t="s">
        <v>44</v>
      </c>
      <c r="HU499">
        <v>1</v>
      </c>
      <c r="HV499" s="19">
        <v>1</v>
      </c>
      <c r="HW499" s="18">
        <v>738.98546324400013</v>
      </c>
      <c r="HX499" s="58">
        <v>243.42181159257359</v>
      </c>
      <c r="HY499" s="58">
        <v>477.57818840742641</v>
      </c>
      <c r="HZ499" s="57">
        <v>0.94809187477741819</v>
      </c>
      <c r="IA499" s="18">
        <v>3966422.8799999994</v>
      </c>
      <c r="IB499" s="18">
        <v>5988110.3574191825</v>
      </c>
      <c r="IC499" s="18">
        <v>63072766.394696251</v>
      </c>
      <c r="ID499" s="58">
        <v>21.773995584433703</v>
      </c>
      <c r="IE499" s="18">
        <v>686673.06848806725</v>
      </c>
      <c r="IF499" s="18">
        <v>3861733.0352109596</v>
      </c>
      <c r="IG499" s="18">
        <v>1171327800.0367076</v>
      </c>
      <c r="IH499" s="18">
        <v>0</v>
      </c>
      <c r="II499" s="18">
        <v>0</v>
      </c>
      <c r="IJ499" s="18">
        <v>2452.6409046081412</v>
      </c>
      <c r="IK499" s="58">
        <v>20.896561714285713</v>
      </c>
      <c r="IL499" s="58">
        <v>8.0530120629710513</v>
      </c>
      <c r="IM499" s="58">
        <v>13.715816184648</v>
      </c>
      <c r="IN499" s="58" t="e">
        <v>#VALUE!</v>
      </c>
      <c r="IO499" s="58">
        <v>2.6472179621163292E-15</v>
      </c>
      <c r="IP499" s="58">
        <v>82.756508300731568</v>
      </c>
      <c r="IQ499" s="58" t="e">
        <v>#VALUE!</v>
      </c>
      <c r="IR499" s="58" t="e">
        <v>#VALUE!</v>
      </c>
      <c r="IS499" s="58">
        <f t="shared" si="35"/>
        <v>2452.6409046081412</v>
      </c>
      <c r="IT499" s="60"/>
      <c r="IU499" s="18">
        <f t="shared" si="36"/>
        <v>13.715816184648</v>
      </c>
      <c r="IV499" s="18">
        <f t="shared" si="37"/>
        <v>20.896561714285713</v>
      </c>
      <c r="IW499" s="57">
        <f t="shared" si="38"/>
        <v>0.33761693702160001</v>
      </c>
      <c r="IX499" s="57">
        <f t="shared" si="39"/>
        <v>0.50970043754365979</v>
      </c>
      <c r="JA499" s="18">
        <v>216.24</v>
      </c>
    </row>
    <row r="500" spans="18:261" x14ac:dyDescent="0.2">
      <c r="R500" t="s">
        <v>1165</v>
      </c>
      <c r="S500">
        <v>3797</v>
      </c>
      <c r="T500" t="s">
        <v>41</v>
      </c>
      <c r="U500">
        <v>5</v>
      </c>
      <c r="V500">
        <v>2519</v>
      </c>
      <c r="W500" t="s">
        <v>42</v>
      </c>
      <c r="X500" t="s">
        <v>531</v>
      </c>
      <c r="Y500">
        <v>51041</v>
      </c>
      <c r="Z500">
        <v>336</v>
      </c>
      <c r="AA500">
        <v>1006</v>
      </c>
      <c r="AB500" t="b">
        <v>1</v>
      </c>
      <c r="AC500">
        <v>10256</v>
      </c>
      <c r="AD500">
        <v>1964</v>
      </c>
      <c r="AE500" s="10">
        <v>2021</v>
      </c>
      <c r="AF500" s="11">
        <v>999</v>
      </c>
      <c r="AG500" s="11">
        <v>110.37031827271382</v>
      </c>
      <c r="AH500" s="11">
        <v>82</v>
      </c>
      <c r="AI500" s="11">
        <v>53.318994334644351</v>
      </c>
      <c r="AJ500" s="11" t="s">
        <v>211</v>
      </c>
      <c r="AK500" s="11">
        <v>4.82</v>
      </c>
      <c r="AL500" s="11" t="s">
        <v>86</v>
      </c>
      <c r="AM500" s="11"/>
      <c r="AQ500" t="s">
        <v>1160</v>
      </c>
      <c r="AR500" t="s">
        <v>1161</v>
      </c>
      <c r="AS500">
        <v>1047</v>
      </c>
      <c r="AT500" t="s">
        <v>41</v>
      </c>
      <c r="AU500">
        <v>4</v>
      </c>
      <c r="AV500">
        <v>739</v>
      </c>
      <c r="AW500" t="s">
        <v>42</v>
      </c>
      <c r="AX500">
        <v>0</v>
      </c>
      <c r="AY500" t="s">
        <v>225</v>
      </c>
      <c r="AZ500" t="s">
        <v>226</v>
      </c>
      <c r="BA500">
        <v>19</v>
      </c>
      <c r="BB500" t="s">
        <v>1162</v>
      </c>
      <c r="BC500">
        <v>5</v>
      </c>
      <c r="BD500">
        <v>19005</v>
      </c>
      <c r="BE500">
        <v>248</v>
      </c>
      <c r="BF500">
        <v>12042</v>
      </c>
      <c r="BG500">
        <v>1977</v>
      </c>
      <c r="BH500">
        <v>2022</v>
      </c>
      <c r="BI500" t="s">
        <v>1807</v>
      </c>
      <c r="BJ500" t="s">
        <v>1788</v>
      </c>
      <c r="BK500" t="s">
        <v>1808</v>
      </c>
      <c r="BL500" t="s">
        <v>1910</v>
      </c>
      <c r="BM500" t="s">
        <v>1865</v>
      </c>
      <c r="BN500">
        <v>2015</v>
      </c>
      <c r="BO500">
        <v>0.96099999999999997</v>
      </c>
      <c r="BP500" t="s">
        <v>2506</v>
      </c>
      <c r="BQ500" t="s">
        <v>1701</v>
      </c>
      <c r="BR500">
        <v>2010</v>
      </c>
      <c r="BS500">
        <v>0</v>
      </c>
      <c r="BT500" t="s">
        <v>1977</v>
      </c>
      <c r="BU500" t="s">
        <v>1863</v>
      </c>
      <c r="BV500" t="s">
        <v>1812</v>
      </c>
      <c r="BW500">
        <v>2010</v>
      </c>
      <c r="BX500">
        <v>0</v>
      </c>
      <c r="BY500">
        <v>7.4999999999999997E-2</v>
      </c>
      <c r="BZ500">
        <v>0.41510000000000002</v>
      </c>
      <c r="CA500">
        <v>4.2599999999999999E-2</v>
      </c>
      <c r="CB500">
        <v>0.41510000000000002</v>
      </c>
      <c r="CC500">
        <v>4.2599999999999999E-2</v>
      </c>
      <c r="CD500">
        <v>0.1</v>
      </c>
      <c r="CE500">
        <v>0.1</v>
      </c>
      <c r="CF500">
        <v>0.1</v>
      </c>
      <c r="CG500">
        <v>0.99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 t="s">
        <v>2602</v>
      </c>
      <c r="CT500" t="s">
        <v>2750</v>
      </c>
      <c r="CU500">
        <v>1</v>
      </c>
      <c r="CV500">
        <v>0</v>
      </c>
      <c r="CW500" t="s">
        <v>1914</v>
      </c>
      <c r="CX500">
        <v>43.335900000000002</v>
      </c>
      <c r="CY500">
        <v>-91.167500000000004</v>
      </c>
      <c r="CZ500" t="s">
        <v>1817</v>
      </c>
      <c r="DA500" t="s">
        <v>1818</v>
      </c>
      <c r="DB500">
        <v>0</v>
      </c>
      <c r="DC500">
        <v>0</v>
      </c>
      <c r="DD500" s="18">
        <v>7871177.5999999996</v>
      </c>
      <c r="DE500" s="18">
        <v>733881</v>
      </c>
      <c r="DF500" s="57">
        <v>0.26600000000000001</v>
      </c>
      <c r="DG500" t="s">
        <v>1891</v>
      </c>
      <c r="DH500">
        <v>4430368.5999999996</v>
      </c>
      <c r="DI500">
        <v>209.6</v>
      </c>
      <c r="DJ500">
        <v>169.6</v>
      </c>
      <c r="DK500">
        <v>824924.4</v>
      </c>
      <c r="DL500">
        <v>5.2</v>
      </c>
      <c r="DM500">
        <v>93</v>
      </c>
      <c r="DN500">
        <v>3</v>
      </c>
      <c r="DO500">
        <v>0</v>
      </c>
      <c r="DP500">
        <v>5.2682616579055597E-2</v>
      </c>
      <c r="DQ500">
        <v>4.2036906493132402E-2</v>
      </c>
      <c r="DR500">
        <v>209.537873819673</v>
      </c>
      <c r="DS500">
        <v>6.8241731320020199E-7</v>
      </c>
      <c r="DT500">
        <v>4.0718254191015199E-2</v>
      </c>
      <c r="DU500">
        <v>5.3257596423691399E-2</v>
      </c>
      <c r="DV500">
        <v>4.3093932984055602E-2</v>
      </c>
      <c r="DW500" s="58">
        <v>209.606349118586</v>
      </c>
      <c r="DX500">
        <v>6.6063812357632396E-7</v>
      </c>
      <c r="DY500">
        <v>4.19829627719914E-2</v>
      </c>
      <c r="DZ500">
        <v>5.16720827621415E-4</v>
      </c>
      <c r="EA500">
        <v>0</v>
      </c>
      <c r="EB500">
        <v>441909</v>
      </c>
      <c r="EC500">
        <v>320114</v>
      </c>
      <c r="ED500">
        <v>0</v>
      </c>
      <c r="EE500">
        <v>9524</v>
      </c>
      <c r="EF500">
        <v>1</v>
      </c>
      <c r="EG500">
        <v>0</v>
      </c>
      <c r="EH500">
        <v>0</v>
      </c>
      <c r="EI500">
        <v>0</v>
      </c>
      <c r="EJ500">
        <v>0</v>
      </c>
      <c r="EK500">
        <v>0</v>
      </c>
      <c r="EL500">
        <v>0</v>
      </c>
      <c r="EM500">
        <v>0</v>
      </c>
      <c r="EN500">
        <v>1</v>
      </c>
      <c r="EO500">
        <v>0</v>
      </c>
      <c r="EP500">
        <v>1</v>
      </c>
      <c r="EQ500">
        <v>1</v>
      </c>
      <c r="ER500">
        <v>1</v>
      </c>
      <c r="ES500">
        <v>0</v>
      </c>
      <c r="ET500">
        <v>1</v>
      </c>
      <c r="EU500">
        <v>0</v>
      </c>
      <c r="EV500">
        <v>0</v>
      </c>
      <c r="EW500">
        <v>0</v>
      </c>
      <c r="EX500">
        <v>1</v>
      </c>
      <c r="EY500">
        <v>1</v>
      </c>
      <c r="EZ500" t="s">
        <v>1823</v>
      </c>
      <c r="FA500">
        <v>45</v>
      </c>
      <c r="FB500" t="s">
        <v>1824</v>
      </c>
      <c r="FC500">
        <v>0</v>
      </c>
      <c r="FD500" t="s">
        <v>1803</v>
      </c>
      <c r="FE500">
        <v>0</v>
      </c>
      <c r="FF500">
        <v>0</v>
      </c>
      <c r="FG500">
        <v>0</v>
      </c>
      <c r="FH500">
        <v>0</v>
      </c>
      <c r="FI500">
        <v>0</v>
      </c>
      <c r="FJ500">
        <v>0</v>
      </c>
      <c r="FK500">
        <v>0</v>
      </c>
      <c r="FL500">
        <v>0</v>
      </c>
      <c r="FM500">
        <v>0</v>
      </c>
      <c r="FN500">
        <v>0</v>
      </c>
      <c r="FO500">
        <v>0</v>
      </c>
      <c r="FP500">
        <v>0</v>
      </c>
      <c r="FQ500">
        <v>0</v>
      </c>
      <c r="FR500">
        <v>0</v>
      </c>
      <c r="FS500">
        <v>0</v>
      </c>
      <c r="FT500">
        <v>0</v>
      </c>
      <c r="FU500">
        <v>0</v>
      </c>
      <c r="FV500">
        <v>0</v>
      </c>
      <c r="FW500">
        <v>0</v>
      </c>
      <c r="FX500" t="s">
        <v>1827</v>
      </c>
      <c r="FY500">
        <v>0</v>
      </c>
      <c r="FZ500">
        <v>0</v>
      </c>
      <c r="GA500">
        <v>1</v>
      </c>
      <c r="GB500" t="s">
        <v>2416</v>
      </c>
      <c r="GC500">
        <v>0</v>
      </c>
      <c r="GD500">
        <v>1</v>
      </c>
      <c r="GE500">
        <v>0</v>
      </c>
      <c r="GF500">
        <v>0</v>
      </c>
      <c r="GG500">
        <v>0</v>
      </c>
      <c r="GH500">
        <v>0</v>
      </c>
      <c r="GI500">
        <v>0</v>
      </c>
      <c r="GJ500">
        <v>0</v>
      </c>
      <c r="GK500">
        <v>0</v>
      </c>
      <c r="GL500">
        <v>1</v>
      </c>
      <c r="GM500" t="s">
        <v>1804</v>
      </c>
      <c r="GN500">
        <v>0</v>
      </c>
      <c r="GO500">
        <v>0</v>
      </c>
      <c r="GP500">
        <v>0</v>
      </c>
      <c r="GQ500" t="s">
        <v>1945</v>
      </c>
      <c r="GR500">
        <v>493.24996959999999</v>
      </c>
      <c r="GS500">
        <v>0.42493667089320702</v>
      </c>
      <c r="GT500">
        <v>0.34384188637160301</v>
      </c>
      <c r="GU500">
        <v>0</v>
      </c>
      <c r="GV500">
        <v>5113534</v>
      </c>
      <c r="GW500">
        <v>500145</v>
      </c>
      <c r="GX500">
        <v>0.17</v>
      </c>
      <c r="GY500">
        <v>535771</v>
      </c>
      <c r="GZ500">
        <v>209.55018584016454</v>
      </c>
      <c r="HA500" t="s">
        <v>1806</v>
      </c>
      <c r="HB500" s="57">
        <v>0.26600000000000001</v>
      </c>
      <c r="HC500" t="s">
        <v>1806</v>
      </c>
      <c r="HD500" s="58">
        <v>209.606349118586</v>
      </c>
      <c r="HE500" s="18">
        <v>577879.68000000005</v>
      </c>
      <c r="HF500" s="18">
        <v>6958827.1065600002</v>
      </c>
      <c r="HG500" s="18">
        <v>729307.17197674746</v>
      </c>
      <c r="HH500" s="57">
        <v>1</v>
      </c>
      <c r="HI500" t="s">
        <v>44</v>
      </c>
      <c r="HJ500" s="11" t="s">
        <v>44</v>
      </c>
      <c r="HK500" t="s">
        <v>44</v>
      </c>
      <c r="HL500" s="11" t="s">
        <v>44</v>
      </c>
      <c r="HM500" s="59" t="s">
        <v>44</v>
      </c>
      <c r="HN500" s="59" t="s">
        <v>44</v>
      </c>
      <c r="HO500" s="59" t="s">
        <v>44</v>
      </c>
      <c r="HP500" s="59" t="s">
        <v>44</v>
      </c>
      <c r="HQ500" s="59" t="s">
        <v>44</v>
      </c>
      <c r="HR500" s="59" t="s">
        <v>44</v>
      </c>
      <c r="HS500" s="59" t="s">
        <v>44</v>
      </c>
      <c r="HT500" s="59" t="s">
        <v>44</v>
      </c>
      <c r="HU500">
        <v>1</v>
      </c>
      <c r="HV500" s="19">
        <v>1</v>
      </c>
      <c r="HW500" s="18">
        <v>287.76656613599994</v>
      </c>
      <c r="HX500" s="58">
        <v>94.790306885198362</v>
      </c>
      <c r="HY500" s="58">
        <v>153.20969311480164</v>
      </c>
      <c r="HZ500" s="57">
        <v>0.43057327939799139</v>
      </c>
      <c r="IA500" s="18">
        <v>577879.68000000005</v>
      </c>
      <c r="IB500" s="18">
        <v>935411.83802654827</v>
      </c>
      <c r="IC500" s="18">
        <v>11264229.353515694</v>
      </c>
      <c r="ID500" s="58">
        <v>20.960634911858602</v>
      </c>
      <c r="IE500" s="18">
        <v>118052.69952124175</v>
      </c>
      <c r="IF500" s="18">
        <v>611254.47245550575</v>
      </c>
      <c r="IG500" s="18">
        <v>456123964.00401759</v>
      </c>
      <c r="IH500" s="18">
        <v>0</v>
      </c>
      <c r="II500" s="18">
        <v>0</v>
      </c>
      <c r="IJ500" s="18">
        <v>2977.1221045540447</v>
      </c>
      <c r="IK500" s="58">
        <v>28.377372774193546</v>
      </c>
      <c r="IL500" s="58">
        <v>11.175515585586156</v>
      </c>
      <c r="IM500" s="58">
        <v>15.527791080773993</v>
      </c>
      <c r="IN500" s="58" t="e">
        <v>#VALUE!</v>
      </c>
      <c r="IO500" s="58">
        <v>0</v>
      </c>
      <c r="IP500" s="58">
        <v>89.909079617954362</v>
      </c>
      <c r="IQ500" s="58" t="e">
        <v>#VALUE!</v>
      </c>
      <c r="IR500" s="58" t="e">
        <v>#VALUE!</v>
      </c>
      <c r="IS500" s="58">
        <f t="shared" si="35"/>
        <v>2977.1221045540447</v>
      </c>
      <c r="IT500" s="60"/>
      <c r="IU500" s="18">
        <f t="shared" si="36"/>
        <v>15.527791080773993</v>
      </c>
      <c r="IV500" s="18">
        <f t="shared" si="37"/>
        <v>28.377372774193546</v>
      </c>
      <c r="IW500" s="57">
        <f t="shared" si="38"/>
        <v>0.38221897937579985</v>
      </c>
      <c r="IX500" s="57">
        <f t="shared" si="39"/>
        <v>0.61869653909019307</v>
      </c>
      <c r="JA500" s="18">
        <v>214.13</v>
      </c>
    </row>
    <row r="501" spans="18:261" x14ac:dyDescent="0.2">
      <c r="R501" t="s">
        <v>1166</v>
      </c>
      <c r="S501">
        <v>3797</v>
      </c>
      <c r="T501" t="s">
        <v>41</v>
      </c>
      <c r="U501">
        <v>6</v>
      </c>
      <c r="V501">
        <v>2520</v>
      </c>
      <c r="W501" t="s">
        <v>42</v>
      </c>
      <c r="X501" t="s">
        <v>531</v>
      </c>
      <c r="Y501">
        <v>51041</v>
      </c>
      <c r="Z501">
        <v>670</v>
      </c>
      <c r="AA501">
        <v>1006</v>
      </c>
      <c r="AB501" t="b">
        <v>1</v>
      </c>
      <c r="AC501">
        <v>10217</v>
      </c>
      <c r="AD501">
        <v>1969</v>
      </c>
      <c r="AE501" s="10">
        <v>2021</v>
      </c>
      <c r="AF501" s="11">
        <v>999</v>
      </c>
      <c r="AG501" s="11">
        <v>110.37031827271382</v>
      </c>
      <c r="AH501" s="11">
        <v>82</v>
      </c>
      <c r="AI501" s="11">
        <v>53.318994334644351</v>
      </c>
      <c r="AJ501" s="11" t="s">
        <v>211</v>
      </c>
      <c r="AK501" s="11">
        <v>4.82</v>
      </c>
      <c r="AL501" s="11" t="s">
        <v>86</v>
      </c>
      <c r="AM501" s="11"/>
      <c r="AQ501" t="s">
        <v>272</v>
      </c>
      <c r="AR501" t="s">
        <v>1163</v>
      </c>
      <c r="AS501">
        <v>136</v>
      </c>
      <c r="AT501" t="s">
        <v>41</v>
      </c>
      <c r="AU501">
        <v>1</v>
      </c>
      <c r="AV501">
        <v>84</v>
      </c>
      <c r="AW501" t="s">
        <v>42</v>
      </c>
      <c r="AX501">
        <v>0</v>
      </c>
      <c r="AY501" t="s">
        <v>274</v>
      </c>
      <c r="AZ501" t="s">
        <v>275</v>
      </c>
      <c r="BA501">
        <v>12</v>
      </c>
      <c r="BB501" t="s">
        <v>276</v>
      </c>
      <c r="BC501">
        <v>107</v>
      </c>
      <c r="BD501">
        <v>12107</v>
      </c>
      <c r="BE501">
        <v>652</v>
      </c>
      <c r="BF501">
        <v>9889</v>
      </c>
      <c r="BG501">
        <v>1984</v>
      </c>
      <c r="BH501">
        <v>2023</v>
      </c>
      <c r="BI501" t="s">
        <v>1807</v>
      </c>
      <c r="BJ501" t="s">
        <v>1788</v>
      </c>
      <c r="BK501" t="s">
        <v>1808</v>
      </c>
      <c r="BL501" t="s">
        <v>1809</v>
      </c>
      <c r="BM501" t="s">
        <v>1810</v>
      </c>
      <c r="BN501">
        <v>1984</v>
      </c>
      <c r="BO501">
        <v>0.95</v>
      </c>
      <c r="BP501" t="s">
        <v>1931</v>
      </c>
      <c r="BQ501" t="s">
        <v>1701</v>
      </c>
      <c r="BR501">
        <v>2009</v>
      </c>
      <c r="BS501">
        <v>0</v>
      </c>
      <c r="BT501" t="s">
        <v>1909</v>
      </c>
      <c r="BU501" t="s">
        <v>1863</v>
      </c>
      <c r="BV501">
        <v>0</v>
      </c>
      <c r="BW501">
        <v>0</v>
      </c>
      <c r="BX501">
        <v>0</v>
      </c>
      <c r="BY501">
        <v>0.2</v>
      </c>
      <c r="BZ501">
        <v>0.2034</v>
      </c>
      <c r="CA501">
        <v>6.3029999999999906E-2</v>
      </c>
      <c r="CB501">
        <v>0.2034</v>
      </c>
      <c r="CC501">
        <v>6.3029999999999906E-2</v>
      </c>
      <c r="CD501">
        <v>0.05</v>
      </c>
      <c r="CE501">
        <v>0.1</v>
      </c>
      <c r="CF501">
        <v>0.56000000000000005</v>
      </c>
      <c r="CG501">
        <v>0.99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 t="s">
        <v>1793</v>
      </c>
      <c r="CO501">
        <v>0</v>
      </c>
      <c r="CP501">
        <v>0</v>
      </c>
      <c r="CQ501">
        <v>0</v>
      </c>
      <c r="CR501">
        <v>0</v>
      </c>
      <c r="CS501" t="s">
        <v>2602</v>
      </c>
      <c r="CT501" t="s">
        <v>2751</v>
      </c>
      <c r="CU501">
        <v>1</v>
      </c>
      <c r="CV501">
        <v>0</v>
      </c>
      <c r="CW501" t="s">
        <v>1984</v>
      </c>
      <c r="CX501">
        <v>29.733056000000001</v>
      </c>
      <c r="CY501">
        <v>-81.632778000000002</v>
      </c>
      <c r="CZ501" t="s">
        <v>1928</v>
      </c>
      <c r="DA501" t="s">
        <v>1818</v>
      </c>
      <c r="DB501" t="s">
        <v>1985</v>
      </c>
      <c r="DC501" t="s">
        <v>1858</v>
      </c>
      <c r="DD501" s="18">
        <v>34989525</v>
      </c>
      <c r="DE501" s="18">
        <v>3660829.6</v>
      </c>
      <c r="DF501" s="57">
        <v>0.55600000000000005</v>
      </c>
      <c r="DG501" t="s">
        <v>1820</v>
      </c>
      <c r="DH501">
        <v>16408834.800000001</v>
      </c>
      <c r="DI501">
        <v>2494.8000000000002</v>
      </c>
      <c r="DJ501">
        <v>1072.4000000000001</v>
      </c>
      <c r="DK501">
        <v>3589922.6</v>
      </c>
      <c r="DL501">
        <v>6</v>
      </c>
      <c r="DM501">
        <v>497.6</v>
      </c>
      <c r="DN501">
        <v>317</v>
      </c>
      <c r="DO501">
        <v>0</v>
      </c>
      <c r="DP501">
        <v>0.150576027174842</v>
      </c>
      <c r="DQ501">
        <v>5.5900671682450401E-2</v>
      </c>
      <c r="DR501">
        <v>205.19990821917699</v>
      </c>
      <c r="DS501">
        <v>0</v>
      </c>
      <c r="DT501">
        <v>5.34313849654416E-2</v>
      </c>
      <c r="DU501">
        <v>0.142602678944627</v>
      </c>
      <c r="DV501">
        <v>6.1298345719183099E-2</v>
      </c>
      <c r="DW501" s="58">
        <v>205.19984766869501</v>
      </c>
      <c r="DX501">
        <v>1.7147989291080601E-7</v>
      </c>
      <c r="DY501">
        <v>6.06502540936057E-2</v>
      </c>
      <c r="DZ501">
        <v>1.8187425667144999E-2</v>
      </c>
      <c r="EA501">
        <v>0</v>
      </c>
      <c r="EB501">
        <v>3399378</v>
      </c>
      <c r="EC501">
        <v>1398110</v>
      </c>
      <c r="ED501">
        <v>0</v>
      </c>
      <c r="EE501">
        <v>15076</v>
      </c>
      <c r="EF501">
        <v>1</v>
      </c>
      <c r="EG501">
        <v>0</v>
      </c>
      <c r="EH501">
        <v>0</v>
      </c>
      <c r="EI501">
        <v>0</v>
      </c>
      <c r="EJ501">
        <v>0</v>
      </c>
      <c r="EK501">
        <v>0</v>
      </c>
      <c r="EL501">
        <v>0</v>
      </c>
      <c r="EM501">
        <v>0</v>
      </c>
      <c r="EN501">
        <v>1</v>
      </c>
      <c r="EO501">
        <v>0</v>
      </c>
      <c r="EP501">
        <v>0</v>
      </c>
      <c r="EQ501">
        <v>1</v>
      </c>
      <c r="ER501">
        <v>1</v>
      </c>
      <c r="ES501">
        <v>0</v>
      </c>
      <c r="ET501">
        <v>0</v>
      </c>
      <c r="EU501">
        <v>0</v>
      </c>
      <c r="EV501">
        <v>0</v>
      </c>
      <c r="EW501">
        <v>0</v>
      </c>
      <c r="EX501">
        <v>1</v>
      </c>
      <c r="EY501">
        <v>1</v>
      </c>
      <c r="EZ501" t="s">
        <v>1936</v>
      </c>
      <c r="FA501">
        <v>38</v>
      </c>
      <c r="FB501" t="s">
        <v>1802</v>
      </c>
      <c r="FC501">
        <v>0</v>
      </c>
      <c r="FD501" t="s">
        <v>1803</v>
      </c>
      <c r="FE501">
        <v>0</v>
      </c>
      <c r="FF501">
        <v>0</v>
      </c>
      <c r="FG501">
        <v>0</v>
      </c>
      <c r="FH501">
        <v>1</v>
      </c>
      <c r="FI501">
        <v>0</v>
      </c>
      <c r="FJ501" t="s">
        <v>1871</v>
      </c>
      <c r="FK501">
        <v>1</v>
      </c>
      <c r="FL501">
        <v>38</v>
      </c>
      <c r="FM501">
        <v>25</v>
      </c>
      <c r="FN501">
        <v>31</v>
      </c>
      <c r="FO501">
        <v>88</v>
      </c>
      <c r="FP501">
        <v>1</v>
      </c>
      <c r="FQ501">
        <v>1</v>
      </c>
      <c r="FR501">
        <v>0</v>
      </c>
      <c r="FS501">
        <v>0</v>
      </c>
      <c r="FT501">
        <v>0</v>
      </c>
      <c r="FU501">
        <v>0</v>
      </c>
      <c r="FV501">
        <v>0</v>
      </c>
      <c r="FW501">
        <v>0</v>
      </c>
      <c r="FX501" t="s">
        <v>1963</v>
      </c>
      <c r="FY501">
        <v>0</v>
      </c>
      <c r="FZ501">
        <v>0</v>
      </c>
      <c r="GA501">
        <v>1</v>
      </c>
      <c r="GB501">
        <v>0</v>
      </c>
      <c r="GC501">
        <v>0</v>
      </c>
      <c r="GD501">
        <v>0</v>
      </c>
      <c r="GE501">
        <v>0</v>
      </c>
      <c r="GF501">
        <v>0</v>
      </c>
      <c r="GG501">
        <v>0</v>
      </c>
      <c r="GH501">
        <v>0</v>
      </c>
      <c r="GI501">
        <v>1</v>
      </c>
      <c r="GJ501">
        <v>0</v>
      </c>
      <c r="GK501" t="s">
        <v>1836</v>
      </c>
      <c r="GL501">
        <v>1</v>
      </c>
      <c r="GM501" t="s">
        <v>1836</v>
      </c>
      <c r="GN501">
        <v>0</v>
      </c>
      <c r="GO501" t="s">
        <v>1893</v>
      </c>
      <c r="GP501">
        <v>0</v>
      </c>
      <c r="GQ501" t="s">
        <v>1986</v>
      </c>
      <c r="GR501">
        <v>105.0349521</v>
      </c>
      <c r="GS501">
        <v>23.752093470988498</v>
      </c>
      <c r="GT501">
        <v>10.2099346794484</v>
      </c>
      <c r="GU501">
        <v>1</v>
      </c>
      <c r="GV501">
        <v>34566409</v>
      </c>
      <c r="GW501">
        <v>3622807</v>
      </c>
      <c r="GX501">
        <v>0.55000000000000004</v>
      </c>
      <c r="GY501">
        <v>3546512</v>
      </c>
      <c r="GZ501">
        <v>205.19990954223795</v>
      </c>
      <c r="HA501" t="s">
        <v>1806</v>
      </c>
      <c r="HB501" s="57">
        <v>0.55600000000000005</v>
      </c>
      <c r="HC501" t="s">
        <v>1806</v>
      </c>
      <c r="HD501" s="58">
        <v>205.19984766869501</v>
      </c>
      <c r="HE501" s="18">
        <v>3175605.1200000006</v>
      </c>
      <c r="HF501" s="18">
        <v>31403559.031680003</v>
      </c>
      <c r="HG501" s="18">
        <v>3222002.7647778038</v>
      </c>
      <c r="HH501" s="57">
        <v>0.49809014514896865</v>
      </c>
      <c r="HI501" t="s">
        <v>44</v>
      </c>
      <c r="HJ501" s="11" t="s">
        <v>44</v>
      </c>
      <c r="HK501" t="s">
        <v>44</v>
      </c>
      <c r="HL501" s="11" t="s">
        <v>44</v>
      </c>
      <c r="HM501" s="59" t="s">
        <v>44</v>
      </c>
      <c r="HN501" s="59" t="s">
        <v>44</v>
      </c>
      <c r="HO501" s="59" t="s">
        <v>44</v>
      </c>
      <c r="HP501" s="59" t="s">
        <v>44</v>
      </c>
      <c r="HQ501" s="59" t="s">
        <v>44</v>
      </c>
      <c r="HR501" s="59" t="s">
        <v>44</v>
      </c>
      <c r="HS501" s="59" t="s">
        <v>44</v>
      </c>
      <c r="HT501" s="59" t="s">
        <v>44</v>
      </c>
      <c r="HU501">
        <v>1</v>
      </c>
      <c r="HV501" s="19">
        <v>1</v>
      </c>
      <c r="HW501" s="18">
        <v>595.95425604000013</v>
      </c>
      <c r="HX501" s="58">
        <v>196.30733193957604</v>
      </c>
      <c r="HY501" s="58">
        <v>455.69266806042396</v>
      </c>
      <c r="HZ501" s="57">
        <v>0.7955186146465093</v>
      </c>
      <c r="IA501" s="18">
        <v>3175605.1200000006</v>
      </c>
      <c r="IB501" s="18">
        <v>4543620.4779258305</v>
      </c>
      <c r="IC501" s="18">
        <v>44931862.906208538</v>
      </c>
      <c r="ID501" s="58">
        <v>20.519984766869502</v>
      </c>
      <c r="IE501" s="18">
        <v>461000.57119123399</v>
      </c>
      <c r="IF501" s="18">
        <v>2761002.1935865697</v>
      </c>
      <c r="IG501" s="18">
        <v>944616399.60481822</v>
      </c>
      <c r="IH501" s="18">
        <v>0</v>
      </c>
      <c r="II501" s="18">
        <v>0</v>
      </c>
      <c r="IJ501" s="18">
        <v>2072.9242882607973</v>
      </c>
      <c r="IK501" s="58">
        <v>21.311650233128834</v>
      </c>
      <c r="IL501" s="58">
        <v>6.3901067812212116</v>
      </c>
      <c r="IM501" s="58">
        <v>12.231686893140001</v>
      </c>
      <c r="IN501" s="58" t="e">
        <v>#VALUE!</v>
      </c>
      <c r="IO501" s="58">
        <v>0</v>
      </c>
      <c r="IP501" s="58">
        <v>73.902509155438821</v>
      </c>
      <c r="IQ501" s="58" t="e">
        <v>#VALUE!</v>
      </c>
      <c r="IR501" s="58" t="e">
        <v>#VALUE!</v>
      </c>
      <c r="IS501" s="58">
        <f t="shared" si="35"/>
        <v>2072.9242882607973</v>
      </c>
      <c r="IT501" s="60"/>
      <c r="IU501" s="18">
        <f t="shared" si="36"/>
        <v>12.231686893140001</v>
      </c>
      <c r="IV501" s="18">
        <f t="shared" si="37"/>
        <v>21.311650233128834</v>
      </c>
      <c r="IW501" s="57">
        <f t="shared" si="38"/>
        <v>0.30108486493800002</v>
      </c>
      <c r="IX501" s="57">
        <f t="shared" si="39"/>
        <v>0.43078887526350562</v>
      </c>
      <c r="JA501" s="18">
        <v>205.4</v>
      </c>
    </row>
    <row r="502" spans="18:261" x14ac:dyDescent="0.2">
      <c r="R502" t="s">
        <v>1168</v>
      </c>
      <c r="S502">
        <v>4050</v>
      </c>
      <c r="T502" t="s">
        <v>41</v>
      </c>
      <c r="U502">
        <v>5</v>
      </c>
      <c r="V502">
        <v>2600</v>
      </c>
      <c r="W502" t="s">
        <v>42</v>
      </c>
      <c r="X502" t="s">
        <v>487</v>
      </c>
      <c r="Y502">
        <v>55117</v>
      </c>
      <c r="Z502">
        <v>416</v>
      </c>
      <c r="AA502">
        <v>416</v>
      </c>
      <c r="AB502" t="b">
        <v>1</v>
      </c>
      <c r="AC502">
        <v>10454</v>
      </c>
      <c r="AD502">
        <v>1985</v>
      </c>
      <c r="AE502" s="10">
        <v>2021</v>
      </c>
      <c r="AF502" s="11">
        <v>999</v>
      </c>
      <c r="AG502" s="11" t="e">
        <v>#N/A</v>
      </c>
      <c r="AH502" s="11">
        <v>999</v>
      </c>
      <c r="AI502" s="11" t="e">
        <v>#N/A</v>
      </c>
      <c r="AJ502" s="11" t="e">
        <v>#N/A</v>
      </c>
      <c r="AK502" s="11" t="e">
        <v>#N/A</v>
      </c>
      <c r="AL502" s="11" t="e">
        <v>#N/A</v>
      </c>
      <c r="AM502" s="11"/>
      <c r="AQ502" t="s">
        <v>1164</v>
      </c>
      <c r="AR502" t="s">
        <v>1165</v>
      </c>
      <c r="AS502">
        <v>3797</v>
      </c>
      <c r="AT502" t="s">
        <v>41</v>
      </c>
      <c r="AU502">
        <v>5</v>
      </c>
      <c r="AV502">
        <v>2519</v>
      </c>
      <c r="AW502" t="s">
        <v>42</v>
      </c>
      <c r="AX502">
        <v>0</v>
      </c>
      <c r="AY502" t="s">
        <v>530</v>
      </c>
      <c r="AZ502" t="s">
        <v>531</v>
      </c>
      <c r="BA502">
        <v>51</v>
      </c>
      <c r="BB502" t="s">
        <v>1164</v>
      </c>
      <c r="BC502">
        <v>41</v>
      </c>
      <c r="BD502">
        <v>51041</v>
      </c>
      <c r="BE502">
        <v>336</v>
      </c>
      <c r="BF502">
        <v>10256</v>
      </c>
      <c r="BG502">
        <v>1964</v>
      </c>
      <c r="BH502">
        <v>2023</v>
      </c>
      <c r="BI502" t="s">
        <v>1881</v>
      </c>
      <c r="BJ502" t="s">
        <v>1788</v>
      </c>
      <c r="BK502" t="s">
        <v>1808</v>
      </c>
      <c r="BL502" t="s">
        <v>1809</v>
      </c>
      <c r="BM502" t="s">
        <v>1810</v>
      </c>
      <c r="BN502">
        <v>2011</v>
      </c>
      <c r="BO502">
        <v>0.97</v>
      </c>
      <c r="BP502" t="s">
        <v>1971</v>
      </c>
      <c r="BQ502" t="s">
        <v>1701</v>
      </c>
      <c r="BR502">
        <v>2001</v>
      </c>
      <c r="BS502">
        <v>0</v>
      </c>
      <c r="BT502" t="s">
        <v>1958</v>
      </c>
      <c r="BU502" t="s">
        <v>1863</v>
      </c>
      <c r="BV502">
        <v>0</v>
      </c>
      <c r="BW502">
        <v>0</v>
      </c>
      <c r="BX502">
        <v>0</v>
      </c>
      <c r="BY502">
        <v>2.64</v>
      </c>
      <c r="BZ502">
        <v>0.2878</v>
      </c>
      <c r="CA502">
        <v>5.5489999999999998E-2</v>
      </c>
      <c r="CB502">
        <v>0.2878</v>
      </c>
      <c r="CC502">
        <v>5.5489999999999998E-2</v>
      </c>
      <c r="CD502">
        <v>0.05</v>
      </c>
      <c r="CE502">
        <v>0.1</v>
      </c>
      <c r="CF502">
        <v>0.56000000000000005</v>
      </c>
      <c r="CG502">
        <v>0.99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0</v>
      </c>
      <c r="CR502">
        <v>0</v>
      </c>
      <c r="CS502" t="s">
        <v>2602</v>
      </c>
      <c r="CT502" t="s">
        <v>2752</v>
      </c>
      <c r="CU502">
        <v>1</v>
      </c>
      <c r="CV502">
        <v>0</v>
      </c>
      <c r="CW502" t="s">
        <v>2262</v>
      </c>
      <c r="CX502">
        <v>37.382199999999997</v>
      </c>
      <c r="CY502">
        <v>-77.383300000000006</v>
      </c>
      <c r="CZ502" t="s">
        <v>1817</v>
      </c>
      <c r="DA502" t="s">
        <v>1818</v>
      </c>
      <c r="DB502" t="s">
        <v>1846</v>
      </c>
      <c r="DC502">
        <v>0</v>
      </c>
      <c r="DD502" s="18">
        <v>7022948</v>
      </c>
      <c r="DE502" s="18">
        <v>707321</v>
      </c>
      <c r="DF502" s="57">
        <v>0.221999999999999</v>
      </c>
      <c r="DG502" t="s">
        <v>1891</v>
      </c>
      <c r="DH502">
        <v>4157840</v>
      </c>
      <c r="DI502">
        <v>230.4</v>
      </c>
      <c r="DJ502">
        <v>191.8</v>
      </c>
      <c r="DK502">
        <v>720554.2</v>
      </c>
      <c r="DL502">
        <v>3.8</v>
      </c>
      <c r="DM502">
        <v>115</v>
      </c>
      <c r="DN502">
        <v>11</v>
      </c>
      <c r="DO502">
        <v>0</v>
      </c>
      <c r="DP502">
        <v>6.9000516390961303E-2</v>
      </c>
      <c r="DQ502">
        <v>6.4548870172189604E-2</v>
      </c>
      <c r="DR502">
        <v>205.20085827739001</v>
      </c>
      <c r="DS502">
        <v>7.4194103646195E-7</v>
      </c>
      <c r="DT502">
        <v>6.8990038899768E-2</v>
      </c>
      <c r="DU502">
        <v>6.56134717215619E-2</v>
      </c>
      <c r="DV502">
        <v>5.4620936962654403E-2</v>
      </c>
      <c r="DW502" s="58">
        <v>205.19992459007199</v>
      </c>
      <c r="DX502">
        <v>5.4108331714829698E-7</v>
      </c>
      <c r="DY502">
        <v>5.5317183922421201E-2</v>
      </c>
      <c r="DZ502">
        <v>1.7049842502079801E-3</v>
      </c>
      <c r="EA502">
        <v>0</v>
      </c>
      <c r="EB502">
        <v>306888</v>
      </c>
      <c r="EC502">
        <v>121689</v>
      </c>
      <c r="ED502">
        <v>0</v>
      </c>
      <c r="EE502">
        <v>8438</v>
      </c>
      <c r="EF502">
        <v>1</v>
      </c>
      <c r="EG502">
        <v>1</v>
      </c>
      <c r="EH502">
        <v>0</v>
      </c>
      <c r="EI502">
        <v>0</v>
      </c>
      <c r="EJ502">
        <v>0</v>
      </c>
      <c r="EK502">
        <v>0</v>
      </c>
      <c r="EL502">
        <v>0</v>
      </c>
      <c r="EM502">
        <v>0</v>
      </c>
      <c r="EN502">
        <v>1</v>
      </c>
      <c r="EO502">
        <v>0</v>
      </c>
      <c r="EP502">
        <v>0</v>
      </c>
      <c r="EQ502">
        <v>1</v>
      </c>
      <c r="ER502">
        <v>1</v>
      </c>
      <c r="ES502">
        <v>0</v>
      </c>
      <c r="ET502">
        <v>0</v>
      </c>
      <c r="EU502">
        <v>0</v>
      </c>
      <c r="EV502">
        <v>0</v>
      </c>
      <c r="EW502">
        <v>0</v>
      </c>
      <c r="EX502">
        <v>1</v>
      </c>
      <c r="EY502">
        <v>1</v>
      </c>
      <c r="EZ502" t="s">
        <v>1823</v>
      </c>
      <c r="FA502">
        <v>58</v>
      </c>
      <c r="FB502" t="s">
        <v>1824</v>
      </c>
      <c r="FC502">
        <v>0</v>
      </c>
      <c r="FD502" t="s">
        <v>1803</v>
      </c>
      <c r="FE502">
        <v>0</v>
      </c>
      <c r="FF502">
        <v>0</v>
      </c>
      <c r="FG502">
        <v>0</v>
      </c>
      <c r="FH502">
        <v>0</v>
      </c>
      <c r="FI502">
        <v>0</v>
      </c>
      <c r="FJ502">
        <v>0</v>
      </c>
      <c r="FK502">
        <v>0</v>
      </c>
      <c r="FL502">
        <v>0</v>
      </c>
      <c r="FM502">
        <v>0</v>
      </c>
      <c r="FN502">
        <v>0</v>
      </c>
      <c r="FO502">
        <v>0</v>
      </c>
      <c r="FP502">
        <v>0</v>
      </c>
      <c r="FQ502">
        <v>0</v>
      </c>
      <c r="FR502">
        <v>1</v>
      </c>
      <c r="FS502">
        <v>0</v>
      </c>
      <c r="FT502">
        <v>0</v>
      </c>
      <c r="FU502">
        <v>0</v>
      </c>
      <c r="FV502">
        <v>0</v>
      </c>
      <c r="FW502">
        <v>0</v>
      </c>
      <c r="FX502" t="s">
        <v>1827</v>
      </c>
      <c r="FY502">
        <v>0</v>
      </c>
      <c r="FZ502">
        <v>0</v>
      </c>
      <c r="GA502">
        <v>1</v>
      </c>
      <c r="GB502">
        <v>0</v>
      </c>
      <c r="GC502">
        <v>0</v>
      </c>
      <c r="GD502">
        <v>0</v>
      </c>
      <c r="GE502">
        <v>1</v>
      </c>
      <c r="GF502">
        <v>1</v>
      </c>
      <c r="GG502">
        <v>0</v>
      </c>
      <c r="GH502">
        <v>0</v>
      </c>
      <c r="GI502">
        <v>0</v>
      </c>
      <c r="GJ502">
        <v>0</v>
      </c>
      <c r="GK502">
        <v>0</v>
      </c>
      <c r="GL502">
        <v>1</v>
      </c>
      <c r="GM502" t="s">
        <v>1804</v>
      </c>
      <c r="GN502">
        <v>0</v>
      </c>
      <c r="GO502" t="s">
        <v>1893</v>
      </c>
      <c r="GP502">
        <v>0</v>
      </c>
      <c r="GQ502" t="s">
        <v>2186</v>
      </c>
      <c r="GR502">
        <v>145.8397913</v>
      </c>
      <c r="GS502">
        <v>1.57981575498867</v>
      </c>
      <c r="GT502">
        <v>1.3151417613143499</v>
      </c>
      <c r="GU502">
        <v>0</v>
      </c>
      <c r="GV502">
        <v>3108006</v>
      </c>
      <c r="GW502">
        <v>312013</v>
      </c>
      <c r="GX502">
        <v>0.1</v>
      </c>
      <c r="GY502">
        <v>318881</v>
      </c>
      <c r="GZ502">
        <v>205.19973256164886</v>
      </c>
      <c r="HA502" t="s">
        <v>1806</v>
      </c>
      <c r="HB502" s="57">
        <v>0.221999999999999</v>
      </c>
      <c r="HC502" t="s">
        <v>1806</v>
      </c>
      <c r="HD502" s="58">
        <v>205.19992459007199</v>
      </c>
      <c r="HE502" s="18">
        <v>653425.91999999713</v>
      </c>
      <c r="HF502" s="18">
        <v>6701536.2355199708</v>
      </c>
      <c r="HG502" s="18">
        <v>687577.36508316651</v>
      </c>
      <c r="HH502" s="57">
        <v>0.33399602385685884</v>
      </c>
      <c r="HI502" t="s">
        <v>44</v>
      </c>
      <c r="HJ502" s="11" t="s">
        <v>44</v>
      </c>
      <c r="HK502" t="s">
        <v>44</v>
      </c>
      <c r="HL502" s="11" t="s">
        <v>44</v>
      </c>
      <c r="HM502" s="59" t="s">
        <v>44</v>
      </c>
      <c r="HN502" s="59" t="s">
        <v>44</v>
      </c>
      <c r="HO502" s="59" t="s">
        <v>44</v>
      </c>
      <c r="HP502" s="59" t="s">
        <v>44</v>
      </c>
      <c r="HQ502" s="59" t="s">
        <v>44</v>
      </c>
      <c r="HR502" s="59" t="s">
        <v>44</v>
      </c>
      <c r="HS502" s="59" t="s">
        <v>44</v>
      </c>
      <c r="HT502" s="59" t="s">
        <v>44</v>
      </c>
      <c r="HU502">
        <v>1</v>
      </c>
      <c r="HV502" s="19">
        <v>1</v>
      </c>
      <c r="HW502" s="18">
        <v>318.51525888000003</v>
      </c>
      <c r="HX502" s="58">
        <v>104.91892627507201</v>
      </c>
      <c r="HY502" s="58">
        <v>231.08107372492799</v>
      </c>
      <c r="HZ502" s="57">
        <v>0.32279579974944966</v>
      </c>
      <c r="IA502" s="18">
        <v>653425.91999999713</v>
      </c>
      <c r="IB502" s="18">
        <v>950104.24515054014</v>
      </c>
      <c r="IC502" s="18">
        <v>9744269.1382639389</v>
      </c>
      <c r="ID502" s="58">
        <v>20.519992459007199</v>
      </c>
      <c r="IE502" s="18">
        <v>99976.164617856295</v>
      </c>
      <c r="IF502" s="18">
        <v>587601.20046531025</v>
      </c>
      <c r="IG502" s="18">
        <v>504862133.31485575</v>
      </c>
      <c r="IH502" s="18">
        <v>0</v>
      </c>
      <c r="II502" s="18">
        <v>0</v>
      </c>
      <c r="IJ502" s="18">
        <v>2184.7835704443219</v>
      </c>
      <c r="IK502" s="58">
        <v>25.390847428571426</v>
      </c>
      <c r="IL502" s="58">
        <v>6.9848765015565526</v>
      </c>
      <c r="IM502" s="58">
        <v>12.685628554559999</v>
      </c>
      <c r="IN502" s="58" t="e">
        <v>#VALUE!</v>
      </c>
      <c r="IO502" s="58">
        <v>0</v>
      </c>
      <c r="IP502" s="58">
        <v>76.43728311168249</v>
      </c>
      <c r="IQ502" s="58" t="e">
        <v>#VALUE!</v>
      </c>
      <c r="IR502" s="58" t="e">
        <v>#VALUE!</v>
      </c>
      <c r="IS502" s="58">
        <f t="shared" si="35"/>
        <v>2184.7835704443219</v>
      </c>
      <c r="IT502" s="60"/>
      <c r="IU502" s="18">
        <f t="shared" si="36"/>
        <v>12.685628554559999</v>
      </c>
      <c r="IV502" s="18">
        <f t="shared" si="37"/>
        <v>25.390847428571426</v>
      </c>
      <c r="IW502" s="57">
        <f t="shared" si="38"/>
        <v>0.31225870915200005</v>
      </c>
      <c r="IX502" s="57">
        <f t="shared" si="39"/>
        <v>0.4540351340065365</v>
      </c>
      <c r="JA502" s="18">
        <v>205.4</v>
      </c>
    </row>
    <row r="503" spans="18:261" x14ac:dyDescent="0.2">
      <c r="R503" t="s">
        <v>1202</v>
      </c>
      <c r="S503">
        <v>4143</v>
      </c>
      <c r="T503" t="s">
        <v>41</v>
      </c>
      <c r="U503">
        <v>1</v>
      </c>
      <c r="V503">
        <v>2630</v>
      </c>
      <c r="W503" t="s">
        <v>42</v>
      </c>
      <c r="X503" t="s">
        <v>487</v>
      </c>
      <c r="Y503">
        <v>55123</v>
      </c>
      <c r="Z503">
        <v>308</v>
      </c>
      <c r="AA503">
        <v>308</v>
      </c>
      <c r="AB503" t="b">
        <v>1</v>
      </c>
      <c r="AC503">
        <v>10579</v>
      </c>
      <c r="AD503">
        <v>1969</v>
      </c>
      <c r="AE503" s="10">
        <v>2021</v>
      </c>
      <c r="AF503" s="11">
        <v>999</v>
      </c>
      <c r="AG503" s="11" t="e">
        <v>#N/A</v>
      </c>
      <c r="AH503" s="11">
        <v>999</v>
      </c>
      <c r="AI503" s="11" t="e">
        <v>#N/A</v>
      </c>
      <c r="AJ503" s="11" t="e">
        <v>#N/A</v>
      </c>
      <c r="AK503" s="11" t="e">
        <v>#N/A</v>
      </c>
      <c r="AL503" s="11" t="e">
        <v>#N/A</v>
      </c>
      <c r="AM503" s="11"/>
      <c r="AQ503" t="s">
        <v>1164</v>
      </c>
      <c r="AR503" t="s">
        <v>1166</v>
      </c>
      <c r="AS503">
        <v>3797</v>
      </c>
      <c r="AT503" t="s">
        <v>41</v>
      </c>
      <c r="AU503">
        <v>6</v>
      </c>
      <c r="AV503">
        <v>2520</v>
      </c>
      <c r="AW503" t="s">
        <v>42</v>
      </c>
      <c r="AX503">
        <v>0</v>
      </c>
      <c r="AY503" t="s">
        <v>530</v>
      </c>
      <c r="AZ503" t="s">
        <v>531</v>
      </c>
      <c r="BA503">
        <v>51</v>
      </c>
      <c r="BB503" t="s">
        <v>1164</v>
      </c>
      <c r="BC503">
        <v>41</v>
      </c>
      <c r="BD503">
        <v>51041</v>
      </c>
      <c r="BE503">
        <v>670</v>
      </c>
      <c r="BF503">
        <v>10217</v>
      </c>
      <c r="BG503">
        <v>1969</v>
      </c>
      <c r="BH503">
        <v>2023</v>
      </c>
      <c r="BI503" t="s">
        <v>1881</v>
      </c>
      <c r="BJ503" t="s">
        <v>1788</v>
      </c>
      <c r="BK503" t="s">
        <v>1808</v>
      </c>
      <c r="BL503" t="s">
        <v>1809</v>
      </c>
      <c r="BM503" t="s">
        <v>1810</v>
      </c>
      <c r="BN503">
        <v>2008</v>
      </c>
      <c r="BO503">
        <v>0.97</v>
      </c>
      <c r="BP503" t="s">
        <v>1968</v>
      </c>
      <c r="BQ503" t="s">
        <v>1701</v>
      </c>
      <c r="BR503">
        <v>2001</v>
      </c>
      <c r="BS503">
        <v>0</v>
      </c>
      <c r="BT503" t="s">
        <v>2516</v>
      </c>
      <c r="BU503" t="s">
        <v>1863</v>
      </c>
      <c r="BV503">
        <v>0</v>
      </c>
      <c r="BW503">
        <v>0</v>
      </c>
      <c r="BX503">
        <v>0</v>
      </c>
      <c r="BY503">
        <v>2.64</v>
      </c>
      <c r="BZ503">
        <v>0.41310000000000002</v>
      </c>
      <c r="CA503">
        <v>6.0420000000000001E-2</v>
      </c>
      <c r="CB503">
        <v>0.41310000000000002</v>
      </c>
      <c r="CC503">
        <v>6.0420000000000001E-2</v>
      </c>
      <c r="CD503">
        <v>0.05</v>
      </c>
      <c r="CE503">
        <v>0.1</v>
      </c>
      <c r="CF503">
        <v>0.56000000000000005</v>
      </c>
      <c r="CG503">
        <v>0.99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0</v>
      </c>
      <c r="CR503">
        <v>0</v>
      </c>
      <c r="CS503" t="s">
        <v>2602</v>
      </c>
      <c r="CT503" t="s">
        <v>2753</v>
      </c>
      <c r="CU503">
        <v>1</v>
      </c>
      <c r="CV503">
        <v>0</v>
      </c>
      <c r="CW503" t="s">
        <v>2262</v>
      </c>
      <c r="CX503">
        <v>37.382199999999997</v>
      </c>
      <c r="CY503">
        <v>-77.383300000000006</v>
      </c>
      <c r="CZ503" t="s">
        <v>1817</v>
      </c>
      <c r="DA503" t="s">
        <v>1818</v>
      </c>
      <c r="DB503" t="s">
        <v>1846</v>
      </c>
      <c r="DC503">
        <v>0</v>
      </c>
      <c r="DD503" s="18">
        <v>11280594.199999999</v>
      </c>
      <c r="DE503" s="18">
        <v>1150460</v>
      </c>
      <c r="DF503" s="57">
        <v>0.16999999999999901</v>
      </c>
      <c r="DG503" t="s">
        <v>1877</v>
      </c>
      <c r="DH503">
        <v>6629632.7999999998</v>
      </c>
      <c r="DI503">
        <v>483.4</v>
      </c>
      <c r="DJ503">
        <v>312</v>
      </c>
      <c r="DK503">
        <v>1157389.3999999999</v>
      </c>
      <c r="DL503">
        <v>4.4000000000000004</v>
      </c>
      <c r="DM503">
        <v>185.2</v>
      </c>
      <c r="DN503">
        <v>13</v>
      </c>
      <c r="DO503">
        <v>0</v>
      </c>
      <c r="DP503">
        <v>0.111092595678498</v>
      </c>
      <c r="DQ503">
        <v>5.4523973339140101E-2</v>
      </c>
      <c r="DR503">
        <v>205.19961056252001</v>
      </c>
      <c r="DS503">
        <v>1.7038741668481201E-7</v>
      </c>
      <c r="DT503">
        <v>5.8523272705014298E-2</v>
      </c>
      <c r="DU503">
        <v>8.5704705165265099E-2</v>
      </c>
      <c r="DV503">
        <v>5.5316235025988203E-2</v>
      </c>
      <c r="DW503" s="58">
        <v>205.20007713778</v>
      </c>
      <c r="DX503">
        <v>3.9005037518324998E-7</v>
      </c>
      <c r="DY503">
        <v>5.5870364343557598E-2</v>
      </c>
      <c r="DZ503">
        <v>1.3346590947007301E-3</v>
      </c>
      <c r="EA503">
        <v>0</v>
      </c>
      <c r="EB503">
        <v>629545</v>
      </c>
      <c r="EC503">
        <v>247429</v>
      </c>
      <c r="ED503">
        <v>0</v>
      </c>
      <c r="EE503">
        <v>21129</v>
      </c>
      <c r="EF503">
        <v>1</v>
      </c>
      <c r="EG503">
        <v>1</v>
      </c>
      <c r="EH503">
        <v>0</v>
      </c>
      <c r="EI503">
        <v>0</v>
      </c>
      <c r="EJ503">
        <v>0</v>
      </c>
      <c r="EK503">
        <v>0</v>
      </c>
      <c r="EL503">
        <v>0</v>
      </c>
      <c r="EM503">
        <v>0</v>
      </c>
      <c r="EN503">
        <v>1</v>
      </c>
      <c r="EO503">
        <v>0</v>
      </c>
      <c r="EP503">
        <v>1</v>
      </c>
      <c r="EQ503">
        <v>1</v>
      </c>
      <c r="ER503">
        <v>1</v>
      </c>
      <c r="ES503">
        <v>0</v>
      </c>
      <c r="ET503">
        <v>1</v>
      </c>
      <c r="EU503">
        <v>0</v>
      </c>
      <c r="EV503">
        <v>0</v>
      </c>
      <c r="EW503">
        <v>0</v>
      </c>
      <c r="EX503">
        <v>1</v>
      </c>
      <c r="EY503">
        <v>1</v>
      </c>
      <c r="EZ503" t="s">
        <v>1936</v>
      </c>
      <c r="FA503">
        <v>53</v>
      </c>
      <c r="FB503" t="s">
        <v>1824</v>
      </c>
      <c r="FC503">
        <v>0</v>
      </c>
      <c r="FD503" t="s">
        <v>1803</v>
      </c>
      <c r="FE503">
        <v>0</v>
      </c>
      <c r="FF503">
        <v>0</v>
      </c>
      <c r="FG503">
        <v>0</v>
      </c>
      <c r="FH503">
        <v>0</v>
      </c>
      <c r="FI503">
        <v>0</v>
      </c>
      <c r="FJ503">
        <v>0</v>
      </c>
      <c r="FK503">
        <v>0</v>
      </c>
      <c r="FL503">
        <v>0</v>
      </c>
      <c r="FM503">
        <v>0</v>
      </c>
      <c r="FN503">
        <v>0</v>
      </c>
      <c r="FO503">
        <v>0</v>
      </c>
      <c r="FP503">
        <v>0</v>
      </c>
      <c r="FQ503">
        <v>0</v>
      </c>
      <c r="FR503">
        <v>1</v>
      </c>
      <c r="FS503">
        <v>0</v>
      </c>
      <c r="FT503">
        <v>0</v>
      </c>
      <c r="FU503">
        <v>0</v>
      </c>
      <c r="FV503">
        <v>0</v>
      </c>
      <c r="FW503">
        <v>0</v>
      </c>
      <c r="FX503" t="s">
        <v>1827</v>
      </c>
      <c r="FY503">
        <v>0</v>
      </c>
      <c r="FZ503">
        <v>0</v>
      </c>
      <c r="GA503">
        <v>1</v>
      </c>
      <c r="GB503">
        <v>0</v>
      </c>
      <c r="GC503">
        <v>0</v>
      </c>
      <c r="GD503">
        <v>0</v>
      </c>
      <c r="GE503">
        <v>1</v>
      </c>
      <c r="GF503">
        <v>1</v>
      </c>
      <c r="GG503">
        <v>0</v>
      </c>
      <c r="GH503">
        <v>0</v>
      </c>
      <c r="GI503">
        <v>0</v>
      </c>
      <c r="GJ503">
        <v>0</v>
      </c>
      <c r="GK503">
        <v>0</v>
      </c>
      <c r="GL503">
        <v>1</v>
      </c>
      <c r="GM503" t="s">
        <v>1804</v>
      </c>
      <c r="GN503">
        <v>0</v>
      </c>
      <c r="GO503" t="s">
        <v>1893</v>
      </c>
      <c r="GP503">
        <v>0</v>
      </c>
      <c r="GQ503" t="s">
        <v>2186</v>
      </c>
      <c r="GR503">
        <v>145.8397913</v>
      </c>
      <c r="GS503">
        <v>3.31459607622189</v>
      </c>
      <c r="GT503">
        <v>2.1393338348804898</v>
      </c>
      <c r="GU503">
        <v>0</v>
      </c>
      <c r="GV503">
        <v>6604139</v>
      </c>
      <c r="GW503">
        <v>673800</v>
      </c>
      <c r="GX503">
        <v>0.1</v>
      </c>
      <c r="GY503">
        <v>677584</v>
      </c>
      <c r="GZ503">
        <v>205.1997997013691</v>
      </c>
      <c r="HA503" t="s">
        <v>1840</v>
      </c>
      <c r="HB503" s="57">
        <v>0.2</v>
      </c>
      <c r="HC503" t="s">
        <v>1806</v>
      </c>
      <c r="HD503" s="58">
        <v>205.20007713778</v>
      </c>
      <c r="HE503" s="18">
        <v>1173840</v>
      </c>
      <c r="HF503" s="18">
        <v>11993123.279999999</v>
      </c>
      <c r="HG503" s="18">
        <v>1230494.9110894524</v>
      </c>
      <c r="HH503" s="57">
        <v>0.66600397614314111</v>
      </c>
      <c r="HI503" t="s">
        <v>44</v>
      </c>
      <c r="HJ503" s="11" t="s">
        <v>44</v>
      </c>
      <c r="HK503" t="s">
        <v>44</v>
      </c>
      <c r="HL503" s="11" t="s">
        <v>44</v>
      </c>
      <c r="HM503" s="59" t="s">
        <v>44</v>
      </c>
      <c r="HN503" s="59" t="s">
        <v>44</v>
      </c>
      <c r="HO503" s="59" t="s">
        <v>44</v>
      </c>
      <c r="HP503" s="59" t="s">
        <v>44</v>
      </c>
      <c r="HQ503" s="59" t="s">
        <v>44</v>
      </c>
      <c r="HR503" s="59" t="s">
        <v>44</v>
      </c>
      <c r="HS503" s="59" t="s">
        <v>44</v>
      </c>
      <c r="HT503" s="59" t="s">
        <v>44</v>
      </c>
      <c r="HU503">
        <v>1</v>
      </c>
      <c r="HV503" s="19">
        <v>1</v>
      </c>
      <c r="HW503" s="18">
        <v>632.71939769999994</v>
      </c>
      <c r="HX503" s="58">
        <v>208.41776960237996</v>
      </c>
      <c r="HY503" s="58">
        <v>461.58223039762004</v>
      </c>
      <c r="HZ503" s="57">
        <v>0.29030580290009994</v>
      </c>
      <c r="IA503" s="18">
        <v>1173840</v>
      </c>
      <c r="IB503" s="18">
        <v>1703862.8183812667</v>
      </c>
      <c r="IC503" s="18">
        <v>17408366.415401403</v>
      </c>
      <c r="ID503" s="58">
        <v>20.520007713778</v>
      </c>
      <c r="IE503" s="18">
        <v>178609.90656415533</v>
      </c>
      <c r="IF503" s="18">
        <v>1051885.0045252971</v>
      </c>
      <c r="IG503" s="18">
        <v>1002890932.2452885</v>
      </c>
      <c r="IH503" s="18">
        <v>0</v>
      </c>
      <c r="II503" s="18">
        <v>0</v>
      </c>
      <c r="IJ503" s="18">
        <v>2172.7243082589421</v>
      </c>
      <c r="IK503" s="58">
        <v>21.195123761194029</v>
      </c>
      <c r="IL503" s="58">
        <v>6.919907911727412</v>
      </c>
      <c r="IM503" s="58">
        <v>12.637389522419998</v>
      </c>
      <c r="IN503" s="58" t="e">
        <v>#VALUE!</v>
      </c>
      <c r="IO503" s="58">
        <v>0</v>
      </c>
      <c r="IP503" s="58">
        <v>76.169005473190765</v>
      </c>
      <c r="IQ503" s="58" t="e">
        <v>#VALUE!</v>
      </c>
      <c r="IR503" s="58" t="e">
        <v>#VALUE!</v>
      </c>
      <c r="IS503" s="58">
        <f t="shared" si="35"/>
        <v>2172.7243082589421</v>
      </c>
      <c r="IT503" s="60"/>
      <c r="IU503" s="18">
        <f t="shared" si="36"/>
        <v>12.637389522419998</v>
      </c>
      <c r="IV503" s="18">
        <f t="shared" si="37"/>
        <v>21.195123761194029</v>
      </c>
      <c r="IW503" s="57">
        <f t="shared" si="38"/>
        <v>0.3110712979139999</v>
      </c>
      <c r="IX503" s="57">
        <f t="shared" si="39"/>
        <v>0.45152901450049954</v>
      </c>
      <c r="JA503" s="18">
        <v>205.4</v>
      </c>
    </row>
    <row r="504" spans="18:261" x14ac:dyDescent="0.2">
      <c r="R504" t="s">
        <v>1171</v>
      </c>
      <c r="S504">
        <v>492</v>
      </c>
      <c r="T504" t="s">
        <v>41</v>
      </c>
      <c r="U504">
        <v>6</v>
      </c>
      <c r="V504">
        <v>314</v>
      </c>
      <c r="W504" t="s">
        <v>42</v>
      </c>
      <c r="X504" t="s">
        <v>136</v>
      </c>
      <c r="Y504">
        <v>8041</v>
      </c>
      <c r="Z504">
        <v>77</v>
      </c>
      <c r="AA504">
        <v>208</v>
      </c>
      <c r="AB504" t="b">
        <v>0</v>
      </c>
      <c r="AC504">
        <v>11438</v>
      </c>
      <c r="AD504">
        <v>1968</v>
      </c>
      <c r="AE504" s="10">
        <v>2021</v>
      </c>
      <c r="AF504" s="11">
        <v>999</v>
      </c>
      <c r="AG504" s="11" t="e">
        <v>#N/A</v>
      </c>
      <c r="AH504" s="11">
        <v>999</v>
      </c>
      <c r="AI504" s="11" t="e">
        <v>#N/A</v>
      </c>
      <c r="AJ504" s="11" t="e">
        <v>#N/A</v>
      </c>
      <c r="AK504" s="11" t="e">
        <v>#N/A</v>
      </c>
      <c r="AL504" s="11" t="e">
        <v>#N/A</v>
      </c>
      <c r="AM504" s="11"/>
      <c r="AQ504" t="s">
        <v>1167</v>
      </c>
      <c r="AR504" t="s">
        <v>1168</v>
      </c>
      <c r="AS504">
        <v>4050</v>
      </c>
      <c r="AT504" t="s">
        <v>41</v>
      </c>
      <c r="AU504">
        <v>5</v>
      </c>
      <c r="AV504">
        <v>2600</v>
      </c>
      <c r="AW504" t="s">
        <v>42</v>
      </c>
      <c r="AX504">
        <v>0</v>
      </c>
      <c r="AY504" t="s">
        <v>486</v>
      </c>
      <c r="AZ504" t="s">
        <v>487</v>
      </c>
      <c r="BA504">
        <v>55</v>
      </c>
      <c r="BB504" t="s">
        <v>1169</v>
      </c>
      <c r="BC504">
        <v>117</v>
      </c>
      <c r="BD504">
        <v>55117</v>
      </c>
      <c r="BE504">
        <v>416</v>
      </c>
      <c r="BF504">
        <v>10454</v>
      </c>
      <c r="BG504">
        <v>1985</v>
      </c>
      <c r="BH504">
        <v>2025</v>
      </c>
      <c r="BI504" t="s">
        <v>1807</v>
      </c>
      <c r="BJ504" t="s">
        <v>1788</v>
      </c>
      <c r="BK504" t="s">
        <v>1808</v>
      </c>
      <c r="BL504" t="s">
        <v>1910</v>
      </c>
      <c r="BM504" t="s">
        <v>1865</v>
      </c>
      <c r="BN504">
        <v>2016</v>
      </c>
      <c r="BO504">
        <v>0.9</v>
      </c>
      <c r="BP504" t="s">
        <v>1931</v>
      </c>
      <c r="BQ504" t="s">
        <v>1701</v>
      </c>
      <c r="BR504">
        <v>2012</v>
      </c>
      <c r="BS504">
        <v>0</v>
      </c>
      <c r="BT504" t="s">
        <v>1873</v>
      </c>
      <c r="BU504" t="s">
        <v>1863</v>
      </c>
      <c r="BV504" t="s">
        <v>1812</v>
      </c>
      <c r="BW504">
        <v>2003</v>
      </c>
      <c r="BX504">
        <v>0</v>
      </c>
      <c r="BY504">
        <v>7.4999999999999997E-2</v>
      </c>
      <c r="BZ504">
        <v>3.7170000000000002E-2</v>
      </c>
      <c r="CA504">
        <v>3.7170000000000002E-2</v>
      </c>
      <c r="CB504">
        <v>3.7170000000000002E-2</v>
      </c>
      <c r="CC504">
        <v>3.7170000000000002E-2</v>
      </c>
      <c r="CD504">
        <v>0.1</v>
      </c>
      <c r="CE504">
        <v>0.1</v>
      </c>
      <c r="CF504">
        <v>0.1</v>
      </c>
      <c r="CG504">
        <v>0.95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0</v>
      </c>
      <c r="CR504">
        <v>0</v>
      </c>
      <c r="CS504" t="s">
        <v>2602</v>
      </c>
      <c r="CT504" t="s">
        <v>2754</v>
      </c>
      <c r="CU504">
        <v>1</v>
      </c>
      <c r="CV504">
        <v>0</v>
      </c>
      <c r="CW504" t="s">
        <v>2227</v>
      </c>
      <c r="CX504">
        <v>43.715142</v>
      </c>
      <c r="CY504">
        <v>-87.705862999999994</v>
      </c>
      <c r="CZ504" t="s">
        <v>1817</v>
      </c>
      <c r="DA504" t="s">
        <v>1818</v>
      </c>
      <c r="DB504">
        <v>0</v>
      </c>
      <c r="DC504">
        <v>0</v>
      </c>
      <c r="DD504" s="18">
        <v>20264279.399999999</v>
      </c>
      <c r="DE504" s="18">
        <v>1937825</v>
      </c>
      <c r="DF504" s="57">
        <v>0.42599999999999999</v>
      </c>
      <c r="DG504" t="s">
        <v>1820</v>
      </c>
      <c r="DH504">
        <v>9487608.1999999993</v>
      </c>
      <c r="DI504">
        <v>474.6</v>
      </c>
      <c r="DJ504">
        <v>398.4</v>
      </c>
      <c r="DK504">
        <v>2125315.6</v>
      </c>
      <c r="DL504">
        <v>11.8</v>
      </c>
      <c r="DM504">
        <v>193.4</v>
      </c>
      <c r="DN504">
        <v>8</v>
      </c>
      <c r="DO504">
        <v>0</v>
      </c>
      <c r="DP504">
        <v>5.0176570023315298E-2</v>
      </c>
      <c r="DQ504">
        <v>5.1269061439063998E-2</v>
      </c>
      <c r="DR504">
        <v>209.759600385368</v>
      </c>
      <c r="DS504">
        <v>6.63298359561711E-7</v>
      </c>
      <c r="DT504">
        <v>5.5359562257949198E-2</v>
      </c>
      <c r="DU504">
        <v>4.68410438517739E-2</v>
      </c>
      <c r="DV504">
        <v>3.9320421134738201E-2</v>
      </c>
      <c r="DW504" s="58">
        <v>209.759800291739</v>
      </c>
      <c r="DX504">
        <v>5.8230543347127297E-7</v>
      </c>
      <c r="DY504">
        <v>4.0768968516216697E-2</v>
      </c>
      <c r="DZ504">
        <v>6.3431453731174802E-4</v>
      </c>
      <c r="EA504">
        <v>0</v>
      </c>
      <c r="EB504">
        <v>1427122</v>
      </c>
      <c r="EC504">
        <v>919719</v>
      </c>
      <c r="ED504">
        <v>0</v>
      </c>
      <c r="EE504">
        <v>5748</v>
      </c>
      <c r="EF504">
        <v>1</v>
      </c>
      <c r="EG504">
        <v>0</v>
      </c>
      <c r="EH504">
        <v>0</v>
      </c>
      <c r="EI504">
        <v>0</v>
      </c>
      <c r="EJ504">
        <v>0</v>
      </c>
      <c r="EK504">
        <v>0</v>
      </c>
      <c r="EL504">
        <v>0</v>
      </c>
      <c r="EM504">
        <v>0</v>
      </c>
      <c r="EN504">
        <v>1</v>
      </c>
      <c r="EO504">
        <v>0</v>
      </c>
      <c r="EP504">
        <v>1</v>
      </c>
      <c r="EQ504">
        <v>1</v>
      </c>
      <c r="ER504">
        <v>1</v>
      </c>
      <c r="ES504">
        <v>0</v>
      </c>
      <c r="ET504">
        <v>1</v>
      </c>
      <c r="EU504">
        <v>0</v>
      </c>
      <c r="EV504">
        <v>0</v>
      </c>
      <c r="EW504">
        <v>0</v>
      </c>
      <c r="EX504">
        <v>1</v>
      </c>
      <c r="EY504">
        <v>1</v>
      </c>
      <c r="EZ504" t="s">
        <v>1950</v>
      </c>
      <c r="FA504">
        <v>37</v>
      </c>
      <c r="FB504" t="s">
        <v>1802</v>
      </c>
      <c r="FC504">
        <v>0</v>
      </c>
      <c r="FD504" t="s">
        <v>1803</v>
      </c>
      <c r="FE504">
        <v>0</v>
      </c>
      <c r="FF504">
        <v>0</v>
      </c>
      <c r="FG504">
        <v>0</v>
      </c>
      <c r="FH504">
        <v>0</v>
      </c>
      <c r="FI504">
        <v>0</v>
      </c>
      <c r="FJ504">
        <v>0</v>
      </c>
      <c r="FK504">
        <v>0</v>
      </c>
      <c r="FL504">
        <v>0</v>
      </c>
      <c r="FM504">
        <v>0</v>
      </c>
      <c r="FN504">
        <v>0</v>
      </c>
      <c r="FO504">
        <v>0</v>
      </c>
      <c r="FP504">
        <v>0</v>
      </c>
      <c r="FQ504">
        <v>0</v>
      </c>
      <c r="FR504">
        <v>0</v>
      </c>
      <c r="FS504">
        <v>0</v>
      </c>
      <c r="FT504">
        <v>0</v>
      </c>
      <c r="FU504">
        <v>0</v>
      </c>
      <c r="FV504">
        <v>0</v>
      </c>
      <c r="FW504">
        <v>0</v>
      </c>
      <c r="FX504">
        <v>0</v>
      </c>
      <c r="FY504">
        <v>0</v>
      </c>
      <c r="FZ504">
        <v>0</v>
      </c>
      <c r="GA504">
        <v>0</v>
      </c>
      <c r="GB504">
        <v>0</v>
      </c>
      <c r="GC504">
        <v>0</v>
      </c>
      <c r="GD504">
        <v>0</v>
      </c>
      <c r="GE504">
        <v>1</v>
      </c>
      <c r="GF504">
        <v>1</v>
      </c>
      <c r="GG504">
        <v>0</v>
      </c>
      <c r="GH504">
        <v>0</v>
      </c>
      <c r="GI504">
        <v>0</v>
      </c>
      <c r="GJ504">
        <v>0</v>
      </c>
      <c r="GK504">
        <v>0</v>
      </c>
      <c r="GL504">
        <v>0</v>
      </c>
      <c r="GM504">
        <v>0</v>
      </c>
      <c r="GN504">
        <v>0</v>
      </c>
      <c r="GO504">
        <v>0</v>
      </c>
      <c r="GP504">
        <v>0</v>
      </c>
      <c r="GQ504" t="s">
        <v>2233</v>
      </c>
      <c r="GR504">
        <v>302.62709669999998</v>
      </c>
      <c r="GS504">
        <v>1.56826670570903</v>
      </c>
      <c r="GT504">
        <v>1.3164716720490499</v>
      </c>
      <c r="GU504">
        <v>0</v>
      </c>
      <c r="GV504">
        <v>16035403</v>
      </c>
      <c r="GW504">
        <v>1536082</v>
      </c>
      <c r="GX504">
        <v>0.34</v>
      </c>
      <c r="GY504">
        <v>1681790</v>
      </c>
      <c r="GZ504">
        <v>209.75961751631687</v>
      </c>
      <c r="HA504" t="s">
        <v>1806</v>
      </c>
      <c r="HB504" s="57">
        <v>0.42599999999999999</v>
      </c>
      <c r="HC504" t="s">
        <v>1806</v>
      </c>
      <c r="HD504" s="58">
        <v>209.759800291739</v>
      </c>
      <c r="HE504" s="18">
        <v>1552412.1600000001</v>
      </c>
      <c r="HF504" s="18">
        <v>16228916.720640002</v>
      </c>
      <c r="HG504" s="18">
        <v>1702087.1651363552</v>
      </c>
      <c r="HH504" s="57">
        <v>1</v>
      </c>
      <c r="HI504" t="s">
        <v>44</v>
      </c>
      <c r="HJ504" s="11" t="s">
        <v>44</v>
      </c>
      <c r="HK504" t="s">
        <v>44</v>
      </c>
      <c r="HL504" s="11" t="s">
        <v>44</v>
      </c>
      <c r="HM504" s="59" t="s">
        <v>44</v>
      </c>
      <c r="HN504" s="59" t="s">
        <v>44</v>
      </c>
      <c r="HO504" s="59" t="s">
        <v>44</v>
      </c>
      <c r="HP504" s="59" t="s">
        <v>44</v>
      </c>
      <c r="HQ504" s="59" t="s">
        <v>44</v>
      </c>
      <c r="HR504" s="59" t="s">
        <v>44</v>
      </c>
      <c r="HS504" s="59" t="s">
        <v>44</v>
      </c>
      <c r="HT504" s="59" t="s">
        <v>44</v>
      </c>
      <c r="HU504">
        <v>1</v>
      </c>
      <c r="HV504" s="19">
        <v>1</v>
      </c>
      <c r="HW504" s="18">
        <v>419.05001174400002</v>
      </c>
      <c r="HX504" s="58">
        <v>138.0350738684736</v>
      </c>
      <c r="HY504" s="58">
        <v>277.9649261315264</v>
      </c>
      <c r="HZ504" s="57">
        <v>0.63754806214704085</v>
      </c>
      <c r="IA504" s="18">
        <v>1552412.1600000001</v>
      </c>
      <c r="IB504" s="18">
        <v>2323327.1461537606</v>
      </c>
      <c r="IC504" s="18">
        <v>24288061.985891413</v>
      </c>
      <c r="ID504" s="58">
        <v>20.9759800291739</v>
      </c>
      <c r="IE504" s="18">
        <v>254732.95158169803</v>
      </c>
      <c r="IF504" s="18">
        <v>1447354.2135546571</v>
      </c>
      <c r="IG504" s="18">
        <v>664214592.53980958</v>
      </c>
      <c r="IH504" s="18">
        <v>0</v>
      </c>
      <c r="II504" s="18">
        <v>0</v>
      </c>
      <c r="IJ504" s="18">
        <v>2389.5626033966564</v>
      </c>
      <c r="IK504" s="58">
        <v>23.772275999999998</v>
      </c>
      <c r="IL504" s="58">
        <v>7.7870543721308616</v>
      </c>
      <c r="IM504" s="58">
        <v>13.480113598937999</v>
      </c>
      <c r="IN504" s="58" t="e">
        <v>#VALUE!</v>
      </c>
      <c r="IO504" s="58">
        <v>0</v>
      </c>
      <c r="IP504" s="58">
        <v>79.247709675338953</v>
      </c>
      <c r="IQ504" s="58" t="e">
        <v>#VALUE!</v>
      </c>
      <c r="IR504" s="58" t="e">
        <v>#VALUE!</v>
      </c>
      <c r="IS504" s="58">
        <f t="shared" si="35"/>
        <v>2389.5626033966564</v>
      </c>
      <c r="IT504" s="60"/>
      <c r="IU504" s="18">
        <f t="shared" si="36"/>
        <v>13.480113598937999</v>
      </c>
      <c r="IV504" s="18">
        <f t="shared" si="37"/>
        <v>23.772275999999998</v>
      </c>
      <c r="IW504" s="57">
        <f t="shared" si="38"/>
        <v>0.33181508141460003</v>
      </c>
      <c r="IX504" s="57">
        <f t="shared" si="39"/>
        <v>0.49659169518084711</v>
      </c>
      <c r="JA504" s="18">
        <v>214.13</v>
      </c>
    </row>
    <row r="505" spans="18:261" x14ac:dyDescent="0.2">
      <c r="R505" t="s">
        <v>1172</v>
      </c>
      <c r="S505">
        <v>492</v>
      </c>
      <c r="T505" t="s">
        <v>41</v>
      </c>
      <c r="U505">
        <v>7</v>
      </c>
      <c r="V505">
        <v>315</v>
      </c>
      <c r="W505" t="s">
        <v>42</v>
      </c>
      <c r="X505" t="s">
        <v>136</v>
      </c>
      <c r="Y505">
        <v>8041</v>
      </c>
      <c r="Z505">
        <v>131</v>
      </c>
      <c r="AA505">
        <v>208</v>
      </c>
      <c r="AB505" t="b">
        <v>0</v>
      </c>
      <c r="AC505">
        <v>11479</v>
      </c>
      <c r="AD505">
        <v>1974</v>
      </c>
      <c r="AE505" s="10">
        <v>2021</v>
      </c>
      <c r="AF505" s="11">
        <v>999</v>
      </c>
      <c r="AG505" s="11" t="e">
        <v>#N/A</v>
      </c>
      <c r="AH505" s="11">
        <v>999</v>
      </c>
      <c r="AI505" s="11" t="e">
        <v>#N/A</v>
      </c>
      <c r="AJ505" s="11" t="e">
        <v>#N/A</v>
      </c>
      <c r="AK505" s="11" t="e">
        <v>#N/A</v>
      </c>
      <c r="AL505" s="11" t="e">
        <v>#N/A</v>
      </c>
      <c r="AM505" s="11"/>
      <c r="AQ505" t="s">
        <v>1170</v>
      </c>
      <c r="AR505" t="s">
        <v>1171</v>
      </c>
      <c r="AS505">
        <v>492</v>
      </c>
      <c r="AT505" t="s">
        <v>41</v>
      </c>
      <c r="AU505">
        <v>6</v>
      </c>
      <c r="AV505">
        <v>314</v>
      </c>
      <c r="AW505" t="s">
        <v>42</v>
      </c>
      <c r="AX505">
        <v>0</v>
      </c>
      <c r="AY505" t="s">
        <v>497</v>
      </c>
      <c r="AZ505" t="s">
        <v>136</v>
      </c>
      <c r="BA505">
        <v>8</v>
      </c>
      <c r="BB505" t="s">
        <v>841</v>
      </c>
      <c r="BC505">
        <v>41</v>
      </c>
      <c r="BD505">
        <v>8041</v>
      </c>
      <c r="BE505">
        <v>77</v>
      </c>
      <c r="BF505">
        <v>11438</v>
      </c>
      <c r="BG505">
        <v>1968</v>
      </c>
      <c r="BH505">
        <v>2022</v>
      </c>
      <c r="BI505" t="s">
        <v>1807</v>
      </c>
      <c r="BJ505" t="s">
        <v>1788</v>
      </c>
      <c r="BK505" t="s">
        <v>1808</v>
      </c>
      <c r="BL505" t="s">
        <v>1886</v>
      </c>
      <c r="BM505" t="s">
        <v>1810</v>
      </c>
      <c r="BN505">
        <v>2017</v>
      </c>
      <c r="BO505">
        <v>0.92</v>
      </c>
      <c r="BP505" t="s">
        <v>1908</v>
      </c>
      <c r="BQ505">
        <v>0</v>
      </c>
      <c r="BR505">
        <v>0</v>
      </c>
      <c r="BS505">
        <v>0</v>
      </c>
      <c r="BT505" t="s">
        <v>41</v>
      </c>
      <c r="BU505">
        <v>0</v>
      </c>
      <c r="BV505" t="s">
        <v>1812</v>
      </c>
      <c r="BW505">
        <v>2015</v>
      </c>
      <c r="BX505">
        <v>0</v>
      </c>
      <c r="BY505">
        <v>0.13</v>
      </c>
      <c r="BZ505">
        <v>0.21895999999999999</v>
      </c>
      <c r="CA505">
        <v>0.21895999999999999</v>
      </c>
      <c r="CB505">
        <v>0.21895999999999999</v>
      </c>
      <c r="CC505">
        <v>0.21895999999999999</v>
      </c>
      <c r="CD505">
        <v>0.05</v>
      </c>
      <c r="CE505">
        <v>0.1</v>
      </c>
      <c r="CF505">
        <v>0.1</v>
      </c>
      <c r="CG505">
        <v>0.97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 t="s">
        <v>1793</v>
      </c>
      <c r="CO505">
        <v>0</v>
      </c>
      <c r="CP505">
        <v>0</v>
      </c>
      <c r="CQ505">
        <v>0</v>
      </c>
      <c r="CR505">
        <v>0</v>
      </c>
      <c r="CS505" t="s">
        <v>2602</v>
      </c>
      <c r="CT505" t="s">
        <v>2755</v>
      </c>
      <c r="CU505">
        <v>1</v>
      </c>
      <c r="CV505">
        <v>0</v>
      </c>
      <c r="CW505" t="s">
        <v>1804</v>
      </c>
      <c r="CX505">
        <v>38.824444</v>
      </c>
      <c r="CY505">
        <v>-104.833333</v>
      </c>
      <c r="CZ505" t="s">
        <v>1876</v>
      </c>
      <c r="DA505" t="s">
        <v>1818</v>
      </c>
      <c r="DB505">
        <v>0</v>
      </c>
      <c r="DC505" t="s">
        <v>2756</v>
      </c>
      <c r="DD505" s="18">
        <v>4391009.4000000004</v>
      </c>
      <c r="DE505" s="18">
        <v>374810.4</v>
      </c>
      <c r="DF505" s="57">
        <v>0.46600000000000003</v>
      </c>
      <c r="DG505" t="s">
        <v>1820</v>
      </c>
      <c r="DH505">
        <v>1860574.8</v>
      </c>
      <c r="DI505">
        <v>68</v>
      </c>
      <c r="DJ505">
        <v>470.2</v>
      </c>
      <c r="DK505">
        <v>443189.8</v>
      </c>
      <c r="DL505">
        <v>0</v>
      </c>
      <c r="DM505">
        <v>196.8</v>
      </c>
      <c r="DN505">
        <v>2</v>
      </c>
      <c r="DO505">
        <v>1</v>
      </c>
      <c r="DP505">
        <v>3.1108050333644E-2</v>
      </c>
      <c r="DQ505">
        <v>0.19810916265110101</v>
      </c>
      <c r="DR505">
        <v>179.09027372014401</v>
      </c>
      <c r="DS505">
        <v>0</v>
      </c>
      <c r="DT505">
        <v>0.20879592373412501</v>
      </c>
      <c r="DU505">
        <v>3.0972377330825099E-2</v>
      </c>
      <c r="DV505">
        <v>0.21416487971991099</v>
      </c>
      <c r="DW505" s="58">
        <v>201.862378158425</v>
      </c>
      <c r="DX505">
        <v>0</v>
      </c>
      <c r="DY505">
        <v>0.21154752821547401</v>
      </c>
      <c r="DZ505">
        <v>7.8451200705433196E-4</v>
      </c>
      <c r="EA505">
        <v>3.9225600352716598E-4</v>
      </c>
      <c r="EB505">
        <v>253668</v>
      </c>
      <c r="EC505">
        <v>170234</v>
      </c>
      <c r="ED505">
        <v>38614</v>
      </c>
      <c r="EE505">
        <v>0</v>
      </c>
      <c r="EF505">
        <v>1</v>
      </c>
      <c r="EG505">
        <v>1</v>
      </c>
      <c r="EH505" t="s">
        <v>1847</v>
      </c>
      <c r="EI505">
        <v>0.67</v>
      </c>
      <c r="EJ505">
        <v>0.61</v>
      </c>
      <c r="EK505" t="s">
        <v>1822</v>
      </c>
      <c r="EL505" t="s">
        <v>1822</v>
      </c>
      <c r="EM505">
        <v>0</v>
      </c>
      <c r="EN505">
        <v>0</v>
      </c>
      <c r="EO505">
        <v>0</v>
      </c>
      <c r="EP505">
        <v>1</v>
      </c>
      <c r="EQ505">
        <v>0</v>
      </c>
      <c r="ER505">
        <v>1</v>
      </c>
      <c r="ES505">
        <v>0</v>
      </c>
      <c r="ET505">
        <v>0</v>
      </c>
      <c r="EU505">
        <v>0</v>
      </c>
      <c r="EV505">
        <v>0</v>
      </c>
      <c r="EW505">
        <v>0</v>
      </c>
      <c r="EX505">
        <v>1</v>
      </c>
      <c r="EY505">
        <v>1</v>
      </c>
      <c r="EZ505" t="s">
        <v>1801</v>
      </c>
      <c r="FA505">
        <v>54</v>
      </c>
      <c r="FB505" t="s">
        <v>1824</v>
      </c>
      <c r="FC505">
        <v>0</v>
      </c>
      <c r="FD505" t="s">
        <v>1803</v>
      </c>
      <c r="FE505">
        <v>0</v>
      </c>
      <c r="FF505">
        <v>0</v>
      </c>
      <c r="FG505">
        <v>0</v>
      </c>
      <c r="FH505">
        <v>0</v>
      </c>
      <c r="FI505">
        <v>0</v>
      </c>
      <c r="FJ505">
        <v>0</v>
      </c>
      <c r="FK505">
        <v>0</v>
      </c>
      <c r="FL505">
        <v>0</v>
      </c>
      <c r="FM505">
        <v>0</v>
      </c>
      <c r="FN505">
        <v>0</v>
      </c>
      <c r="FO505">
        <v>0</v>
      </c>
      <c r="FP505">
        <v>0</v>
      </c>
      <c r="FQ505">
        <v>0</v>
      </c>
      <c r="FR505">
        <v>0</v>
      </c>
      <c r="FS505">
        <v>0</v>
      </c>
      <c r="FT505">
        <v>0</v>
      </c>
      <c r="FU505">
        <v>0</v>
      </c>
      <c r="FV505">
        <v>0</v>
      </c>
      <c r="FW505">
        <v>0</v>
      </c>
      <c r="FX505" t="s">
        <v>1827</v>
      </c>
      <c r="FY505" t="s">
        <v>2114</v>
      </c>
      <c r="FZ505">
        <v>2021</v>
      </c>
      <c r="GA505">
        <v>1</v>
      </c>
      <c r="GB505">
        <v>0</v>
      </c>
      <c r="GC505">
        <v>0</v>
      </c>
      <c r="GD505">
        <v>0</v>
      </c>
      <c r="GE505">
        <v>0</v>
      </c>
      <c r="GF505">
        <v>0</v>
      </c>
      <c r="GG505">
        <v>0</v>
      </c>
      <c r="GH505">
        <v>0</v>
      </c>
      <c r="GI505">
        <v>0</v>
      </c>
      <c r="GJ505">
        <v>0</v>
      </c>
      <c r="GK505">
        <v>0</v>
      </c>
      <c r="GL505">
        <v>1</v>
      </c>
      <c r="GM505" t="s">
        <v>1804</v>
      </c>
      <c r="GN505">
        <v>0</v>
      </c>
      <c r="GO505" t="s">
        <v>1838</v>
      </c>
      <c r="GP505">
        <v>0</v>
      </c>
      <c r="GQ505" t="s">
        <v>2241</v>
      </c>
      <c r="GR505">
        <v>125.380394</v>
      </c>
      <c r="GS505">
        <v>0.54234954788864298</v>
      </c>
      <c r="GT505">
        <v>3.7501876090770598</v>
      </c>
      <c r="GU505">
        <v>0</v>
      </c>
      <c r="GV505">
        <v>3307984</v>
      </c>
      <c r="GW505">
        <v>279876</v>
      </c>
      <c r="GX505">
        <v>0.35</v>
      </c>
      <c r="GY505">
        <v>345401</v>
      </c>
      <c r="GZ505">
        <v>208.82870050157436</v>
      </c>
      <c r="HA505" t="s">
        <v>1806</v>
      </c>
      <c r="HB505" s="57">
        <v>0.46600000000000003</v>
      </c>
      <c r="HC505" t="s">
        <v>1806</v>
      </c>
      <c r="HD505" s="58">
        <v>201.862378158425</v>
      </c>
      <c r="HE505" s="18">
        <v>314326.32000000007</v>
      </c>
      <c r="HF505" s="18">
        <v>3595264.4481600006</v>
      </c>
      <c r="HG505" s="18">
        <v>362874.3158070076</v>
      </c>
      <c r="HH505" s="57">
        <v>0.37019230769230771</v>
      </c>
      <c r="HI505" t="s">
        <v>44</v>
      </c>
      <c r="HJ505" s="11" t="s">
        <v>44</v>
      </c>
      <c r="HK505" t="s">
        <v>44</v>
      </c>
      <c r="HL505" s="11" t="s">
        <v>44</v>
      </c>
      <c r="HM505" s="59" t="s">
        <v>44</v>
      </c>
      <c r="HN505" s="59" t="s">
        <v>44</v>
      </c>
      <c r="HO505" s="59" t="s">
        <v>44</v>
      </c>
      <c r="HP505" s="59" t="s">
        <v>44</v>
      </c>
      <c r="HQ505" s="59" t="s">
        <v>44</v>
      </c>
      <c r="HR505" s="59" t="s">
        <v>44</v>
      </c>
      <c r="HS505" s="59" t="s">
        <v>44</v>
      </c>
      <c r="HT505" s="59" t="s">
        <v>44</v>
      </c>
      <c r="HU505">
        <v>1</v>
      </c>
      <c r="HV505" s="19">
        <v>1</v>
      </c>
      <c r="HW505" s="18">
        <v>81.405504179999994</v>
      </c>
      <c r="HX505" s="58">
        <v>26.814973076891995</v>
      </c>
      <c r="HY505" s="58">
        <v>50.185026923108005</v>
      </c>
      <c r="HZ505" s="57">
        <v>0.71499413669693412</v>
      </c>
      <c r="IA505" s="18">
        <v>314326.32000000007</v>
      </c>
      <c r="IB505" s="18">
        <v>482277.84508481598</v>
      </c>
      <c r="IC505" s="18">
        <v>5516293.992080125</v>
      </c>
      <c r="ID505" s="58">
        <v>20.186237815842503</v>
      </c>
      <c r="IE505" s="18">
        <v>55676.611193116318</v>
      </c>
      <c r="IF505" s="18">
        <v>307197.70461389131</v>
      </c>
      <c r="IG505" s="18">
        <v>129031672.29225273</v>
      </c>
      <c r="IH505" s="18">
        <v>0</v>
      </c>
      <c r="II505" s="18">
        <v>32257918.073063184</v>
      </c>
      <c r="IJ505" s="18">
        <v>2571.1189213856792</v>
      </c>
      <c r="IK505" s="58">
        <v>53.701133142857145</v>
      </c>
      <c r="IL505" s="58">
        <v>9.1673656723375441</v>
      </c>
      <c r="IM505" s="58">
        <v>14.147642297879999</v>
      </c>
      <c r="IN505" s="58" t="e">
        <v>#VALUE!</v>
      </c>
      <c r="IO505" s="58">
        <v>0</v>
      </c>
      <c r="IP505" s="58">
        <v>83.072282627114262</v>
      </c>
      <c r="IQ505" s="58" t="e">
        <v>#VALUE!</v>
      </c>
      <c r="IR505" s="58" t="e">
        <v>#VALUE!</v>
      </c>
      <c r="IS505" s="58">
        <f t="shared" si="35"/>
        <v>2571.1189213856792</v>
      </c>
      <c r="IT505" s="60"/>
      <c r="IU505" s="18">
        <f t="shared" si="36"/>
        <v>14.147642297879999</v>
      </c>
      <c r="IV505" s="18">
        <f t="shared" si="37"/>
        <v>53.701133142857145</v>
      </c>
      <c r="IW505" s="57">
        <f t="shared" si="38"/>
        <v>0.3482464035959999</v>
      </c>
      <c r="IX505" s="57">
        <f t="shared" si="39"/>
        <v>0.53432218175307722</v>
      </c>
      <c r="JA505" s="18">
        <v>205.4</v>
      </c>
    </row>
    <row r="506" spans="18:261" x14ac:dyDescent="0.2">
      <c r="R506" t="s">
        <v>892</v>
      </c>
      <c r="S506">
        <v>6030</v>
      </c>
      <c r="T506" t="s">
        <v>41</v>
      </c>
      <c r="U506">
        <v>1</v>
      </c>
      <c r="V506">
        <v>2692</v>
      </c>
      <c r="W506" t="s">
        <v>42</v>
      </c>
      <c r="X506" t="s">
        <v>398</v>
      </c>
      <c r="Y506">
        <v>38055</v>
      </c>
      <c r="Z506">
        <v>574</v>
      </c>
      <c r="AA506">
        <v>1147</v>
      </c>
      <c r="AB506" t="b">
        <v>1</v>
      </c>
      <c r="AC506">
        <v>9950</v>
      </c>
      <c r="AD506">
        <v>1979</v>
      </c>
      <c r="AE506" s="10">
        <v>9999</v>
      </c>
      <c r="AF506" s="11">
        <v>999</v>
      </c>
      <c r="AG506" s="11" t="e">
        <v>#N/A</v>
      </c>
      <c r="AH506" s="11">
        <v>999</v>
      </c>
      <c r="AI506" s="11" t="e">
        <v>#N/A</v>
      </c>
      <c r="AJ506" s="11" t="e">
        <v>#N/A</v>
      </c>
      <c r="AK506" s="11" t="e">
        <v>#N/A</v>
      </c>
      <c r="AL506" s="11" t="e">
        <v>#N/A</v>
      </c>
      <c r="AM506" s="11"/>
      <c r="AQ506" t="s">
        <v>1170</v>
      </c>
      <c r="AR506" t="s">
        <v>1172</v>
      </c>
      <c r="AS506">
        <v>492</v>
      </c>
      <c r="AT506" t="s">
        <v>41</v>
      </c>
      <c r="AU506">
        <v>7</v>
      </c>
      <c r="AV506">
        <v>315</v>
      </c>
      <c r="AW506" t="s">
        <v>42</v>
      </c>
      <c r="AX506">
        <v>0</v>
      </c>
      <c r="AY506" t="s">
        <v>497</v>
      </c>
      <c r="AZ506" t="s">
        <v>136</v>
      </c>
      <c r="BA506">
        <v>8</v>
      </c>
      <c r="BB506" t="s">
        <v>841</v>
      </c>
      <c r="BC506">
        <v>41</v>
      </c>
      <c r="BD506">
        <v>8041</v>
      </c>
      <c r="BE506">
        <v>131</v>
      </c>
      <c r="BF506">
        <v>11479</v>
      </c>
      <c r="BG506">
        <v>1974</v>
      </c>
      <c r="BH506">
        <v>2022</v>
      </c>
      <c r="BI506" t="s">
        <v>1807</v>
      </c>
      <c r="BJ506" t="s">
        <v>1788</v>
      </c>
      <c r="BK506" t="s">
        <v>1808</v>
      </c>
      <c r="BL506" t="s">
        <v>1886</v>
      </c>
      <c r="BM506" t="s">
        <v>1810</v>
      </c>
      <c r="BN506">
        <v>2017</v>
      </c>
      <c r="BO506">
        <v>0.92</v>
      </c>
      <c r="BP506" t="s">
        <v>2748</v>
      </c>
      <c r="BQ506">
        <v>0</v>
      </c>
      <c r="BR506">
        <v>0</v>
      </c>
      <c r="BS506">
        <v>0</v>
      </c>
      <c r="BT506" t="s">
        <v>41</v>
      </c>
      <c r="BU506">
        <v>0</v>
      </c>
      <c r="BV506" t="s">
        <v>1812</v>
      </c>
      <c r="BW506">
        <v>2015</v>
      </c>
      <c r="BX506">
        <v>0</v>
      </c>
      <c r="BY506">
        <v>0.13</v>
      </c>
      <c r="BZ506">
        <v>0.22202</v>
      </c>
      <c r="CA506">
        <v>0.22202</v>
      </c>
      <c r="CB506">
        <v>0.22202</v>
      </c>
      <c r="CC506">
        <v>0.22202</v>
      </c>
      <c r="CD506">
        <v>0.05</v>
      </c>
      <c r="CE506">
        <v>0.1</v>
      </c>
      <c r="CF506">
        <v>0.1</v>
      </c>
      <c r="CG506">
        <v>0.97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 t="s">
        <v>1793</v>
      </c>
      <c r="CO506">
        <v>0</v>
      </c>
      <c r="CP506">
        <v>0</v>
      </c>
      <c r="CQ506">
        <v>0</v>
      </c>
      <c r="CR506">
        <v>0</v>
      </c>
      <c r="CS506" t="s">
        <v>2602</v>
      </c>
      <c r="CT506" t="s">
        <v>2757</v>
      </c>
      <c r="CU506">
        <v>1</v>
      </c>
      <c r="CV506">
        <v>0</v>
      </c>
      <c r="CW506" t="s">
        <v>1804</v>
      </c>
      <c r="CX506">
        <v>38.824444</v>
      </c>
      <c r="CY506">
        <v>-104.833333</v>
      </c>
      <c r="CZ506" t="s">
        <v>1876</v>
      </c>
      <c r="DA506" t="s">
        <v>1818</v>
      </c>
      <c r="DB506">
        <v>0</v>
      </c>
      <c r="DC506" t="s">
        <v>2756</v>
      </c>
      <c r="DD506" s="18">
        <v>5009487.5999999996</v>
      </c>
      <c r="DE506" s="18">
        <v>470282</v>
      </c>
      <c r="DF506" s="57">
        <v>0.35599999999999998</v>
      </c>
      <c r="DG506" t="s">
        <v>1891</v>
      </c>
      <c r="DH506">
        <v>2231427.4</v>
      </c>
      <c r="DI506">
        <v>100</v>
      </c>
      <c r="DJ506">
        <v>540.20000000000005</v>
      </c>
      <c r="DK506">
        <v>491832</v>
      </c>
      <c r="DL506">
        <v>0</v>
      </c>
      <c r="DM506">
        <v>230.8</v>
      </c>
      <c r="DN506">
        <v>3</v>
      </c>
      <c r="DO506">
        <v>1</v>
      </c>
      <c r="DP506">
        <v>6.0070861089512699E-3</v>
      </c>
      <c r="DQ506">
        <v>0.123145265233501</v>
      </c>
      <c r="DR506">
        <v>118.560356760844</v>
      </c>
      <c r="DS506">
        <v>0</v>
      </c>
      <c r="DT506">
        <v>0.116769838965173</v>
      </c>
      <c r="DU506">
        <v>3.9924242950516498E-2</v>
      </c>
      <c r="DV506">
        <v>0.21567076041868999</v>
      </c>
      <c r="DW506" s="58">
        <v>196.360202588384</v>
      </c>
      <c r="DX506">
        <v>0</v>
      </c>
      <c r="DY506">
        <v>0.206863104755279</v>
      </c>
      <c r="DZ506">
        <v>6.8708507934057701E-4</v>
      </c>
      <c r="EA506">
        <v>2.2902835978019201E-4</v>
      </c>
      <c r="EB506">
        <v>486296</v>
      </c>
      <c r="EC506">
        <v>317530</v>
      </c>
      <c r="ED506">
        <v>102310</v>
      </c>
      <c r="EE506">
        <v>0</v>
      </c>
      <c r="EF506">
        <v>1</v>
      </c>
      <c r="EG506">
        <v>1</v>
      </c>
      <c r="EH506" t="s">
        <v>1821</v>
      </c>
      <c r="EI506">
        <v>1</v>
      </c>
      <c r="EJ506">
        <v>0.61</v>
      </c>
      <c r="EK506" t="s">
        <v>1822</v>
      </c>
      <c r="EL506" t="s">
        <v>1822</v>
      </c>
      <c r="EM506">
        <v>0</v>
      </c>
      <c r="EN506">
        <v>0</v>
      </c>
      <c r="EO506">
        <v>0</v>
      </c>
      <c r="EP506">
        <v>1</v>
      </c>
      <c r="EQ506">
        <v>0</v>
      </c>
      <c r="ER506">
        <v>1</v>
      </c>
      <c r="ES506">
        <v>0</v>
      </c>
      <c r="ET506">
        <v>0</v>
      </c>
      <c r="EU506">
        <v>0</v>
      </c>
      <c r="EV506">
        <v>0</v>
      </c>
      <c r="EW506">
        <v>0</v>
      </c>
      <c r="EX506">
        <v>1</v>
      </c>
      <c r="EY506">
        <v>1</v>
      </c>
      <c r="EZ506" t="s">
        <v>1801</v>
      </c>
      <c r="FA506">
        <v>48</v>
      </c>
      <c r="FB506" t="s">
        <v>1824</v>
      </c>
      <c r="FC506">
        <v>0</v>
      </c>
      <c r="FD506" t="s">
        <v>1803</v>
      </c>
      <c r="FE506">
        <v>0</v>
      </c>
      <c r="FF506">
        <v>0</v>
      </c>
      <c r="FG506">
        <v>0</v>
      </c>
      <c r="FH506">
        <v>0</v>
      </c>
      <c r="FI506">
        <v>0</v>
      </c>
      <c r="FJ506">
        <v>0</v>
      </c>
      <c r="FK506">
        <v>0</v>
      </c>
      <c r="FL506">
        <v>0</v>
      </c>
      <c r="FM506">
        <v>0</v>
      </c>
      <c r="FN506">
        <v>0</v>
      </c>
      <c r="FO506">
        <v>0</v>
      </c>
      <c r="FP506">
        <v>0</v>
      </c>
      <c r="FQ506">
        <v>0</v>
      </c>
      <c r="FR506">
        <v>0</v>
      </c>
      <c r="FS506">
        <v>0</v>
      </c>
      <c r="FT506">
        <v>0</v>
      </c>
      <c r="FU506">
        <v>0</v>
      </c>
      <c r="FV506">
        <v>0</v>
      </c>
      <c r="FW506">
        <v>0</v>
      </c>
      <c r="FX506" t="s">
        <v>1827</v>
      </c>
      <c r="FY506" t="s">
        <v>2114</v>
      </c>
      <c r="FZ506">
        <v>2020</v>
      </c>
      <c r="GA506">
        <v>1</v>
      </c>
      <c r="GB506">
        <v>0</v>
      </c>
      <c r="GC506">
        <v>0</v>
      </c>
      <c r="GD506">
        <v>0</v>
      </c>
      <c r="GE506">
        <v>0</v>
      </c>
      <c r="GF506">
        <v>0</v>
      </c>
      <c r="GG506">
        <v>0</v>
      </c>
      <c r="GH506">
        <v>0</v>
      </c>
      <c r="GI506">
        <v>0</v>
      </c>
      <c r="GJ506">
        <v>0</v>
      </c>
      <c r="GK506">
        <v>0</v>
      </c>
      <c r="GL506">
        <v>1</v>
      </c>
      <c r="GM506" t="s">
        <v>1804</v>
      </c>
      <c r="GN506">
        <v>0</v>
      </c>
      <c r="GO506" t="s">
        <v>1838</v>
      </c>
      <c r="GP506">
        <v>0</v>
      </c>
      <c r="GQ506" t="s">
        <v>2241</v>
      </c>
      <c r="GR506">
        <v>125.380394</v>
      </c>
      <c r="GS506">
        <v>0.79757286454212295</v>
      </c>
      <c r="GT506">
        <v>4.3084886142565404</v>
      </c>
      <c r="GU506">
        <v>0</v>
      </c>
      <c r="GV506">
        <v>5813904</v>
      </c>
      <c r="GW506">
        <v>544857</v>
      </c>
      <c r="GX506">
        <v>0.41</v>
      </c>
      <c r="GY506">
        <v>604829</v>
      </c>
      <c r="GZ506">
        <v>208.06294703180512</v>
      </c>
      <c r="HA506" t="s">
        <v>1806</v>
      </c>
      <c r="HB506" s="57">
        <v>0.35599999999999998</v>
      </c>
      <c r="HC506" t="s">
        <v>1806</v>
      </c>
      <c r="HD506" s="58">
        <v>196.360202588384</v>
      </c>
      <c r="HE506" s="18">
        <v>408531.36</v>
      </c>
      <c r="HF506" s="18">
        <v>4689531.4814399993</v>
      </c>
      <c r="HG506" s="18">
        <v>460418.67587008141</v>
      </c>
      <c r="HH506" s="57">
        <v>0.62980769230769229</v>
      </c>
      <c r="HI506" t="s">
        <v>44</v>
      </c>
      <c r="HJ506" s="11" t="s">
        <v>44</v>
      </c>
      <c r="HK506" t="s">
        <v>44</v>
      </c>
      <c r="HL506" s="11" t="s">
        <v>44</v>
      </c>
      <c r="HM506" s="59" t="s">
        <v>44</v>
      </c>
      <c r="HN506" s="59" t="s">
        <v>44</v>
      </c>
      <c r="HO506" s="59" t="s">
        <v>44</v>
      </c>
      <c r="HP506" s="59" t="s">
        <v>44</v>
      </c>
      <c r="HQ506" s="59" t="s">
        <v>44</v>
      </c>
      <c r="HR506" s="59" t="s">
        <v>44</v>
      </c>
      <c r="HS506" s="59" t="s">
        <v>44</v>
      </c>
      <c r="HT506" s="59" t="s">
        <v>44</v>
      </c>
      <c r="HU506">
        <v>1</v>
      </c>
      <c r="HV506" s="19">
        <v>1</v>
      </c>
      <c r="HW506" s="18">
        <v>138.99152007000001</v>
      </c>
      <c r="HX506" s="58">
        <v>45.783806711057998</v>
      </c>
      <c r="HY506" s="58">
        <v>85.216193288942009</v>
      </c>
      <c r="HZ506" s="57">
        <v>0.54726687733951696</v>
      </c>
      <c r="IA506" s="18">
        <v>408531.36</v>
      </c>
      <c r="IB506" s="18">
        <v>628021.57775973598</v>
      </c>
      <c r="IC506" s="18">
        <v>7209059.6911040097</v>
      </c>
      <c r="ID506" s="58">
        <v>19.6360202588384</v>
      </c>
      <c r="IE506" s="18">
        <v>70778.621070846813</v>
      </c>
      <c r="IF506" s="18">
        <v>389640.05479923461</v>
      </c>
      <c r="IG506" s="18">
        <v>220308300.39967343</v>
      </c>
      <c r="IH506" s="18">
        <v>0</v>
      </c>
      <c r="II506" s="18">
        <v>55077075.099918358</v>
      </c>
      <c r="IJ506" s="18">
        <v>2585.2868087251381</v>
      </c>
      <c r="IK506" s="58">
        <v>38.561817984732826</v>
      </c>
      <c r="IL506" s="58">
        <v>9.250923391770991</v>
      </c>
      <c r="IM506" s="58">
        <v>14.198355126539997</v>
      </c>
      <c r="IN506" s="58" t="e">
        <v>#VALUE!</v>
      </c>
      <c r="IO506" s="58">
        <v>0</v>
      </c>
      <c r="IP506" s="58">
        <v>81.069430405379265</v>
      </c>
      <c r="IQ506" s="58" t="e">
        <v>#VALUE!</v>
      </c>
      <c r="IR506" s="58" t="e">
        <v>#VALUE!</v>
      </c>
      <c r="IS506" s="58">
        <f t="shared" si="35"/>
        <v>2585.2868087251381</v>
      </c>
      <c r="IT506" s="60"/>
      <c r="IU506" s="18">
        <f t="shared" si="36"/>
        <v>14.198355126539997</v>
      </c>
      <c r="IV506" s="18">
        <f t="shared" si="37"/>
        <v>38.561817984732826</v>
      </c>
      <c r="IW506" s="57">
        <f t="shared" si="38"/>
        <v>0.34949470771799995</v>
      </c>
      <c r="IX506" s="57">
        <f t="shared" si="39"/>
        <v>0.53726650938066589</v>
      </c>
      <c r="JA506" s="18">
        <v>205.4</v>
      </c>
    </row>
    <row r="507" spans="18:261" x14ac:dyDescent="0.2">
      <c r="R507" t="s">
        <v>894</v>
      </c>
      <c r="S507">
        <v>6030</v>
      </c>
      <c r="T507" t="s">
        <v>41</v>
      </c>
      <c r="U507">
        <v>2</v>
      </c>
      <c r="V507">
        <v>2693</v>
      </c>
      <c r="W507" t="s">
        <v>42</v>
      </c>
      <c r="X507" t="s">
        <v>398</v>
      </c>
      <c r="Y507">
        <v>38055</v>
      </c>
      <c r="Z507">
        <v>573</v>
      </c>
      <c r="AA507">
        <v>1147</v>
      </c>
      <c r="AB507" t="b">
        <v>1</v>
      </c>
      <c r="AC507">
        <v>9950</v>
      </c>
      <c r="AD507">
        <v>1981</v>
      </c>
      <c r="AE507" s="10">
        <v>9999</v>
      </c>
      <c r="AF507" s="11">
        <v>999</v>
      </c>
      <c r="AG507" s="11" t="e">
        <v>#N/A</v>
      </c>
      <c r="AH507" s="11">
        <v>999</v>
      </c>
      <c r="AI507" s="11" t="e">
        <v>#N/A</v>
      </c>
      <c r="AJ507" s="11" t="e">
        <v>#N/A</v>
      </c>
      <c r="AK507" s="11" t="e">
        <v>#N/A</v>
      </c>
      <c r="AL507" s="11" t="e">
        <v>#N/A</v>
      </c>
      <c r="AM507" s="11"/>
      <c r="AQ507" t="s">
        <v>1173</v>
      </c>
      <c r="AR507" t="s">
        <v>1174</v>
      </c>
      <c r="AS507">
        <v>6085</v>
      </c>
      <c r="AT507" t="s">
        <v>41</v>
      </c>
      <c r="AU507">
        <v>17</v>
      </c>
      <c r="AV507">
        <v>2764</v>
      </c>
      <c r="AW507" t="s">
        <v>42</v>
      </c>
      <c r="AX507">
        <v>0</v>
      </c>
      <c r="AY507" t="s">
        <v>167</v>
      </c>
      <c r="AZ507" t="s">
        <v>43</v>
      </c>
      <c r="BA507">
        <v>18</v>
      </c>
      <c r="BB507" t="s">
        <v>1034</v>
      </c>
      <c r="BC507">
        <v>73</v>
      </c>
      <c r="BD507">
        <v>18073</v>
      </c>
      <c r="BE507">
        <v>361</v>
      </c>
      <c r="BF507">
        <v>11629</v>
      </c>
      <c r="BG507">
        <v>1983</v>
      </c>
      <c r="BH507">
        <v>2025</v>
      </c>
      <c r="BI507" t="s">
        <v>1881</v>
      </c>
      <c r="BJ507" t="s">
        <v>1788</v>
      </c>
      <c r="BK507" t="s">
        <v>1808</v>
      </c>
      <c r="BL507" t="s">
        <v>1809</v>
      </c>
      <c r="BM507" t="s">
        <v>1810</v>
      </c>
      <c r="BN507">
        <v>1983</v>
      </c>
      <c r="BO507">
        <v>0.97</v>
      </c>
      <c r="BP507" t="s">
        <v>1968</v>
      </c>
      <c r="BQ507">
        <v>0</v>
      </c>
      <c r="BR507">
        <v>0</v>
      </c>
      <c r="BS507">
        <v>0</v>
      </c>
      <c r="BT507" t="s">
        <v>1909</v>
      </c>
      <c r="BU507" t="s">
        <v>1863</v>
      </c>
      <c r="BV507">
        <v>0</v>
      </c>
      <c r="BW507">
        <v>0</v>
      </c>
      <c r="BX507">
        <v>0</v>
      </c>
      <c r="BY507">
        <v>0.62</v>
      </c>
      <c r="BZ507">
        <v>0.17044999999999999</v>
      </c>
      <c r="CA507">
        <v>0.17044999999999999</v>
      </c>
      <c r="CB507">
        <v>0.17044999999999999</v>
      </c>
      <c r="CC507">
        <v>0.17044999999999999</v>
      </c>
      <c r="CD507">
        <v>0.05</v>
      </c>
      <c r="CE507">
        <v>0.1</v>
      </c>
      <c r="CF507">
        <v>0.56000000000000005</v>
      </c>
      <c r="CG507">
        <v>0.99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P507">
        <v>0</v>
      </c>
      <c r="CQ507">
        <v>0</v>
      </c>
      <c r="CR507">
        <v>0</v>
      </c>
      <c r="CS507" t="s">
        <v>2602</v>
      </c>
      <c r="CT507" t="s">
        <v>2758</v>
      </c>
      <c r="CU507">
        <v>1</v>
      </c>
      <c r="CV507">
        <v>0</v>
      </c>
      <c r="CW507" t="s">
        <v>1816</v>
      </c>
      <c r="CX507">
        <v>41.2164</v>
      </c>
      <c r="CY507">
        <v>-87.0261</v>
      </c>
      <c r="CZ507" t="s">
        <v>1817</v>
      </c>
      <c r="DA507" t="s">
        <v>1818</v>
      </c>
      <c r="DB507" t="s">
        <v>2242</v>
      </c>
      <c r="DC507">
        <v>0</v>
      </c>
      <c r="DD507" s="18">
        <v>17143138.399999999</v>
      </c>
      <c r="DE507" s="18">
        <v>1509888.4</v>
      </c>
      <c r="DF507" s="57">
        <v>0.39600000000000002</v>
      </c>
      <c r="DG507" t="s">
        <v>1891</v>
      </c>
      <c r="DH507">
        <v>7325917</v>
      </c>
      <c r="DI507">
        <v>543.20000000000005</v>
      </c>
      <c r="DJ507">
        <v>1487.8</v>
      </c>
      <c r="DK507">
        <v>1758884</v>
      </c>
      <c r="DL507">
        <v>14</v>
      </c>
      <c r="DM507">
        <v>632.79999999999995</v>
      </c>
      <c r="DN507">
        <v>42</v>
      </c>
      <c r="DO507">
        <v>0</v>
      </c>
      <c r="DP507">
        <v>6.6802664444275794E-2</v>
      </c>
      <c r="DQ507">
        <v>0.16973453760796001</v>
      </c>
      <c r="DR507">
        <v>205.19984180741</v>
      </c>
      <c r="DS507">
        <v>9.6991164347405809E-7</v>
      </c>
      <c r="DT507">
        <v>0.16765899781507099</v>
      </c>
      <c r="DU507">
        <v>6.3372293605236205E-2</v>
      </c>
      <c r="DV507">
        <v>0.17357381889887699</v>
      </c>
      <c r="DW507" s="58">
        <v>205.19976668916101</v>
      </c>
      <c r="DX507">
        <v>8.1665326810871397E-7</v>
      </c>
      <c r="DY507">
        <v>0.17275653000163599</v>
      </c>
      <c r="DZ507">
        <v>5.0914142209139103E-3</v>
      </c>
      <c r="EA507">
        <v>0</v>
      </c>
      <c r="EB507">
        <v>1258301</v>
      </c>
      <c r="EC507">
        <v>693049</v>
      </c>
      <c r="ED507">
        <v>28740</v>
      </c>
      <c r="EE507">
        <v>0</v>
      </c>
      <c r="EF507">
        <v>1</v>
      </c>
      <c r="EG507">
        <v>1</v>
      </c>
      <c r="EH507" t="s">
        <v>1847</v>
      </c>
      <c r="EI507">
        <v>4.1660479999999899E-3</v>
      </c>
      <c r="EJ507">
        <v>2.5071550000000001E-3</v>
      </c>
      <c r="EK507" t="s">
        <v>1848</v>
      </c>
      <c r="EL507" t="s">
        <v>1848</v>
      </c>
      <c r="EM507">
        <v>0</v>
      </c>
      <c r="EN507">
        <v>1</v>
      </c>
      <c r="EO507">
        <v>0</v>
      </c>
      <c r="EP507">
        <v>0</v>
      </c>
      <c r="EQ507">
        <v>0</v>
      </c>
      <c r="ER507">
        <v>1</v>
      </c>
      <c r="ES507">
        <v>0</v>
      </c>
      <c r="ET507">
        <v>0</v>
      </c>
      <c r="EU507">
        <v>0</v>
      </c>
      <c r="EV507">
        <v>0</v>
      </c>
      <c r="EW507">
        <v>0</v>
      </c>
      <c r="EX507">
        <v>1</v>
      </c>
      <c r="EY507">
        <v>1</v>
      </c>
      <c r="EZ507" t="s">
        <v>1823</v>
      </c>
      <c r="FA507">
        <v>39</v>
      </c>
      <c r="FB507" t="s">
        <v>1802</v>
      </c>
      <c r="FC507">
        <v>0</v>
      </c>
      <c r="FD507" t="s">
        <v>1803</v>
      </c>
      <c r="FE507">
        <v>0</v>
      </c>
      <c r="FF507">
        <v>0</v>
      </c>
      <c r="FG507">
        <v>0</v>
      </c>
      <c r="FH507">
        <v>0</v>
      </c>
      <c r="FI507">
        <v>0</v>
      </c>
      <c r="FJ507">
        <v>0</v>
      </c>
      <c r="FK507">
        <v>0</v>
      </c>
      <c r="FL507">
        <v>0</v>
      </c>
      <c r="FM507">
        <v>0</v>
      </c>
      <c r="FN507">
        <v>0</v>
      </c>
      <c r="FO507">
        <v>0</v>
      </c>
      <c r="FP507">
        <v>0</v>
      </c>
      <c r="FQ507">
        <v>0</v>
      </c>
      <c r="FR507">
        <v>0</v>
      </c>
      <c r="FS507">
        <v>0</v>
      </c>
      <c r="FT507">
        <v>0</v>
      </c>
      <c r="FU507">
        <v>0</v>
      </c>
      <c r="FV507">
        <v>0</v>
      </c>
      <c r="FW507">
        <v>0</v>
      </c>
      <c r="FX507">
        <v>0</v>
      </c>
      <c r="FY507">
        <v>0</v>
      </c>
      <c r="FZ507">
        <v>0</v>
      </c>
      <c r="GA507">
        <v>0</v>
      </c>
      <c r="GB507" t="s">
        <v>2416</v>
      </c>
      <c r="GC507">
        <v>2025</v>
      </c>
      <c r="GD507">
        <v>1</v>
      </c>
      <c r="GE507">
        <v>1</v>
      </c>
      <c r="GF507">
        <v>1</v>
      </c>
      <c r="GG507">
        <v>0</v>
      </c>
      <c r="GH507">
        <v>1</v>
      </c>
      <c r="GI507">
        <v>0</v>
      </c>
      <c r="GJ507" t="s">
        <v>1836</v>
      </c>
      <c r="GK507">
        <v>0</v>
      </c>
      <c r="GL507">
        <v>1</v>
      </c>
      <c r="GM507" t="s">
        <v>1836</v>
      </c>
      <c r="GN507">
        <v>0</v>
      </c>
      <c r="GO507">
        <v>0</v>
      </c>
      <c r="GP507">
        <v>0</v>
      </c>
      <c r="GQ507" t="s">
        <v>1830</v>
      </c>
      <c r="GR507">
        <v>443.20510280000002</v>
      </c>
      <c r="GS507">
        <v>1.2256176577577</v>
      </c>
      <c r="GT507">
        <v>3.3569108085639101</v>
      </c>
      <c r="GU507">
        <v>0</v>
      </c>
      <c r="GV507">
        <v>16980665</v>
      </c>
      <c r="GW507">
        <v>1479825</v>
      </c>
      <c r="GX507">
        <v>0.39</v>
      </c>
      <c r="GY507">
        <v>1742215</v>
      </c>
      <c r="GZ507">
        <v>205.19985524712959</v>
      </c>
      <c r="HA507" t="s">
        <v>1806</v>
      </c>
      <c r="HB507" s="57">
        <v>0.39600000000000002</v>
      </c>
      <c r="HC507" t="s">
        <v>1806</v>
      </c>
      <c r="HD507" s="58">
        <v>205.19976668916101</v>
      </c>
      <c r="HE507" s="18">
        <v>1252294.56</v>
      </c>
      <c r="HF507" s="18">
        <v>14562933.438239999</v>
      </c>
      <c r="HG507" s="18">
        <v>1494155.2719183147</v>
      </c>
      <c r="HH507" s="57">
        <v>0.5</v>
      </c>
      <c r="HI507" t="s">
        <v>44</v>
      </c>
      <c r="HJ507" s="11" t="s">
        <v>44</v>
      </c>
      <c r="HK507" t="s">
        <v>44</v>
      </c>
      <c r="HL507" s="11" t="s">
        <v>44</v>
      </c>
      <c r="HM507" s="59" t="s">
        <v>44</v>
      </c>
      <c r="HN507" s="59" t="s">
        <v>44</v>
      </c>
      <c r="HO507" s="59" t="s">
        <v>44</v>
      </c>
      <c r="HP507" s="59" t="s">
        <v>44</v>
      </c>
      <c r="HQ507" s="59" t="s">
        <v>44</v>
      </c>
      <c r="HR507" s="59" t="s">
        <v>44</v>
      </c>
      <c r="HS507" s="59" t="s">
        <v>44</v>
      </c>
      <c r="HT507" s="59" t="s">
        <v>44</v>
      </c>
      <c r="HU507">
        <v>1</v>
      </c>
      <c r="HV507" s="19">
        <v>1</v>
      </c>
      <c r="HW507" s="18">
        <v>388.02751767000007</v>
      </c>
      <c r="HX507" s="58">
        <v>127.81626432049801</v>
      </c>
      <c r="HY507" s="58">
        <v>233.18373567950198</v>
      </c>
      <c r="HZ507" s="57">
        <v>0.61306162534631081</v>
      </c>
      <c r="IA507" s="18">
        <v>1252294.56</v>
      </c>
      <c r="IB507" s="18">
        <v>1938721.5615301593</v>
      </c>
      <c r="IC507" s="18">
        <v>22545393.039034221</v>
      </c>
      <c r="ID507" s="58">
        <v>20.519976668916101</v>
      </c>
      <c r="IE507" s="18">
        <v>231315.46957626284</v>
      </c>
      <c r="IF507" s="18">
        <v>1262839.8023420519</v>
      </c>
      <c r="IG507" s="18">
        <v>615042434.84155715</v>
      </c>
      <c r="IH507" s="18">
        <v>0</v>
      </c>
      <c r="II507" s="18">
        <v>0</v>
      </c>
      <c r="IJ507" s="18">
        <v>2637.587192988874</v>
      </c>
      <c r="IK507" s="58">
        <v>24.807982371191137</v>
      </c>
      <c r="IL507" s="58">
        <v>9.5614001558797259</v>
      </c>
      <c r="IM507" s="58">
        <v>14.383889865539999</v>
      </c>
      <c r="IN507" s="58" t="e">
        <v>#VALUE!</v>
      </c>
      <c r="IO507" s="58">
        <v>0</v>
      </c>
      <c r="IP507" s="58">
        <v>85.715762591090709</v>
      </c>
      <c r="IQ507" s="58" t="e">
        <v>#VALUE!</v>
      </c>
      <c r="IR507" s="58" t="e">
        <v>#VALUE!</v>
      </c>
      <c r="IS507" s="58">
        <f t="shared" si="35"/>
        <v>2637.587192988874</v>
      </c>
      <c r="IT507" s="60"/>
      <c r="IU507" s="18">
        <f t="shared" si="36"/>
        <v>14.383889865539999</v>
      </c>
      <c r="IV507" s="18">
        <f t="shared" si="37"/>
        <v>24.807982371191137</v>
      </c>
      <c r="IW507" s="57">
        <f t="shared" si="38"/>
        <v>0.35406167401800004</v>
      </c>
      <c r="IX507" s="57">
        <f t="shared" si="39"/>
        <v>0.54813541754118877</v>
      </c>
      <c r="JA507" s="18">
        <v>205.4</v>
      </c>
    </row>
    <row r="508" spans="18:261" x14ac:dyDescent="0.2">
      <c r="R508" t="s">
        <v>1203</v>
      </c>
      <c r="S508">
        <v>6085</v>
      </c>
      <c r="T508" t="s">
        <v>41</v>
      </c>
      <c r="U508">
        <v>14</v>
      </c>
      <c r="V508">
        <v>2762</v>
      </c>
      <c r="W508" t="s">
        <v>42</v>
      </c>
      <c r="X508" t="s">
        <v>43</v>
      </c>
      <c r="Y508">
        <v>18073</v>
      </c>
      <c r="Z508">
        <v>431</v>
      </c>
      <c r="AA508">
        <v>1625</v>
      </c>
      <c r="AB508" t="b">
        <v>1</v>
      </c>
      <c r="AC508">
        <v>11529</v>
      </c>
      <c r="AD508">
        <v>1976</v>
      </c>
      <c r="AE508" s="10">
        <v>2021</v>
      </c>
      <c r="AF508" s="11">
        <v>999</v>
      </c>
      <c r="AG508" s="11" t="e">
        <v>#N/A</v>
      </c>
      <c r="AH508" s="11">
        <v>999</v>
      </c>
      <c r="AI508" s="11" t="e">
        <v>#N/A</v>
      </c>
      <c r="AJ508" s="11" t="e">
        <v>#N/A</v>
      </c>
      <c r="AK508" s="11" t="e">
        <v>#N/A</v>
      </c>
      <c r="AL508" s="11" t="e">
        <v>#N/A</v>
      </c>
      <c r="AM508" s="11"/>
      <c r="AQ508" t="s">
        <v>1173</v>
      </c>
      <c r="AR508" t="s">
        <v>1175</v>
      </c>
      <c r="AS508">
        <v>6085</v>
      </c>
      <c r="AT508" t="s">
        <v>41</v>
      </c>
      <c r="AU508">
        <v>18</v>
      </c>
      <c r="AV508">
        <v>2765</v>
      </c>
      <c r="AW508" t="s">
        <v>42</v>
      </c>
      <c r="AX508">
        <v>0</v>
      </c>
      <c r="AY508" t="s">
        <v>167</v>
      </c>
      <c r="AZ508" t="s">
        <v>43</v>
      </c>
      <c r="BA508">
        <v>18</v>
      </c>
      <c r="BB508" t="s">
        <v>1034</v>
      </c>
      <c r="BC508">
        <v>73</v>
      </c>
      <c r="BD508">
        <v>18073</v>
      </c>
      <c r="BE508">
        <v>361</v>
      </c>
      <c r="BF508">
        <v>11469</v>
      </c>
      <c r="BG508">
        <v>1986</v>
      </c>
      <c r="BH508">
        <v>2025</v>
      </c>
      <c r="BI508" t="s">
        <v>1881</v>
      </c>
      <c r="BJ508" t="s">
        <v>1788</v>
      </c>
      <c r="BK508" t="s">
        <v>1808</v>
      </c>
      <c r="BL508" t="s">
        <v>1809</v>
      </c>
      <c r="BM508" t="s">
        <v>1810</v>
      </c>
      <c r="BN508">
        <v>1986</v>
      </c>
      <c r="BO508">
        <v>0.97</v>
      </c>
      <c r="BP508" t="s">
        <v>1968</v>
      </c>
      <c r="BQ508">
        <v>0</v>
      </c>
      <c r="BR508">
        <v>0</v>
      </c>
      <c r="BS508">
        <v>0</v>
      </c>
      <c r="BT508" t="s">
        <v>1909</v>
      </c>
      <c r="BU508" t="s">
        <v>1863</v>
      </c>
      <c r="BV508">
        <v>0</v>
      </c>
      <c r="BW508">
        <v>0</v>
      </c>
      <c r="BX508">
        <v>0</v>
      </c>
      <c r="BY508">
        <v>0.62</v>
      </c>
      <c r="BZ508">
        <v>0.17412</v>
      </c>
      <c r="CA508">
        <v>0.17412</v>
      </c>
      <c r="CB508">
        <v>0.17412</v>
      </c>
      <c r="CC508">
        <v>0.17412</v>
      </c>
      <c r="CD508">
        <v>0.05</v>
      </c>
      <c r="CE508">
        <v>0.1</v>
      </c>
      <c r="CF508">
        <v>0.56000000000000005</v>
      </c>
      <c r="CG508">
        <v>0.99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>
        <v>0</v>
      </c>
      <c r="CQ508">
        <v>0</v>
      </c>
      <c r="CR508">
        <v>0</v>
      </c>
      <c r="CS508" t="s">
        <v>2602</v>
      </c>
      <c r="CT508" t="s">
        <v>2759</v>
      </c>
      <c r="CU508">
        <v>1</v>
      </c>
      <c r="CV508">
        <v>0</v>
      </c>
      <c r="CW508" t="s">
        <v>1816</v>
      </c>
      <c r="CX508">
        <v>41.2164</v>
      </c>
      <c r="CY508">
        <v>-87.0261</v>
      </c>
      <c r="CZ508" t="s">
        <v>1817</v>
      </c>
      <c r="DA508" t="s">
        <v>1818</v>
      </c>
      <c r="DB508" t="s">
        <v>2242</v>
      </c>
      <c r="DC508">
        <v>0</v>
      </c>
      <c r="DD508" s="18">
        <v>17840744.600000001</v>
      </c>
      <c r="DE508" s="18">
        <v>1612297.4</v>
      </c>
      <c r="DF508" s="57">
        <v>0.41</v>
      </c>
      <c r="DG508" t="s">
        <v>1820</v>
      </c>
      <c r="DH508">
        <v>8225537.5999999996</v>
      </c>
      <c r="DI508">
        <v>451.4</v>
      </c>
      <c r="DJ508">
        <v>1561.4</v>
      </c>
      <c r="DK508">
        <v>1830459</v>
      </c>
      <c r="DL508">
        <v>14.4</v>
      </c>
      <c r="DM508">
        <v>715</v>
      </c>
      <c r="DN508">
        <v>74</v>
      </c>
      <c r="DO508">
        <v>0</v>
      </c>
      <c r="DP508">
        <v>4.86529438868466E-2</v>
      </c>
      <c r="DQ508">
        <v>0.172135485977125</v>
      </c>
      <c r="DR508">
        <v>205.200026642626</v>
      </c>
      <c r="DS508">
        <v>9.5935382312092006E-7</v>
      </c>
      <c r="DT508">
        <v>0.172937308410086</v>
      </c>
      <c r="DU508">
        <v>5.0603269103465499E-2</v>
      </c>
      <c r="DV508">
        <v>0.17503753739067501</v>
      </c>
      <c r="DW508" s="58">
        <v>205.199843508773</v>
      </c>
      <c r="DX508">
        <v>8.0714119970082396E-7</v>
      </c>
      <c r="DY508">
        <v>0.17384881931607701</v>
      </c>
      <c r="DZ508">
        <v>5.4620622318584102E-3</v>
      </c>
      <c r="EA508">
        <v>0</v>
      </c>
      <c r="EB508">
        <v>1456635</v>
      </c>
      <c r="EC508">
        <v>762537</v>
      </c>
      <c r="ED508">
        <v>51456</v>
      </c>
      <c r="EE508">
        <v>0</v>
      </c>
      <c r="EF508">
        <v>1</v>
      </c>
      <c r="EG508">
        <v>1</v>
      </c>
      <c r="EH508" t="s">
        <v>1847</v>
      </c>
      <c r="EI508">
        <v>4.8170590000000003E-3</v>
      </c>
      <c r="EJ508">
        <v>2.5071550000000001E-3</v>
      </c>
      <c r="EK508" t="s">
        <v>1848</v>
      </c>
      <c r="EL508" t="s">
        <v>1848</v>
      </c>
      <c r="EM508">
        <v>0</v>
      </c>
      <c r="EN508">
        <v>1</v>
      </c>
      <c r="EO508">
        <v>0</v>
      </c>
      <c r="EP508">
        <v>0</v>
      </c>
      <c r="EQ508">
        <v>0</v>
      </c>
      <c r="ER508">
        <v>1</v>
      </c>
      <c r="ES508">
        <v>0</v>
      </c>
      <c r="ET508">
        <v>0</v>
      </c>
      <c r="EU508">
        <v>0</v>
      </c>
      <c r="EV508">
        <v>0</v>
      </c>
      <c r="EW508">
        <v>0</v>
      </c>
      <c r="EX508">
        <v>1</v>
      </c>
      <c r="EY508">
        <v>1</v>
      </c>
      <c r="EZ508" t="s">
        <v>1823</v>
      </c>
      <c r="FA508">
        <v>36</v>
      </c>
      <c r="FB508" t="s">
        <v>1802</v>
      </c>
      <c r="FC508">
        <v>0</v>
      </c>
      <c r="FD508" t="s">
        <v>1803</v>
      </c>
      <c r="FE508">
        <v>0</v>
      </c>
      <c r="FF508">
        <v>0</v>
      </c>
      <c r="FG508">
        <v>0</v>
      </c>
      <c r="FH508">
        <v>0</v>
      </c>
      <c r="FI508">
        <v>0</v>
      </c>
      <c r="FJ508">
        <v>0</v>
      </c>
      <c r="FK508">
        <v>0</v>
      </c>
      <c r="FL508">
        <v>0</v>
      </c>
      <c r="FM508">
        <v>0</v>
      </c>
      <c r="FN508">
        <v>0</v>
      </c>
      <c r="FO508">
        <v>0</v>
      </c>
      <c r="FP508">
        <v>0</v>
      </c>
      <c r="FQ508">
        <v>0</v>
      </c>
      <c r="FR508">
        <v>0</v>
      </c>
      <c r="FS508">
        <v>0</v>
      </c>
      <c r="FT508">
        <v>0</v>
      </c>
      <c r="FU508">
        <v>0</v>
      </c>
      <c r="FV508">
        <v>0</v>
      </c>
      <c r="FW508">
        <v>0</v>
      </c>
      <c r="FX508">
        <v>0</v>
      </c>
      <c r="FY508">
        <v>0</v>
      </c>
      <c r="FZ508">
        <v>0</v>
      </c>
      <c r="GA508">
        <v>0</v>
      </c>
      <c r="GB508" t="s">
        <v>2416</v>
      </c>
      <c r="GC508">
        <v>2025</v>
      </c>
      <c r="GD508">
        <v>1</v>
      </c>
      <c r="GE508">
        <v>1</v>
      </c>
      <c r="GF508">
        <v>1</v>
      </c>
      <c r="GG508">
        <v>0</v>
      </c>
      <c r="GH508">
        <v>1</v>
      </c>
      <c r="GI508">
        <v>0</v>
      </c>
      <c r="GJ508" t="s">
        <v>1836</v>
      </c>
      <c r="GK508">
        <v>0</v>
      </c>
      <c r="GL508">
        <v>1</v>
      </c>
      <c r="GM508" t="s">
        <v>1836</v>
      </c>
      <c r="GN508">
        <v>0</v>
      </c>
      <c r="GO508">
        <v>0</v>
      </c>
      <c r="GP508">
        <v>0</v>
      </c>
      <c r="GQ508" t="s">
        <v>1830</v>
      </c>
      <c r="GR508">
        <v>443.20510280000002</v>
      </c>
      <c r="GS508">
        <v>1.0184900786300199</v>
      </c>
      <c r="GT508">
        <v>3.5229738785399198</v>
      </c>
      <c r="GU508">
        <v>0</v>
      </c>
      <c r="GV508">
        <v>18606754</v>
      </c>
      <c r="GW508">
        <v>1675274</v>
      </c>
      <c r="GX508">
        <v>0.43</v>
      </c>
      <c r="GY508">
        <v>1909052</v>
      </c>
      <c r="GZ508">
        <v>205.19989676866797</v>
      </c>
      <c r="HA508" t="s">
        <v>1806</v>
      </c>
      <c r="HB508" s="57">
        <v>0.41</v>
      </c>
      <c r="HC508" t="s">
        <v>1806</v>
      </c>
      <c r="HD508" s="58">
        <v>205.199843508773</v>
      </c>
      <c r="HE508" s="18">
        <v>1296567.5999999999</v>
      </c>
      <c r="HF508" s="18">
        <v>14870333.804399997</v>
      </c>
      <c r="HG508" s="18">
        <v>1525695.0847930482</v>
      </c>
      <c r="HH508" s="57">
        <v>0.5</v>
      </c>
      <c r="HI508" t="s">
        <v>44</v>
      </c>
      <c r="HJ508" s="11" t="s">
        <v>44</v>
      </c>
      <c r="HK508" t="s">
        <v>44</v>
      </c>
      <c r="HL508" s="11" t="s">
        <v>44</v>
      </c>
      <c r="HM508" s="59" t="s">
        <v>44</v>
      </c>
      <c r="HN508" s="59" t="s">
        <v>44</v>
      </c>
      <c r="HO508" s="59" t="s">
        <v>44</v>
      </c>
      <c r="HP508" s="59" t="s">
        <v>44</v>
      </c>
      <c r="HQ508" s="59" t="s">
        <v>44</v>
      </c>
      <c r="HR508" s="59" t="s">
        <v>44</v>
      </c>
      <c r="HS508" s="59" t="s">
        <v>44</v>
      </c>
      <c r="HT508" s="59" t="s">
        <v>44</v>
      </c>
      <c r="HU508">
        <v>1</v>
      </c>
      <c r="HV508" s="19">
        <v>1</v>
      </c>
      <c r="HW508" s="18">
        <v>382.68876087000007</v>
      </c>
      <c r="HX508" s="58">
        <v>126.05767783057802</v>
      </c>
      <c r="HY508" s="58">
        <v>234.94232216942197</v>
      </c>
      <c r="HZ508" s="57">
        <v>0.62998440908090958</v>
      </c>
      <c r="IA508" s="18">
        <v>1296567.5999999999</v>
      </c>
      <c r="IB508" s="18">
        <v>1992237.4959011052</v>
      </c>
      <c r="IC508" s="18">
        <v>22848971.840489775</v>
      </c>
      <c r="ID508" s="58">
        <v>20.519984350877301</v>
      </c>
      <c r="IE508" s="18">
        <v>234430.27230024317</v>
      </c>
      <c r="IF508" s="18">
        <v>1291264.8124928051</v>
      </c>
      <c r="IG508" s="18">
        <v>606580246.38385236</v>
      </c>
      <c r="IH508" s="18">
        <v>0</v>
      </c>
      <c r="II508" s="18">
        <v>0</v>
      </c>
      <c r="IJ508" s="18">
        <v>2581.8262149738789</v>
      </c>
      <c r="IK508" s="58">
        <v>24.807982371191137</v>
      </c>
      <c r="IL508" s="58">
        <v>9.230492150301048</v>
      </c>
      <c r="IM508" s="58">
        <v>14.185986143940003</v>
      </c>
      <c r="IN508" s="58" t="e">
        <v>#VALUE!</v>
      </c>
      <c r="IO508" s="58">
        <v>0</v>
      </c>
      <c r="IP508" s="58">
        <v>84.65236140552058</v>
      </c>
      <c r="IQ508" s="58" t="e">
        <v>#VALUE!</v>
      </c>
      <c r="IR508" s="58" t="e">
        <v>#VALUE!</v>
      </c>
      <c r="IS508" s="58">
        <f t="shared" si="35"/>
        <v>2581.8262149738789</v>
      </c>
      <c r="IT508" s="60"/>
      <c r="IU508" s="18">
        <f t="shared" si="36"/>
        <v>14.185986143940003</v>
      </c>
      <c r="IV508" s="18">
        <f t="shared" si="37"/>
        <v>24.807982371191137</v>
      </c>
      <c r="IW508" s="57">
        <f t="shared" si="38"/>
        <v>0.34919024329800008</v>
      </c>
      <c r="IX508" s="57">
        <f t="shared" si="39"/>
        <v>0.53654733922173081</v>
      </c>
      <c r="JA508" s="18">
        <v>205.4</v>
      </c>
    </row>
    <row r="509" spans="18:261" x14ac:dyDescent="0.2">
      <c r="R509" t="s">
        <v>1204</v>
      </c>
      <c r="S509">
        <v>6085</v>
      </c>
      <c r="T509" t="s">
        <v>41</v>
      </c>
      <c r="U509">
        <v>15</v>
      </c>
      <c r="V509">
        <v>2763</v>
      </c>
      <c r="W509" t="s">
        <v>42</v>
      </c>
      <c r="X509" t="s">
        <v>43</v>
      </c>
      <c r="Y509">
        <v>18073</v>
      </c>
      <c r="Z509">
        <v>472</v>
      </c>
      <c r="AA509">
        <v>1625</v>
      </c>
      <c r="AB509" t="b">
        <v>1</v>
      </c>
      <c r="AC509">
        <v>11293</v>
      </c>
      <c r="AD509">
        <v>1979</v>
      </c>
      <c r="AE509" s="10">
        <v>2021</v>
      </c>
      <c r="AF509" s="11">
        <v>999</v>
      </c>
      <c r="AG509" s="11" t="e">
        <v>#N/A</v>
      </c>
      <c r="AH509" s="11">
        <v>999</v>
      </c>
      <c r="AI509" s="11" t="e">
        <v>#N/A</v>
      </c>
      <c r="AJ509" s="11" t="e">
        <v>#N/A</v>
      </c>
      <c r="AK509" s="11" t="e">
        <v>#N/A</v>
      </c>
      <c r="AL509" s="11" t="e">
        <v>#N/A</v>
      </c>
      <c r="AM509" s="11"/>
      <c r="AQ509" t="s">
        <v>757</v>
      </c>
      <c r="AR509" t="s">
        <v>1176</v>
      </c>
      <c r="AS509">
        <v>6257</v>
      </c>
      <c r="AT509" t="s">
        <v>41</v>
      </c>
      <c r="AU509">
        <v>4</v>
      </c>
      <c r="AV509">
        <v>2878</v>
      </c>
      <c r="AW509" t="s">
        <v>42</v>
      </c>
      <c r="AX509">
        <v>0</v>
      </c>
      <c r="AY509" t="s">
        <v>380</v>
      </c>
      <c r="AZ509" t="s">
        <v>759</v>
      </c>
      <c r="BA509">
        <v>13</v>
      </c>
      <c r="BB509" t="s">
        <v>313</v>
      </c>
      <c r="BC509">
        <v>207</v>
      </c>
      <c r="BD509">
        <v>13207</v>
      </c>
      <c r="BE509">
        <v>860</v>
      </c>
      <c r="BF509">
        <v>10615</v>
      </c>
      <c r="BG509">
        <v>1989</v>
      </c>
      <c r="BH509">
        <v>2022</v>
      </c>
      <c r="BI509" t="s">
        <v>1881</v>
      </c>
      <c r="BJ509" t="s">
        <v>1788</v>
      </c>
      <c r="BK509" t="s">
        <v>1808</v>
      </c>
      <c r="BL509" t="s">
        <v>1910</v>
      </c>
      <c r="BM509" t="s">
        <v>1810</v>
      </c>
      <c r="BN509">
        <v>2012</v>
      </c>
      <c r="BO509">
        <v>0.98</v>
      </c>
      <c r="BP509" t="s">
        <v>1792</v>
      </c>
      <c r="BQ509" t="s">
        <v>1701</v>
      </c>
      <c r="BR509">
        <v>2012</v>
      </c>
      <c r="BS509">
        <v>0</v>
      </c>
      <c r="BT509" t="s">
        <v>2516</v>
      </c>
      <c r="BU509" t="s">
        <v>1863</v>
      </c>
      <c r="BV509" t="s">
        <v>1812</v>
      </c>
      <c r="BW509">
        <v>2010</v>
      </c>
      <c r="BX509">
        <v>0</v>
      </c>
      <c r="BY509">
        <v>1.2</v>
      </c>
      <c r="BZ509">
        <v>0.20221</v>
      </c>
      <c r="CA509">
        <v>6.5729999999999997E-2</v>
      </c>
      <c r="CB509">
        <v>0.20221</v>
      </c>
      <c r="CC509">
        <v>6.5729999999999997E-2</v>
      </c>
      <c r="CD509">
        <v>0.1</v>
      </c>
      <c r="CE509">
        <v>0.1</v>
      </c>
      <c r="CF509">
        <v>0.1</v>
      </c>
      <c r="CG509">
        <v>0.99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 t="s">
        <v>2602</v>
      </c>
      <c r="CT509" t="s">
        <v>2760</v>
      </c>
      <c r="CU509">
        <v>1</v>
      </c>
      <c r="CV509">
        <v>0</v>
      </c>
      <c r="CW509" t="s">
        <v>2475</v>
      </c>
      <c r="CX509">
        <v>33.060600000000001</v>
      </c>
      <c r="CY509">
        <v>-83.807500000000005</v>
      </c>
      <c r="CZ509" t="s">
        <v>1817</v>
      </c>
      <c r="DA509" t="s">
        <v>1818</v>
      </c>
      <c r="DB509">
        <v>0</v>
      </c>
      <c r="DC509">
        <v>0</v>
      </c>
      <c r="DD509" s="18">
        <v>42428959.399999999</v>
      </c>
      <c r="DE509" s="18">
        <v>4029840</v>
      </c>
      <c r="DF509" s="57">
        <v>0.45200000000000001</v>
      </c>
      <c r="DG509" t="s">
        <v>1820</v>
      </c>
      <c r="DH509">
        <v>20146996.800000001</v>
      </c>
      <c r="DI509">
        <v>314.60000000000002</v>
      </c>
      <c r="DJ509">
        <v>2811.2</v>
      </c>
      <c r="DK509">
        <v>4449947.4000000004</v>
      </c>
      <c r="DL509">
        <v>31</v>
      </c>
      <c r="DM509">
        <v>652.20000000000005</v>
      </c>
      <c r="DN509">
        <v>22</v>
      </c>
      <c r="DO509">
        <v>1</v>
      </c>
      <c r="DP509">
        <v>1.5932526669669399E-2</v>
      </c>
      <c r="DQ509">
        <v>0.13273877082542199</v>
      </c>
      <c r="DR509">
        <v>209.759994645896</v>
      </c>
      <c r="DS509">
        <v>6.5376629191652798E-7</v>
      </c>
      <c r="DT509">
        <v>6.4584811706795503E-2</v>
      </c>
      <c r="DU509">
        <v>1.48294940271384E-2</v>
      </c>
      <c r="DV509">
        <v>0.13251326639889199</v>
      </c>
      <c r="DW509" s="58">
        <v>209.759912235792</v>
      </c>
      <c r="DX509">
        <v>7.3063304965240295E-7</v>
      </c>
      <c r="DY509">
        <v>6.4744140923276405E-2</v>
      </c>
      <c r="DZ509">
        <v>8.2819761404925797E-4</v>
      </c>
      <c r="EA509">
        <v>3.7645346093148101E-5</v>
      </c>
      <c r="EB509">
        <v>3928758</v>
      </c>
      <c r="EC509">
        <v>2559859</v>
      </c>
      <c r="ED509">
        <v>0</v>
      </c>
      <c r="EE509">
        <v>2122</v>
      </c>
      <c r="EF509">
        <v>1</v>
      </c>
      <c r="EG509">
        <v>0</v>
      </c>
      <c r="EH509">
        <v>0</v>
      </c>
      <c r="EI509">
        <v>0</v>
      </c>
      <c r="EJ509">
        <v>0</v>
      </c>
      <c r="EK509">
        <v>0</v>
      </c>
      <c r="EL509">
        <v>0</v>
      </c>
      <c r="EM509">
        <v>0</v>
      </c>
      <c r="EN509">
        <v>1</v>
      </c>
      <c r="EO509">
        <v>0</v>
      </c>
      <c r="EP509">
        <v>1</v>
      </c>
      <c r="EQ509">
        <v>1</v>
      </c>
      <c r="ER509">
        <v>1</v>
      </c>
      <c r="ES509">
        <v>0</v>
      </c>
      <c r="ET509">
        <v>1</v>
      </c>
      <c r="EU509">
        <v>0</v>
      </c>
      <c r="EV509">
        <v>0</v>
      </c>
      <c r="EW509">
        <v>0</v>
      </c>
      <c r="EX509">
        <v>1</v>
      </c>
      <c r="EY509">
        <v>1</v>
      </c>
      <c r="EZ509" t="s">
        <v>1939</v>
      </c>
      <c r="FA509">
        <v>33</v>
      </c>
      <c r="FB509" t="s">
        <v>1802</v>
      </c>
      <c r="FC509">
        <v>0</v>
      </c>
      <c r="FD509" t="s">
        <v>1803</v>
      </c>
      <c r="FE509">
        <v>0</v>
      </c>
      <c r="FF509">
        <v>0</v>
      </c>
      <c r="FG509">
        <v>0</v>
      </c>
      <c r="FH509">
        <v>0</v>
      </c>
      <c r="FI509">
        <v>0</v>
      </c>
      <c r="FJ509">
        <v>0</v>
      </c>
      <c r="FK509">
        <v>0</v>
      </c>
      <c r="FL509">
        <v>54</v>
      </c>
      <c r="FM509">
        <v>83</v>
      </c>
      <c r="FN509">
        <v>80</v>
      </c>
      <c r="FO509">
        <v>82</v>
      </c>
      <c r="FP509">
        <v>1</v>
      </c>
      <c r="FQ509">
        <v>0</v>
      </c>
      <c r="FR509">
        <v>0</v>
      </c>
      <c r="FS509">
        <v>0</v>
      </c>
      <c r="FT509">
        <v>0</v>
      </c>
      <c r="FU509">
        <v>0</v>
      </c>
      <c r="FV509">
        <v>0</v>
      </c>
      <c r="FW509">
        <v>0</v>
      </c>
      <c r="FX509" t="s">
        <v>1963</v>
      </c>
      <c r="FY509" t="s">
        <v>2114</v>
      </c>
      <c r="FZ509">
        <v>2022</v>
      </c>
      <c r="GA509">
        <v>1</v>
      </c>
      <c r="GB509">
        <v>0</v>
      </c>
      <c r="GC509">
        <v>0</v>
      </c>
      <c r="GD509">
        <v>0</v>
      </c>
      <c r="GE509">
        <v>0</v>
      </c>
      <c r="GF509">
        <v>0</v>
      </c>
      <c r="GG509">
        <v>0</v>
      </c>
      <c r="GH509">
        <v>0</v>
      </c>
      <c r="GI509">
        <v>0</v>
      </c>
      <c r="GJ509">
        <v>0</v>
      </c>
      <c r="GK509">
        <v>0</v>
      </c>
      <c r="GL509">
        <v>1</v>
      </c>
      <c r="GM509" t="s">
        <v>1804</v>
      </c>
      <c r="GN509">
        <v>0</v>
      </c>
      <c r="GO509" t="s">
        <v>1893</v>
      </c>
      <c r="GP509">
        <v>0</v>
      </c>
      <c r="GQ509" t="s">
        <v>2476</v>
      </c>
      <c r="GR509">
        <v>210.27931390000001</v>
      </c>
      <c r="GS509">
        <v>1.49610531899305</v>
      </c>
      <c r="GT509">
        <v>13.368885164504899</v>
      </c>
      <c r="GU509">
        <v>1</v>
      </c>
      <c r="GV509">
        <v>44521252</v>
      </c>
      <c r="GW509">
        <v>4340754</v>
      </c>
      <c r="GX509">
        <v>0.47</v>
      </c>
      <c r="GY509">
        <v>4669385</v>
      </c>
      <c r="GZ509">
        <v>209.7598243643283</v>
      </c>
      <c r="HA509" t="s">
        <v>1806</v>
      </c>
      <c r="HB509" s="57">
        <v>0.45200000000000001</v>
      </c>
      <c r="HC509" t="s">
        <v>1806</v>
      </c>
      <c r="HD509" s="58">
        <v>209.759912235792</v>
      </c>
      <c r="HE509" s="18">
        <v>3405187.2</v>
      </c>
      <c r="HF509" s="18">
        <v>36146062.127999999</v>
      </c>
      <c r="HG509" s="18">
        <v>3790997.4098193822</v>
      </c>
      <c r="HH509" s="57">
        <v>0.25</v>
      </c>
      <c r="HI509" t="s">
        <v>44</v>
      </c>
      <c r="HJ509" s="11" t="s">
        <v>44</v>
      </c>
      <c r="HK509" t="s">
        <v>44</v>
      </c>
      <c r="HL509" s="11" t="s">
        <v>44</v>
      </c>
      <c r="HM509" s="59" t="s">
        <v>44</v>
      </c>
      <c r="HN509" s="59" t="s">
        <v>44</v>
      </c>
      <c r="HO509" s="59" t="s">
        <v>44</v>
      </c>
      <c r="HP509" s="59" t="s">
        <v>44</v>
      </c>
      <c r="HQ509" s="59" t="s">
        <v>44</v>
      </c>
      <c r="HR509" s="59" t="s">
        <v>44</v>
      </c>
      <c r="HS509" s="59" t="s">
        <v>44</v>
      </c>
      <c r="HT509" s="59" t="s">
        <v>44</v>
      </c>
      <c r="HU509">
        <v>1</v>
      </c>
      <c r="HV509" s="19">
        <v>1</v>
      </c>
      <c r="HW509" s="18">
        <v>879.64711064999983</v>
      </c>
      <c r="HX509" s="58">
        <v>289.75575824810994</v>
      </c>
      <c r="HY509" s="58">
        <v>570.24424175189006</v>
      </c>
      <c r="HZ509" s="57">
        <v>0.6816728193620758</v>
      </c>
      <c r="IA509" s="18">
        <v>3405187.2</v>
      </c>
      <c r="IB509" s="18">
        <v>5135450.3519461341</v>
      </c>
      <c r="IC509" s="18">
        <v>54512805.48590821</v>
      </c>
      <c r="ID509" s="58">
        <v>20.9759912235792</v>
      </c>
      <c r="IE509" s="18">
        <v>571730.06472254533</v>
      </c>
      <c r="IF509" s="18">
        <v>3219267.3450968368</v>
      </c>
      <c r="IG509" s="18">
        <v>1394283333.2651162</v>
      </c>
      <c r="IH509" s="18">
        <v>0</v>
      </c>
      <c r="II509" s="18">
        <v>0</v>
      </c>
      <c r="IJ509" s="18">
        <v>2445.0634152510402</v>
      </c>
      <c r="IK509" s="58">
        <v>20.262610883720932</v>
      </c>
      <c r="IL509" s="58">
        <v>8.0906315625943606</v>
      </c>
      <c r="IM509" s="58">
        <v>13.687718179904998</v>
      </c>
      <c r="IN509" s="58" t="e">
        <v>#VALUE!</v>
      </c>
      <c r="IO509" s="58">
        <v>0</v>
      </c>
      <c r="IP509" s="58">
        <v>80.359084027225038</v>
      </c>
      <c r="IQ509" s="58" t="e">
        <v>#VALUE!</v>
      </c>
      <c r="IR509" s="58" t="e">
        <v>#VALUE!</v>
      </c>
      <c r="IS509" s="58">
        <f t="shared" si="35"/>
        <v>2445.0634152510402</v>
      </c>
      <c r="IT509" s="60"/>
      <c r="IU509" s="18">
        <f t="shared" si="36"/>
        <v>13.687718179904998</v>
      </c>
      <c r="IV509" s="18">
        <f t="shared" si="37"/>
        <v>20.262610883720932</v>
      </c>
      <c r="IW509" s="57">
        <f t="shared" si="38"/>
        <v>0.33692530028849998</v>
      </c>
      <c r="IX509" s="57">
        <f t="shared" si="39"/>
        <v>0.50812570655326494</v>
      </c>
      <c r="JA509" s="18">
        <v>214.13</v>
      </c>
    </row>
    <row r="510" spans="18:261" x14ac:dyDescent="0.2">
      <c r="R510" t="s">
        <v>1174</v>
      </c>
      <c r="S510">
        <v>6085</v>
      </c>
      <c r="T510" t="s">
        <v>41</v>
      </c>
      <c r="U510">
        <v>17</v>
      </c>
      <c r="V510">
        <v>2764</v>
      </c>
      <c r="W510" t="s">
        <v>42</v>
      </c>
      <c r="X510" t="s">
        <v>43</v>
      </c>
      <c r="Y510">
        <v>18073</v>
      </c>
      <c r="Z510">
        <v>361</v>
      </c>
      <c r="AA510">
        <v>1625</v>
      </c>
      <c r="AB510" t="b">
        <v>1</v>
      </c>
      <c r="AC510">
        <v>11629</v>
      </c>
      <c r="AD510">
        <v>1983</v>
      </c>
      <c r="AE510" s="10">
        <v>2021</v>
      </c>
      <c r="AF510" s="11">
        <v>999</v>
      </c>
      <c r="AG510" s="11" t="e">
        <v>#N/A</v>
      </c>
      <c r="AH510" s="11">
        <v>999</v>
      </c>
      <c r="AI510" s="11" t="e">
        <v>#N/A</v>
      </c>
      <c r="AJ510" s="11" t="e">
        <v>#N/A</v>
      </c>
      <c r="AK510" s="11" t="e">
        <v>#N/A</v>
      </c>
      <c r="AL510" s="11" t="e">
        <v>#N/A</v>
      </c>
      <c r="AM510" s="11"/>
      <c r="AQ510" t="s">
        <v>1177</v>
      </c>
      <c r="AR510" t="s">
        <v>1178</v>
      </c>
      <c r="AS510">
        <v>856</v>
      </c>
      <c r="AT510" t="s">
        <v>41</v>
      </c>
      <c r="AU510">
        <v>2</v>
      </c>
      <c r="AV510">
        <v>569</v>
      </c>
      <c r="AW510" t="s">
        <v>42</v>
      </c>
      <c r="AX510">
        <v>0</v>
      </c>
      <c r="AY510" t="s">
        <v>574</v>
      </c>
      <c r="AZ510" t="s">
        <v>95</v>
      </c>
      <c r="BA510">
        <v>17</v>
      </c>
      <c r="BB510" t="s">
        <v>1179</v>
      </c>
      <c r="BC510">
        <v>143</v>
      </c>
      <c r="BD510">
        <v>17143</v>
      </c>
      <c r="BE510">
        <v>245</v>
      </c>
      <c r="BF510">
        <v>10606</v>
      </c>
      <c r="BG510">
        <v>1968</v>
      </c>
      <c r="BH510">
        <v>2022</v>
      </c>
      <c r="BI510" t="s">
        <v>1807</v>
      </c>
      <c r="BJ510" t="s">
        <v>1788</v>
      </c>
      <c r="BK510" t="s">
        <v>1808</v>
      </c>
      <c r="BL510" t="s">
        <v>1910</v>
      </c>
      <c r="BM510">
        <v>0</v>
      </c>
      <c r="BN510">
        <v>0</v>
      </c>
      <c r="BO510">
        <v>0</v>
      </c>
      <c r="BP510" t="s">
        <v>1908</v>
      </c>
      <c r="BQ510">
        <v>0</v>
      </c>
      <c r="BR510">
        <v>0</v>
      </c>
      <c r="BS510">
        <v>0</v>
      </c>
      <c r="BT510" t="s">
        <v>1909</v>
      </c>
      <c r="BU510" t="s">
        <v>1793</v>
      </c>
      <c r="BV510" t="s">
        <v>1812</v>
      </c>
      <c r="BW510">
        <v>2009</v>
      </c>
      <c r="BX510">
        <v>0</v>
      </c>
      <c r="BY510">
        <v>0.45700000000000002</v>
      </c>
      <c r="BZ510">
        <v>0.20770999999999901</v>
      </c>
      <c r="CA510">
        <v>0.20770999999999901</v>
      </c>
      <c r="CB510">
        <v>0.20770999999999901</v>
      </c>
      <c r="CC510">
        <v>0.20770999999999901</v>
      </c>
      <c r="CD510">
        <v>0.1</v>
      </c>
      <c r="CE510">
        <v>0.1</v>
      </c>
      <c r="CF510">
        <v>0.1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Q510">
        <v>0</v>
      </c>
      <c r="CR510">
        <v>0</v>
      </c>
      <c r="CS510" t="s">
        <v>2602</v>
      </c>
      <c r="CT510" t="s">
        <v>2761</v>
      </c>
      <c r="CU510">
        <v>1</v>
      </c>
      <c r="CV510">
        <v>0</v>
      </c>
      <c r="CW510" t="s">
        <v>2279</v>
      </c>
      <c r="CX510">
        <v>40.595799999999997</v>
      </c>
      <c r="CY510">
        <v>-89.6631</v>
      </c>
      <c r="CZ510" t="s">
        <v>1798</v>
      </c>
      <c r="DA510" t="s">
        <v>1799</v>
      </c>
      <c r="DB510">
        <v>0</v>
      </c>
      <c r="DC510">
        <v>0</v>
      </c>
      <c r="DD510" s="18">
        <v>14858181.4</v>
      </c>
      <c r="DE510" s="18">
        <v>1468602.4</v>
      </c>
      <c r="DF510" s="57">
        <v>0.51</v>
      </c>
      <c r="DG510" t="s">
        <v>1820</v>
      </c>
      <c r="DH510">
        <v>6496103.4000000004</v>
      </c>
      <c r="DI510">
        <v>3099.4</v>
      </c>
      <c r="DJ510">
        <v>1513.2</v>
      </c>
      <c r="DK510">
        <v>1558324.2</v>
      </c>
      <c r="DL510">
        <v>12.2</v>
      </c>
      <c r="DM510">
        <v>664.8</v>
      </c>
      <c r="DN510">
        <v>0</v>
      </c>
      <c r="DO510">
        <v>8</v>
      </c>
      <c r="DP510">
        <v>0.43402211979163802</v>
      </c>
      <c r="DQ510">
        <v>0.20132603308034799</v>
      </c>
      <c r="DR510">
        <v>209.759837143412</v>
      </c>
      <c r="DS510">
        <v>9.0624599378273402E-7</v>
      </c>
      <c r="DT510">
        <v>0.20167597123702</v>
      </c>
      <c r="DU510">
        <v>0.41719776015118498</v>
      </c>
      <c r="DV510">
        <v>0.203685761973534</v>
      </c>
      <c r="DW510" s="58">
        <v>209.759748928627</v>
      </c>
      <c r="DX510">
        <v>8.2109644993296401E-7</v>
      </c>
      <c r="DY510">
        <v>0.20467654501928001</v>
      </c>
      <c r="DZ510">
        <v>0</v>
      </c>
      <c r="EA510">
        <v>1.2109556672914401E-3</v>
      </c>
      <c r="EB510">
        <v>1403684</v>
      </c>
      <c r="EC510">
        <v>862290</v>
      </c>
      <c r="ED510">
        <v>0</v>
      </c>
      <c r="EE510">
        <v>4489</v>
      </c>
      <c r="EF510">
        <v>1</v>
      </c>
      <c r="EG510">
        <v>0</v>
      </c>
      <c r="EH510">
        <v>0</v>
      </c>
      <c r="EI510">
        <v>0</v>
      </c>
      <c r="EJ510">
        <v>0</v>
      </c>
      <c r="EK510">
        <v>0</v>
      </c>
      <c r="EL510">
        <v>0</v>
      </c>
      <c r="EM510">
        <v>0</v>
      </c>
      <c r="EN510">
        <v>1</v>
      </c>
      <c r="EO510">
        <v>0</v>
      </c>
      <c r="EP510">
        <v>0</v>
      </c>
      <c r="EQ510">
        <v>0</v>
      </c>
      <c r="ER510">
        <v>0</v>
      </c>
      <c r="ES510">
        <v>1</v>
      </c>
      <c r="ET510">
        <v>0</v>
      </c>
      <c r="EU510">
        <v>0</v>
      </c>
      <c r="EV510">
        <v>0</v>
      </c>
      <c r="EW510">
        <v>0</v>
      </c>
      <c r="EX510">
        <v>1</v>
      </c>
      <c r="EY510">
        <v>1</v>
      </c>
      <c r="EZ510" t="s">
        <v>1823</v>
      </c>
      <c r="FA510">
        <v>54</v>
      </c>
      <c r="FB510" t="s">
        <v>1824</v>
      </c>
      <c r="FC510">
        <v>0</v>
      </c>
      <c r="FD510" t="s">
        <v>1803</v>
      </c>
      <c r="FE510">
        <v>0</v>
      </c>
      <c r="FF510">
        <v>0</v>
      </c>
      <c r="FG510">
        <v>0</v>
      </c>
      <c r="FH510">
        <v>0</v>
      </c>
      <c r="FI510">
        <v>0</v>
      </c>
      <c r="FJ510">
        <v>0</v>
      </c>
      <c r="FK510">
        <v>0</v>
      </c>
      <c r="FL510">
        <v>0</v>
      </c>
      <c r="FM510">
        <v>0</v>
      </c>
      <c r="FN510">
        <v>0</v>
      </c>
      <c r="FO510">
        <v>0</v>
      </c>
      <c r="FP510">
        <v>0</v>
      </c>
      <c r="FQ510">
        <v>0</v>
      </c>
      <c r="FR510">
        <v>0</v>
      </c>
      <c r="FS510">
        <v>0</v>
      </c>
      <c r="FT510">
        <v>0</v>
      </c>
      <c r="FU510">
        <v>0</v>
      </c>
      <c r="FV510">
        <v>0</v>
      </c>
      <c r="FW510">
        <v>0</v>
      </c>
      <c r="FX510">
        <v>0</v>
      </c>
      <c r="FY510" t="s">
        <v>2114</v>
      </c>
      <c r="FZ510">
        <v>2022</v>
      </c>
      <c r="GA510">
        <v>1</v>
      </c>
      <c r="GB510" t="s">
        <v>2416</v>
      </c>
      <c r="GC510">
        <v>2026</v>
      </c>
      <c r="GD510">
        <v>1</v>
      </c>
      <c r="GE510">
        <v>1</v>
      </c>
      <c r="GF510">
        <v>1</v>
      </c>
      <c r="GG510">
        <v>0</v>
      </c>
      <c r="GH510">
        <v>1</v>
      </c>
      <c r="GI510">
        <v>0</v>
      </c>
      <c r="GJ510" t="s">
        <v>1836</v>
      </c>
      <c r="GK510">
        <v>0</v>
      </c>
      <c r="GL510">
        <v>1</v>
      </c>
      <c r="GM510" t="s">
        <v>1836</v>
      </c>
      <c r="GN510">
        <v>0</v>
      </c>
      <c r="GO510" t="s">
        <v>1838</v>
      </c>
      <c r="GP510">
        <v>0</v>
      </c>
      <c r="GQ510" t="s">
        <v>1918</v>
      </c>
      <c r="GR510">
        <v>397.57585369999998</v>
      </c>
      <c r="GS510">
        <v>7.7957450663961101</v>
      </c>
      <c r="GT510">
        <v>3.8060661529556001</v>
      </c>
      <c r="GU510">
        <v>0</v>
      </c>
      <c r="GV510">
        <v>14910611</v>
      </c>
      <c r="GW510">
        <v>1503463</v>
      </c>
      <c r="GX510">
        <v>0.51</v>
      </c>
      <c r="GY510">
        <v>1563823</v>
      </c>
      <c r="GZ510">
        <v>209.75974760524568</v>
      </c>
      <c r="HA510" t="s">
        <v>1806</v>
      </c>
      <c r="HB510" s="57">
        <v>0.51</v>
      </c>
      <c r="HC510" t="s">
        <v>1806</v>
      </c>
      <c r="HD510" s="58">
        <v>209.759748928627</v>
      </c>
      <c r="HE510" s="18">
        <v>1094562</v>
      </c>
      <c r="HF510" s="18">
        <v>11608924.572000001</v>
      </c>
      <c r="HG510" s="18">
        <v>1217542.5517770445</v>
      </c>
      <c r="HH510" s="57">
        <v>0.4375</v>
      </c>
      <c r="HI510" t="s">
        <v>44</v>
      </c>
      <c r="HJ510" s="11" t="s">
        <v>44</v>
      </c>
      <c r="HK510" t="s">
        <v>44</v>
      </c>
      <c r="HL510" s="11" t="s">
        <v>44</v>
      </c>
      <c r="HM510" s="59" t="s">
        <v>44</v>
      </c>
      <c r="HN510" s="59" t="s">
        <v>44</v>
      </c>
      <c r="HO510" s="59" t="s">
        <v>44</v>
      </c>
      <c r="HP510" s="59" t="s">
        <v>44</v>
      </c>
      <c r="HQ510" s="59" t="s">
        <v>44</v>
      </c>
      <c r="HR510" s="59" t="s">
        <v>44</v>
      </c>
      <c r="HS510" s="59" t="s">
        <v>44</v>
      </c>
      <c r="HT510" s="59" t="s">
        <v>44</v>
      </c>
      <c r="HU510">
        <v>1</v>
      </c>
      <c r="HV510" s="19">
        <v>1</v>
      </c>
      <c r="HW510" s="18">
        <v>250.38467149499999</v>
      </c>
      <c r="HX510" s="58">
        <v>82.476710790452984</v>
      </c>
      <c r="HY510" s="58">
        <v>162.52328920954702</v>
      </c>
      <c r="HZ510" s="57">
        <v>0.76881289203356917</v>
      </c>
      <c r="IA510" s="18">
        <v>1094562</v>
      </c>
      <c r="IB510" s="18">
        <v>1650026.2288824462</v>
      </c>
      <c r="IC510" s="18">
        <v>17500178.183527224</v>
      </c>
      <c r="ID510" s="58">
        <v>20.975974892862702</v>
      </c>
      <c r="IE510" s="18">
        <v>183541.64909914532</v>
      </c>
      <c r="IF510" s="18">
        <v>1034000.9026778992</v>
      </c>
      <c r="IG510" s="18">
        <v>396871847.97614259</v>
      </c>
      <c r="IH510" s="18">
        <v>1</v>
      </c>
      <c r="II510" s="18">
        <v>0</v>
      </c>
      <c r="IJ510" s="18">
        <v>2441.9383210023625</v>
      </c>
      <c r="IK510" s="58">
        <v>28.517002530612245</v>
      </c>
      <c r="IL510" s="58">
        <v>8.0734398026706895</v>
      </c>
      <c r="IM510" s="58">
        <v>13.676112954881997</v>
      </c>
      <c r="IN510" s="58" t="e">
        <v>#VALUE!</v>
      </c>
      <c r="IO510" s="58">
        <v>0</v>
      </c>
      <c r="IP510" s="58">
        <v>80.297029065161624</v>
      </c>
      <c r="IQ510" s="58" t="e">
        <v>#VALUE!</v>
      </c>
      <c r="IR510" s="58" t="e">
        <v>#VALUE!</v>
      </c>
      <c r="IS510" s="58">
        <f t="shared" si="35"/>
        <v>2441.9383210023625</v>
      </c>
      <c r="IT510" s="60"/>
      <c r="IU510" s="18">
        <f t="shared" si="36"/>
        <v>13.676112954881997</v>
      </c>
      <c r="IV510" s="18">
        <f t="shared" si="37"/>
        <v>28.517002530612245</v>
      </c>
      <c r="IW510" s="57">
        <f t="shared" si="38"/>
        <v>0.33663963587939993</v>
      </c>
      <c r="IX510" s="57">
        <f t="shared" si="39"/>
        <v>0.50747625888935133</v>
      </c>
      <c r="JA510" s="18">
        <v>214.13</v>
      </c>
    </row>
    <row r="511" spans="18:261" x14ac:dyDescent="0.2">
      <c r="R511" t="s">
        <v>1175</v>
      </c>
      <c r="S511">
        <v>6085</v>
      </c>
      <c r="T511" t="s">
        <v>41</v>
      </c>
      <c r="U511">
        <v>18</v>
      </c>
      <c r="V511">
        <v>2765</v>
      </c>
      <c r="W511" t="s">
        <v>42</v>
      </c>
      <c r="X511" t="s">
        <v>43</v>
      </c>
      <c r="Y511">
        <v>18073</v>
      </c>
      <c r="Z511">
        <v>361</v>
      </c>
      <c r="AA511">
        <v>1625</v>
      </c>
      <c r="AB511" t="b">
        <v>1</v>
      </c>
      <c r="AC511">
        <v>11469</v>
      </c>
      <c r="AD511">
        <v>1986</v>
      </c>
      <c r="AE511" s="10">
        <v>2021</v>
      </c>
      <c r="AF511" s="11">
        <v>999</v>
      </c>
      <c r="AG511" s="11" t="e">
        <v>#N/A</v>
      </c>
      <c r="AH511" s="11">
        <v>999</v>
      </c>
      <c r="AI511" s="11" t="e">
        <v>#N/A</v>
      </c>
      <c r="AJ511" s="11" t="e">
        <v>#N/A</v>
      </c>
      <c r="AK511" s="11" t="e">
        <v>#N/A</v>
      </c>
      <c r="AL511" s="11" t="e">
        <v>#N/A</v>
      </c>
      <c r="AM511" s="11"/>
      <c r="AQ511" t="s">
        <v>1177</v>
      </c>
      <c r="AR511" t="s">
        <v>1180</v>
      </c>
      <c r="AS511">
        <v>856</v>
      </c>
      <c r="AT511" t="s">
        <v>41</v>
      </c>
      <c r="AU511">
        <v>3</v>
      </c>
      <c r="AV511">
        <v>570</v>
      </c>
      <c r="AW511" t="s">
        <v>42</v>
      </c>
      <c r="AX511">
        <v>0</v>
      </c>
      <c r="AY511" t="s">
        <v>574</v>
      </c>
      <c r="AZ511" t="s">
        <v>95</v>
      </c>
      <c r="BA511">
        <v>17</v>
      </c>
      <c r="BB511" t="s">
        <v>1179</v>
      </c>
      <c r="BC511">
        <v>143</v>
      </c>
      <c r="BD511">
        <v>17143</v>
      </c>
      <c r="BE511">
        <v>315</v>
      </c>
      <c r="BF511">
        <v>10627</v>
      </c>
      <c r="BG511">
        <v>1960</v>
      </c>
      <c r="BH511">
        <v>2022</v>
      </c>
      <c r="BI511" t="s">
        <v>1807</v>
      </c>
      <c r="BJ511" t="s">
        <v>1788</v>
      </c>
      <c r="BK511" t="s">
        <v>1808</v>
      </c>
      <c r="BL511" t="s">
        <v>1910</v>
      </c>
      <c r="BM511">
        <v>0</v>
      </c>
      <c r="BN511">
        <v>0</v>
      </c>
      <c r="BO511">
        <v>0</v>
      </c>
      <c r="BP511" t="s">
        <v>2748</v>
      </c>
      <c r="BQ511" t="s">
        <v>1701</v>
      </c>
      <c r="BR511">
        <v>2003</v>
      </c>
      <c r="BS511">
        <v>0</v>
      </c>
      <c r="BT511" t="s">
        <v>1909</v>
      </c>
      <c r="BU511" t="s">
        <v>1793</v>
      </c>
      <c r="BV511" t="s">
        <v>1812</v>
      </c>
      <c r="BW511">
        <v>2009</v>
      </c>
      <c r="BX511">
        <v>0</v>
      </c>
      <c r="BY511">
        <v>0.42899999999999999</v>
      </c>
      <c r="BZ511">
        <v>0.2016</v>
      </c>
      <c r="CA511">
        <v>8.9870000000000005E-2</v>
      </c>
      <c r="CB511">
        <v>0.2016</v>
      </c>
      <c r="CC511">
        <v>8.9870000000000005E-2</v>
      </c>
      <c r="CD511">
        <v>0.1</v>
      </c>
      <c r="CE511">
        <v>0.1</v>
      </c>
      <c r="CF511">
        <v>0.1</v>
      </c>
      <c r="CG511">
        <v>0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>
        <v>0</v>
      </c>
      <c r="CQ511">
        <v>0</v>
      </c>
      <c r="CR511">
        <v>0</v>
      </c>
      <c r="CS511" t="s">
        <v>2602</v>
      </c>
      <c r="CT511" t="s">
        <v>2762</v>
      </c>
      <c r="CU511">
        <v>1</v>
      </c>
      <c r="CV511">
        <v>0</v>
      </c>
      <c r="CW511" t="s">
        <v>2279</v>
      </c>
      <c r="CX511">
        <v>40.595799999999997</v>
      </c>
      <c r="CY511">
        <v>-89.6631</v>
      </c>
      <c r="CZ511" t="s">
        <v>1798</v>
      </c>
      <c r="DA511" t="s">
        <v>1799</v>
      </c>
      <c r="DB511">
        <v>0</v>
      </c>
      <c r="DC511">
        <v>0</v>
      </c>
      <c r="DD511" s="18">
        <v>16614196</v>
      </c>
      <c r="DE511" s="18">
        <v>1836109.6</v>
      </c>
      <c r="DF511" s="57">
        <v>0.41399999999999998</v>
      </c>
      <c r="DG511" t="s">
        <v>1820</v>
      </c>
      <c r="DH511">
        <v>7285042.4000000004</v>
      </c>
      <c r="DI511">
        <v>3434.8</v>
      </c>
      <c r="DJ511">
        <v>846.6</v>
      </c>
      <c r="DK511">
        <v>1742497.2</v>
      </c>
      <c r="DL511">
        <v>9.4</v>
      </c>
      <c r="DM511">
        <v>365.8</v>
      </c>
      <c r="DN511">
        <v>0</v>
      </c>
      <c r="DO511">
        <v>7</v>
      </c>
      <c r="DP511">
        <v>0.42339073704004099</v>
      </c>
      <c r="DQ511">
        <v>0.13709654747654099</v>
      </c>
      <c r="DR511">
        <v>209.76037397695001</v>
      </c>
      <c r="DS511">
        <v>5.9029729806907101E-7</v>
      </c>
      <c r="DT511">
        <v>0.122122471594864</v>
      </c>
      <c r="DU511">
        <v>0.41347772711962699</v>
      </c>
      <c r="DV511">
        <v>0.101912846098601</v>
      </c>
      <c r="DW511" s="58">
        <v>209.76003894500801</v>
      </c>
      <c r="DX511">
        <v>5.6578121505247601E-7</v>
      </c>
      <c r="DY511">
        <v>0.100424947423778</v>
      </c>
      <c r="DZ511">
        <v>0</v>
      </c>
      <c r="EA511">
        <v>7.9104483009261105E-4</v>
      </c>
      <c r="EB511">
        <v>1808816</v>
      </c>
      <c r="EC511">
        <v>1080560</v>
      </c>
      <c r="ED511">
        <v>0</v>
      </c>
      <c r="EE511">
        <v>5657</v>
      </c>
      <c r="EF511">
        <v>1</v>
      </c>
      <c r="EG511">
        <v>0</v>
      </c>
      <c r="EH511">
        <v>0</v>
      </c>
      <c r="EI511">
        <v>0</v>
      </c>
      <c r="EJ511">
        <v>0</v>
      </c>
      <c r="EK511">
        <v>0</v>
      </c>
      <c r="EL511">
        <v>0</v>
      </c>
      <c r="EM511">
        <v>0</v>
      </c>
      <c r="EN511">
        <v>1</v>
      </c>
      <c r="EO511">
        <v>0</v>
      </c>
      <c r="EP511">
        <v>0</v>
      </c>
      <c r="EQ511">
        <v>1</v>
      </c>
      <c r="ER511">
        <v>0</v>
      </c>
      <c r="ES511">
        <v>0</v>
      </c>
      <c r="ET511">
        <v>0</v>
      </c>
      <c r="EU511">
        <v>0</v>
      </c>
      <c r="EV511">
        <v>0</v>
      </c>
      <c r="EW511">
        <v>0</v>
      </c>
      <c r="EX511">
        <v>1</v>
      </c>
      <c r="EY511">
        <v>1</v>
      </c>
      <c r="EZ511" t="s">
        <v>1823</v>
      </c>
      <c r="FA511">
        <v>62</v>
      </c>
      <c r="FB511" t="s">
        <v>1860</v>
      </c>
      <c r="FC511">
        <v>0</v>
      </c>
      <c r="FD511" t="s">
        <v>1803</v>
      </c>
      <c r="FE511">
        <v>0</v>
      </c>
      <c r="FF511">
        <v>0</v>
      </c>
      <c r="FG511">
        <v>0</v>
      </c>
      <c r="FH511">
        <v>0</v>
      </c>
      <c r="FI511">
        <v>0</v>
      </c>
      <c r="FJ511">
        <v>0</v>
      </c>
      <c r="FK511">
        <v>0</v>
      </c>
      <c r="FL511">
        <v>0</v>
      </c>
      <c r="FM511">
        <v>0</v>
      </c>
      <c r="FN511">
        <v>0</v>
      </c>
      <c r="FO511">
        <v>0</v>
      </c>
      <c r="FP511">
        <v>0</v>
      </c>
      <c r="FQ511">
        <v>0</v>
      </c>
      <c r="FR511">
        <v>0</v>
      </c>
      <c r="FS511">
        <v>0</v>
      </c>
      <c r="FT511">
        <v>0</v>
      </c>
      <c r="FU511">
        <v>0</v>
      </c>
      <c r="FV511">
        <v>0</v>
      </c>
      <c r="FW511">
        <v>0</v>
      </c>
      <c r="FX511">
        <v>0</v>
      </c>
      <c r="FY511" t="s">
        <v>2114</v>
      </c>
      <c r="FZ511">
        <v>2022</v>
      </c>
      <c r="GA511">
        <v>1</v>
      </c>
      <c r="GB511" t="s">
        <v>2416</v>
      </c>
      <c r="GC511">
        <v>2026</v>
      </c>
      <c r="GD511">
        <v>1</v>
      </c>
      <c r="GE511">
        <v>1</v>
      </c>
      <c r="GF511">
        <v>1</v>
      </c>
      <c r="GG511">
        <v>0</v>
      </c>
      <c r="GH511">
        <v>1</v>
      </c>
      <c r="GI511">
        <v>0</v>
      </c>
      <c r="GJ511" t="s">
        <v>1804</v>
      </c>
      <c r="GK511">
        <v>0</v>
      </c>
      <c r="GL511">
        <v>1</v>
      </c>
      <c r="GM511" t="s">
        <v>1804</v>
      </c>
      <c r="GN511">
        <v>0</v>
      </c>
      <c r="GO511" t="s">
        <v>1838</v>
      </c>
      <c r="GP511">
        <v>0</v>
      </c>
      <c r="GQ511" t="s">
        <v>1918</v>
      </c>
      <c r="GR511">
        <v>397.57585369999998</v>
      </c>
      <c r="GS511">
        <v>8.6393576673089605</v>
      </c>
      <c r="GT511">
        <v>2.1294049729660398</v>
      </c>
      <c r="GU511">
        <v>0</v>
      </c>
      <c r="GV511">
        <v>17509143</v>
      </c>
      <c r="GW511">
        <v>1937312</v>
      </c>
      <c r="GX511">
        <v>0.44</v>
      </c>
      <c r="GY511">
        <v>1836360</v>
      </c>
      <c r="GZ511">
        <v>209.76012361084719</v>
      </c>
      <c r="HA511" t="s">
        <v>1806</v>
      </c>
      <c r="HB511" s="57">
        <v>0.41399999999999998</v>
      </c>
      <c r="HC511" t="s">
        <v>1806</v>
      </c>
      <c r="HD511" s="58">
        <v>209.76003894500801</v>
      </c>
      <c r="HE511" s="18">
        <v>1142391.5999999999</v>
      </c>
      <c r="HF511" s="18">
        <v>12140195.533199999</v>
      </c>
      <c r="HG511" s="18">
        <v>1273263.9439220221</v>
      </c>
      <c r="HH511" s="57">
        <v>0.5625</v>
      </c>
      <c r="HI511" t="s">
        <v>44</v>
      </c>
      <c r="HJ511" s="11" t="s">
        <v>44</v>
      </c>
      <c r="HK511" t="s">
        <v>44</v>
      </c>
      <c r="HL511" s="11" t="s">
        <v>44</v>
      </c>
      <c r="HM511" s="59" t="s">
        <v>44</v>
      </c>
      <c r="HN511" s="59" t="s">
        <v>44</v>
      </c>
      <c r="HO511" s="59" t="s">
        <v>44</v>
      </c>
      <c r="HP511" s="59" t="s">
        <v>44</v>
      </c>
      <c r="HQ511" s="59" t="s">
        <v>44</v>
      </c>
      <c r="HR511" s="59" t="s">
        <v>44</v>
      </c>
      <c r="HS511" s="59" t="s">
        <v>44</v>
      </c>
      <c r="HT511" s="59" t="s">
        <v>44</v>
      </c>
      <c r="HU511">
        <v>1</v>
      </c>
      <c r="HV511" s="19">
        <v>1</v>
      </c>
      <c r="HW511" s="18">
        <v>322.56056054250001</v>
      </c>
      <c r="HX511" s="58">
        <v>106.2514486426995</v>
      </c>
      <c r="HY511" s="58">
        <v>208.7485513573005</v>
      </c>
      <c r="HZ511" s="57">
        <v>0.62472289820486548</v>
      </c>
      <c r="IA511" s="18">
        <v>1142391.5999999996</v>
      </c>
      <c r="IB511" s="18">
        <v>1723860.3653065059</v>
      </c>
      <c r="IC511" s="18">
        <v>18319464.102112241</v>
      </c>
      <c r="ID511" s="58">
        <v>20.976003894500803</v>
      </c>
      <c r="IE511" s="18">
        <v>192134.57517553703</v>
      </c>
      <c r="IF511" s="18">
        <v>1081129.3687464851</v>
      </c>
      <c r="IG511" s="18">
        <v>511274132.64704889</v>
      </c>
      <c r="IH511" s="18">
        <v>1</v>
      </c>
      <c r="II511" s="18">
        <v>0</v>
      </c>
      <c r="IJ511" s="18">
        <v>2449.2343986231367</v>
      </c>
      <c r="IK511" s="58">
        <v>25.951952190476192</v>
      </c>
      <c r="IL511" s="58">
        <v>8.1135950696489409</v>
      </c>
      <c r="IM511" s="58">
        <v>13.703191813269001</v>
      </c>
      <c r="IN511" s="58" t="e">
        <v>#VALUE!</v>
      </c>
      <c r="IO511" s="58">
        <v>4.5977718428709285E-15</v>
      </c>
      <c r="IP511" s="58">
        <v>80.44176475339215</v>
      </c>
      <c r="IQ511" s="58" t="e">
        <v>#VALUE!</v>
      </c>
      <c r="IR511" s="58" t="e">
        <v>#VALUE!</v>
      </c>
      <c r="IS511" s="58">
        <f t="shared" si="35"/>
        <v>2449.2343986231367</v>
      </c>
      <c r="IT511" s="60"/>
      <c r="IU511" s="18">
        <f t="shared" si="36"/>
        <v>13.703191813269001</v>
      </c>
      <c r="IV511" s="18">
        <f t="shared" si="37"/>
        <v>25.951952190476192</v>
      </c>
      <c r="IW511" s="57">
        <f t="shared" si="38"/>
        <v>0.33730618616730002</v>
      </c>
      <c r="IX511" s="57">
        <f t="shared" si="39"/>
        <v>0.5089925077412214</v>
      </c>
      <c r="JA511" s="18">
        <v>214.13</v>
      </c>
    </row>
    <row r="512" spans="18:261" x14ac:dyDescent="0.2">
      <c r="R512" t="s">
        <v>900</v>
      </c>
      <c r="S512">
        <v>6213</v>
      </c>
      <c r="T512" t="s">
        <v>41</v>
      </c>
      <c r="U512" t="s">
        <v>901</v>
      </c>
      <c r="V512">
        <v>2853</v>
      </c>
      <c r="W512" t="s">
        <v>42</v>
      </c>
      <c r="X512" t="s">
        <v>43</v>
      </c>
      <c r="Y512">
        <v>18153</v>
      </c>
      <c r="Z512">
        <v>496</v>
      </c>
      <c r="AA512">
        <v>988</v>
      </c>
      <c r="AB512" t="b">
        <v>1</v>
      </c>
      <c r="AC512">
        <v>10352</v>
      </c>
      <c r="AD512">
        <v>1983</v>
      </c>
      <c r="AE512" s="10">
        <v>9999</v>
      </c>
      <c r="AF512" s="11">
        <v>999</v>
      </c>
      <c r="AG512" s="11" t="e">
        <v>#N/A</v>
      </c>
      <c r="AH512" s="11">
        <v>999</v>
      </c>
      <c r="AI512" s="11" t="e">
        <v>#N/A</v>
      </c>
      <c r="AJ512" s="11" t="e">
        <v>#N/A</v>
      </c>
      <c r="AK512" s="11" t="e">
        <v>#N/A</v>
      </c>
      <c r="AL512" s="11" t="e">
        <v>#N/A</v>
      </c>
      <c r="AM512" s="11"/>
      <c r="AQ512" t="s">
        <v>866</v>
      </c>
      <c r="AR512" t="s">
        <v>1181</v>
      </c>
      <c r="AS512">
        <v>994</v>
      </c>
      <c r="AT512" t="s">
        <v>41</v>
      </c>
      <c r="AU512">
        <v>2</v>
      </c>
      <c r="AV512">
        <v>693</v>
      </c>
      <c r="AW512" t="s">
        <v>42</v>
      </c>
      <c r="AX512">
        <v>0</v>
      </c>
      <c r="AY512" t="s">
        <v>167</v>
      </c>
      <c r="AZ512" t="s">
        <v>43</v>
      </c>
      <c r="BA512">
        <v>18</v>
      </c>
      <c r="BB512" t="s">
        <v>868</v>
      </c>
      <c r="BC512">
        <v>125</v>
      </c>
      <c r="BD512">
        <v>18125</v>
      </c>
      <c r="BE512">
        <v>422</v>
      </c>
      <c r="BF512">
        <v>10642</v>
      </c>
      <c r="BG512">
        <v>1969</v>
      </c>
      <c r="BH512">
        <v>2023</v>
      </c>
      <c r="BI512" t="s">
        <v>1881</v>
      </c>
      <c r="BJ512" t="s">
        <v>1948</v>
      </c>
      <c r="BK512" t="s">
        <v>1808</v>
      </c>
      <c r="BL512" t="s">
        <v>1809</v>
      </c>
      <c r="BM512" t="s">
        <v>1810</v>
      </c>
      <c r="BN512">
        <v>1996</v>
      </c>
      <c r="BO512">
        <v>0.95</v>
      </c>
      <c r="BP512" t="s">
        <v>1968</v>
      </c>
      <c r="BQ512" t="s">
        <v>1701</v>
      </c>
      <c r="BR512">
        <v>2004</v>
      </c>
      <c r="BS512">
        <v>0</v>
      </c>
      <c r="BT512" t="s">
        <v>41</v>
      </c>
      <c r="BU512">
        <v>0</v>
      </c>
      <c r="BV512" t="s">
        <v>1812</v>
      </c>
      <c r="BW512">
        <v>2016</v>
      </c>
      <c r="BX512">
        <v>0</v>
      </c>
      <c r="BY512">
        <v>0.15</v>
      </c>
      <c r="BZ512">
        <v>0.25013999999999997</v>
      </c>
      <c r="CA512">
        <v>8.6019999999999999E-2</v>
      </c>
      <c r="CB512">
        <v>0.25013999999999997</v>
      </c>
      <c r="CC512">
        <v>8.6019999999999999E-2</v>
      </c>
      <c r="CD512">
        <v>0.05</v>
      </c>
      <c r="CE512">
        <v>0.1</v>
      </c>
      <c r="CF512">
        <v>0.1</v>
      </c>
      <c r="CG512">
        <v>0.99</v>
      </c>
      <c r="CH512" t="s">
        <v>1793</v>
      </c>
      <c r="CI512">
        <v>2016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 t="s">
        <v>2602</v>
      </c>
      <c r="CT512" t="s">
        <v>2763</v>
      </c>
      <c r="CU512">
        <v>1</v>
      </c>
      <c r="CV512">
        <v>0</v>
      </c>
      <c r="CW512" t="s">
        <v>1816</v>
      </c>
      <c r="CX512">
        <v>38.528100000000002</v>
      </c>
      <c r="CY512">
        <v>-87.252499999999998</v>
      </c>
      <c r="CZ512" t="s">
        <v>1817</v>
      </c>
      <c r="DA512" t="s">
        <v>1818</v>
      </c>
      <c r="DB512">
        <v>0</v>
      </c>
      <c r="DC512">
        <v>0</v>
      </c>
      <c r="DD512" s="18">
        <v>24369423.399999999</v>
      </c>
      <c r="DE512" s="18">
        <v>2444511.7999999998</v>
      </c>
      <c r="DF512" s="57">
        <v>0.66799999999999904</v>
      </c>
      <c r="DG512" t="s">
        <v>1835</v>
      </c>
      <c r="DH512">
        <v>10395805.6</v>
      </c>
      <c r="DI512">
        <v>947.4</v>
      </c>
      <c r="DJ512">
        <v>1044.2</v>
      </c>
      <c r="DK512">
        <v>2500301.6</v>
      </c>
      <c r="DL512">
        <v>6.2</v>
      </c>
      <c r="DM512">
        <v>446.2</v>
      </c>
      <c r="DN512">
        <v>23</v>
      </c>
      <c r="DO512">
        <v>0</v>
      </c>
      <c r="DP512">
        <v>6.5511556892204406E-2</v>
      </c>
      <c r="DQ512">
        <v>8.1831437062517401E-2</v>
      </c>
      <c r="DR512">
        <v>205.19990828382001</v>
      </c>
      <c r="DS512">
        <v>2.32036210952318E-7</v>
      </c>
      <c r="DT512">
        <v>8.8577058541837603E-2</v>
      </c>
      <c r="DU512">
        <v>7.7753173265478204E-2</v>
      </c>
      <c r="DV512">
        <v>8.5697554912193705E-2</v>
      </c>
      <c r="DW512" s="58">
        <v>205.199898164188</v>
      </c>
      <c r="DX512">
        <v>2.5441718083489799E-7</v>
      </c>
      <c r="DY512">
        <v>8.5842313172920404E-2</v>
      </c>
      <c r="DZ512">
        <v>1.72882675802889E-3</v>
      </c>
      <c r="EA512">
        <v>0</v>
      </c>
      <c r="EB512">
        <v>2541777</v>
      </c>
      <c r="EC512">
        <v>1212455</v>
      </c>
      <c r="ED512">
        <v>0</v>
      </c>
      <c r="EE512">
        <v>5817</v>
      </c>
      <c r="EF512">
        <v>1</v>
      </c>
      <c r="EG512">
        <v>0</v>
      </c>
      <c r="EH512">
        <v>0</v>
      </c>
      <c r="EI512">
        <v>0</v>
      </c>
      <c r="EJ512">
        <v>0</v>
      </c>
      <c r="EK512">
        <v>0</v>
      </c>
      <c r="EL512">
        <v>0</v>
      </c>
      <c r="EM512">
        <v>0</v>
      </c>
      <c r="EN512">
        <v>0</v>
      </c>
      <c r="EO512">
        <v>0</v>
      </c>
      <c r="EP512">
        <v>1</v>
      </c>
      <c r="EQ512">
        <v>1</v>
      </c>
      <c r="ER512">
        <v>1</v>
      </c>
      <c r="ES512">
        <v>0</v>
      </c>
      <c r="ET512">
        <v>1</v>
      </c>
      <c r="EU512">
        <v>0</v>
      </c>
      <c r="EV512">
        <v>0</v>
      </c>
      <c r="EW512">
        <v>0</v>
      </c>
      <c r="EX512">
        <v>1</v>
      </c>
      <c r="EY512">
        <v>1</v>
      </c>
      <c r="EZ512" t="s">
        <v>1950</v>
      </c>
      <c r="FA512">
        <v>53</v>
      </c>
      <c r="FB512" t="s">
        <v>1824</v>
      </c>
      <c r="FC512">
        <v>0</v>
      </c>
      <c r="FD512" t="s">
        <v>1803</v>
      </c>
      <c r="FE512">
        <v>0</v>
      </c>
      <c r="FF512">
        <v>0</v>
      </c>
      <c r="FG512">
        <v>0</v>
      </c>
      <c r="FH512">
        <v>0</v>
      </c>
      <c r="FI512">
        <v>0</v>
      </c>
      <c r="FJ512">
        <v>0</v>
      </c>
      <c r="FK512">
        <v>0</v>
      </c>
      <c r="FL512">
        <v>59</v>
      </c>
      <c r="FM512">
        <v>17</v>
      </c>
      <c r="FN512">
        <v>60</v>
      </c>
      <c r="FO512">
        <v>6</v>
      </c>
      <c r="FP512">
        <v>0</v>
      </c>
      <c r="FQ512">
        <v>0</v>
      </c>
      <c r="FR512">
        <v>0</v>
      </c>
      <c r="FS512">
        <v>0</v>
      </c>
      <c r="FT512">
        <v>0</v>
      </c>
      <c r="FU512">
        <v>0</v>
      </c>
      <c r="FV512">
        <v>0</v>
      </c>
      <c r="FW512">
        <v>0</v>
      </c>
      <c r="FX512" t="s">
        <v>1827</v>
      </c>
      <c r="FY512">
        <v>0</v>
      </c>
      <c r="FZ512">
        <v>0</v>
      </c>
      <c r="GA512">
        <v>1</v>
      </c>
      <c r="GB512">
        <v>0</v>
      </c>
      <c r="GC512">
        <v>0</v>
      </c>
      <c r="GD512">
        <v>0</v>
      </c>
      <c r="GE512">
        <v>1</v>
      </c>
      <c r="GF512">
        <v>1</v>
      </c>
      <c r="GG512">
        <v>0</v>
      </c>
      <c r="GH512">
        <v>1</v>
      </c>
      <c r="GI512">
        <v>0</v>
      </c>
      <c r="GJ512" t="s">
        <v>1804</v>
      </c>
      <c r="GK512">
        <v>0</v>
      </c>
      <c r="GL512">
        <v>1</v>
      </c>
      <c r="GM512" t="s">
        <v>1804</v>
      </c>
      <c r="GN512">
        <v>0</v>
      </c>
      <c r="GO512" t="s">
        <v>1893</v>
      </c>
      <c r="GP512">
        <v>0</v>
      </c>
      <c r="GQ512" t="s">
        <v>1830</v>
      </c>
      <c r="GR512">
        <v>165.33500359999999</v>
      </c>
      <c r="GS512">
        <v>5.7301840467616501</v>
      </c>
      <c r="GT512">
        <v>6.3156620029855501</v>
      </c>
      <c r="GU512">
        <v>0</v>
      </c>
      <c r="GV512">
        <v>29197088</v>
      </c>
      <c r="GW512">
        <v>2831911</v>
      </c>
      <c r="GX512">
        <v>0.8</v>
      </c>
      <c r="GY512">
        <v>2995622</v>
      </c>
      <c r="GZ512">
        <v>205.20005282718606</v>
      </c>
      <c r="HA512" t="s">
        <v>1806</v>
      </c>
      <c r="HB512" s="57">
        <v>0.66799999999999904</v>
      </c>
      <c r="HC512" t="s">
        <v>1806</v>
      </c>
      <c r="HD512" s="58">
        <v>205.199898164188</v>
      </c>
      <c r="HE512" s="18">
        <v>2469408.9599999967</v>
      </c>
      <c r="HF512" s="18">
        <v>26279450.152319964</v>
      </c>
      <c r="HG512" s="18">
        <v>2696270.247533456</v>
      </c>
      <c r="HH512" s="57">
        <v>0.28513513513513511</v>
      </c>
      <c r="HI512" t="s">
        <v>44</v>
      </c>
      <c r="HJ512" s="11" t="s">
        <v>44</v>
      </c>
      <c r="HK512" t="s">
        <v>44</v>
      </c>
      <c r="HL512" s="11" t="s">
        <v>44</v>
      </c>
      <c r="HM512" s="59" t="s">
        <v>44</v>
      </c>
      <c r="HN512" s="59" t="s">
        <v>44</v>
      </c>
      <c r="HO512" s="59" t="s">
        <v>44</v>
      </c>
      <c r="HP512" s="59" t="s">
        <v>44</v>
      </c>
      <c r="HQ512" s="59" t="s">
        <v>44</v>
      </c>
      <c r="HR512" s="59" t="s">
        <v>44</v>
      </c>
      <c r="HS512" s="59" t="s">
        <v>44</v>
      </c>
      <c r="HT512" s="59" t="s">
        <v>44</v>
      </c>
      <c r="HU512">
        <v>1</v>
      </c>
      <c r="HV512" s="19">
        <v>1</v>
      </c>
      <c r="HW512" s="18">
        <v>415.09610531999999</v>
      </c>
      <c r="HX512" s="58">
        <v>136.73265709240798</v>
      </c>
      <c r="HY512" s="58">
        <v>285.26734290759202</v>
      </c>
      <c r="HZ512" s="57">
        <v>0.98818181263501825</v>
      </c>
      <c r="IA512" s="18">
        <v>2469408.9599999967</v>
      </c>
      <c r="IB512" s="18">
        <v>3653031.4704041244</v>
      </c>
      <c r="IC512" s="18">
        <v>38875560.908040687</v>
      </c>
      <c r="ID512" s="58">
        <v>20.5199898164188</v>
      </c>
      <c r="IE512" s="18">
        <v>398863.05697028182</v>
      </c>
      <c r="IF512" s="18">
        <v>2297407.190563174</v>
      </c>
      <c r="IG512" s="18">
        <v>657947459.09330809</v>
      </c>
      <c r="IH512" s="18">
        <v>0</v>
      </c>
      <c r="II512" s="18">
        <v>0</v>
      </c>
      <c r="IJ512" s="18">
        <v>2306.4240455537879</v>
      </c>
      <c r="IK512" s="58">
        <v>23.675621971563981</v>
      </c>
      <c r="IL512" s="58">
        <v>7.6512908309772687</v>
      </c>
      <c r="IM512" s="58">
        <v>13.163071282919999</v>
      </c>
      <c r="IN512" s="58" t="e">
        <v>#VALUE!</v>
      </c>
      <c r="IO512" s="58">
        <v>0</v>
      </c>
      <c r="IP512" s="58">
        <v>79.07949406560428</v>
      </c>
      <c r="IQ512" s="58" t="e">
        <v>#VALUE!</v>
      </c>
      <c r="IR512" s="58" t="e">
        <v>#VALUE!</v>
      </c>
      <c r="IS512" s="58">
        <f t="shared" si="35"/>
        <v>2306.4240455537879</v>
      </c>
      <c r="IT512" s="60"/>
      <c r="IU512" s="18">
        <f t="shared" si="36"/>
        <v>13.163071282919999</v>
      </c>
      <c r="IV512" s="18">
        <f t="shared" si="37"/>
        <v>23.675621971563981</v>
      </c>
      <c r="IW512" s="57">
        <f t="shared" si="38"/>
        <v>0.32401103576399992</v>
      </c>
      <c r="IX512" s="57">
        <f t="shared" si="39"/>
        <v>0.47931409077098741</v>
      </c>
      <c r="JA512" s="18">
        <v>205.4</v>
      </c>
    </row>
    <row r="513" spans="18:261" x14ac:dyDescent="0.2">
      <c r="R513" t="s">
        <v>903</v>
      </c>
      <c r="S513">
        <v>6213</v>
      </c>
      <c r="T513" t="s">
        <v>41</v>
      </c>
      <c r="U513" t="s">
        <v>904</v>
      </c>
      <c r="V513">
        <v>2854</v>
      </c>
      <c r="W513" t="s">
        <v>42</v>
      </c>
      <c r="X513" t="s">
        <v>43</v>
      </c>
      <c r="Y513">
        <v>18153</v>
      </c>
      <c r="Z513">
        <v>492</v>
      </c>
      <c r="AA513">
        <v>988</v>
      </c>
      <c r="AB513" t="b">
        <v>1</v>
      </c>
      <c r="AC513">
        <v>10408</v>
      </c>
      <c r="AD513">
        <v>1982</v>
      </c>
      <c r="AE513" s="10">
        <v>9999</v>
      </c>
      <c r="AF513" s="11">
        <v>999</v>
      </c>
      <c r="AG513" s="11" t="e">
        <v>#N/A</v>
      </c>
      <c r="AH513" s="11">
        <v>999</v>
      </c>
      <c r="AI513" s="11" t="e">
        <v>#N/A</v>
      </c>
      <c r="AJ513" s="11" t="e">
        <v>#N/A</v>
      </c>
      <c r="AK513" s="11" t="e">
        <v>#N/A</v>
      </c>
      <c r="AL513" s="11" t="e">
        <v>#N/A</v>
      </c>
      <c r="AM513" s="11"/>
      <c r="AQ513" t="s">
        <v>377</v>
      </c>
      <c r="AR513" t="s">
        <v>1182</v>
      </c>
      <c r="AS513">
        <v>2451</v>
      </c>
      <c r="AT513" t="s">
        <v>872</v>
      </c>
      <c r="AU513">
        <v>1</v>
      </c>
      <c r="AV513">
        <v>1596</v>
      </c>
      <c r="AW513" t="s">
        <v>42</v>
      </c>
      <c r="AX513">
        <v>0</v>
      </c>
      <c r="AY513" t="s">
        <v>376</v>
      </c>
      <c r="AZ513" t="s">
        <v>68</v>
      </c>
      <c r="BA513">
        <v>35</v>
      </c>
      <c r="BB513" t="s">
        <v>377</v>
      </c>
      <c r="BC513">
        <v>45</v>
      </c>
      <c r="BD513">
        <v>35045</v>
      </c>
      <c r="BE513">
        <v>340</v>
      </c>
      <c r="BF513">
        <v>11292</v>
      </c>
      <c r="BG513">
        <v>1976</v>
      </c>
      <c r="BH513">
        <v>2022</v>
      </c>
      <c r="BI513" t="s">
        <v>1807</v>
      </c>
      <c r="BJ513" t="s">
        <v>1788</v>
      </c>
      <c r="BK513" t="s">
        <v>1808</v>
      </c>
      <c r="BL513" t="s">
        <v>1809</v>
      </c>
      <c r="BM513" t="s">
        <v>1810</v>
      </c>
      <c r="BN513">
        <v>1998</v>
      </c>
      <c r="BO513">
        <v>0.9</v>
      </c>
      <c r="BP513" t="s">
        <v>1931</v>
      </c>
      <c r="BQ513" t="s">
        <v>1699</v>
      </c>
      <c r="BR513">
        <v>0</v>
      </c>
      <c r="BS513">
        <v>2015</v>
      </c>
      <c r="BT513" t="s">
        <v>41</v>
      </c>
      <c r="BU513">
        <v>0</v>
      </c>
      <c r="BV513" t="s">
        <v>1812</v>
      </c>
      <c r="BW513">
        <v>2009</v>
      </c>
      <c r="BX513">
        <v>0</v>
      </c>
      <c r="BY513">
        <v>0.15</v>
      </c>
      <c r="BZ513">
        <v>0.22420000000000001</v>
      </c>
      <c r="CA513">
        <v>0.22420000000000001</v>
      </c>
      <c r="CB513">
        <v>0.22420000000000001</v>
      </c>
      <c r="CC513">
        <v>0.22420000000000001</v>
      </c>
      <c r="CD513">
        <v>0.05</v>
      </c>
      <c r="CE513">
        <v>0.1</v>
      </c>
      <c r="CF513">
        <v>0.1</v>
      </c>
      <c r="CG513">
        <v>0.95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 t="s">
        <v>1793</v>
      </c>
      <c r="CO513">
        <v>0</v>
      </c>
      <c r="CP513">
        <v>0</v>
      </c>
      <c r="CQ513">
        <v>0</v>
      </c>
      <c r="CR513">
        <v>0</v>
      </c>
      <c r="CS513" t="s">
        <v>2602</v>
      </c>
      <c r="CT513">
        <v>0</v>
      </c>
      <c r="CU513">
        <v>0</v>
      </c>
      <c r="CV513">
        <v>0</v>
      </c>
      <c r="CW513" t="s">
        <v>2103</v>
      </c>
      <c r="CX513">
        <v>36.800600000000003</v>
      </c>
      <c r="CY513">
        <v>-108.43859999999999</v>
      </c>
      <c r="CZ513" t="s">
        <v>1817</v>
      </c>
      <c r="DA513" t="s">
        <v>1818</v>
      </c>
      <c r="DB513">
        <v>0</v>
      </c>
      <c r="DC513">
        <v>0</v>
      </c>
      <c r="DD513" s="18">
        <v>22994436</v>
      </c>
      <c r="DE513" s="18">
        <v>2148105.6</v>
      </c>
      <c r="DF513" s="57">
        <v>0.55600000000000005</v>
      </c>
      <c r="DG513" t="s">
        <v>1820</v>
      </c>
      <c r="DH513">
        <v>9410880.8000000007</v>
      </c>
      <c r="DI513">
        <v>382.8</v>
      </c>
      <c r="DJ513">
        <v>2575.6</v>
      </c>
      <c r="DK513">
        <v>2410895.7999999998</v>
      </c>
      <c r="DL513">
        <v>1.4</v>
      </c>
      <c r="DM513">
        <v>1054.8</v>
      </c>
      <c r="DN513">
        <v>35</v>
      </c>
      <c r="DO513">
        <v>0</v>
      </c>
      <c r="DP513">
        <v>1.9750557922141702E-2</v>
      </c>
      <c r="DQ513">
        <v>0.224475878905014</v>
      </c>
      <c r="DR513">
        <v>209.79349671387601</v>
      </c>
      <c r="DS513">
        <v>4.1492768743995199E-8</v>
      </c>
      <c r="DT513">
        <v>0.227615111744979</v>
      </c>
      <c r="DU513">
        <v>3.3295011019187401E-2</v>
      </c>
      <c r="DV513">
        <v>0.22401941060872199</v>
      </c>
      <c r="DW513" s="58">
        <v>209.69384071868501</v>
      </c>
      <c r="DX513">
        <v>6.0884293922233997E-8</v>
      </c>
      <c r="DY513">
        <v>0.224166052554825</v>
      </c>
      <c r="DZ513">
        <v>2.7244910572862299E-3</v>
      </c>
      <c r="EA513">
        <v>0</v>
      </c>
      <c r="EB513">
        <v>0</v>
      </c>
      <c r="EC513">
        <v>0</v>
      </c>
      <c r="ED513">
        <v>0</v>
      </c>
      <c r="EE513">
        <v>0</v>
      </c>
      <c r="EF513">
        <v>0</v>
      </c>
      <c r="EG513">
        <v>0</v>
      </c>
      <c r="EH513">
        <v>0</v>
      </c>
      <c r="EI513">
        <v>0</v>
      </c>
      <c r="EJ513">
        <v>0</v>
      </c>
      <c r="EK513">
        <v>0</v>
      </c>
      <c r="EL513">
        <v>0</v>
      </c>
      <c r="EM513">
        <v>0</v>
      </c>
      <c r="EN513">
        <v>0</v>
      </c>
      <c r="EO513">
        <v>1</v>
      </c>
      <c r="EP513">
        <v>1</v>
      </c>
      <c r="EQ513">
        <v>0</v>
      </c>
      <c r="ER513">
        <v>1</v>
      </c>
      <c r="ES513">
        <v>0</v>
      </c>
      <c r="ET513">
        <v>0</v>
      </c>
      <c r="EU513">
        <v>0</v>
      </c>
      <c r="EV513">
        <v>0</v>
      </c>
      <c r="EW513">
        <v>0</v>
      </c>
      <c r="EX513">
        <v>1</v>
      </c>
      <c r="EY513">
        <v>1</v>
      </c>
      <c r="EZ513" t="s">
        <v>1823</v>
      </c>
      <c r="FA513">
        <v>46</v>
      </c>
      <c r="FB513" t="s">
        <v>1824</v>
      </c>
      <c r="FC513">
        <v>0</v>
      </c>
      <c r="FD513" t="s">
        <v>1803</v>
      </c>
      <c r="FE513">
        <v>0</v>
      </c>
      <c r="FF513">
        <v>0</v>
      </c>
      <c r="FG513">
        <v>0</v>
      </c>
      <c r="FH513">
        <v>0</v>
      </c>
      <c r="FI513">
        <v>0</v>
      </c>
      <c r="FJ513">
        <v>0</v>
      </c>
      <c r="FK513">
        <v>0</v>
      </c>
      <c r="FL513">
        <v>0</v>
      </c>
      <c r="FM513">
        <v>0</v>
      </c>
      <c r="FN513">
        <v>0</v>
      </c>
      <c r="FO513">
        <v>0</v>
      </c>
      <c r="FP513">
        <v>0</v>
      </c>
      <c r="FQ513">
        <v>0</v>
      </c>
      <c r="FR513">
        <v>0</v>
      </c>
      <c r="FS513">
        <v>0</v>
      </c>
      <c r="FT513">
        <v>0</v>
      </c>
      <c r="FU513">
        <v>0</v>
      </c>
      <c r="FV513">
        <v>0</v>
      </c>
      <c r="FW513">
        <v>0</v>
      </c>
      <c r="FX513">
        <v>0</v>
      </c>
      <c r="FY513">
        <v>0</v>
      </c>
      <c r="FZ513">
        <v>0</v>
      </c>
      <c r="GA513">
        <v>0</v>
      </c>
      <c r="GB513">
        <v>0</v>
      </c>
      <c r="GC513">
        <v>0</v>
      </c>
      <c r="GD513">
        <v>0</v>
      </c>
      <c r="GE513">
        <v>0</v>
      </c>
      <c r="GF513">
        <v>0</v>
      </c>
      <c r="GG513">
        <v>0</v>
      </c>
      <c r="GH513">
        <v>0</v>
      </c>
      <c r="GI513">
        <v>0</v>
      </c>
      <c r="GJ513">
        <v>0</v>
      </c>
      <c r="GK513">
        <v>0</v>
      </c>
      <c r="GL513">
        <v>0</v>
      </c>
      <c r="GM513">
        <v>0</v>
      </c>
      <c r="GN513">
        <v>0</v>
      </c>
      <c r="GO513" t="s">
        <v>1838</v>
      </c>
      <c r="GP513">
        <v>0</v>
      </c>
      <c r="GQ513" t="s">
        <v>2105</v>
      </c>
      <c r="GR513">
        <v>39.493909469999998</v>
      </c>
      <c r="GS513">
        <v>9.6926337538394094</v>
      </c>
      <c r="GT513">
        <v>65.215118851590304</v>
      </c>
      <c r="GU513">
        <v>1</v>
      </c>
      <c r="GV513">
        <v>23326363</v>
      </c>
      <c r="GW513">
        <v>2233746</v>
      </c>
      <c r="GX513">
        <v>0.56999999999999995</v>
      </c>
      <c r="GY513">
        <v>2445203</v>
      </c>
      <c r="GZ513">
        <v>209.65145745181107</v>
      </c>
      <c r="HA513" t="s">
        <v>1806</v>
      </c>
      <c r="HB513" s="57">
        <v>0.55600000000000005</v>
      </c>
      <c r="HC513" t="s">
        <v>1806</v>
      </c>
      <c r="HD513" s="58">
        <v>209.69384071868501</v>
      </c>
      <c r="HE513" s="18">
        <v>1655990.4000000001</v>
      </c>
      <c r="HF513" s="18">
        <v>18699443.596800003</v>
      </c>
      <c r="HG513" s="18">
        <v>1960579.073557707</v>
      </c>
      <c r="HH513" s="57">
        <v>0.40141676505312868</v>
      </c>
      <c r="HI513" t="s">
        <v>44</v>
      </c>
      <c r="HJ513" s="11" t="s">
        <v>44</v>
      </c>
      <c r="HK513" t="s">
        <v>44</v>
      </c>
      <c r="HL513" s="11" t="s">
        <v>44</v>
      </c>
      <c r="HM513" s="59" t="s">
        <v>44</v>
      </c>
      <c r="HN513" s="59" t="s">
        <v>44</v>
      </c>
      <c r="HO513" s="59" t="s">
        <v>44</v>
      </c>
      <c r="HP513" s="59" t="s">
        <v>44</v>
      </c>
      <c r="HQ513" s="59" t="s">
        <v>44</v>
      </c>
      <c r="HR513" s="59" t="s">
        <v>44</v>
      </c>
      <c r="HS513" s="59" t="s">
        <v>44</v>
      </c>
      <c r="HT513" s="59" t="s">
        <v>44</v>
      </c>
      <c r="HU513">
        <v>1</v>
      </c>
      <c r="HV513" s="19">
        <v>1</v>
      </c>
      <c r="HW513" s="18">
        <v>354.86465040000002</v>
      </c>
      <c r="HX513" s="58">
        <v>116.89241584176</v>
      </c>
      <c r="HY513" s="58">
        <v>223.10758415824</v>
      </c>
      <c r="HZ513" s="57">
        <v>0.84730423088586093</v>
      </c>
      <c r="IA513" s="18">
        <v>1655990.4000000004</v>
      </c>
      <c r="IB513" s="18">
        <v>2523610.9212704482</v>
      </c>
      <c r="IC513" s="18">
        <v>28496614.522985902</v>
      </c>
      <c r="ID513" s="58">
        <v>20.969384071868504</v>
      </c>
      <c r="IE513" s="18">
        <v>298778.22734023863</v>
      </c>
      <c r="IF513" s="18">
        <v>1661800.8462174684</v>
      </c>
      <c r="IG513" s="18">
        <v>562477681.81954455</v>
      </c>
      <c r="IH513" s="18">
        <v>0</v>
      </c>
      <c r="II513" s="18">
        <v>0</v>
      </c>
      <c r="IJ513" s="18">
        <v>2521.1051607309096</v>
      </c>
      <c r="IK513" s="58">
        <v>25.291828941176469</v>
      </c>
      <c r="IL513" s="58">
        <v>8.8743004725624282</v>
      </c>
      <c r="IM513" s="58">
        <v>13.96705515192</v>
      </c>
      <c r="IN513" s="58" t="e">
        <v>#VALUE!</v>
      </c>
      <c r="IO513" s="58">
        <v>-3.140704687019401E-15</v>
      </c>
      <c r="IP513" s="58">
        <v>85.298243231654467</v>
      </c>
      <c r="IQ513" s="58" t="e">
        <v>#VALUE!</v>
      </c>
      <c r="IR513" s="58" t="e">
        <v>#VALUE!</v>
      </c>
      <c r="IS513" s="58">
        <f t="shared" si="35"/>
        <v>2521.1051607309096</v>
      </c>
      <c r="IT513" s="60"/>
      <c r="IU513" s="18">
        <f t="shared" si="36"/>
        <v>13.96705515192</v>
      </c>
      <c r="IV513" s="18">
        <f t="shared" si="37"/>
        <v>25.291828941176469</v>
      </c>
      <c r="IW513" s="57">
        <f t="shared" si="38"/>
        <v>0.34380122306399996</v>
      </c>
      <c r="IX513" s="57">
        <f t="shared" si="39"/>
        <v>0.52392847281629629</v>
      </c>
      <c r="JA513" s="18">
        <v>205.4</v>
      </c>
    </row>
    <row r="514" spans="18:261" x14ac:dyDescent="0.2">
      <c r="R514" t="s">
        <v>1176</v>
      </c>
      <c r="S514">
        <v>6257</v>
      </c>
      <c r="T514" t="s">
        <v>41</v>
      </c>
      <c r="U514">
        <v>4</v>
      </c>
      <c r="V514">
        <v>2878</v>
      </c>
      <c r="W514" t="s">
        <v>42</v>
      </c>
      <c r="X514" t="s">
        <v>759</v>
      </c>
      <c r="Y514">
        <v>13207</v>
      </c>
      <c r="Z514">
        <v>860</v>
      </c>
      <c r="AA514">
        <v>3440</v>
      </c>
      <c r="AB514" t="b">
        <v>1</v>
      </c>
      <c r="AC514">
        <v>10615</v>
      </c>
      <c r="AD514">
        <v>1989</v>
      </c>
      <c r="AE514" s="10">
        <v>2021</v>
      </c>
      <c r="AF514" s="11">
        <v>274</v>
      </c>
      <c r="AG514" s="11">
        <v>24.324984417870574</v>
      </c>
      <c r="AH514" s="11">
        <v>27</v>
      </c>
      <c r="AI514" s="11">
        <v>8.8777315393688223</v>
      </c>
      <c r="AJ514" s="11" t="s">
        <v>759</v>
      </c>
      <c r="AK514" s="11">
        <v>4.82</v>
      </c>
      <c r="AL514" s="11" t="s">
        <v>100</v>
      </c>
      <c r="AM514" s="11">
        <v>-28.91</v>
      </c>
      <c r="AQ514" t="s">
        <v>377</v>
      </c>
      <c r="AR514" t="s">
        <v>1183</v>
      </c>
      <c r="AS514">
        <v>2451</v>
      </c>
      <c r="AT514" t="s">
        <v>872</v>
      </c>
      <c r="AU514">
        <v>4</v>
      </c>
      <c r="AV514">
        <v>1599</v>
      </c>
      <c r="AW514" t="s">
        <v>42</v>
      </c>
      <c r="AX514">
        <v>0</v>
      </c>
      <c r="AY514" t="s">
        <v>376</v>
      </c>
      <c r="AZ514" t="s">
        <v>68</v>
      </c>
      <c r="BA514">
        <v>35</v>
      </c>
      <c r="BB514" t="s">
        <v>377</v>
      </c>
      <c r="BC514">
        <v>45</v>
      </c>
      <c r="BD514">
        <v>35045</v>
      </c>
      <c r="BE514">
        <v>507</v>
      </c>
      <c r="BF514">
        <v>10884</v>
      </c>
      <c r="BG514">
        <v>1982</v>
      </c>
      <c r="BH514">
        <v>2022</v>
      </c>
      <c r="BI514" t="s">
        <v>1807</v>
      </c>
      <c r="BJ514" t="s">
        <v>1788</v>
      </c>
      <c r="BK514" t="s">
        <v>1808</v>
      </c>
      <c r="BL514" t="s">
        <v>1809</v>
      </c>
      <c r="BM514" t="s">
        <v>1810</v>
      </c>
      <c r="BN514">
        <v>1998</v>
      </c>
      <c r="BO514">
        <v>0.9</v>
      </c>
      <c r="BP514" t="s">
        <v>1931</v>
      </c>
      <c r="BQ514" t="s">
        <v>1699</v>
      </c>
      <c r="BR514">
        <v>0</v>
      </c>
      <c r="BS514">
        <v>2016</v>
      </c>
      <c r="BT514" t="s">
        <v>1977</v>
      </c>
      <c r="BU514" t="s">
        <v>1793</v>
      </c>
      <c r="BV514" t="s">
        <v>1812</v>
      </c>
      <c r="BW514">
        <v>2008</v>
      </c>
      <c r="BX514">
        <v>0</v>
      </c>
      <c r="BY514">
        <v>0.15</v>
      </c>
      <c r="BZ514">
        <v>0.22666</v>
      </c>
      <c r="CA514">
        <v>0.22666</v>
      </c>
      <c r="CB514">
        <v>0.22666</v>
      </c>
      <c r="CC514">
        <v>0.22666</v>
      </c>
      <c r="CD514">
        <v>0.05</v>
      </c>
      <c r="CE514">
        <v>0.1</v>
      </c>
      <c r="CF514">
        <v>0.1</v>
      </c>
      <c r="CG514">
        <v>0.95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 t="s">
        <v>1793</v>
      </c>
      <c r="CO514">
        <v>0</v>
      </c>
      <c r="CP514">
        <v>0</v>
      </c>
      <c r="CQ514">
        <v>0</v>
      </c>
      <c r="CR514">
        <v>0</v>
      </c>
      <c r="CS514" t="s">
        <v>2602</v>
      </c>
      <c r="CT514">
        <v>0</v>
      </c>
      <c r="CU514">
        <v>0</v>
      </c>
      <c r="CV514">
        <v>0</v>
      </c>
      <c r="CW514" t="s">
        <v>2103</v>
      </c>
      <c r="CX514">
        <v>36.800600000000003</v>
      </c>
      <c r="CY514">
        <v>-108.43859999999999</v>
      </c>
      <c r="CZ514" t="s">
        <v>1817</v>
      </c>
      <c r="DA514" t="s">
        <v>1818</v>
      </c>
      <c r="DB514">
        <v>0</v>
      </c>
      <c r="DC514">
        <v>0</v>
      </c>
      <c r="DD514" s="18">
        <v>37302181.200000003</v>
      </c>
      <c r="DE514" s="18">
        <v>3340748.6</v>
      </c>
      <c r="DF514" s="57">
        <v>0.55000000000000004</v>
      </c>
      <c r="DG514" t="s">
        <v>1820</v>
      </c>
      <c r="DH514">
        <v>16481103.6</v>
      </c>
      <c r="DI514">
        <v>975.2</v>
      </c>
      <c r="DJ514">
        <v>4199.6000000000004</v>
      </c>
      <c r="DK514">
        <v>3910816.2</v>
      </c>
      <c r="DL514">
        <v>1.4</v>
      </c>
      <c r="DM514">
        <v>1855</v>
      </c>
      <c r="DN514">
        <v>85</v>
      </c>
      <c r="DO514">
        <v>0</v>
      </c>
      <c r="DP514">
        <v>3.91022909488868E-2</v>
      </c>
      <c r="DQ514">
        <v>0.21982434052067601</v>
      </c>
      <c r="DR514">
        <v>209.70513819508699</v>
      </c>
      <c r="DS514">
        <v>5.60204741388063E-8</v>
      </c>
      <c r="DT514">
        <v>0.21807506352950601</v>
      </c>
      <c r="DU514">
        <v>5.2286486667969902E-2</v>
      </c>
      <c r="DV514">
        <v>0.22516645755825099</v>
      </c>
      <c r="DW514" s="58">
        <v>209.68297693004601</v>
      </c>
      <c r="DX514">
        <v>3.7531317337550199E-8</v>
      </c>
      <c r="DY514">
        <v>0.22510628475146499</v>
      </c>
      <c r="DZ514">
        <v>4.0416921947077997E-3</v>
      </c>
      <c r="EA514">
        <v>0</v>
      </c>
      <c r="EB514">
        <v>0</v>
      </c>
      <c r="EC514">
        <v>0</v>
      </c>
      <c r="ED514">
        <v>0</v>
      </c>
      <c r="EE514">
        <v>0</v>
      </c>
      <c r="EF514">
        <v>0</v>
      </c>
      <c r="EG514">
        <v>0</v>
      </c>
      <c r="EH514">
        <v>0</v>
      </c>
      <c r="EI514">
        <v>0</v>
      </c>
      <c r="EJ514">
        <v>0</v>
      </c>
      <c r="EK514">
        <v>0</v>
      </c>
      <c r="EL514">
        <v>0</v>
      </c>
      <c r="EM514">
        <v>0</v>
      </c>
      <c r="EN514">
        <v>1</v>
      </c>
      <c r="EO514">
        <v>1</v>
      </c>
      <c r="EP514">
        <v>1</v>
      </c>
      <c r="EQ514">
        <v>0</v>
      </c>
      <c r="ER514">
        <v>1</v>
      </c>
      <c r="ES514">
        <v>0</v>
      </c>
      <c r="ET514">
        <v>0</v>
      </c>
      <c r="EU514">
        <v>0</v>
      </c>
      <c r="EV514">
        <v>0</v>
      </c>
      <c r="EW514">
        <v>0</v>
      </c>
      <c r="EX514">
        <v>1</v>
      </c>
      <c r="EY514">
        <v>1</v>
      </c>
      <c r="EZ514" t="s">
        <v>1950</v>
      </c>
      <c r="FA514">
        <v>40</v>
      </c>
      <c r="FB514" t="s">
        <v>1824</v>
      </c>
      <c r="FC514">
        <v>0</v>
      </c>
      <c r="FD514" t="s">
        <v>1803</v>
      </c>
      <c r="FE514">
        <v>0</v>
      </c>
      <c r="FF514">
        <v>0</v>
      </c>
      <c r="FG514">
        <v>0</v>
      </c>
      <c r="FH514">
        <v>0</v>
      </c>
      <c r="FI514">
        <v>0</v>
      </c>
      <c r="FJ514">
        <v>0</v>
      </c>
      <c r="FK514">
        <v>0</v>
      </c>
      <c r="FL514">
        <v>0</v>
      </c>
      <c r="FM514">
        <v>0</v>
      </c>
      <c r="FN514">
        <v>0</v>
      </c>
      <c r="FO514">
        <v>0</v>
      </c>
      <c r="FP514">
        <v>0</v>
      </c>
      <c r="FQ514">
        <v>0</v>
      </c>
      <c r="FR514">
        <v>0</v>
      </c>
      <c r="FS514">
        <v>0</v>
      </c>
      <c r="FT514">
        <v>0</v>
      </c>
      <c r="FU514">
        <v>0</v>
      </c>
      <c r="FV514">
        <v>0</v>
      </c>
      <c r="FW514">
        <v>0</v>
      </c>
      <c r="FX514">
        <v>0</v>
      </c>
      <c r="FY514">
        <v>0</v>
      </c>
      <c r="FZ514">
        <v>0</v>
      </c>
      <c r="GA514">
        <v>0</v>
      </c>
      <c r="GB514">
        <v>0</v>
      </c>
      <c r="GC514">
        <v>0</v>
      </c>
      <c r="GD514">
        <v>0</v>
      </c>
      <c r="GE514">
        <v>0</v>
      </c>
      <c r="GF514">
        <v>0</v>
      </c>
      <c r="GG514">
        <v>0</v>
      </c>
      <c r="GH514">
        <v>0</v>
      </c>
      <c r="GI514">
        <v>0</v>
      </c>
      <c r="GJ514">
        <v>0</v>
      </c>
      <c r="GK514">
        <v>0</v>
      </c>
      <c r="GL514">
        <v>0</v>
      </c>
      <c r="GM514">
        <v>0</v>
      </c>
      <c r="GN514">
        <v>0</v>
      </c>
      <c r="GO514" t="s">
        <v>1838</v>
      </c>
      <c r="GP514">
        <v>0</v>
      </c>
      <c r="GQ514" t="s">
        <v>2105</v>
      </c>
      <c r="GR514">
        <v>39.493909469999998</v>
      </c>
      <c r="GS514">
        <v>24.6924149340235</v>
      </c>
      <c r="GT514">
        <v>106.335383261818</v>
      </c>
      <c r="GU514">
        <v>1</v>
      </c>
      <c r="GV514">
        <v>34085789</v>
      </c>
      <c r="GW514">
        <v>3020114</v>
      </c>
      <c r="GX514">
        <v>0.5</v>
      </c>
      <c r="GY514">
        <v>3572881</v>
      </c>
      <c r="GZ514">
        <v>209.64050443426731</v>
      </c>
      <c r="HA514" t="s">
        <v>1806</v>
      </c>
      <c r="HB514" s="57">
        <v>0.55000000000000004</v>
      </c>
      <c r="HC514" t="s">
        <v>1806</v>
      </c>
      <c r="HD514" s="58">
        <v>209.68297693004601</v>
      </c>
      <c r="HE514" s="18">
        <v>2442726</v>
      </c>
      <c r="HF514" s="18">
        <v>26586629.784000002</v>
      </c>
      <c r="HG514" s="18">
        <v>2787381.8398230732</v>
      </c>
      <c r="HH514" s="57">
        <v>0.59858323494687127</v>
      </c>
      <c r="HI514" t="s">
        <v>44</v>
      </c>
      <c r="HJ514" s="11" t="s">
        <v>44</v>
      </c>
      <c r="HK514" t="s">
        <v>44</v>
      </c>
      <c r="HL514" s="11" t="s">
        <v>44</v>
      </c>
      <c r="HM514" s="59" t="s">
        <v>44</v>
      </c>
      <c r="HN514" s="59" t="s">
        <v>44</v>
      </c>
      <c r="HO514" s="59" t="s">
        <v>44</v>
      </c>
      <c r="HP514" s="59" t="s">
        <v>44</v>
      </c>
      <c r="HQ514" s="59" t="s">
        <v>44</v>
      </c>
      <c r="HR514" s="59" t="s">
        <v>44</v>
      </c>
      <c r="HS514" s="59" t="s">
        <v>44</v>
      </c>
      <c r="HT514" s="59" t="s">
        <v>44</v>
      </c>
      <c r="HU514">
        <v>1</v>
      </c>
      <c r="HV514" s="19">
        <v>1</v>
      </c>
      <c r="HW514" s="18">
        <v>510.04611684000002</v>
      </c>
      <c r="HX514" s="58">
        <v>168.009190887096</v>
      </c>
      <c r="HY514" s="58">
        <v>338.990809112904</v>
      </c>
      <c r="HZ514" s="57">
        <v>0.82258867350921738</v>
      </c>
      <c r="IA514" s="18">
        <v>2442726</v>
      </c>
      <c r="IB514" s="18">
        <v>3653379.5274299569</v>
      </c>
      <c r="IC514" s="18">
        <v>39763382.776547655</v>
      </c>
      <c r="ID514" s="58">
        <v>20.968297693004601</v>
      </c>
      <c r="IE514" s="18">
        <v>416885.22366977157</v>
      </c>
      <c r="IF514" s="18">
        <v>2370496.6161533017</v>
      </c>
      <c r="IG514" s="18">
        <v>808447832.42806697</v>
      </c>
      <c r="IH514" s="18">
        <v>0</v>
      </c>
      <c r="II514" s="18">
        <v>0</v>
      </c>
      <c r="IJ514" s="18">
        <v>2384.8665235015442</v>
      </c>
      <c r="IK514" s="58">
        <v>22.552122153846156</v>
      </c>
      <c r="IL514" s="58">
        <v>8.0914230612936038</v>
      </c>
      <c r="IM514" s="58">
        <v>13.462400661839999</v>
      </c>
      <c r="IN514" s="58" t="e">
        <v>#VALUE!</v>
      </c>
      <c r="IO514" s="58">
        <v>0</v>
      </c>
      <c r="IP514" s="58">
        <v>82.48662042858291</v>
      </c>
      <c r="IQ514" s="58" t="e">
        <v>#VALUE!</v>
      </c>
      <c r="IR514" s="58" t="e">
        <v>#VALUE!</v>
      </c>
      <c r="IS514" s="58">
        <f t="shared" si="35"/>
        <v>2384.8665235015442</v>
      </c>
      <c r="IT514" s="60"/>
      <c r="IU514" s="18">
        <f t="shared" si="36"/>
        <v>13.462400661839999</v>
      </c>
      <c r="IV514" s="18">
        <f t="shared" si="37"/>
        <v>22.552122153846156</v>
      </c>
      <c r="IW514" s="57">
        <f t="shared" si="38"/>
        <v>0.33137907472799999</v>
      </c>
      <c r="IX514" s="57">
        <f t="shared" si="39"/>
        <v>0.49561577001675872</v>
      </c>
      <c r="JA514" s="18">
        <v>205.4</v>
      </c>
    </row>
    <row r="515" spans="18:261" x14ac:dyDescent="0.2">
      <c r="R515" t="s">
        <v>1112</v>
      </c>
      <c r="S515">
        <v>8224</v>
      </c>
      <c r="T515" t="s">
        <v>41</v>
      </c>
      <c r="U515">
        <v>1</v>
      </c>
      <c r="V515">
        <v>3473</v>
      </c>
      <c r="W515" t="s">
        <v>42</v>
      </c>
      <c r="X515" t="s">
        <v>584</v>
      </c>
      <c r="Y515">
        <v>32013</v>
      </c>
      <c r="Z515">
        <v>254</v>
      </c>
      <c r="AA515">
        <v>522</v>
      </c>
      <c r="AB515" t="b">
        <v>0</v>
      </c>
      <c r="AC515">
        <v>11355</v>
      </c>
      <c r="AD515">
        <v>1981</v>
      </c>
      <c r="AE515" s="10">
        <v>2021</v>
      </c>
      <c r="AF515" s="11">
        <v>999</v>
      </c>
      <c r="AG515" s="11" t="e">
        <v>#N/A</v>
      </c>
      <c r="AH515" s="11">
        <v>999</v>
      </c>
      <c r="AI515" s="11" t="e">
        <v>#N/A</v>
      </c>
      <c r="AJ515" s="11" t="e">
        <v>#N/A</v>
      </c>
      <c r="AK515" s="11" t="e">
        <v>#N/A</v>
      </c>
      <c r="AL515" s="11" t="e">
        <v>#N/A</v>
      </c>
      <c r="AM515" s="11"/>
      <c r="AQ515" t="s">
        <v>764</v>
      </c>
      <c r="AR515" t="s">
        <v>1184</v>
      </c>
      <c r="AS515">
        <v>641</v>
      </c>
      <c r="AT515" t="s">
        <v>41</v>
      </c>
      <c r="AU515">
        <v>4</v>
      </c>
      <c r="AV515">
        <v>459</v>
      </c>
      <c r="AW515" t="s">
        <v>42</v>
      </c>
      <c r="AX515">
        <v>0</v>
      </c>
      <c r="AY515" t="s">
        <v>380</v>
      </c>
      <c r="AZ515" t="s">
        <v>275</v>
      </c>
      <c r="BA515">
        <v>12</v>
      </c>
      <c r="BB515" t="s">
        <v>766</v>
      </c>
      <c r="BC515">
        <v>33</v>
      </c>
      <c r="BD515">
        <v>12033</v>
      </c>
      <c r="BE515">
        <v>75</v>
      </c>
      <c r="BF515">
        <v>11399</v>
      </c>
      <c r="BG515">
        <v>1959</v>
      </c>
      <c r="BH515">
        <v>2024</v>
      </c>
      <c r="BI515" t="s">
        <v>1881</v>
      </c>
      <c r="BJ515" t="s">
        <v>1788</v>
      </c>
      <c r="BK515" t="s">
        <v>1808</v>
      </c>
      <c r="BL515" t="s">
        <v>1809</v>
      </c>
      <c r="BM515" t="s">
        <v>1810</v>
      </c>
      <c r="BN515">
        <v>2009</v>
      </c>
      <c r="BO515">
        <v>0.95</v>
      </c>
      <c r="BP515" t="s">
        <v>1811</v>
      </c>
      <c r="BQ515" t="s">
        <v>1699</v>
      </c>
      <c r="BR515">
        <v>0</v>
      </c>
      <c r="BS515">
        <v>2006</v>
      </c>
      <c r="BT515" t="s">
        <v>2764</v>
      </c>
      <c r="BU515" t="s">
        <v>1863</v>
      </c>
      <c r="BV515">
        <v>0</v>
      </c>
      <c r="BW515">
        <v>0</v>
      </c>
      <c r="BX515">
        <v>0</v>
      </c>
      <c r="BY515">
        <v>2.4</v>
      </c>
      <c r="BZ515">
        <v>0.40550000000000003</v>
      </c>
      <c r="CA515">
        <v>0.11894</v>
      </c>
      <c r="CB515">
        <v>0.1469</v>
      </c>
      <c r="CC515">
        <v>0.1</v>
      </c>
      <c r="CD515">
        <v>0.05</v>
      </c>
      <c r="CE515">
        <v>0.1</v>
      </c>
      <c r="CF515">
        <v>0.56000000000000005</v>
      </c>
      <c r="CG515">
        <v>0.99</v>
      </c>
      <c r="CH515">
        <v>0</v>
      </c>
      <c r="CI515">
        <v>0</v>
      </c>
      <c r="CJ515">
        <v>0</v>
      </c>
      <c r="CK515">
        <v>0</v>
      </c>
      <c r="CL515" t="s">
        <v>1188</v>
      </c>
      <c r="CM515">
        <v>2020</v>
      </c>
      <c r="CN515">
        <v>0</v>
      </c>
      <c r="CO515">
        <v>0</v>
      </c>
      <c r="CP515">
        <v>0</v>
      </c>
      <c r="CQ515">
        <v>0</v>
      </c>
      <c r="CR515">
        <v>0</v>
      </c>
      <c r="CS515" t="s">
        <v>2602</v>
      </c>
      <c r="CT515">
        <v>0</v>
      </c>
      <c r="CU515">
        <v>0</v>
      </c>
      <c r="CV515">
        <v>0</v>
      </c>
      <c r="CW515" t="s">
        <v>1984</v>
      </c>
      <c r="CX515">
        <v>30.566099999999999</v>
      </c>
      <c r="CY515">
        <v>-87.224400000000003</v>
      </c>
      <c r="CZ515" t="s">
        <v>1817</v>
      </c>
      <c r="DA515" t="s">
        <v>1818</v>
      </c>
      <c r="DB515" t="s">
        <v>2483</v>
      </c>
      <c r="DC515">
        <v>0</v>
      </c>
      <c r="DD515" s="18">
        <v>580055</v>
      </c>
      <c r="DE515" s="18">
        <v>55418.6</v>
      </c>
      <c r="DF515" s="57">
        <v>6.2E-2</v>
      </c>
      <c r="DG515" t="s">
        <v>1877</v>
      </c>
      <c r="DH515">
        <v>428558.5</v>
      </c>
      <c r="DI515">
        <v>10.6</v>
      </c>
      <c r="DJ515">
        <v>47.4</v>
      </c>
      <c r="DK515">
        <v>53890.2</v>
      </c>
      <c r="DL515">
        <v>0.5</v>
      </c>
      <c r="DM515">
        <v>35</v>
      </c>
      <c r="DN515">
        <v>3</v>
      </c>
      <c r="DO515">
        <v>0</v>
      </c>
      <c r="DP515">
        <v>0</v>
      </c>
      <c r="DQ515">
        <v>5.2576235541535198E-2</v>
      </c>
      <c r="DR515">
        <v>118.401682439537</v>
      </c>
      <c r="DS515">
        <v>0</v>
      </c>
      <c r="DT515">
        <v>6.8502534593779904E-2</v>
      </c>
      <c r="DU515">
        <v>3.6548258354811097E-2</v>
      </c>
      <c r="DV515">
        <v>0.16343277792623101</v>
      </c>
      <c r="DW515" s="58">
        <v>185.81065588607899</v>
      </c>
      <c r="DX515">
        <v>8.6198722534931998E-7</v>
      </c>
      <c r="DY515">
        <v>0.16333826070419699</v>
      </c>
      <c r="DZ515">
        <v>4.3013959463644603E-3</v>
      </c>
      <c r="EA515">
        <v>0</v>
      </c>
      <c r="EB515">
        <v>0</v>
      </c>
      <c r="EC515">
        <v>0</v>
      </c>
      <c r="ED515">
        <v>359677</v>
      </c>
      <c r="EE515">
        <v>220</v>
      </c>
      <c r="EF515">
        <v>1</v>
      </c>
      <c r="EG515">
        <v>1</v>
      </c>
      <c r="EH515">
        <v>0</v>
      </c>
      <c r="EI515">
        <v>0.55000000000000004</v>
      </c>
      <c r="EJ515">
        <v>1</v>
      </c>
      <c r="EK515" t="s">
        <v>1822</v>
      </c>
      <c r="EL515" t="s">
        <v>1822</v>
      </c>
      <c r="EM515">
        <v>0</v>
      </c>
      <c r="EN515">
        <v>1</v>
      </c>
      <c r="EO515">
        <v>1</v>
      </c>
      <c r="EP515">
        <v>0</v>
      </c>
      <c r="EQ515">
        <v>0</v>
      </c>
      <c r="ER515">
        <v>1</v>
      </c>
      <c r="ES515">
        <v>0</v>
      </c>
      <c r="ET515">
        <v>0</v>
      </c>
      <c r="EU515">
        <v>0</v>
      </c>
      <c r="EV515">
        <v>0</v>
      </c>
      <c r="EW515">
        <v>1</v>
      </c>
      <c r="EX515">
        <v>1</v>
      </c>
      <c r="EY515">
        <v>1</v>
      </c>
      <c r="EZ515" t="s">
        <v>1801</v>
      </c>
      <c r="FA515">
        <v>63</v>
      </c>
      <c r="FB515" t="s">
        <v>1860</v>
      </c>
      <c r="FC515">
        <v>0</v>
      </c>
      <c r="FD515" t="s">
        <v>1803</v>
      </c>
      <c r="FE515">
        <v>0</v>
      </c>
      <c r="FF515">
        <v>0</v>
      </c>
      <c r="FG515">
        <v>0</v>
      </c>
      <c r="FH515">
        <v>1</v>
      </c>
      <c r="FI515">
        <v>0</v>
      </c>
      <c r="FJ515" t="s">
        <v>1871</v>
      </c>
      <c r="FK515">
        <v>1</v>
      </c>
      <c r="FL515">
        <v>90</v>
      </c>
      <c r="FM515">
        <v>66</v>
      </c>
      <c r="FN515">
        <v>66</v>
      </c>
      <c r="FO515">
        <v>86</v>
      </c>
      <c r="FP515">
        <v>1</v>
      </c>
      <c r="FQ515">
        <v>1</v>
      </c>
      <c r="FR515">
        <v>0</v>
      </c>
      <c r="FS515">
        <v>0</v>
      </c>
      <c r="FT515">
        <v>0</v>
      </c>
      <c r="FU515">
        <v>0</v>
      </c>
      <c r="FV515">
        <v>0</v>
      </c>
      <c r="FW515">
        <v>0</v>
      </c>
      <c r="FX515">
        <v>0</v>
      </c>
      <c r="FY515">
        <v>0</v>
      </c>
      <c r="FZ515">
        <v>0</v>
      </c>
      <c r="GA515">
        <v>0</v>
      </c>
      <c r="GB515">
        <v>0</v>
      </c>
      <c r="GC515">
        <v>0</v>
      </c>
      <c r="GD515">
        <v>0</v>
      </c>
      <c r="GE515">
        <v>0</v>
      </c>
      <c r="GF515">
        <v>0</v>
      </c>
      <c r="GG515">
        <v>0</v>
      </c>
      <c r="GH515">
        <v>0</v>
      </c>
      <c r="GI515">
        <v>0</v>
      </c>
      <c r="GJ515">
        <v>0</v>
      </c>
      <c r="GK515">
        <v>0</v>
      </c>
      <c r="GL515">
        <v>0</v>
      </c>
      <c r="GM515">
        <v>0</v>
      </c>
      <c r="GN515">
        <v>0</v>
      </c>
      <c r="GO515">
        <v>0</v>
      </c>
      <c r="GP515">
        <v>0</v>
      </c>
      <c r="GQ515" t="s">
        <v>2173</v>
      </c>
      <c r="GR515">
        <v>167.31590009999999</v>
      </c>
      <c r="GS515">
        <v>6.3353213852746004E-2</v>
      </c>
      <c r="GT515">
        <v>0.28329644685095801</v>
      </c>
      <c r="GU515">
        <v>0</v>
      </c>
      <c r="GV515">
        <v>302505</v>
      </c>
      <c r="GW515">
        <v>31356</v>
      </c>
      <c r="GX515">
        <v>0.03</v>
      </c>
      <c r="GY515">
        <v>28674</v>
      </c>
      <c r="GZ515">
        <v>189.5770317845986</v>
      </c>
      <c r="HA515" t="s">
        <v>1840</v>
      </c>
      <c r="HB515" s="57">
        <v>0.2</v>
      </c>
      <c r="HC515" t="s">
        <v>1840</v>
      </c>
      <c r="HD515" s="58">
        <v>190</v>
      </c>
      <c r="HE515" s="18">
        <v>131400</v>
      </c>
      <c r="HF515" s="18">
        <v>1497828.6</v>
      </c>
      <c r="HG515" s="18">
        <v>142293.717</v>
      </c>
      <c r="HH515" s="57">
        <v>8.1168831168831168E-2</v>
      </c>
      <c r="HI515">
        <v>125</v>
      </c>
      <c r="HJ515" s="11">
        <v>52.942140098181156</v>
      </c>
      <c r="HK515">
        <v>0</v>
      </c>
      <c r="HL515" s="11">
        <v>42.353712078544923</v>
      </c>
      <c r="HM515" s="59" t="s">
        <v>44</v>
      </c>
      <c r="HN515" s="59" t="s">
        <v>44</v>
      </c>
      <c r="HO515" s="59" t="s">
        <v>44</v>
      </c>
      <c r="HP515" s="59" t="s">
        <v>44</v>
      </c>
      <c r="HQ515" s="59" t="s">
        <v>44</v>
      </c>
      <c r="HR515" s="59" t="s">
        <v>44</v>
      </c>
      <c r="HS515" s="59" t="s">
        <v>44</v>
      </c>
      <c r="HT515" s="59" t="s">
        <v>44</v>
      </c>
      <c r="HU515" t="s">
        <v>44</v>
      </c>
      <c r="HV515" s="19">
        <v>1</v>
      </c>
      <c r="HW515" s="18">
        <v>79.020717750000003</v>
      </c>
      <c r="HX515" s="58">
        <v>26.029424426849999</v>
      </c>
      <c r="HY515" s="58">
        <v>48.970575573150001</v>
      </c>
      <c r="HZ515" s="57">
        <v>0.30630638550681699</v>
      </c>
      <c r="IA515" s="18">
        <v>131400</v>
      </c>
      <c r="IB515" s="18">
        <v>201243.29527797876</v>
      </c>
      <c r="IC515" s="18">
        <v>2293972.3228736799</v>
      </c>
      <c r="ID515" s="58">
        <v>19</v>
      </c>
      <c r="IE515" s="18">
        <v>21792.737067299957</v>
      </c>
      <c r="IF515" s="18">
        <v>120500.97993270005</v>
      </c>
      <c r="IG515" s="18">
        <v>125251670.13856091</v>
      </c>
      <c r="IH515" s="18">
        <v>0</v>
      </c>
      <c r="II515" s="18">
        <v>0</v>
      </c>
      <c r="IJ515" s="18">
        <v>2557.6924239223144</v>
      </c>
      <c r="IK515" s="58">
        <v>54.680515999999997</v>
      </c>
      <c r="IL515" s="58">
        <v>9.0883986629415503</v>
      </c>
      <c r="IM515" s="58">
        <v>14.099403265739999</v>
      </c>
      <c r="IN515" s="58">
        <v>52.37274034544329</v>
      </c>
      <c r="IO515" s="58">
        <v>0</v>
      </c>
      <c r="IP515" s="58">
        <v>77.949644553116471</v>
      </c>
      <c r="IQ515" s="58">
        <v>106.27673026131235</v>
      </c>
      <c r="IR515" s="58">
        <v>115.88920159932127</v>
      </c>
      <c r="IS515" s="58">
        <f>IJ515</f>
        <v>2557.6924239223144</v>
      </c>
      <c r="IT515" s="60"/>
      <c r="IU515" s="18">
        <f>IM515</f>
        <v>14.099403265739999</v>
      </c>
      <c r="IV515" s="18">
        <f>IK515</f>
        <v>54.680515999999997</v>
      </c>
      <c r="IW515" s="57">
        <f>1-HY515/BE515</f>
        <v>0.34705899235799997</v>
      </c>
      <c r="IX515" s="57">
        <f>(1/(1-IW515)-1)</f>
        <v>0.53153192753408507</v>
      </c>
      <c r="JA515" s="18">
        <v>205.4</v>
      </c>
    </row>
    <row r="516" spans="18:261" x14ac:dyDescent="0.2">
      <c r="R516" t="s">
        <v>1178</v>
      </c>
      <c r="S516">
        <v>856</v>
      </c>
      <c r="T516" t="s">
        <v>41</v>
      </c>
      <c r="U516">
        <v>2</v>
      </c>
      <c r="V516">
        <v>569</v>
      </c>
      <c r="W516" t="s">
        <v>42</v>
      </c>
      <c r="X516" t="s">
        <v>95</v>
      </c>
      <c r="Y516">
        <v>17143</v>
      </c>
      <c r="Z516">
        <v>245</v>
      </c>
      <c r="AA516">
        <v>560</v>
      </c>
      <c r="AB516" t="b">
        <v>0</v>
      </c>
      <c r="AC516">
        <v>10606</v>
      </c>
      <c r="AD516">
        <v>1968</v>
      </c>
      <c r="AE516" s="10">
        <v>2021</v>
      </c>
      <c r="AF516" s="11">
        <v>999</v>
      </c>
      <c r="AG516" s="11" t="e">
        <v>#N/A</v>
      </c>
      <c r="AH516" s="11">
        <v>999</v>
      </c>
      <c r="AI516" s="11" t="e">
        <v>#N/A</v>
      </c>
      <c r="AJ516" s="11" t="e">
        <v>#N/A</v>
      </c>
      <c r="AK516" s="11" t="e">
        <v>#N/A</v>
      </c>
      <c r="AL516" s="11" t="e">
        <v>#N/A</v>
      </c>
      <c r="AM516" s="11"/>
      <c r="AQ516" t="s">
        <v>764</v>
      </c>
      <c r="AR516" t="s">
        <v>1185</v>
      </c>
      <c r="AS516">
        <v>641</v>
      </c>
      <c r="AT516" t="s">
        <v>41</v>
      </c>
      <c r="AU516">
        <v>5</v>
      </c>
      <c r="AV516">
        <v>460</v>
      </c>
      <c r="AW516" t="s">
        <v>42</v>
      </c>
      <c r="AX516">
        <v>0</v>
      </c>
      <c r="AY516" t="s">
        <v>380</v>
      </c>
      <c r="AZ516" t="s">
        <v>275</v>
      </c>
      <c r="BA516">
        <v>12</v>
      </c>
      <c r="BB516" t="s">
        <v>766</v>
      </c>
      <c r="BC516">
        <v>33</v>
      </c>
      <c r="BD516">
        <v>12033</v>
      </c>
      <c r="BE516">
        <v>75</v>
      </c>
      <c r="BF516">
        <v>11274</v>
      </c>
      <c r="BG516">
        <v>1961</v>
      </c>
      <c r="BH516">
        <v>2026</v>
      </c>
      <c r="BI516" t="s">
        <v>1881</v>
      </c>
      <c r="BJ516" t="s">
        <v>1788</v>
      </c>
      <c r="BK516" t="s">
        <v>1808</v>
      </c>
      <c r="BL516" t="s">
        <v>1809</v>
      </c>
      <c r="BM516" t="s">
        <v>1810</v>
      </c>
      <c r="BN516">
        <v>2009</v>
      </c>
      <c r="BO516">
        <v>0.95</v>
      </c>
      <c r="BP516" t="s">
        <v>1811</v>
      </c>
      <c r="BQ516" t="s">
        <v>1699</v>
      </c>
      <c r="BR516">
        <v>0</v>
      </c>
      <c r="BS516">
        <v>2006</v>
      </c>
      <c r="BT516" t="s">
        <v>2764</v>
      </c>
      <c r="BU516" t="s">
        <v>1863</v>
      </c>
      <c r="BV516">
        <v>0</v>
      </c>
      <c r="BW516">
        <v>0</v>
      </c>
      <c r="BX516">
        <v>0</v>
      </c>
      <c r="BY516">
        <v>2.4</v>
      </c>
      <c r="BZ516">
        <v>0.37569999999999998</v>
      </c>
      <c r="CA516">
        <v>0.1159</v>
      </c>
      <c r="CB516">
        <v>0.1469</v>
      </c>
      <c r="CC516">
        <v>0.1</v>
      </c>
      <c r="CD516">
        <v>0.05</v>
      </c>
      <c r="CE516">
        <v>0.1</v>
      </c>
      <c r="CF516">
        <v>0.56000000000000005</v>
      </c>
      <c r="CG516">
        <v>0.99</v>
      </c>
      <c r="CH516">
        <v>0</v>
      </c>
      <c r="CI516">
        <v>0</v>
      </c>
      <c r="CJ516">
        <v>0</v>
      </c>
      <c r="CK516">
        <v>0</v>
      </c>
      <c r="CL516" t="s">
        <v>1188</v>
      </c>
      <c r="CM516">
        <v>2020</v>
      </c>
      <c r="CN516">
        <v>0</v>
      </c>
      <c r="CO516">
        <v>0</v>
      </c>
      <c r="CP516">
        <v>0</v>
      </c>
      <c r="CQ516">
        <v>0</v>
      </c>
      <c r="CR516">
        <v>0</v>
      </c>
      <c r="CS516" t="s">
        <v>2602</v>
      </c>
      <c r="CT516">
        <v>0</v>
      </c>
      <c r="CU516">
        <v>0</v>
      </c>
      <c r="CV516">
        <v>0</v>
      </c>
      <c r="CW516" t="s">
        <v>1984</v>
      </c>
      <c r="CX516">
        <v>30.566099999999999</v>
      </c>
      <c r="CY516">
        <v>-87.224400000000003</v>
      </c>
      <c r="CZ516" t="s">
        <v>1817</v>
      </c>
      <c r="DA516" t="s">
        <v>1818</v>
      </c>
      <c r="DB516" t="s">
        <v>2483</v>
      </c>
      <c r="DC516">
        <v>0</v>
      </c>
      <c r="DD516" s="18">
        <v>538807</v>
      </c>
      <c r="DE516" s="18">
        <v>52035.6</v>
      </c>
      <c r="DF516" s="57">
        <v>5.6000000000000001E-2</v>
      </c>
      <c r="DG516" t="s">
        <v>1877</v>
      </c>
      <c r="DH516">
        <v>444143</v>
      </c>
      <c r="DI516">
        <v>11.2</v>
      </c>
      <c r="DJ516">
        <v>45</v>
      </c>
      <c r="DK516">
        <v>51882.400000000001</v>
      </c>
      <c r="DL516">
        <v>0.66666666666666596</v>
      </c>
      <c r="DM516">
        <v>35.25</v>
      </c>
      <c r="DN516">
        <v>3</v>
      </c>
      <c r="DO516">
        <v>0</v>
      </c>
      <c r="DP516">
        <v>0</v>
      </c>
      <c r="DQ516">
        <v>5.6752078544876697E-2</v>
      </c>
      <c r="DR516">
        <v>118.696972276609</v>
      </c>
      <c r="DS516">
        <v>0</v>
      </c>
      <c r="DT516">
        <v>6.0366424194862801E-2</v>
      </c>
      <c r="DU516">
        <v>4.15733277407309E-2</v>
      </c>
      <c r="DV516">
        <v>0.16703569181543601</v>
      </c>
      <c r="DW516" s="58">
        <v>192.582501712115</v>
      </c>
      <c r="DX516">
        <v>1.23730142085508E-6</v>
      </c>
      <c r="DY516">
        <v>0.15873266042693401</v>
      </c>
      <c r="DZ516">
        <v>4.2247541017081296E-3</v>
      </c>
      <c r="EA516">
        <v>0</v>
      </c>
      <c r="EB516">
        <v>0</v>
      </c>
      <c r="EC516">
        <v>0</v>
      </c>
      <c r="ED516">
        <v>381425</v>
      </c>
      <c r="EE516">
        <v>99</v>
      </c>
      <c r="EF516">
        <v>1</v>
      </c>
      <c r="EG516">
        <v>1</v>
      </c>
      <c r="EH516">
        <v>0</v>
      </c>
      <c r="EI516">
        <v>0.27</v>
      </c>
      <c r="EJ516">
        <v>1</v>
      </c>
      <c r="EK516" t="s">
        <v>1822</v>
      </c>
      <c r="EL516" t="s">
        <v>1822</v>
      </c>
      <c r="EM516">
        <v>0</v>
      </c>
      <c r="EN516">
        <v>1</v>
      </c>
      <c r="EO516">
        <v>1</v>
      </c>
      <c r="EP516">
        <v>0</v>
      </c>
      <c r="EQ516">
        <v>0</v>
      </c>
      <c r="ER516">
        <v>1</v>
      </c>
      <c r="ES516">
        <v>0</v>
      </c>
      <c r="ET516">
        <v>0</v>
      </c>
      <c r="EU516">
        <v>0</v>
      </c>
      <c r="EV516">
        <v>0</v>
      </c>
      <c r="EW516">
        <v>1</v>
      </c>
      <c r="EX516">
        <v>1</v>
      </c>
      <c r="EY516">
        <v>1</v>
      </c>
      <c r="EZ516" t="s">
        <v>1801</v>
      </c>
      <c r="FA516">
        <v>61</v>
      </c>
      <c r="FB516" t="s">
        <v>1860</v>
      </c>
      <c r="FC516">
        <v>0</v>
      </c>
      <c r="FD516" t="s">
        <v>1803</v>
      </c>
      <c r="FE516">
        <v>0</v>
      </c>
      <c r="FF516">
        <v>0</v>
      </c>
      <c r="FG516">
        <v>0</v>
      </c>
      <c r="FH516">
        <v>1</v>
      </c>
      <c r="FI516">
        <v>0</v>
      </c>
      <c r="FJ516" t="s">
        <v>1871</v>
      </c>
      <c r="FK516">
        <v>1</v>
      </c>
      <c r="FL516">
        <v>90</v>
      </c>
      <c r="FM516">
        <v>66</v>
      </c>
      <c r="FN516">
        <v>66</v>
      </c>
      <c r="FO516">
        <v>86</v>
      </c>
      <c r="FP516">
        <v>1</v>
      </c>
      <c r="FQ516">
        <v>1</v>
      </c>
      <c r="FR516">
        <v>0</v>
      </c>
      <c r="FS516">
        <v>0</v>
      </c>
      <c r="FT516">
        <v>0</v>
      </c>
      <c r="FU516">
        <v>0</v>
      </c>
      <c r="FV516">
        <v>0</v>
      </c>
      <c r="FW516">
        <v>0</v>
      </c>
      <c r="FX516">
        <v>0</v>
      </c>
      <c r="FY516">
        <v>0</v>
      </c>
      <c r="FZ516">
        <v>0</v>
      </c>
      <c r="GA516">
        <v>0</v>
      </c>
      <c r="GB516">
        <v>0</v>
      </c>
      <c r="GC516">
        <v>0</v>
      </c>
      <c r="GD516">
        <v>0</v>
      </c>
      <c r="GE516">
        <v>0</v>
      </c>
      <c r="GF516">
        <v>0</v>
      </c>
      <c r="GG516">
        <v>0</v>
      </c>
      <c r="GH516">
        <v>0</v>
      </c>
      <c r="GI516">
        <v>0</v>
      </c>
      <c r="GJ516">
        <v>0</v>
      </c>
      <c r="GK516">
        <v>0</v>
      </c>
      <c r="GL516">
        <v>0</v>
      </c>
      <c r="GM516">
        <v>0</v>
      </c>
      <c r="GN516">
        <v>0</v>
      </c>
      <c r="GO516">
        <v>0</v>
      </c>
      <c r="GP516">
        <v>0</v>
      </c>
      <c r="GQ516" t="s">
        <v>2173</v>
      </c>
      <c r="GR516">
        <v>167.31590009999999</v>
      </c>
      <c r="GS516">
        <v>6.6939244825543004E-2</v>
      </c>
      <c r="GT516">
        <v>0.26895232295977101</v>
      </c>
      <c r="GU516">
        <v>0</v>
      </c>
      <c r="GV516">
        <v>331082</v>
      </c>
      <c r="GW516">
        <v>34246</v>
      </c>
      <c r="GX516">
        <v>0.03</v>
      </c>
      <c r="GY516">
        <v>31587</v>
      </c>
      <c r="GZ516">
        <v>190.81073570897843</v>
      </c>
      <c r="HA516" t="s">
        <v>1840</v>
      </c>
      <c r="HB516" s="57">
        <v>0.2</v>
      </c>
      <c r="HC516" t="s">
        <v>1806</v>
      </c>
      <c r="HD516" s="58">
        <v>192.582501712115</v>
      </c>
      <c r="HE516" s="18">
        <v>131400</v>
      </c>
      <c r="HF516" s="18">
        <v>1481403.6</v>
      </c>
      <c r="HG516" s="18">
        <v>142646.20566666668</v>
      </c>
      <c r="HH516" s="57">
        <v>8.1168831168831168E-2</v>
      </c>
      <c r="HI516">
        <v>125</v>
      </c>
      <c r="HJ516" s="11">
        <v>53.385600528246393</v>
      </c>
      <c r="HK516">
        <v>0</v>
      </c>
      <c r="HL516" s="11">
        <v>42.708480422597113</v>
      </c>
      <c r="HM516" s="59" t="s">
        <v>44</v>
      </c>
      <c r="HN516" s="59" t="s">
        <v>44</v>
      </c>
      <c r="HO516" s="59" t="s">
        <v>44</v>
      </c>
      <c r="HP516" s="59" t="s">
        <v>44</v>
      </c>
      <c r="HQ516" s="59" t="s">
        <v>44</v>
      </c>
      <c r="HR516" s="59" t="s">
        <v>44</v>
      </c>
      <c r="HS516" s="59" t="s">
        <v>44</v>
      </c>
      <c r="HT516" s="59" t="s">
        <v>44</v>
      </c>
      <c r="HU516" t="s">
        <v>44</v>
      </c>
      <c r="HV516" s="19">
        <v>1</v>
      </c>
      <c r="HW516" s="18">
        <v>78.154186499999994</v>
      </c>
      <c r="HX516" s="58">
        <v>25.743989033099993</v>
      </c>
      <c r="HY516" s="58">
        <v>49.256010966900007</v>
      </c>
      <c r="HZ516" s="57">
        <v>0.30453135983910645</v>
      </c>
      <c r="IA516" s="18">
        <v>131400</v>
      </c>
      <c r="IB516" s="18">
        <v>200077.10341429294</v>
      </c>
      <c r="IC516" s="18">
        <v>2255669.2638927386</v>
      </c>
      <c r="ID516" s="58">
        <v>19.2582501712115</v>
      </c>
      <c r="IE516" s="18">
        <v>21720.121493779425</v>
      </c>
      <c r="IF516" s="18">
        <v>120926.08417288725</v>
      </c>
      <c r="IG516" s="18">
        <v>123878176.08054525</v>
      </c>
      <c r="IH516" s="18">
        <v>0</v>
      </c>
      <c r="II516" s="18">
        <v>0</v>
      </c>
      <c r="IJ516" s="18">
        <v>2514.9859610797807</v>
      </c>
      <c r="IK516" s="58">
        <v>54.680515999999997</v>
      </c>
      <c r="IL516" s="58">
        <v>8.8386491311956448</v>
      </c>
      <c r="IM516" s="58">
        <v>13.944790983239997</v>
      </c>
      <c r="IN516" s="58">
        <v>52.778859429998818</v>
      </c>
      <c r="IO516" s="58">
        <v>0</v>
      </c>
      <c r="IP516" s="58">
        <v>78.224635880482623</v>
      </c>
      <c r="IQ516" s="58">
        <v>104.81188035483584</v>
      </c>
      <c r="IR516" s="58">
        <v>113.89007733794875</v>
      </c>
      <c r="IS516" s="58">
        <f>IJ516</f>
        <v>2514.9859610797807</v>
      </c>
      <c r="IT516" s="60"/>
      <c r="IU516" s="18">
        <f>IM516</f>
        <v>13.944790983239997</v>
      </c>
      <c r="IV516" s="18">
        <f>IK516</f>
        <v>54.680515999999997</v>
      </c>
      <c r="IW516" s="57">
        <f>1-HY516/BE516</f>
        <v>0.3432531871079999</v>
      </c>
      <c r="IX516" s="57">
        <f>(1/(1-IW516)-1)</f>
        <v>0.52265679919553221</v>
      </c>
      <c r="JA516" s="18">
        <v>205.4</v>
      </c>
    </row>
    <row r="517" spans="18:261" x14ac:dyDescent="0.2">
      <c r="R517" t="s">
        <v>1180</v>
      </c>
      <c r="S517">
        <v>856</v>
      </c>
      <c r="T517" t="s">
        <v>41</v>
      </c>
      <c r="U517">
        <v>3</v>
      </c>
      <c r="V517">
        <v>570</v>
      </c>
      <c r="W517" t="s">
        <v>42</v>
      </c>
      <c r="X517" t="s">
        <v>95</v>
      </c>
      <c r="Y517">
        <v>17143</v>
      </c>
      <c r="Z517">
        <v>315</v>
      </c>
      <c r="AA517">
        <v>560</v>
      </c>
      <c r="AB517" t="b">
        <v>1</v>
      </c>
      <c r="AC517">
        <v>10627</v>
      </c>
      <c r="AD517">
        <v>1960</v>
      </c>
      <c r="AE517" s="10">
        <v>2021</v>
      </c>
      <c r="AF517" s="11">
        <v>999</v>
      </c>
      <c r="AG517" s="11" t="e">
        <v>#N/A</v>
      </c>
      <c r="AH517" s="11">
        <v>999</v>
      </c>
      <c r="AI517" s="11" t="e">
        <v>#N/A</v>
      </c>
      <c r="AJ517" s="11" t="e">
        <v>#N/A</v>
      </c>
      <c r="AK517" s="11" t="e">
        <v>#N/A</v>
      </c>
      <c r="AL517" s="11" t="e">
        <v>#N/A</v>
      </c>
      <c r="AM517" s="11"/>
    </row>
    <row r="518" spans="18:261" x14ac:dyDescent="0.2">
      <c r="R518" t="s">
        <v>1205</v>
      </c>
      <c r="S518">
        <v>994</v>
      </c>
      <c r="T518" t="s">
        <v>41</v>
      </c>
      <c r="U518">
        <v>1</v>
      </c>
      <c r="V518">
        <v>692</v>
      </c>
      <c r="W518" t="s">
        <v>42</v>
      </c>
      <c r="X518" t="s">
        <v>43</v>
      </c>
      <c r="Y518">
        <v>18125</v>
      </c>
      <c r="Z518">
        <v>222</v>
      </c>
      <c r="AA518">
        <v>1702</v>
      </c>
      <c r="AB518" t="b">
        <v>0</v>
      </c>
      <c r="AC518">
        <v>10879</v>
      </c>
      <c r="AD518">
        <v>1967</v>
      </c>
      <c r="AE518" s="10">
        <v>2021</v>
      </c>
      <c r="AF518" s="11">
        <v>8</v>
      </c>
      <c r="AG518" s="11">
        <v>11.909206911784761</v>
      </c>
      <c r="AH518" s="11">
        <v>0</v>
      </c>
      <c r="AI518" s="11">
        <v>11.909206911784761</v>
      </c>
      <c r="AJ518" s="11" t="s">
        <v>43</v>
      </c>
      <c r="AK518" s="11">
        <v>4.82</v>
      </c>
      <c r="AL518" s="11" t="s">
        <v>43</v>
      </c>
      <c r="AM518" s="11">
        <v>-28.91</v>
      </c>
    </row>
    <row r="519" spans="18:261" x14ac:dyDescent="0.2">
      <c r="R519" t="s">
        <v>1181</v>
      </c>
      <c r="S519">
        <v>994</v>
      </c>
      <c r="T519" t="s">
        <v>41</v>
      </c>
      <c r="U519">
        <v>2</v>
      </c>
      <c r="V519">
        <v>693</v>
      </c>
      <c r="W519" t="s">
        <v>42</v>
      </c>
      <c r="X519" t="s">
        <v>43</v>
      </c>
      <c r="Y519">
        <v>18125</v>
      </c>
      <c r="Z519">
        <v>422</v>
      </c>
      <c r="AA519">
        <v>1702</v>
      </c>
      <c r="AB519" t="b">
        <v>1</v>
      </c>
      <c r="AC519">
        <v>10642</v>
      </c>
      <c r="AD519">
        <v>1969</v>
      </c>
      <c r="AE519" s="10">
        <v>2021</v>
      </c>
      <c r="AF519" s="11">
        <v>8</v>
      </c>
      <c r="AG519" s="11">
        <v>11.909206911784761</v>
      </c>
      <c r="AH519" s="11">
        <v>0</v>
      </c>
      <c r="AI519" s="11">
        <v>11.909206911784761</v>
      </c>
      <c r="AJ519" s="11" t="s">
        <v>43</v>
      </c>
      <c r="AK519" s="11">
        <v>4.82</v>
      </c>
      <c r="AL519" s="11" t="s">
        <v>43</v>
      </c>
      <c r="AM519" s="11">
        <v>-28.91</v>
      </c>
    </row>
    <row r="520" spans="18:261" x14ac:dyDescent="0.2">
      <c r="R520" t="s">
        <v>1206</v>
      </c>
      <c r="S520">
        <v>2451</v>
      </c>
      <c r="T520" t="s">
        <v>872</v>
      </c>
      <c r="U520">
        <v>1</v>
      </c>
      <c r="V520">
        <v>1596</v>
      </c>
      <c r="W520" t="s">
        <v>42</v>
      </c>
      <c r="X520" t="s">
        <v>68</v>
      </c>
      <c r="Y520">
        <v>35045</v>
      </c>
      <c r="Z520">
        <v>340</v>
      </c>
      <c r="AA520">
        <v>847</v>
      </c>
      <c r="AB520" t="b">
        <v>1</v>
      </c>
      <c r="AC520">
        <v>11292</v>
      </c>
      <c r="AD520">
        <v>1976</v>
      </c>
      <c r="AE520" s="10">
        <v>2021</v>
      </c>
      <c r="AF520" s="11">
        <v>999</v>
      </c>
      <c r="AG520" s="11" t="e">
        <v>#N/A</v>
      </c>
      <c r="AH520" s="11">
        <v>999</v>
      </c>
      <c r="AI520" s="11" t="e">
        <v>#N/A</v>
      </c>
      <c r="AJ520" s="11" t="e">
        <v>#N/A</v>
      </c>
      <c r="AK520" s="11" t="e">
        <v>#N/A</v>
      </c>
      <c r="AL520" s="11" t="e">
        <v>#N/A</v>
      </c>
      <c r="AM520" s="11"/>
    </row>
    <row r="521" spans="18:261" x14ac:dyDescent="0.2">
      <c r="R521" t="s">
        <v>1207</v>
      </c>
      <c r="S521">
        <v>2451</v>
      </c>
      <c r="T521" t="s">
        <v>872</v>
      </c>
      <c r="U521">
        <v>4</v>
      </c>
      <c r="V521">
        <v>1599</v>
      </c>
      <c r="W521" t="s">
        <v>42</v>
      </c>
      <c r="X521" t="s">
        <v>68</v>
      </c>
      <c r="Y521">
        <v>35045</v>
      </c>
      <c r="Z521">
        <v>507</v>
      </c>
      <c r="AA521">
        <v>847</v>
      </c>
      <c r="AB521" t="b">
        <v>1</v>
      </c>
      <c r="AC521">
        <v>10884</v>
      </c>
      <c r="AD521">
        <v>1982</v>
      </c>
      <c r="AE521" s="10">
        <v>2021</v>
      </c>
      <c r="AF521" s="11">
        <v>999</v>
      </c>
      <c r="AG521" s="11" t="e">
        <v>#N/A</v>
      </c>
      <c r="AH521" s="11">
        <v>999</v>
      </c>
      <c r="AI521" s="11" t="e">
        <v>#N/A</v>
      </c>
      <c r="AJ521" s="11" t="e">
        <v>#N/A</v>
      </c>
      <c r="AK521" s="11" t="e">
        <v>#N/A</v>
      </c>
      <c r="AL521" s="11" t="e">
        <v>#N/A</v>
      </c>
      <c r="AM52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2C4F-1B21-4761-964C-819CBCA7180C}">
  <dimension ref="A2:BA521"/>
  <sheetViews>
    <sheetView tabSelected="1" topLeftCell="A3" zoomScale="120" zoomScaleNormal="120" workbookViewId="0">
      <pane xSplit="2" ySplit="11" topLeftCell="V137" activePane="bottomRight" state="frozen"/>
      <selection activeCell="A3" sqref="A3"/>
      <selection pane="topRight" activeCell="C3" sqref="C3"/>
      <selection pane="bottomLeft" activeCell="A14" sqref="A14"/>
      <selection pane="bottomRight" activeCell="AH319" sqref="AH319"/>
    </sheetView>
  </sheetViews>
  <sheetFormatPr baseColWidth="10" defaultColWidth="8.83203125" defaultRowHeight="15" x14ac:dyDescent="0.2"/>
  <cols>
    <col min="2" max="2" width="30.6640625" customWidth="1"/>
    <col min="3" max="5" width="12.33203125" customWidth="1"/>
    <col min="6" max="6" width="12.5" customWidth="1"/>
    <col min="7" max="9" width="16.5" customWidth="1"/>
    <col min="10" max="11" width="12.5" customWidth="1"/>
    <col min="18" max="18" width="12.1640625" bestFit="1" customWidth="1"/>
    <col min="20" max="20" width="12.1640625" bestFit="1" customWidth="1"/>
    <col min="32" max="33" width="14.6640625" customWidth="1"/>
    <col min="34" max="36" width="14.83203125" customWidth="1"/>
    <col min="37" max="40" width="21" customWidth="1"/>
    <col min="41" max="45" width="18.6640625" customWidth="1"/>
    <col min="46" max="46" width="19.33203125" customWidth="1"/>
    <col min="47" max="48" width="16.6640625" customWidth="1"/>
    <col min="49" max="49" width="15.5" customWidth="1"/>
    <col min="50" max="50" width="27.83203125" customWidth="1"/>
    <col min="51" max="51" width="20.5" customWidth="1"/>
    <col min="52" max="52" width="18.5" customWidth="1"/>
    <col min="53" max="53" width="17" customWidth="1"/>
    <col min="54" max="54" width="8.6640625" customWidth="1"/>
  </cols>
  <sheetData>
    <row r="2" spans="1:53" ht="16" thickBot="1" x14ac:dyDescent="0.25">
      <c r="B2" s="67" t="s">
        <v>2792</v>
      </c>
      <c r="C2" s="20"/>
    </row>
    <row r="3" spans="1:53" ht="16" thickBot="1" x14ac:dyDescent="0.25">
      <c r="B3" s="68" t="s">
        <v>2771</v>
      </c>
      <c r="C3" s="100">
        <v>0.4</v>
      </c>
    </row>
    <row r="4" spans="1:53" ht="16" thickBot="1" x14ac:dyDescent="0.25">
      <c r="B4" s="68" t="s">
        <v>2835</v>
      </c>
      <c r="C4" s="101">
        <v>12</v>
      </c>
    </row>
    <row r="6" spans="1:53" ht="86.5" customHeight="1" x14ac:dyDescent="0.2">
      <c r="B6" s="64" t="s">
        <v>2791</v>
      </c>
      <c r="C6" s="65" t="s">
        <v>1186</v>
      </c>
      <c r="D6" s="65" t="s">
        <v>2836</v>
      </c>
      <c r="E6" s="65" t="s">
        <v>2833</v>
      </c>
      <c r="F6" s="65" t="s">
        <v>2834</v>
      </c>
    </row>
    <row r="7" spans="1:53" x14ac:dyDescent="0.2">
      <c r="B7" s="66" t="s">
        <v>2837</v>
      </c>
      <c r="C7" s="24">
        <f>SUMIFS($P$14:$P$521,$A$14:$A$521,TRUE)/1000</f>
        <v>116.7871</v>
      </c>
      <c r="D7" s="24">
        <f>AVERAGEIFS($P$14:$P$521,$A$14:$A$521,TRUE)</f>
        <v>382.90852459016389</v>
      </c>
      <c r="E7" s="24">
        <f>SUMIFS($AZ$14:$AZ$521,$A$14:$A$521,TRUE)/SUMIFS($P$14:$P$521,$A$14:$A$521,TRUE)</f>
        <v>29.116944892655543</v>
      </c>
      <c r="F7" s="24">
        <f>SUMIFS($BA$14:$BA$521,$A$14:$A$521,TRUE)/SUMIFS($P$14:$P$521,$A$14:$A$521,TRUE)</f>
        <v>27.423224620753967</v>
      </c>
    </row>
    <row r="13" spans="1:53" ht="128" x14ac:dyDescent="0.2">
      <c r="A13" s="103" t="s">
        <v>2790</v>
      </c>
      <c r="B13" s="1" t="s">
        <v>0</v>
      </c>
      <c r="C13" s="1" t="s">
        <v>1</v>
      </c>
      <c r="D13" s="1" t="s">
        <v>2</v>
      </c>
      <c r="E13" s="1" t="s">
        <v>3</v>
      </c>
      <c r="F13" s="22" t="s">
        <v>4</v>
      </c>
      <c r="G13" s="1" t="s">
        <v>5</v>
      </c>
      <c r="H13" s="1" t="s">
        <v>6</v>
      </c>
      <c r="I13" s="1" t="s">
        <v>153</v>
      </c>
      <c r="J13" s="1" t="s">
        <v>154</v>
      </c>
      <c r="K13" s="1" t="s">
        <v>7</v>
      </c>
      <c r="L13" s="1" t="s">
        <v>155</v>
      </c>
      <c r="M13" s="1" t="s">
        <v>156</v>
      </c>
      <c r="N13" s="1" t="s">
        <v>157</v>
      </c>
      <c r="O13" s="1" t="s">
        <v>8</v>
      </c>
      <c r="P13" s="23" t="s">
        <v>9</v>
      </c>
      <c r="Q13" s="1" t="s">
        <v>12</v>
      </c>
      <c r="R13" s="1" t="s">
        <v>13</v>
      </c>
      <c r="S13" s="1" t="s">
        <v>14</v>
      </c>
      <c r="T13" s="1" t="s">
        <v>1188</v>
      </c>
      <c r="U13" s="26" t="s">
        <v>23</v>
      </c>
      <c r="V13" s="26" t="s">
        <v>1220</v>
      </c>
      <c r="W13" s="26" t="s">
        <v>25</v>
      </c>
      <c r="X13" s="26" t="s">
        <v>1221</v>
      </c>
      <c r="Y13" s="26" t="s">
        <v>27</v>
      </c>
      <c r="Z13" s="26" t="s">
        <v>28</v>
      </c>
      <c r="AA13" s="26" t="s">
        <v>2765</v>
      </c>
      <c r="AB13" s="26" t="s">
        <v>2766</v>
      </c>
      <c r="AC13" s="26" t="s">
        <v>2838</v>
      </c>
      <c r="AD13" s="26" t="s">
        <v>2839</v>
      </c>
      <c r="AE13" s="26" t="s">
        <v>2767</v>
      </c>
      <c r="AF13" s="62" t="s">
        <v>2768</v>
      </c>
      <c r="AG13" s="62" t="s">
        <v>2776</v>
      </c>
      <c r="AH13" s="61" t="s">
        <v>2769</v>
      </c>
      <c r="AI13" s="61" t="s">
        <v>2770</v>
      </c>
      <c r="AJ13" s="61" t="s">
        <v>2772</v>
      </c>
      <c r="AK13" s="61" t="s">
        <v>2773</v>
      </c>
      <c r="AL13" s="61" t="s">
        <v>2774</v>
      </c>
      <c r="AM13" s="61" t="s">
        <v>2775</v>
      </c>
      <c r="AN13" s="61" t="s">
        <v>2777</v>
      </c>
      <c r="AO13" s="61" t="s">
        <v>2778</v>
      </c>
      <c r="AP13" s="61" t="s">
        <v>2779</v>
      </c>
      <c r="AQ13" s="61" t="s">
        <v>2780</v>
      </c>
      <c r="AR13" s="61" t="s">
        <v>2781</v>
      </c>
      <c r="AS13" s="61" t="s">
        <v>2782</v>
      </c>
      <c r="AT13" s="61" t="s">
        <v>2783</v>
      </c>
      <c r="AU13" s="61" t="s">
        <v>2784</v>
      </c>
      <c r="AV13" s="61" t="s">
        <v>2785</v>
      </c>
      <c r="AW13" s="63" t="s">
        <v>2786</v>
      </c>
      <c r="AX13" s="61" t="s">
        <v>2787</v>
      </c>
      <c r="AY13" s="63" t="s">
        <v>2788</v>
      </c>
      <c r="AZ13" s="61" t="s">
        <v>2789</v>
      </c>
      <c r="BA13" s="61" t="s">
        <v>2793</v>
      </c>
    </row>
    <row r="14" spans="1:53" x14ac:dyDescent="0.2">
      <c r="A14" s="21" t="b">
        <f>AND($S14&gt;2030,$T14=0)</f>
        <v>1</v>
      </c>
      <c r="B14" t="s">
        <v>158</v>
      </c>
      <c r="C14" t="s">
        <v>159</v>
      </c>
      <c r="D14">
        <v>10113</v>
      </c>
      <c r="E14" t="s">
        <v>41</v>
      </c>
      <c r="F14" t="s">
        <v>160</v>
      </c>
      <c r="G14">
        <v>3527</v>
      </c>
      <c r="H14" t="s">
        <v>42</v>
      </c>
      <c r="I14">
        <v>0</v>
      </c>
      <c r="J14" t="s">
        <v>161</v>
      </c>
      <c r="K14" t="s">
        <v>72</v>
      </c>
      <c r="L14">
        <v>42</v>
      </c>
      <c r="M14" t="s">
        <v>162</v>
      </c>
      <c r="N14">
        <v>107</v>
      </c>
      <c r="O14">
        <v>42107</v>
      </c>
      <c r="P14">
        <v>40</v>
      </c>
      <c r="Q14">
        <v>13587</v>
      </c>
      <c r="R14">
        <v>1988</v>
      </c>
      <c r="S14">
        <v>9999</v>
      </c>
      <c r="T14">
        <v>0</v>
      </c>
      <c r="U14" s="106">
        <v>3893.3710177013008</v>
      </c>
      <c r="V14" s="104">
        <f>IFERROR(VLOOKUP($C$4&amp;"yr",LOOKUPS!$B$12:$D$26,2,FALSE),"")</f>
        <v>0.12499399999999999</v>
      </c>
      <c r="W14" s="106">
        <v>17.778094593739841</v>
      </c>
      <c r="X14" s="106">
        <v>92.538758562141624</v>
      </c>
      <c r="Y14" s="104">
        <v>0.42381487082980424</v>
      </c>
      <c r="Z14" s="104">
        <v>0.73555329593488361</v>
      </c>
      <c r="AA14" s="105">
        <v>60.300365283711024</v>
      </c>
      <c r="AB14" s="105">
        <v>9.64</v>
      </c>
      <c r="AC14" s="106">
        <f>IFERROR((VLOOKUP($C$4&amp;"yr",LOOKUPS!$B$12:$D$26,3,FALSE))*SUM(AA14:AB14),"")</f>
        <v>79.200989484160729</v>
      </c>
      <c r="AD14" s="106">
        <f>IFERROR(VLOOKUP($C$4,LOOKUPS!$F$12:$I$26,4,FALSE),"")</f>
        <v>84.990216928104203</v>
      </c>
      <c r="AE14" s="106">
        <v>228.6</v>
      </c>
      <c r="AF14" s="107">
        <f t="shared" ref="AF14:AF77" si="0">(AE14/2000000)*Q14/1.1023</f>
        <v>1.4088670053524448</v>
      </c>
      <c r="AG14" s="108">
        <f t="shared" ref="AG14:AG77" si="1">$C$3*8760*P14*Q14/1000</f>
        <v>1904353.92</v>
      </c>
      <c r="AH14" s="109">
        <f t="shared" ref="AH14:AH77" si="2">(P14*(1-Y14))</f>
        <v>23.047405166807835</v>
      </c>
      <c r="AI14" s="108">
        <f t="shared" ref="AI14:AI77" si="3">(1+Z14)*Q14</f>
        <v>23580.962631867264</v>
      </c>
      <c r="AJ14" s="108">
        <f t="shared" ref="AJ14:AJ77" si="4">AH14*$C$3*8760</f>
        <v>80758.107704494658</v>
      </c>
      <c r="AK14" s="108">
        <f>AJ14*AI14/1000</f>
        <v>1904353.9200000002</v>
      </c>
      <c r="AL14" s="108">
        <f>($AK14*$AE14/2000)/1.1023*0.1</f>
        <v>19746.679947019868</v>
      </c>
      <c r="AM14" s="108">
        <f>($AK14*$AE14/2000)/1.1023*0.9</f>
        <v>177720.11952317879</v>
      </c>
      <c r="AN14" s="107">
        <f>AL14/AJ14</f>
        <v>0.24451637746733446</v>
      </c>
      <c r="AO14" s="107">
        <f>AF14-AN14</f>
        <v>1.1643506278851103</v>
      </c>
      <c r="AP14" s="108">
        <f t="shared" ref="AP14:AP77" si="5">AH14*U14*V14*1000</f>
        <v>11215974.021112746</v>
      </c>
      <c r="AQ14" s="108">
        <f t="shared" ref="AQ14:AQ77" si="6">AH14*X14*1000</f>
        <v>2132778.2622150858</v>
      </c>
      <c r="AR14" s="108">
        <f t="shared" ref="AR14:AR77" si="7">AJ14*W14</f>
        <v>1435725.2779819362</v>
      </c>
      <c r="AS14" s="108">
        <f>LOOKUPS!$C$4*('Unit Level Costs'!AK14-'Unit Level Costs'!AG14)</f>
        <v>3.6758629963065613E-10</v>
      </c>
      <c r="AT14" s="108">
        <f t="shared" ref="AT14:AT77" si="8">AM14*AC14</f>
        <v>14075609.31747907</v>
      </c>
      <c r="AU14" s="108">
        <f>-AM14*AD14</f>
        <v>-15104471.510763573</v>
      </c>
      <c r="AV14" s="108">
        <f>SUM(AP14:AU14)</f>
        <v>13755615.368025264</v>
      </c>
      <c r="AW14" s="112">
        <f>IFERROR(AV14/AJ14,0)</f>
        <v>170.33107583896106</v>
      </c>
      <c r="AX14" s="109">
        <f>AW14/AO14</f>
        <v>146.28847338567167</v>
      </c>
      <c r="AY14" s="112">
        <f>AX14/1.1023</f>
        <v>132.71203246454837</v>
      </c>
      <c r="AZ14" s="108">
        <f t="shared" ref="AZ14:AZ77" si="9">AY14*P14</f>
        <v>5308.4812985819353</v>
      </c>
      <c r="BA14" s="109">
        <f>AW14*AH14</f>
        <v>3925.6893173588082</v>
      </c>
    </row>
    <row r="15" spans="1:53" x14ac:dyDescent="0.2">
      <c r="A15" s="21" t="b">
        <f t="shared" ref="A15:A77" si="10">AND($S15&gt;2030,$T15=0)</f>
        <v>1</v>
      </c>
      <c r="B15" t="s">
        <v>158</v>
      </c>
      <c r="C15" t="s">
        <v>163</v>
      </c>
      <c r="D15">
        <v>10113</v>
      </c>
      <c r="E15" t="s">
        <v>41</v>
      </c>
      <c r="F15" t="s">
        <v>164</v>
      </c>
      <c r="G15">
        <v>3528</v>
      </c>
      <c r="H15" t="s">
        <v>42</v>
      </c>
      <c r="I15">
        <v>0</v>
      </c>
      <c r="J15" t="s">
        <v>161</v>
      </c>
      <c r="K15" t="s">
        <v>72</v>
      </c>
      <c r="L15">
        <v>42</v>
      </c>
      <c r="M15" t="s">
        <v>162</v>
      </c>
      <c r="N15">
        <v>107</v>
      </c>
      <c r="O15">
        <v>42107</v>
      </c>
      <c r="P15">
        <v>40</v>
      </c>
      <c r="Q15">
        <v>13587</v>
      </c>
      <c r="R15">
        <v>1988</v>
      </c>
      <c r="S15">
        <v>9999</v>
      </c>
      <c r="T15">
        <v>0</v>
      </c>
      <c r="U15" s="106">
        <v>3728.2951022208058</v>
      </c>
      <c r="V15" s="104">
        <f>IFERROR(VLOOKUP($C$4&amp;"yr",LOOKUPS!$B$12:$D$26,2,FALSE),"")</f>
        <v>0.12499399999999999</v>
      </c>
      <c r="W15" s="106">
        <v>17.335832039244011</v>
      </c>
      <c r="X15" s="106">
        <v>91.995459677785632</v>
      </c>
      <c r="Y15" s="104">
        <v>0.41327170230191762</v>
      </c>
      <c r="Z15" s="104">
        <v>0.70436640592129418</v>
      </c>
      <c r="AA15" s="105">
        <v>60.300365283711024</v>
      </c>
      <c r="AB15" s="105">
        <v>9.64</v>
      </c>
      <c r="AC15" s="106">
        <f>IFERROR((VLOOKUP($C$4&amp;"yr",LOOKUPS!$B$12:$D$26,3,FALSE))*SUM(AA15:AB15),"")</f>
        <v>79.200989484160729</v>
      </c>
      <c r="AD15" s="106">
        <f>IFERROR(VLOOKUP($C$4,LOOKUPS!$F$12:$I$26,4,FALSE),"")</f>
        <v>84.990216928104203</v>
      </c>
      <c r="AE15" s="106">
        <v>228.6</v>
      </c>
      <c r="AF15" s="107">
        <f t="shared" si="0"/>
        <v>1.4088670053524448</v>
      </c>
      <c r="AG15" s="108">
        <f t="shared" si="1"/>
        <v>1904353.92</v>
      </c>
      <c r="AH15" s="109">
        <f t="shared" si="2"/>
        <v>23.469131907923291</v>
      </c>
      <c r="AI15" s="108">
        <f t="shared" si="3"/>
        <v>23157.226357252624</v>
      </c>
      <c r="AJ15" s="108">
        <f t="shared" si="4"/>
        <v>82235.838205363223</v>
      </c>
      <c r="AK15" s="108">
        <f t="shared" ref="AK15:AK78" si="11">AJ15*AI15/1000</f>
        <v>1904353.9199999995</v>
      </c>
      <c r="AL15" s="108">
        <f t="shared" ref="AL15:AL78" si="12">($AK15*$AE15/2000)/1.1023*0.1</f>
        <v>19746.67994701986</v>
      </c>
      <c r="AM15" s="108">
        <f t="shared" ref="AM15:AM78" si="13">($AK15*$AE15/2000)/1.1023*0.9</f>
        <v>177720.11952317876</v>
      </c>
      <c r="AN15" s="107">
        <f t="shared" ref="AN15:AN78" si="14">AL15/AJ15</f>
        <v>0.2401225594333643</v>
      </c>
      <c r="AO15" s="107">
        <f t="shared" ref="AO15:AO78" si="15">AF15-AN15</f>
        <v>1.1687444459190806</v>
      </c>
      <c r="AP15" s="108">
        <f t="shared" si="5"/>
        <v>10936956.194113281</v>
      </c>
      <c r="AQ15" s="108">
        <f t="shared" si="6"/>
        <v>2159053.5781079894</v>
      </c>
      <c r="AR15" s="108">
        <f t="shared" si="7"/>
        <v>1425626.6787346224</v>
      </c>
      <c r="AS15" s="108">
        <f>LOOKUPS!$C$4*('Unit Level Costs'!AK15-'Unit Level Costs'!AG15)</f>
        <v>-7.3517259926131226E-10</v>
      </c>
      <c r="AT15" s="108">
        <f t="shared" si="8"/>
        <v>14075609.317479068</v>
      </c>
      <c r="AU15" s="108">
        <f t="shared" ref="AU15:AU78" si="16">-AM15*AD15</f>
        <v>-15104471.510763569</v>
      </c>
      <c r="AV15" s="108">
        <f t="shared" ref="AV15:AV78" si="17">SUM(AP15:AU15)</f>
        <v>13492774.257671395</v>
      </c>
      <c r="AW15" s="112">
        <f t="shared" ref="AW15:AW78" si="18">IFERROR(AV15/AJ15,0)</f>
        <v>164.07413789565325</v>
      </c>
      <c r="AX15" s="109">
        <f t="shared" ref="AX15:AX78" si="19">AW15/AO15</f>
        <v>140.38495623962359</v>
      </c>
      <c r="AY15" s="112">
        <f t="shared" ref="AY15:AY78" si="20">AX15/1.1023</f>
        <v>127.35639684262323</v>
      </c>
      <c r="AZ15" s="108">
        <f t="shared" si="9"/>
        <v>5094.2558737049294</v>
      </c>
      <c r="BA15" s="109">
        <f t="shared" ref="BA15" si="21">AW15*AH15</f>
        <v>3850.6775849518817</v>
      </c>
    </row>
    <row r="16" spans="1:53" x14ac:dyDescent="0.2">
      <c r="A16" s="21" t="b">
        <f t="shared" si="10"/>
        <v>1</v>
      </c>
      <c r="B16" t="s">
        <v>165</v>
      </c>
      <c r="C16" t="s">
        <v>166</v>
      </c>
      <c r="D16">
        <v>1012</v>
      </c>
      <c r="E16" t="s">
        <v>41</v>
      </c>
      <c r="F16">
        <v>3</v>
      </c>
      <c r="G16">
        <v>728</v>
      </c>
      <c r="H16" t="s">
        <v>42</v>
      </c>
      <c r="I16">
        <v>0</v>
      </c>
      <c r="J16" t="s">
        <v>167</v>
      </c>
      <c r="K16" t="s">
        <v>43</v>
      </c>
      <c r="L16">
        <v>18</v>
      </c>
      <c r="M16" t="s">
        <v>168</v>
      </c>
      <c r="N16">
        <v>173</v>
      </c>
      <c r="O16">
        <v>18173</v>
      </c>
      <c r="P16">
        <v>270</v>
      </c>
      <c r="Q16">
        <v>10808</v>
      </c>
      <c r="R16">
        <v>1973</v>
      </c>
      <c r="S16">
        <v>9999</v>
      </c>
      <c r="T16">
        <v>0</v>
      </c>
      <c r="U16" s="106">
        <v>2588.5227674257599</v>
      </c>
      <c r="V16" s="104">
        <f>IFERROR(VLOOKUP($C$4&amp;"yr",LOOKUPS!$B$12:$D$26,2,FALSE),"")</f>
        <v>0.12499399999999999</v>
      </c>
      <c r="W16" s="106">
        <v>13.776672268800001</v>
      </c>
      <c r="X16" s="106">
        <v>27.397953750043555</v>
      </c>
      <c r="Y16" s="104">
        <v>0.32842431719999998</v>
      </c>
      <c r="Z16" s="104">
        <v>0.48903545141881921</v>
      </c>
      <c r="AA16" s="105">
        <v>36.197629855210664</v>
      </c>
      <c r="AB16" s="105">
        <v>4.82</v>
      </c>
      <c r="AC16" s="106">
        <f>IFERROR((VLOOKUP($C$4&amp;"yr",LOOKUPS!$B$12:$D$26,3,FALSE))*SUM(AA16:AB16),"")</f>
        <v>46.448668914577972</v>
      </c>
      <c r="AD16" s="106">
        <f>IFERROR(VLOOKUP($C$4,LOOKUPS!$F$12:$I$26,4,FALSE),"")</f>
        <v>84.990216928104203</v>
      </c>
      <c r="AE16" s="106">
        <v>205.4</v>
      </c>
      <c r="AF16" s="107">
        <f t="shared" si="0"/>
        <v>1.0069687018053162</v>
      </c>
      <c r="AG16" s="108">
        <f t="shared" si="1"/>
        <v>10225232.640000001</v>
      </c>
      <c r="AH16" s="109">
        <f t="shared" si="2"/>
        <v>181.32543435600002</v>
      </c>
      <c r="AI16" s="108">
        <f t="shared" si="3"/>
        <v>16093.495158934596</v>
      </c>
      <c r="AJ16" s="108">
        <f t="shared" si="4"/>
        <v>635364.32198342413</v>
      </c>
      <c r="AK16" s="108">
        <f t="shared" si="11"/>
        <v>10225232.639999999</v>
      </c>
      <c r="AL16" s="108">
        <f t="shared" si="12"/>
        <v>95267.294940397333</v>
      </c>
      <c r="AM16" s="108">
        <f t="shared" si="13"/>
        <v>857405.65446357604</v>
      </c>
      <c r="AN16" s="107">
        <f t="shared" si="14"/>
        <v>0.14994120954573012</v>
      </c>
      <c r="AO16" s="107">
        <f t="shared" si="15"/>
        <v>0.85702749225958608</v>
      </c>
      <c r="AP16" s="108">
        <f t="shared" si="5"/>
        <v>58667810.702893026</v>
      </c>
      <c r="AQ16" s="108">
        <f t="shared" si="6"/>
        <v>4967945.8641922474</v>
      </c>
      <c r="AR16" s="108">
        <f t="shared" si="7"/>
        <v>8753206.0352539532</v>
      </c>
      <c r="AS16" s="108">
        <f>LOOKUPS!$C$4*('Unit Level Costs'!AK16-'Unit Level Costs'!AG16)</f>
        <v>-2.9406903970452491E-9</v>
      </c>
      <c r="AT16" s="108">
        <f t="shared" si="8"/>
        <v>39825351.36966569</v>
      </c>
      <c r="AU16" s="108">
        <f t="shared" si="16"/>
        <v>-72871092.56824249</v>
      </c>
      <c r="AV16" s="108">
        <f t="shared" si="17"/>
        <v>39343221.40376243</v>
      </c>
      <c r="AW16" s="112">
        <f t="shared" si="18"/>
        <v>61.922301965184701</v>
      </c>
      <c r="AX16" s="109">
        <f t="shared" si="19"/>
        <v>72.252410248735615</v>
      </c>
      <c r="AY16" s="112">
        <f t="shared" si="20"/>
        <v>65.546956589617722</v>
      </c>
      <c r="AZ16" s="108">
        <f t="shared" si="9"/>
        <v>17697.678279196785</v>
      </c>
      <c r="BA16" s="109">
        <f t="shared" ref="BA16:BA79" si="22">AW16*P16</f>
        <v>16719.021530599868</v>
      </c>
    </row>
    <row r="17" spans="1:53" x14ac:dyDescent="0.2">
      <c r="A17" s="21" t="b">
        <f t="shared" si="10"/>
        <v>1</v>
      </c>
      <c r="B17" t="s">
        <v>169</v>
      </c>
      <c r="C17" t="s">
        <v>170</v>
      </c>
      <c r="D17">
        <v>10143</v>
      </c>
      <c r="E17" t="s">
        <v>41</v>
      </c>
      <c r="F17" t="s">
        <v>171</v>
      </c>
      <c r="G17">
        <v>3529</v>
      </c>
      <c r="H17" t="s">
        <v>42</v>
      </c>
      <c r="I17">
        <v>0</v>
      </c>
      <c r="J17" t="s">
        <v>172</v>
      </c>
      <c r="K17" t="s">
        <v>72</v>
      </c>
      <c r="L17">
        <v>42</v>
      </c>
      <c r="M17" t="s">
        <v>173</v>
      </c>
      <c r="N17">
        <v>21</v>
      </c>
      <c r="O17">
        <v>42021</v>
      </c>
      <c r="P17">
        <v>110</v>
      </c>
      <c r="Q17">
        <v>11032</v>
      </c>
      <c r="R17">
        <v>1995</v>
      </c>
      <c r="S17">
        <v>9999</v>
      </c>
      <c r="T17">
        <v>0</v>
      </c>
      <c r="U17" s="106">
        <v>2669.2247005615768</v>
      </c>
      <c r="V17" s="104">
        <f>IFERROR(VLOOKUP($C$4&amp;"yr",LOOKUPS!$B$12:$D$26,2,FALSE),"")</f>
        <v>0.12499399999999999</v>
      </c>
      <c r="W17" s="106">
        <v>14.0621991552</v>
      </c>
      <c r="X17" s="106">
        <v>42.983554633752007</v>
      </c>
      <c r="Y17" s="104">
        <v>0.33523103879999999</v>
      </c>
      <c r="Z17" s="104">
        <v>0.50428202633718244</v>
      </c>
      <c r="AA17" s="105">
        <v>32.697520446713135</v>
      </c>
      <c r="AB17" s="105">
        <v>9.64</v>
      </c>
      <c r="AC17" s="106">
        <f>IFERROR((VLOOKUP($C$4&amp;"yr",LOOKUPS!$B$12:$D$26,3,FALSE))*SUM(AA17:AB17),"")</f>
        <v>47.943322830578836</v>
      </c>
      <c r="AD17" s="106">
        <f>IFERROR(VLOOKUP($C$4,LOOKUPS!$F$12:$I$26,4,FALSE),"")</f>
        <v>84.990216928104203</v>
      </c>
      <c r="AE17" s="106">
        <v>228.6</v>
      </c>
      <c r="AF17" s="107">
        <f t="shared" si="0"/>
        <v>1.1439332305180077</v>
      </c>
      <c r="AG17" s="108">
        <f t="shared" si="1"/>
        <v>4252174.08</v>
      </c>
      <c r="AH17" s="109">
        <f t="shared" si="2"/>
        <v>73.124585732000014</v>
      </c>
      <c r="AI17" s="108">
        <f t="shared" si="3"/>
        <v>16595.239314551796</v>
      </c>
      <c r="AJ17" s="108">
        <f t="shared" si="4"/>
        <v>256228.54840492806</v>
      </c>
      <c r="AK17" s="108">
        <f t="shared" si="11"/>
        <v>4252174.08</v>
      </c>
      <c r="AL17" s="108">
        <f t="shared" si="12"/>
        <v>44091.762437086087</v>
      </c>
      <c r="AM17" s="108">
        <f t="shared" si="13"/>
        <v>396825.86193377478</v>
      </c>
      <c r="AN17" s="107">
        <f t="shared" si="14"/>
        <v>0.17207981979980677</v>
      </c>
      <c r="AO17" s="107">
        <f t="shared" si="15"/>
        <v>0.97185341071820086</v>
      </c>
      <c r="AP17" s="108">
        <f t="shared" si="5"/>
        <v>24397072.691070657</v>
      </c>
      <c r="AQ17" s="108">
        <f t="shared" si="6"/>
        <v>3143154.6258819052</v>
      </c>
      <c r="AR17" s="108">
        <f t="shared" si="7"/>
        <v>3603136.8769179019</v>
      </c>
      <c r="AS17" s="108">
        <f>LOOKUPS!$C$4*('Unit Level Costs'!AK17-'Unit Level Costs'!AG17)</f>
        <v>0</v>
      </c>
      <c r="AT17" s="108">
        <f t="shared" si="8"/>
        <v>19025150.406213671</v>
      </c>
      <c r="AU17" s="108">
        <f t="shared" si="16"/>
        <v>-33726316.088433444</v>
      </c>
      <c r="AV17" s="108">
        <f t="shared" si="17"/>
        <v>16442198.511650696</v>
      </c>
      <c r="AW17" s="112">
        <f t="shared" si="18"/>
        <v>64.170049020714288</v>
      </c>
      <c r="AX17" s="109">
        <f t="shared" si="19"/>
        <v>66.028526846752072</v>
      </c>
      <c r="AY17" s="112">
        <f t="shared" si="20"/>
        <v>59.900686606869336</v>
      </c>
      <c r="AZ17" s="108">
        <f t="shared" si="9"/>
        <v>6589.0755267556269</v>
      </c>
      <c r="BA17" s="109">
        <f t="shared" si="22"/>
        <v>7058.7053922785717</v>
      </c>
    </row>
    <row r="18" spans="1:53" x14ac:dyDescent="0.2">
      <c r="A18" s="21" t="b">
        <f t="shared" si="10"/>
        <v>1</v>
      </c>
      <c r="B18" t="s">
        <v>174</v>
      </c>
      <c r="C18" t="s">
        <v>175</v>
      </c>
      <c r="D18">
        <v>10151</v>
      </c>
      <c r="E18" t="s">
        <v>41</v>
      </c>
      <c r="F18" t="s">
        <v>176</v>
      </c>
      <c r="G18">
        <v>10068</v>
      </c>
      <c r="H18" t="s">
        <v>42</v>
      </c>
      <c r="I18">
        <v>0</v>
      </c>
      <c r="J18" t="s">
        <v>177</v>
      </c>
      <c r="K18" t="s">
        <v>86</v>
      </c>
      <c r="L18">
        <v>54</v>
      </c>
      <c r="M18" t="s">
        <v>178</v>
      </c>
      <c r="N18">
        <v>49</v>
      </c>
      <c r="O18">
        <v>54049</v>
      </c>
      <c r="P18">
        <v>40</v>
      </c>
      <c r="Q18">
        <v>13650</v>
      </c>
      <c r="R18">
        <v>1993</v>
      </c>
      <c r="S18">
        <v>9999</v>
      </c>
      <c r="T18">
        <v>0</v>
      </c>
      <c r="U18" s="106">
        <v>3751.6172051484496</v>
      </c>
      <c r="V18" s="104">
        <f>IFERROR(VLOOKUP($C$4&amp;"yr",LOOKUPS!$B$12:$D$26,2,FALSE),"")</f>
        <v>0.12499399999999999</v>
      </c>
      <c r="W18" s="106">
        <v>17.399294639999997</v>
      </c>
      <c r="X18" s="106">
        <v>92.073420517650007</v>
      </c>
      <c r="Y18" s="104">
        <v>0.41478459749999991</v>
      </c>
      <c r="Z18" s="104">
        <v>0.70877252329324958</v>
      </c>
      <c r="AA18" s="105">
        <v>60.076366832829606</v>
      </c>
      <c r="AB18" s="105">
        <v>9.64</v>
      </c>
      <c r="AC18" s="106">
        <f>IFERROR((VLOOKUP($C$4&amp;"yr",LOOKUPS!$B$12:$D$26,3,FALSE))*SUM(AA18:AB18),"")</f>
        <v>78.947331973497711</v>
      </c>
      <c r="AD18" s="106">
        <f>IFERROR(VLOOKUP($C$4,LOOKUPS!$F$12:$I$26,4,FALSE),"")</f>
        <v>84.990216928104203</v>
      </c>
      <c r="AE18" s="106">
        <v>228.6</v>
      </c>
      <c r="AF18" s="107">
        <f t="shared" si="0"/>
        <v>1.4153996189784994</v>
      </c>
      <c r="AG18" s="108">
        <f t="shared" si="1"/>
        <v>1913184</v>
      </c>
      <c r="AH18" s="109">
        <f t="shared" si="2"/>
        <v>23.408616100000003</v>
      </c>
      <c r="AI18" s="108">
        <f t="shared" si="3"/>
        <v>23324.744942952857</v>
      </c>
      <c r="AJ18" s="108">
        <f t="shared" si="4"/>
        <v>82023.790814400025</v>
      </c>
      <c r="AK18" s="108">
        <f t="shared" si="11"/>
        <v>1913184</v>
      </c>
      <c r="AL18" s="108">
        <f t="shared" si="12"/>
        <v>19838.241059602649</v>
      </c>
      <c r="AM18" s="108">
        <f t="shared" si="13"/>
        <v>178544.16953642384</v>
      </c>
      <c r="AN18" s="107">
        <f t="shared" si="14"/>
        <v>0.24185959783901947</v>
      </c>
      <c r="AO18" s="107">
        <f t="shared" si="15"/>
        <v>1.17354002113948</v>
      </c>
      <c r="AP18" s="108">
        <f t="shared" si="5"/>
        <v>10976993.942682918</v>
      </c>
      <c r="AQ18" s="108">
        <f t="shared" si="6"/>
        <v>2155311.3539115326</v>
      </c>
      <c r="AR18" s="108">
        <f t="shared" si="7"/>
        <v>1427156.1038694715</v>
      </c>
      <c r="AS18" s="108">
        <f>LOOKUPS!$C$4*('Unit Level Costs'!AK18-'Unit Level Costs'!AG18)</f>
        <v>0</v>
      </c>
      <c r="AT18" s="108">
        <f t="shared" si="8"/>
        <v>14095585.824324509</v>
      </c>
      <c r="AU18" s="108">
        <f t="shared" si="16"/>
        <v>-15174507.700148877</v>
      </c>
      <c r="AV18" s="108">
        <f t="shared" si="17"/>
        <v>13480539.524639554</v>
      </c>
      <c r="AW18" s="112">
        <f t="shared" si="18"/>
        <v>164.34914054561011</v>
      </c>
      <c r="AX18" s="109">
        <f t="shared" si="19"/>
        <v>140.04562058823603</v>
      </c>
      <c r="AY18" s="112">
        <f t="shared" si="20"/>
        <v>127.04855355913638</v>
      </c>
      <c r="AZ18" s="108">
        <f t="shared" si="9"/>
        <v>5081.9421423654549</v>
      </c>
      <c r="BA18" s="109">
        <f t="shared" si="22"/>
        <v>6573.9656218244045</v>
      </c>
    </row>
    <row r="19" spans="1:53" x14ac:dyDescent="0.2">
      <c r="A19" s="21" t="b">
        <f t="shared" si="10"/>
        <v>1</v>
      </c>
      <c r="B19" t="s">
        <v>174</v>
      </c>
      <c r="C19" t="s">
        <v>179</v>
      </c>
      <c r="D19">
        <v>10151</v>
      </c>
      <c r="E19" t="s">
        <v>41</v>
      </c>
      <c r="F19" t="s">
        <v>180</v>
      </c>
      <c r="G19">
        <v>10069</v>
      </c>
      <c r="H19" t="s">
        <v>42</v>
      </c>
      <c r="I19">
        <v>0</v>
      </c>
      <c r="J19" t="s">
        <v>177</v>
      </c>
      <c r="K19" t="s">
        <v>86</v>
      </c>
      <c r="L19">
        <v>54</v>
      </c>
      <c r="M19" t="s">
        <v>178</v>
      </c>
      <c r="N19">
        <v>49</v>
      </c>
      <c r="O19">
        <v>54049</v>
      </c>
      <c r="P19">
        <v>40</v>
      </c>
      <c r="Q19">
        <v>13650</v>
      </c>
      <c r="R19">
        <v>1993</v>
      </c>
      <c r="S19">
        <v>9999</v>
      </c>
      <c r="T19">
        <v>0</v>
      </c>
      <c r="U19" s="106">
        <v>3757.7456109996888</v>
      </c>
      <c r="V19" s="104">
        <f>IFERROR(VLOOKUP($C$4&amp;"yr",LOOKUPS!$B$12:$D$26,2,FALSE),"")</f>
        <v>0.12499399999999999</v>
      </c>
      <c r="W19" s="106">
        <v>17.415916599760578</v>
      </c>
      <c r="X19" s="106">
        <v>92.093839818587725</v>
      </c>
      <c r="Y19" s="104">
        <v>0.41518085108565417</v>
      </c>
      <c r="Z19" s="104">
        <v>0.70993032949826118</v>
      </c>
      <c r="AA19" s="105">
        <v>60.076366832829606</v>
      </c>
      <c r="AB19" s="105">
        <v>9.64</v>
      </c>
      <c r="AC19" s="106">
        <f>IFERROR((VLOOKUP($C$4&amp;"yr",LOOKUPS!$B$12:$D$26,3,FALSE))*SUM(AA19:AB19),"")</f>
        <v>78.947331973497711</v>
      </c>
      <c r="AD19" s="106">
        <f>IFERROR(VLOOKUP($C$4,LOOKUPS!$F$12:$I$26,4,FALSE),"")</f>
        <v>84.990216928104203</v>
      </c>
      <c r="AE19" s="106">
        <v>228.6</v>
      </c>
      <c r="AF19" s="107">
        <f t="shared" si="0"/>
        <v>1.4153996189784994</v>
      </c>
      <c r="AG19" s="108">
        <f t="shared" si="1"/>
        <v>1913184</v>
      </c>
      <c r="AH19" s="109">
        <f t="shared" si="2"/>
        <v>23.392765956573832</v>
      </c>
      <c r="AI19" s="108">
        <f t="shared" si="3"/>
        <v>23340.548997651265</v>
      </c>
      <c r="AJ19" s="108">
        <f t="shared" si="4"/>
        <v>81968.251911834712</v>
      </c>
      <c r="AK19" s="108">
        <f t="shared" si="11"/>
        <v>1913184</v>
      </c>
      <c r="AL19" s="108">
        <f t="shared" si="12"/>
        <v>19838.241059602649</v>
      </c>
      <c r="AM19" s="108">
        <f t="shared" si="13"/>
        <v>178544.16953642384</v>
      </c>
      <c r="AN19" s="107">
        <f t="shared" si="14"/>
        <v>0.24202347368516189</v>
      </c>
      <c r="AO19" s="107">
        <f t="shared" si="15"/>
        <v>1.1733761452933376</v>
      </c>
      <c r="AP19" s="108">
        <f t="shared" si="5"/>
        <v>10987480.525925666</v>
      </c>
      <c r="AQ19" s="108">
        <f t="shared" si="6"/>
        <v>2154329.6409184225</v>
      </c>
      <c r="AR19" s="108">
        <f t="shared" si="7"/>
        <v>1427552.239124679</v>
      </c>
      <c r="AS19" s="108">
        <f>LOOKUPS!$C$4*('Unit Level Costs'!AK19-'Unit Level Costs'!AG19)</f>
        <v>0</v>
      </c>
      <c r="AT19" s="108">
        <f t="shared" si="8"/>
        <v>14095585.824324509</v>
      </c>
      <c r="AU19" s="108">
        <f t="shared" si="16"/>
        <v>-15174507.700148877</v>
      </c>
      <c r="AV19" s="108">
        <f t="shared" si="17"/>
        <v>13490440.530144397</v>
      </c>
      <c r="AW19" s="112">
        <f t="shared" si="18"/>
        <v>164.58128867570281</v>
      </c>
      <c r="AX19" s="109">
        <f t="shared" si="19"/>
        <v>140.26302591532436</v>
      </c>
      <c r="AY19" s="112">
        <f t="shared" si="20"/>
        <v>127.24578237804985</v>
      </c>
      <c r="AZ19" s="108">
        <f t="shared" si="9"/>
        <v>5089.8312951219941</v>
      </c>
      <c r="BA19" s="109">
        <f t="shared" si="22"/>
        <v>6583.2515470281123</v>
      </c>
    </row>
    <row r="20" spans="1:53" x14ac:dyDescent="0.2">
      <c r="A20" s="21" t="b">
        <f t="shared" si="10"/>
        <v>1</v>
      </c>
      <c r="B20" t="s">
        <v>181</v>
      </c>
      <c r="C20" t="s">
        <v>182</v>
      </c>
      <c r="D20">
        <v>1024</v>
      </c>
      <c r="E20" t="s">
        <v>41</v>
      </c>
      <c r="F20">
        <v>5</v>
      </c>
      <c r="G20">
        <v>0</v>
      </c>
      <c r="H20" t="s">
        <v>42</v>
      </c>
      <c r="I20">
        <v>0</v>
      </c>
      <c r="J20" t="s">
        <v>167</v>
      </c>
      <c r="K20" t="s">
        <v>43</v>
      </c>
      <c r="L20">
        <v>18</v>
      </c>
      <c r="M20" t="s">
        <v>183</v>
      </c>
      <c r="N20">
        <v>107</v>
      </c>
      <c r="O20">
        <v>18107</v>
      </c>
      <c r="P20">
        <v>10.6</v>
      </c>
      <c r="Q20">
        <v>14500</v>
      </c>
      <c r="R20">
        <v>1956</v>
      </c>
      <c r="S20">
        <v>9999</v>
      </c>
      <c r="T20">
        <v>0</v>
      </c>
      <c r="U20" s="106">
        <v>4176.3411328623133</v>
      </c>
      <c r="V20" s="104">
        <f>IFERROR(VLOOKUP($C$4&amp;"yr",LOOKUPS!$B$12:$D$26,2,FALSE),"")</f>
        <v>0.12499399999999999</v>
      </c>
      <c r="W20" s="106">
        <v>18.500342722216885</v>
      </c>
      <c r="X20" s="106">
        <v>289.51624060462615</v>
      </c>
      <c r="Y20" s="104">
        <v>0.44103266071519232</v>
      </c>
      <c r="Z20" s="104">
        <v>0.78901329240361096</v>
      </c>
      <c r="AA20" s="105">
        <v>65.755506982352259</v>
      </c>
      <c r="AB20" s="105">
        <v>4.82</v>
      </c>
      <c r="AC20" s="106">
        <f>IFERROR((VLOOKUP($C$4&amp;"yr",LOOKUPS!$B$12:$D$26,3,FALSE))*SUM(AA20:AB20),"")</f>
        <v>79.920228664439236</v>
      </c>
      <c r="AD20" s="106">
        <f>IFERROR(VLOOKUP($C$4,LOOKUPS!$F$12:$I$26,4,FALSE),"")</f>
        <v>84.990216928104203</v>
      </c>
      <c r="AE20" s="106">
        <v>205.4</v>
      </c>
      <c r="AF20" s="107">
        <f t="shared" si="0"/>
        <v>1.3509480177810032</v>
      </c>
      <c r="AG20" s="108">
        <f t="shared" si="1"/>
        <v>538564.80000000005</v>
      </c>
      <c r="AH20" s="109">
        <f t="shared" si="2"/>
        <v>5.9250537964189611</v>
      </c>
      <c r="AI20" s="108">
        <f t="shared" si="3"/>
        <v>25940.692739852358</v>
      </c>
      <c r="AJ20" s="108">
        <f t="shared" si="4"/>
        <v>20761.38850265204</v>
      </c>
      <c r="AK20" s="108">
        <f t="shared" si="11"/>
        <v>538564.80000000005</v>
      </c>
      <c r="AL20" s="108">
        <f t="shared" si="12"/>
        <v>5017.7451655629156</v>
      </c>
      <c r="AM20" s="108">
        <f t="shared" si="13"/>
        <v>45159.706490066237</v>
      </c>
      <c r="AN20" s="107">
        <f t="shared" si="14"/>
        <v>0.24168639611565254</v>
      </c>
      <c r="AO20" s="107">
        <f t="shared" si="15"/>
        <v>1.1092616216653506</v>
      </c>
      <c r="AP20" s="108">
        <f t="shared" si="5"/>
        <v>3092982.2652755077</v>
      </c>
      <c r="AQ20" s="108">
        <f t="shared" si="6"/>
        <v>1715399.3005193856</v>
      </c>
      <c r="AR20" s="108">
        <f t="shared" si="7"/>
        <v>384092.80268815596</v>
      </c>
      <c r="AS20" s="108">
        <f>LOOKUPS!$C$4*('Unit Level Costs'!AK20-'Unit Level Costs'!AG20)</f>
        <v>0</v>
      </c>
      <c r="AT20" s="108">
        <f t="shared" si="8"/>
        <v>3609174.0691050543</v>
      </c>
      <c r="AU20" s="108">
        <f t="shared" si="16"/>
        <v>-3838133.2510002446</v>
      </c>
      <c r="AV20" s="108">
        <f t="shared" si="17"/>
        <v>4963515.1865878589</v>
      </c>
      <c r="AW20" s="112">
        <f t="shared" si="18"/>
        <v>239.07433676479894</v>
      </c>
      <c r="AX20" s="109">
        <f t="shared" si="19"/>
        <v>215.5256542688939</v>
      </c>
      <c r="AY20" s="112">
        <f t="shared" si="20"/>
        <v>195.52359091798411</v>
      </c>
      <c r="AZ20" s="108">
        <f t="shared" si="9"/>
        <v>2072.5500637306313</v>
      </c>
      <c r="BA20" s="109">
        <f t="shared" si="22"/>
        <v>2534.1879697068689</v>
      </c>
    </row>
    <row r="21" spans="1:53" x14ac:dyDescent="0.2">
      <c r="A21" s="21" t="b">
        <f t="shared" si="10"/>
        <v>1</v>
      </c>
      <c r="B21" t="s">
        <v>181</v>
      </c>
      <c r="C21" t="s">
        <v>184</v>
      </c>
      <c r="D21">
        <v>1024</v>
      </c>
      <c r="E21" t="s">
        <v>41</v>
      </c>
      <c r="F21">
        <v>6</v>
      </c>
      <c r="G21">
        <v>0</v>
      </c>
      <c r="H21" t="s">
        <v>42</v>
      </c>
      <c r="I21">
        <v>0</v>
      </c>
      <c r="J21" t="s">
        <v>167</v>
      </c>
      <c r="K21" t="s">
        <v>43</v>
      </c>
      <c r="L21">
        <v>18</v>
      </c>
      <c r="M21" t="s">
        <v>183</v>
      </c>
      <c r="N21">
        <v>107</v>
      </c>
      <c r="O21">
        <v>18107</v>
      </c>
      <c r="P21">
        <v>12.6</v>
      </c>
      <c r="Q21">
        <v>14500</v>
      </c>
      <c r="R21">
        <v>1965</v>
      </c>
      <c r="S21">
        <v>9999</v>
      </c>
      <c r="T21">
        <v>0</v>
      </c>
      <c r="U21" s="106">
        <v>4450.7136238529038</v>
      </c>
      <c r="V21" s="104">
        <f>IFERROR(VLOOKUP($C$4&amp;"yr",LOOKUPS!$B$12:$D$26,2,FALSE),"")</f>
        <v>0.12499399999999999</v>
      </c>
      <c r="W21" s="106">
        <v>19.160589380302071</v>
      </c>
      <c r="X21" s="106">
        <v>247.97979357500662</v>
      </c>
      <c r="Y21" s="104">
        <v>0.45677238752543869</v>
      </c>
      <c r="Z21" s="104">
        <v>0.84084898675291253</v>
      </c>
      <c r="AA21" s="105">
        <v>65.755506982352259</v>
      </c>
      <c r="AB21" s="105">
        <v>4.82</v>
      </c>
      <c r="AC21" s="106">
        <f>IFERROR((VLOOKUP($C$4&amp;"yr",LOOKUPS!$B$12:$D$26,3,FALSE))*SUM(AA21:AB21),"")</f>
        <v>79.920228664439236</v>
      </c>
      <c r="AD21" s="106">
        <f>IFERROR(VLOOKUP($C$4,LOOKUPS!$F$12:$I$26,4,FALSE),"")</f>
        <v>84.990216928104203</v>
      </c>
      <c r="AE21" s="106">
        <v>205.4</v>
      </c>
      <c r="AF21" s="107">
        <f t="shared" si="0"/>
        <v>1.3509480177810032</v>
      </c>
      <c r="AG21" s="108">
        <f t="shared" si="1"/>
        <v>640180.80000000005</v>
      </c>
      <c r="AH21" s="109">
        <f t="shared" si="2"/>
        <v>6.8446679171794722</v>
      </c>
      <c r="AI21" s="108">
        <f t="shared" si="3"/>
        <v>26692.310307917232</v>
      </c>
      <c r="AJ21" s="108">
        <f t="shared" si="4"/>
        <v>23983.716381796872</v>
      </c>
      <c r="AK21" s="108">
        <f t="shared" si="11"/>
        <v>640180.80000000005</v>
      </c>
      <c r="AL21" s="108">
        <f t="shared" si="12"/>
        <v>5964.4895364238419</v>
      </c>
      <c r="AM21" s="108">
        <f t="shared" si="13"/>
        <v>53680.405827814575</v>
      </c>
      <c r="AN21" s="107">
        <f t="shared" si="14"/>
        <v>0.2486891289688016</v>
      </c>
      <c r="AO21" s="107">
        <f t="shared" si="15"/>
        <v>1.1022588888122016</v>
      </c>
      <c r="AP21" s="108">
        <f t="shared" si="5"/>
        <v>3807774.3117769458</v>
      </c>
      <c r="AQ21" s="108">
        <f t="shared" si="6"/>
        <v>1697339.3371916362</v>
      </c>
      <c r="AR21" s="108">
        <f t="shared" si="7"/>
        <v>459542.14140523394</v>
      </c>
      <c r="AS21" s="108">
        <f>LOOKUPS!$C$4*('Unit Level Costs'!AK21-'Unit Level Costs'!AG21)</f>
        <v>0</v>
      </c>
      <c r="AT21" s="108">
        <f t="shared" si="8"/>
        <v>4290150.3085588375</v>
      </c>
      <c r="AU21" s="108">
        <f t="shared" si="16"/>
        <v>-4562309.33609463</v>
      </c>
      <c r="AV21" s="108">
        <f t="shared" si="17"/>
        <v>5692496.7628380237</v>
      </c>
      <c r="AW21" s="112">
        <f t="shared" si="18"/>
        <v>237.34840223337977</v>
      </c>
      <c r="AX21" s="109">
        <f t="shared" si="19"/>
        <v>215.32908887597841</v>
      </c>
      <c r="AY21" s="112">
        <f t="shared" si="20"/>
        <v>195.34526796332977</v>
      </c>
      <c r="AZ21" s="108">
        <f t="shared" si="9"/>
        <v>2461.3503763379549</v>
      </c>
      <c r="BA21" s="109">
        <f t="shared" si="22"/>
        <v>2990.5898681405852</v>
      </c>
    </row>
    <row r="22" spans="1:53" x14ac:dyDescent="0.2">
      <c r="A22" s="21" t="b">
        <f t="shared" si="10"/>
        <v>1</v>
      </c>
      <c r="B22" t="s">
        <v>185</v>
      </c>
      <c r="C22" t="s">
        <v>186</v>
      </c>
      <c r="D22">
        <v>10343</v>
      </c>
      <c r="E22" t="s">
        <v>41</v>
      </c>
      <c r="F22" t="s">
        <v>187</v>
      </c>
      <c r="G22">
        <v>3542</v>
      </c>
      <c r="H22" t="s">
        <v>42</v>
      </c>
      <c r="I22">
        <v>0</v>
      </c>
      <c r="J22" t="s">
        <v>161</v>
      </c>
      <c r="K22" t="s">
        <v>72</v>
      </c>
      <c r="L22">
        <v>42</v>
      </c>
      <c r="M22" t="s">
        <v>188</v>
      </c>
      <c r="N22">
        <v>97</v>
      </c>
      <c r="O22">
        <v>42097</v>
      </c>
      <c r="P22">
        <v>43</v>
      </c>
      <c r="Q22">
        <v>14500</v>
      </c>
      <c r="R22">
        <v>1990</v>
      </c>
      <c r="S22">
        <v>9999</v>
      </c>
      <c r="T22">
        <v>0</v>
      </c>
      <c r="U22" s="106">
        <v>4307.1939571691746</v>
      </c>
      <c r="V22" s="104">
        <f>IFERROR(VLOOKUP($C$4&amp;"yr",LOOKUPS!$B$12:$D$26,2,FALSE),"")</f>
        <v>0.12499399999999999</v>
      </c>
      <c r="W22" s="106">
        <v>18.819932714241595</v>
      </c>
      <c r="X22" s="106">
        <v>88.886105689773373</v>
      </c>
      <c r="Y22" s="104">
        <v>0.44865141819644377</v>
      </c>
      <c r="Z22" s="104">
        <v>0.81373460094669603</v>
      </c>
      <c r="AA22" s="105">
        <v>54.047785688567053</v>
      </c>
      <c r="AB22" s="105">
        <v>9.64</v>
      </c>
      <c r="AC22" s="106">
        <f>IFERROR((VLOOKUP($C$4&amp;"yr",LOOKUPS!$B$12:$D$26,3,FALSE))*SUM(AA22:AB22),"")</f>
        <v>72.120521877863993</v>
      </c>
      <c r="AD22" s="106">
        <f>IFERROR(VLOOKUP($C$4,LOOKUPS!$F$12:$I$26,4,FALSE),"")</f>
        <v>84.990216928104203</v>
      </c>
      <c r="AE22" s="106">
        <v>228.6</v>
      </c>
      <c r="AF22" s="107">
        <f t="shared" si="0"/>
        <v>1.5035380567903476</v>
      </c>
      <c r="AG22" s="108">
        <f t="shared" si="1"/>
        <v>2184744</v>
      </c>
      <c r="AH22" s="109">
        <f t="shared" si="2"/>
        <v>23.707989017552915</v>
      </c>
      <c r="AI22" s="108">
        <f t="shared" si="3"/>
        <v>26299.151713727093</v>
      </c>
      <c r="AJ22" s="108">
        <f t="shared" si="4"/>
        <v>83072.793517505415</v>
      </c>
      <c r="AK22" s="108">
        <f t="shared" si="11"/>
        <v>2184743.9999999995</v>
      </c>
      <c r="AL22" s="108">
        <f t="shared" si="12"/>
        <v>22654.108609271516</v>
      </c>
      <c r="AM22" s="108">
        <f t="shared" si="13"/>
        <v>203886.97748344365</v>
      </c>
      <c r="AN22" s="107">
        <f t="shared" si="14"/>
        <v>0.27270189974408116</v>
      </c>
      <c r="AO22" s="107">
        <f t="shared" si="15"/>
        <v>1.2308361570462665</v>
      </c>
      <c r="AP22" s="108">
        <f t="shared" si="5"/>
        <v>12763750.689687435</v>
      </c>
      <c r="AQ22" s="108">
        <f t="shared" si="6"/>
        <v>2107310.8175061946</v>
      </c>
      <c r="AR22" s="108">
        <f t="shared" si="7"/>
        <v>1563424.3843835373</v>
      </c>
      <c r="AS22" s="108">
        <f>LOOKUPS!$C$4*('Unit Level Costs'!AK22-'Unit Level Costs'!AG22)</f>
        <v>-7.3517259926131226E-10</v>
      </c>
      <c r="AT22" s="108">
        <f t="shared" si="8"/>
        <v>14704435.220206261</v>
      </c>
      <c r="AU22" s="108">
        <f t="shared" si="16"/>
        <v>-17328398.445133373</v>
      </c>
      <c r="AV22" s="108">
        <f t="shared" si="17"/>
        <v>13810522.666650053</v>
      </c>
      <c r="AW22" s="112">
        <f t="shared" si="18"/>
        <v>166.24603654070989</v>
      </c>
      <c r="AX22" s="109">
        <f t="shared" si="19"/>
        <v>135.06756003956161</v>
      </c>
      <c r="AY22" s="112">
        <f t="shared" si="20"/>
        <v>122.53248665477783</v>
      </c>
      <c r="AZ22" s="108">
        <f t="shared" si="9"/>
        <v>5268.8969261554466</v>
      </c>
      <c r="BA22" s="109">
        <f t="shared" si="22"/>
        <v>7148.5795712505251</v>
      </c>
    </row>
    <row r="23" spans="1:53" x14ac:dyDescent="0.2">
      <c r="A23" s="21" t="b">
        <f t="shared" si="10"/>
        <v>1</v>
      </c>
      <c r="B23" t="s">
        <v>189</v>
      </c>
      <c r="C23" t="s">
        <v>190</v>
      </c>
      <c r="D23">
        <v>1040</v>
      </c>
      <c r="E23" t="s">
        <v>41</v>
      </c>
      <c r="F23">
        <v>1</v>
      </c>
      <c r="G23">
        <v>729</v>
      </c>
      <c r="H23" t="s">
        <v>42</v>
      </c>
      <c r="I23">
        <v>0</v>
      </c>
      <c r="J23" t="s">
        <v>191</v>
      </c>
      <c r="K23" t="s">
        <v>43</v>
      </c>
      <c r="L23">
        <v>18</v>
      </c>
      <c r="M23" t="s">
        <v>192</v>
      </c>
      <c r="N23">
        <v>177</v>
      </c>
      <c r="O23">
        <v>18177</v>
      </c>
      <c r="P23">
        <v>35</v>
      </c>
      <c r="Q23">
        <v>13048</v>
      </c>
      <c r="R23">
        <v>1955</v>
      </c>
      <c r="S23">
        <v>9999</v>
      </c>
      <c r="T23">
        <v>0</v>
      </c>
      <c r="U23" s="106">
        <v>3598.6506702875154</v>
      </c>
      <c r="V23" s="104">
        <f>IFERROR(VLOOKUP($C$4&amp;"yr",LOOKUPS!$B$12:$D$26,2,FALSE),"")</f>
        <v>0.12499399999999999</v>
      </c>
      <c r="W23" s="106">
        <v>16.976983049395855</v>
      </c>
      <c r="X23" s="106">
        <v>101.65451617455139</v>
      </c>
      <c r="Y23" s="104">
        <v>0.40471704322537888</v>
      </c>
      <c r="Z23" s="104">
        <v>0.67987339234139699</v>
      </c>
      <c r="AA23" s="105">
        <v>65.755506982352259</v>
      </c>
      <c r="AB23" s="105">
        <v>4.82</v>
      </c>
      <c r="AC23" s="106">
        <f>IFERROR((VLOOKUP($C$4&amp;"yr",LOOKUPS!$B$12:$D$26,3,FALSE))*SUM(AA23:AB23),"")</f>
        <v>79.920228664439236</v>
      </c>
      <c r="AD23" s="106">
        <f>IFERROR(VLOOKUP($C$4,LOOKUPS!$F$12:$I$26,4,FALSE),"")</f>
        <v>84.990216928104203</v>
      </c>
      <c r="AE23" s="106">
        <v>205.4</v>
      </c>
      <c r="AF23" s="107">
        <f t="shared" si="0"/>
        <v>1.215666878345278</v>
      </c>
      <c r="AG23" s="108">
        <f t="shared" si="1"/>
        <v>1600206.72</v>
      </c>
      <c r="AH23" s="109">
        <f t="shared" si="2"/>
        <v>20.834903487111742</v>
      </c>
      <c r="AI23" s="108">
        <f t="shared" si="3"/>
        <v>21918.988023270547</v>
      </c>
      <c r="AJ23" s="108">
        <f t="shared" si="4"/>
        <v>73005.501818839548</v>
      </c>
      <c r="AK23" s="108">
        <f t="shared" si="11"/>
        <v>1600206.7200000002</v>
      </c>
      <c r="AL23" s="108">
        <f t="shared" si="12"/>
        <v>14908.938596026492</v>
      </c>
      <c r="AM23" s="108">
        <f t="shared" si="13"/>
        <v>134180.44736423844</v>
      </c>
      <c r="AN23" s="107">
        <f t="shared" si="14"/>
        <v>0.20421664428829586</v>
      </c>
      <c r="AO23" s="107">
        <f t="shared" si="15"/>
        <v>1.0114502340569822</v>
      </c>
      <c r="AP23" s="108">
        <f t="shared" si="5"/>
        <v>9371742.5596723985</v>
      </c>
      <c r="AQ23" s="108">
        <f t="shared" si="6"/>
        <v>2117962.0335258176</v>
      </c>
      <c r="AR23" s="108">
        <f t="shared" si="7"/>
        <v>1239413.1668910773</v>
      </c>
      <c r="AS23" s="108">
        <f>LOOKUPS!$C$4*('Unit Level Costs'!AK23-'Unit Level Costs'!AG23)</f>
        <v>3.6758629963065613E-10</v>
      </c>
      <c r="AT23" s="108">
        <f t="shared" si="8"/>
        <v>10723732.035646688</v>
      </c>
      <c r="AU23" s="108">
        <f t="shared" si="16"/>
        <v>-11404025.328996694</v>
      </c>
      <c r="AV23" s="108">
        <f t="shared" si="17"/>
        <v>12048824.466739288</v>
      </c>
      <c r="AW23" s="112">
        <f t="shared" si="18"/>
        <v>165.03995132638084</v>
      </c>
      <c r="AX23" s="109">
        <f t="shared" si="19"/>
        <v>163.17159833400461</v>
      </c>
      <c r="AY23" s="112">
        <f t="shared" si="20"/>
        <v>148.02830294294168</v>
      </c>
      <c r="AZ23" s="108">
        <f t="shared" si="9"/>
        <v>5180.9906030029588</v>
      </c>
      <c r="BA23" s="109">
        <f t="shared" si="22"/>
        <v>5776.3982964233292</v>
      </c>
    </row>
    <row r="24" spans="1:53" x14ac:dyDescent="0.2">
      <c r="A24" s="21" t="b">
        <f t="shared" si="10"/>
        <v>1</v>
      </c>
      <c r="B24" t="s">
        <v>189</v>
      </c>
      <c r="C24" t="s">
        <v>193</v>
      </c>
      <c r="D24">
        <v>1040</v>
      </c>
      <c r="E24" t="s">
        <v>41</v>
      </c>
      <c r="F24">
        <v>2</v>
      </c>
      <c r="G24">
        <v>730</v>
      </c>
      <c r="H24" t="s">
        <v>42</v>
      </c>
      <c r="I24">
        <v>0</v>
      </c>
      <c r="J24" t="s">
        <v>191</v>
      </c>
      <c r="K24" t="s">
        <v>43</v>
      </c>
      <c r="L24">
        <v>18</v>
      </c>
      <c r="M24" t="s">
        <v>192</v>
      </c>
      <c r="N24">
        <v>177</v>
      </c>
      <c r="O24">
        <v>18177</v>
      </c>
      <c r="P24">
        <v>65</v>
      </c>
      <c r="Q24">
        <v>12947</v>
      </c>
      <c r="R24">
        <v>1973</v>
      </c>
      <c r="S24">
        <v>9999</v>
      </c>
      <c r="T24">
        <v>0</v>
      </c>
      <c r="U24" s="106">
        <v>3542.5362211536535</v>
      </c>
      <c r="V24" s="104">
        <f>IFERROR(VLOOKUP($C$4&amp;"yr",LOOKUPS!$B$12:$D$26,2,FALSE),"")</f>
        <v>0.12499399999999999</v>
      </c>
      <c r="W24" s="106">
        <v>16.818395743797019</v>
      </c>
      <c r="X24" s="106">
        <v>64.167813365015348</v>
      </c>
      <c r="Y24" s="104">
        <v>0.40093645481174289</v>
      </c>
      <c r="Z24" s="104">
        <v>0.66927199632177192</v>
      </c>
      <c r="AA24" s="105">
        <v>65.755506982352259</v>
      </c>
      <c r="AB24" s="105">
        <v>4.82</v>
      </c>
      <c r="AC24" s="106">
        <f>IFERROR((VLOOKUP($C$4&amp;"yr",LOOKUPS!$B$12:$D$26,3,FALSE))*SUM(AA24:AB24),"")</f>
        <v>79.920228664439236</v>
      </c>
      <c r="AD24" s="106">
        <f>IFERROR(VLOOKUP($C$4,LOOKUPS!$F$12:$I$26,4,FALSE),"")</f>
        <v>84.990216928104203</v>
      </c>
      <c r="AE24" s="106">
        <v>205.4</v>
      </c>
      <c r="AF24" s="107">
        <f t="shared" si="0"/>
        <v>1.2062568266352172</v>
      </c>
      <c r="AG24" s="108">
        <f t="shared" si="1"/>
        <v>2948808.72</v>
      </c>
      <c r="AH24" s="109">
        <f t="shared" si="2"/>
        <v>38.939130437236713</v>
      </c>
      <c r="AI24" s="108">
        <f t="shared" si="3"/>
        <v>21612.06453637798</v>
      </c>
      <c r="AJ24" s="108">
        <f t="shared" si="4"/>
        <v>136442.71305207745</v>
      </c>
      <c r="AK24" s="108">
        <f t="shared" si="11"/>
        <v>2948808.72</v>
      </c>
      <c r="AL24" s="108">
        <f t="shared" si="12"/>
        <v>27473.705483443711</v>
      </c>
      <c r="AM24" s="108">
        <f t="shared" si="13"/>
        <v>247263.34935099338</v>
      </c>
      <c r="AN24" s="107">
        <f t="shared" si="14"/>
        <v>0.20135707410741346</v>
      </c>
      <c r="AO24" s="107">
        <f t="shared" si="15"/>
        <v>1.0048997525278036</v>
      </c>
      <c r="AP24" s="108">
        <f t="shared" si="5"/>
        <v>17242082.339587253</v>
      </c>
      <c r="AQ24" s="108">
        <f t="shared" si="6"/>
        <v>2498638.854492594</v>
      </c>
      <c r="AR24" s="108">
        <f t="shared" si="7"/>
        <v>2294747.5444671772</v>
      </c>
      <c r="AS24" s="108">
        <f>LOOKUPS!$C$4*('Unit Level Costs'!AK24-'Unit Level Costs'!AG24)</f>
        <v>0</v>
      </c>
      <c r="AT24" s="108">
        <f t="shared" si="8"/>
        <v>19761343.420466512</v>
      </c>
      <c r="AU24" s="108">
        <f t="shared" si="16"/>
        <v>-21014965.69971054</v>
      </c>
      <c r="AV24" s="108">
        <f t="shared" si="17"/>
        <v>20781846.459302999</v>
      </c>
      <c r="AW24" s="112">
        <f t="shared" si="18"/>
        <v>152.31188236026196</v>
      </c>
      <c r="AX24" s="109">
        <f t="shared" si="19"/>
        <v>151.5692306392998</v>
      </c>
      <c r="AY24" s="112">
        <f t="shared" si="20"/>
        <v>137.50270401823443</v>
      </c>
      <c r="AZ24" s="108">
        <f t="shared" si="9"/>
        <v>8937.6757611852372</v>
      </c>
      <c r="BA24" s="109">
        <f t="shared" si="22"/>
        <v>9900.2723534170273</v>
      </c>
    </row>
    <row r="25" spans="1:53" x14ac:dyDescent="0.2">
      <c r="A25" s="21" t="b">
        <f t="shared" si="10"/>
        <v>1</v>
      </c>
      <c r="B25" t="s">
        <v>194</v>
      </c>
      <c r="C25" t="s">
        <v>195</v>
      </c>
      <c r="D25">
        <v>10603</v>
      </c>
      <c r="E25" t="s">
        <v>41</v>
      </c>
      <c r="F25">
        <v>31</v>
      </c>
      <c r="G25">
        <v>3557</v>
      </c>
      <c r="H25" t="s">
        <v>42</v>
      </c>
      <c r="I25">
        <v>0</v>
      </c>
      <c r="J25" t="s">
        <v>172</v>
      </c>
      <c r="K25" t="s">
        <v>72</v>
      </c>
      <c r="L25">
        <v>42</v>
      </c>
      <c r="M25" t="s">
        <v>173</v>
      </c>
      <c r="N25">
        <v>21</v>
      </c>
      <c r="O25">
        <v>42021</v>
      </c>
      <c r="P25">
        <v>50</v>
      </c>
      <c r="Q25">
        <v>14500</v>
      </c>
      <c r="R25">
        <v>1991</v>
      </c>
      <c r="S25">
        <v>9999</v>
      </c>
      <c r="T25">
        <v>0</v>
      </c>
      <c r="U25" s="106">
        <v>4169.2484166354079</v>
      </c>
      <c r="V25" s="104">
        <f>IFERROR(VLOOKUP($C$4&amp;"yr",LOOKUPS!$B$12:$D$26,2,FALSE),"")</f>
        <v>0.12499399999999999</v>
      </c>
      <c r="W25" s="106">
        <v>18.482767199999998</v>
      </c>
      <c r="X25" s="106">
        <v>79.264575934500002</v>
      </c>
      <c r="Y25" s="104">
        <v>0.44061367499999987</v>
      </c>
      <c r="Z25" s="104">
        <v>0.78767330431254234</v>
      </c>
      <c r="AA25" s="105">
        <v>48.041341825366644</v>
      </c>
      <c r="AB25" s="105">
        <v>9.64</v>
      </c>
      <c r="AC25" s="106">
        <f>IFERROR((VLOOKUP($C$4&amp;"yr",LOOKUPS!$B$12:$D$26,3,FALSE))*SUM(AA25:AB25),"")</f>
        <v>65.318780203842024</v>
      </c>
      <c r="AD25" s="106">
        <f>IFERROR(VLOOKUP($C$4,LOOKUPS!$F$12:$I$26,4,FALSE),"")</f>
        <v>84.990216928104203</v>
      </c>
      <c r="AE25" s="106">
        <v>228.6</v>
      </c>
      <c r="AF25" s="107">
        <f t="shared" si="0"/>
        <v>1.5035380567903476</v>
      </c>
      <c r="AG25" s="108">
        <f t="shared" si="1"/>
        <v>2540400</v>
      </c>
      <c r="AH25" s="109">
        <f t="shared" si="2"/>
        <v>27.969316250000009</v>
      </c>
      <c r="AI25" s="108">
        <f t="shared" si="3"/>
        <v>25921.262912531864</v>
      </c>
      <c r="AJ25" s="108">
        <f t="shared" si="4"/>
        <v>98004.48414000003</v>
      </c>
      <c r="AK25" s="108">
        <f t="shared" si="11"/>
        <v>2540400</v>
      </c>
      <c r="AL25" s="108">
        <f t="shared" si="12"/>
        <v>26341.986754966885</v>
      </c>
      <c r="AM25" s="108">
        <f t="shared" si="13"/>
        <v>237077.88079470195</v>
      </c>
      <c r="AN25" s="107">
        <f t="shared" si="14"/>
        <v>0.26878348461420593</v>
      </c>
      <c r="AO25" s="107">
        <f t="shared" si="15"/>
        <v>1.2347545721761417</v>
      </c>
      <c r="AP25" s="108">
        <f t="shared" si="5"/>
        <v>14575678.770046001</v>
      </c>
      <c r="AQ25" s="108">
        <f t="shared" si="6"/>
        <v>2216975.9917341708</v>
      </c>
      <c r="AR25" s="108">
        <f t="shared" si="7"/>
        <v>1811394.0649157125</v>
      </c>
      <c r="AS25" s="108">
        <f>LOOKUPS!$C$4*('Unit Level Costs'!AK25-'Unit Level Costs'!AG25)</f>
        <v>0</v>
      </c>
      <c r="AT25" s="108">
        <f t="shared" si="8"/>
        <v>15485637.986821797</v>
      </c>
      <c r="AU25" s="108">
        <f t="shared" si="16"/>
        <v>-20149300.517596949</v>
      </c>
      <c r="AV25" s="108">
        <f t="shared" si="17"/>
        <v>13940386.295920733</v>
      </c>
      <c r="AW25" s="112">
        <f t="shared" si="18"/>
        <v>142.24233123870948</v>
      </c>
      <c r="AX25" s="109">
        <f t="shared" si="19"/>
        <v>115.19886983533935</v>
      </c>
      <c r="AY25" s="112">
        <f t="shared" si="20"/>
        <v>104.50772914391668</v>
      </c>
      <c r="AZ25" s="108">
        <f t="shared" si="9"/>
        <v>5225.3864571958338</v>
      </c>
      <c r="BA25" s="109">
        <f t="shared" si="22"/>
        <v>7112.1165619354742</v>
      </c>
    </row>
    <row r="26" spans="1:53" x14ac:dyDescent="0.2">
      <c r="A26" s="21" t="b">
        <f t="shared" si="10"/>
        <v>1</v>
      </c>
      <c r="B26" t="s">
        <v>196</v>
      </c>
      <c r="C26" t="s">
        <v>197</v>
      </c>
      <c r="D26">
        <v>10671</v>
      </c>
      <c r="E26" t="s">
        <v>41</v>
      </c>
      <c r="F26" t="s">
        <v>198</v>
      </c>
      <c r="G26">
        <v>90961</v>
      </c>
      <c r="H26" t="s">
        <v>42</v>
      </c>
      <c r="I26">
        <v>0</v>
      </c>
      <c r="J26" t="s">
        <v>199</v>
      </c>
      <c r="K26" t="s">
        <v>200</v>
      </c>
      <c r="L26">
        <v>40</v>
      </c>
      <c r="M26" t="s">
        <v>201</v>
      </c>
      <c r="N26">
        <v>79</v>
      </c>
      <c r="O26">
        <v>40079</v>
      </c>
      <c r="P26">
        <v>80</v>
      </c>
      <c r="Q26">
        <v>11851</v>
      </c>
      <c r="R26">
        <v>1991</v>
      </c>
      <c r="S26">
        <v>9999</v>
      </c>
      <c r="T26">
        <v>0</v>
      </c>
      <c r="U26" s="106">
        <v>2978.9059909444004</v>
      </c>
      <c r="V26" s="104">
        <f>IFERROR(VLOOKUP($C$4&amp;"yr",LOOKUPS!$B$12:$D$26,2,FALSE),"")</f>
        <v>0.12499399999999999</v>
      </c>
      <c r="W26" s="106">
        <v>15.1061568336</v>
      </c>
      <c r="X26" s="106">
        <v>53.906807864811</v>
      </c>
      <c r="Y26" s="104">
        <v>0.36011811464999999</v>
      </c>
      <c r="Z26" s="104">
        <v>0.56278841907366084</v>
      </c>
      <c r="AA26" s="105">
        <v>39.189538343808628</v>
      </c>
      <c r="AB26" s="105">
        <v>4.82</v>
      </c>
      <c r="AC26" s="106">
        <f>IFERROR((VLOOKUP($C$4&amp;"yr",LOOKUPS!$B$12:$D$26,3,FALSE))*SUM(AA26:AB26),"")</f>
        <v>49.836728324645229</v>
      </c>
      <c r="AD26" s="106">
        <f>IFERROR(VLOOKUP($C$4,LOOKUPS!$F$12:$I$26,4,FALSE),"")</f>
        <v>84.990216928104203</v>
      </c>
      <c r="AE26" s="106">
        <v>205.4</v>
      </c>
      <c r="AF26" s="107">
        <f t="shared" si="0"/>
        <v>1.1041437902567359</v>
      </c>
      <c r="AG26" s="108">
        <f t="shared" si="1"/>
        <v>3322072.32</v>
      </c>
      <c r="AH26" s="109">
        <f t="shared" si="2"/>
        <v>51.190550827999999</v>
      </c>
      <c r="AI26" s="108">
        <f t="shared" si="3"/>
        <v>18520.605554441954</v>
      </c>
      <c r="AJ26" s="108">
        <f t="shared" si="4"/>
        <v>179371.69010131201</v>
      </c>
      <c r="AK26" s="108">
        <f t="shared" si="11"/>
        <v>3322072.32</v>
      </c>
      <c r="AL26" s="108">
        <f t="shared" si="12"/>
        <v>30951.358728476825</v>
      </c>
      <c r="AM26" s="108">
        <f t="shared" si="13"/>
        <v>278562.22855629143</v>
      </c>
      <c r="AN26" s="107">
        <f t="shared" si="14"/>
        <v>0.17255431284053244</v>
      </c>
      <c r="AO26" s="107">
        <f t="shared" si="15"/>
        <v>0.93158947741620346</v>
      </c>
      <c r="AP26" s="108">
        <f t="shared" si="5"/>
        <v>19060564.866627879</v>
      </c>
      <c r="AQ26" s="108">
        <f t="shared" si="6"/>
        <v>2759519.1879788376</v>
      </c>
      <c r="AR26" s="108">
        <f t="shared" si="7"/>
        <v>2709616.8821783159</v>
      </c>
      <c r="AS26" s="108">
        <f>LOOKUPS!$C$4*('Unit Level Costs'!AK26-'Unit Level Costs'!AG26)</f>
        <v>0</v>
      </c>
      <c r="AT26" s="108">
        <f t="shared" si="8"/>
        <v>13882630.106067628</v>
      </c>
      <c r="AU26" s="108">
        <f t="shared" si="16"/>
        <v>-23675064.232975353</v>
      </c>
      <c r="AV26" s="108">
        <f t="shared" si="17"/>
        <v>14737266.80987731</v>
      </c>
      <c r="AW26" s="112">
        <f t="shared" si="18"/>
        <v>82.160494789079962</v>
      </c>
      <c r="AX26" s="109">
        <f t="shared" si="19"/>
        <v>88.193884517625747</v>
      </c>
      <c r="AY26" s="112">
        <f t="shared" si="20"/>
        <v>80.008967175565402</v>
      </c>
      <c r="AZ26" s="108">
        <f t="shared" si="9"/>
        <v>6400.7173740452326</v>
      </c>
      <c r="BA26" s="109">
        <f t="shared" si="22"/>
        <v>6572.839583126397</v>
      </c>
    </row>
    <row r="27" spans="1:53" x14ac:dyDescent="0.2">
      <c r="A27" s="21" t="b">
        <f t="shared" si="10"/>
        <v>1</v>
      </c>
      <c r="B27" t="s">
        <v>196</v>
      </c>
      <c r="C27" t="s">
        <v>202</v>
      </c>
      <c r="D27">
        <v>10671</v>
      </c>
      <c r="E27" t="s">
        <v>41</v>
      </c>
      <c r="F27" t="s">
        <v>203</v>
      </c>
      <c r="G27">
        <v>90962</v>
      </c>
      <c r="H27" t="s">
        <v>42</v>
      </c>
      <c r="I27">
        <v>0</v>
      </c>
      <c r="J27" t="s">
        <v>199</v>
      </c>
      <c r="K27" t="s">
        <v>200</v>
      </c>
      <c r="L27">
        <v>40</v>
      </c>
      <c r="M27" t="s">
        <v>201</v>
      </c>
      <c r="N27">
        <v>79</v>
      </c>
      <c r="O27">
        <v>40079</v>
      </c>
      <c r="P27">
        <v>80</v>
      </c>
      <c r="Q27">
        <v>11851</v>
      </c>
      <c r="R27">
        <v>1991</v>
      </c>
      <c r="S27">
        <v>9999</v>
      </c>
      <c r="T27">
        <v>0</v>
      </c>
      <c r="U27" s="106">
        <v>2978.9059909444004</v>
      </c>
      <c r="V27" s="104">
        <f>IFERROR(VLOOKUP($C$4&amp;"yr",LOOKUPS!$B$12:$D$26,2,FALSE),"")</f>
        <v>0.12499399999999999</v>
      </c>
      <c r="W27" s="106">
        <v>15.1061568336</v>
      </c>
      <c r="X27" s="106">
        <v>53.906807864811</v>
      </c>
      <c r="Y27" s="104">
        <v>0.36011811464999999</v>
      </c>
      <c r="Z27" s="104">
        <v>0.56278841907366084</v>
      </c>
      <c r="AA27" s="105">
        <v>39.189538343808628</v>
      </c>
      <c r="AB27" s="105">
        <v>4.82</v>
      </c>
      <c r="AC27" s="106">
        <f>IFERROR((VLOOKUP($C$4&amp;"yr",LOOKUPS!$B$12:$D$26,3,FALSE))*SUM(AA27:AB27),"")</f>
        <v>49.836728324645229</v>
      </c>
      <c r="AD27" s="106">
        <f>IFERROR(VLOOKUP($C$4,LOOKUPS!$F$12:$I$26,4,FALSE),"")</f>
        <v>84.990216928104203</v>
      </c>
      <c r="AE27" s="106">
        <v>205.4</v>
      </c>
      <c r="AF27" s="107">
        <f t="shared" si="0"/>
        <v>1.1041437902567359</v>
      </c>
      <c r="AG27" s="108">
        <f t="shared" si="1"/>
        <v>3322072.32</v>
      </c>
      <c r="AH27" s="109">
        <f t="shared" si="2"/>
        <v>51.190550827999999</v>
      </c>
      <c r="AI27" s="108">
        <f t="shared" si="3"/>
        <v>18520.605554441954</v>
      </c>
      <c r="AJ27" s="108">
        <f t="shared" si="4"/>
        <v>179371.69010131201</v>
      </c>
      <c r="AK27" s="108">
        <f t="shared" si="11"/>
        <v>3322072.32</v>
      </c>
      <c r="AL27" s="108">
        <f t="shared" si="12"/>
        <v>30951.358728476825</v>
      </c>
      <c r="AM27" s="108">
        <f t="shared" si="13"/>
        <v>278562.22855629143</v>
      </c>
      <c r="AN27" s="107">
        <f t="shared" si="14"/>
        <v>0.17255431284053244</v>
      </c>
      <c r="AO27" s="107">
        <f t="shared" si="15"/>
        <v>0.93158947741620346</v>
      </c>
      <c r="AP27" s="108">
        <f t="shared" si="5"/>
        <v>19060564.866627879</v>
      </c>
      <c r="AQ27" s="108">
        <f t="shared" si="6"/>
        <v>2759519.1879788376</v>
      </c>
      <c r="AR27" s="108">
        <f t="shared" si="7"/>
        <v>2709616.8821783159</v>
      </c>
      <c r="AS27" s="108">
        <f>LOOKUPS!$C$4*('Unit Level Costs'!AK27-'Unit Level Costs'!AG27)</f>
        <v>0</v>
      </c>
      <c r="AT27" s="108">
        <f t="shared" si="8"/>
        <v>13882630.106067628</v>
      </c>
      <c r="AU27" s="108">
        <f t="shared" si="16"/>
        <v>-23675064.232975353</v>
      </c>
      <c r="AV27" s="108">
        <f t="shared" si="17"/>
        <v>14737266.80987731</v>
      </c>
      <c r="AW27" s="112">
        <f t="shared" si="18"/>
        <v>82.160494789079962</v>
      </c>
      <c r="AX27" s="109">
        <f t="shared" si="19"/>
        <v>88.193884517625747</v>
      </c>
      <c r="AY27" s="112">
        <f t="shared" si="20"/>
        <v>80.008967175565402</v>
      </c>
      <c r="AZ27" s="108">
        <f t="shared" si="9"/>
        <v>6400.7173740452326</v>
      </c>
      <c r="BA27" s="109">
        <f t="shared" si="22"/>
        <v>6572.839583126397</v>
      </c>
    </row>
    <row r="28" spans="1:53" x14ac:dyDescent="0.2">
      <c r="A28" s="21" t="b">
        <f t="shared" si="10"/>
        <v>1</v>
      </c>
      <c r="B28" t="s">
        <v>196</v>
      </c>
      <c r="C28" t="s">
        <v>204</v>
      </c>
      <c r="D28">
        <v>10671</v>
      </c>
      <c r="E28" t="s">
        <v>41</v>
      </c>
      <c r="F28" t="s">
        <v>205</v>
      </c>
      <c r="G28">
        <v>90963</v>
      </c>
      <c r="H28" t="s">
        <v>42</v>
      </c>
      <c r="I28">
        <v>0</v>
      </c>
      <c r="J28" t="s">
        <v>199</v>
      </c>
      <c r="K28" t="s">
        <v>200</v>
      </c>
      <c r="L28">
        <v>40</v>
      </c>
      <c r="M28" t="s">
        <v>201</v>
      </c>
      <c r="N28">
        <v>79</v>
      </c>
      <c r="O28">
        <v>40079</v>
      </c>
      <c r="P28">
        <v>80</v>
      </c>
      <c r="Q28">
        <v>11896</v>
      </c>
      <c r="R28">
        <v>1991</v>
      </c>
      <c r="S28">
        <v>9999</v>
      </c>
      <c r="T28">
        <v>0</v>
      </c>
      <c r="U28" s="106">
        <v>3104.5214411845245</v>
      </c>
      <c r="V28" s="104">
        <f>IFERROR(VLOOKUP($C$4&amp;"yr",LOOKUPS!$B$12:$D$26,2,FALSE),"")</f>
        <v>0.12499399999999999</v>
      </c>
      <c r="W28" s="106">
        <v>15.507665227014073</v>
      </c>
      <c r="X28" s="106">
        <v>54.400042166435533</v>
      </c>
      <c r="Y28" s="104">
        <v>0.36968973814399286</v>
      </c>
      <c r="Z28" s="104">
        <v>0.58652025917427852</v>
      </c>
      <c r="AA28" s="105">
        <v>39.189538343808628</v>
      </c>
      <c r="AB28" s="105">
        <v>4.82</v>
      </c>
      <c r="AC28" s="106">
        <f>IFERROR((VLOOKUP($C$4&amp;"yr",LOOKUPS!$B$12:$D$26,3,FALSE))*SUM(AA28:AB28),"")</f>
        <v>49.836728324645229</v>
      </c>
      <c r="AD28" s="106">
        <f>IFERROR(VLOOKUP($C$4,LOOKUPS!$F$12:$I$26,4,FALSE),"")</f>
        <v>84.990216928104203</v>
      </c>
      <c r="AE28" s="106">
        <v>205.4</v>
      </c>
      <c r="AF28" s="107">
        <f t="shared" si="0"/>
        <v>1.1083363875532977</v>
      </c>
      <c r="AG28" s="108">
        <f t="shared" si="1"/>
        <v>3334686.7200000002</v>
      </c>
      <c r="AH28" s="109">
        <f t="shared" si="2"/>
        <v>50.424820948480573</v>
      </c>
      <c r="AI28" s="108">
        <f t="shared" si="3"/>
        <v>18873.245003137217</v>
      </c>
      <c r="AJ28" s="108">
        <f t="shared" si="4"/>
        <v>176688.57260347594</v>
      </c>
      <c r="AK28" s="108">
        <f t="shared" si="11"/>
        <v>3334686.7200000002</v>
      </c>
      <c r="AL28" s="108">
        <f t="shared" si="12"/>
        <v>31068.885615894043</v>
      </c>
      <c r="AM28" s="108">
        <f t="shared" si="13"/>
        <v>279619.97054304637</v>
      </c>
      <c r="AN28" s="107">
        <f t="shared" si="14"/>
        <v>0.17583981328333417</v>
      </c>
      <c r="AO28" s="107">
        <f t="shared" si="15"/>
        <v>0.93249657426996346</v>
      </c>
      <c r="AP28" s="108">
        <f t="shared" si="5"/>
        <v>19567177.955679249</v>
      </c>
      <c r="AQ28" s="108">
        <f t="shared" si="6"/>
        <v>2743112.3858323051</v>
      </c>
      <c r="AR28" s="108">
        <f t="shared" si="7"/>
        <v>2740027.233373675</v>
      </c>
      <c r="AS28" s="108">
        <f>LOOKUPS!$C$4*('Unit Level Costs'!AK28-'Unit Level Costs'!AG28)</f>
        <v>0</v>
      </c>
      <c r="AT28" s="108">
        <f t="shared" si="8"/>
        <v>13935344.506099103</v>
      </c>
      <c r="AU28" s="108">
        <f t="shared" si="16"/>
        <v>-23764961.953883618</v>
      </c>
      <c r="AV28" s="108">
        <f t="shared" si="17"/>
        <v>15220700.127100714</v>
      </c>
      <c r="AW28" s="112">
        <f t="shared" si="18"/>
        <v>86.144224851818635</v>
      </c>
      <c r="AX28" s="109">
        <f t="shared" si="19"/>
        <v>92.380205170468926</v>
      </c>
      <c r="AY28" s="112">
        <f t="shared" si="20"/>
        <v>83.80677235822273</v>
      </c>
      <c r="AZ28" s="108">
        <f t="shared" si="9"/>
        <v>6704.541788657818</v>
      </c>
      <c r="BA28" s="109">
        <f t="shared" si="22"/>
        <v>6891.537988145491</v>
      </c>
    </row>
    <row r="29" spans="1:53" x14ac:dyDescent="0.2">
      <c r="A29" s="21" t="b">
        <f t="shared" si="10"/>
        <v>1</v>
      </c>
      <c r="B29" t="s">
        <v>196</v>
      </c>
      <c r="C29" t="s">
        <v>206</v>
      </c>
      <c r="D29">
        <v>10671</v>
      </c>
      <c r="E29" t="s">
        <v>41</v>
      </c>
      <c r="F29" t="s">
        <v>207</v>
      </c>
      <c r="G29">
        <v>90964</v>
      </c>
      <c r="H29" t="s">
        <v>42</v>
      </c>
      <c r="I29">
        <v>0</v>
      </c>
      <c r="J29" t="s">
        <v>199</v>
      </c>
      <c r="K29" t="s">
        <v>200</v>
      </c>
      <c r="L29">
        <v>40</v>
      </c>
      <c r="M29" t="s">
        <v>201</v>
      </c>
      <c r="N29">
        <v>79</v>
      </c>
      <c r="O29">
        <v>40079</v>
      </c>
      <c r="P29">
        <v>80</v>
      </c>
      <c r="Q29">
        <v>11896</v>
      </c>
      <c r="R29">
        <v>1991</v>
      </c>
      <c r="S29">
        <v>9999</v>
      </c>
      <c r="T29">
        <v>0</v>
      </c>
      <c r="U29" s="106">
        <v>2996.6210895556915</v>
      </c>
      <c r="V29" s="104">
        <f>IFERROR(VLOOKUP($C$4&amp;"yr",LOOKUPS!$B$12:$D$26,2,FALSE),"")</f>
        <v>0.12499399999999999</v>
      </c>
      <c r="W29" s="106">
        <v>15.163517145599997</v>
      </c>
      <c r="X29" s="106">
        <v>53.977272328056003</v>
      </c>
      <c r="Y29" s="104">
        <v>0.36148553639999992</v>
      </c>
      <c r="Z29" s="104">
        <v>0.56613523578136826</v>
      </c>
      <c r="AA29" s="105">
        <v>39.189538343808628</v>
      </c>
      <c r="AB29" s="105">
        <v>4.82</v>
      </c>
      <c r="AC29" s="106">
        <f>IFERROR((VLOOKUP($C$4&amp;"yr",LOOKUPS!$B$12:$D$26,3,FALSE))*SUM(AA29:AB29),"")</f>
        <v>49.836728324645229</v>
      </c>
      <c r="AD29" s="106">
        <f>IFERROR(VLOOKUP($C$4,LOOKUPS!$F$12:$I$26,4,FALSE),"")</f>
        <v>84.990216928104203</v>
      </c>
      <c r="AE29" s="106">
        <v>205.4</v>
      </c>
      <c r="AF29" s="107">
        <f t="shared" si="0"/>
        <v>1.1083363875532977</v>
      </c>
      <c r="AG29" s="108">
        <f t="shared" si="1"/>
        <v>3334686.7200000002</v>
      </c>
      <c r="AH29" s="109">
        <f t="shared" si="2"/>
        <v>51.081157088000005</v>
      </c>
      <c r="AI29" s="108">
        <f t="shared" si="3"/>
        <v>18630.744764855157</v>
      </c>
      <c r="AJ29" s="108">
        <f t="shared" si="4"/>
        <v>178988.37443635202</v>
      </c>
      <c r="AK29" s="108">
        <f t="shared" si="11"/>
        <v>3334686.7200000002</v>
      </c>
      <c r="AL29" s="108">
        <f t="shared" si="12"/>
        <v>31068.885615894043</v>
      </c>
      <c r="AM29" s="108">
        <f t="shared" si="13"/>
        <v>279619.97054304637</v>
      </c>
      <c r="AN29" s="107">
        <f t="shared" si="14"/>
        <v>0.1735804669645854</v>
      </c>
      <c r="AO29" s="107">
        <f t="shared" si="15"/>
        <v>0.93475592058871226</v>
      </c>
      <c r="AP29" s="108">
        <f t="shared" si="5"/>
        <v>19132940.65086535</v>
      </c>
      <c r="AQ29" s="108">
        <f t="shared" si="6"/>
        <v>2757221.5269711846</v>
      </c>
      <c r="AR29" s="108">
        <f t="shared" si="7"/>
        <v>2714093.2846286963</v>
      </c>
      <c r="AS29" s="108">
        <f>LOOKUPS!$C$4*('Unit Level Costs'!AK29-'Unit Level Costs'!AG29)</f>
        <v>0</v>
      </c>
      <c r="AT29" s="108">
        <f t="shared" si="8"/>
        <v>13935344.506099103</v>
      </c>
      <c r="AU29" s="108">
        <f t="shared" si="16"/>
        <v>-23764961.953883618</v>
      </c>
      <c r="AV29" s="108">
        <f t="shared" si="17"/>
        <v>14774638.014680713</v>
      </c>
      <c r="AW29" s="112">
        <f t="shared" si="18"/>
        <v>82.545238265933023</v>
      </c>
      <c r="AX29" s="109">
        <f t="shared" si="19"/>
        <v>88.306729540633199</v>
      </c>
      <c r="AY29" s="112">
        <f t="shared" si="20"/>
        <v>80.111339508875261</v>
      </c>
      <c r="AZ29" s="108">
        <f t="shared" si="9"/>
        <v>6408.9071607100213</v>
      </c>
      <c r="BA29" s="109">
        <f t="shared" si="22"/>
        <v>6603.6190612746414</v>
      </c>
    </row>
    <row r="30" spans="1:53" x14ac:dyDescent="0.2">
      <c r="A30" s="21" t="b">
        <f t="shared" si="10"/>
        <v>1</v>
      </c>
      <c r="B30" t="s">
        <v>208</v>
      </c>
      <c r="C30" t="s">
        <v>209</v>
      </c>
      <c r="D30">
        <v>10678</v>
      </c>
      <c r="E30" t="s">
        <v>41</v>
      </c>
      <c r="F30" t="s">
        <v>210</v>
      </c>
      <c r="G30">
        <v>3575</v>
      </c>
      <c r="H30" t="s">
        <v>42</v>
      </c>
      <c r="I30">
        <v>0</v>
      </c>
      <c r="J30" t="s">
        <v>177</v>
      </c>
      <c r="K30" t="s">
        <v>211</v>
      </c>
      <c r="L30">
        <v>24</v>
      </c>
      <c r="M30" t="s">
        <v>212</v>
      </c>
      <c r="N30">
        <v>1</v>
      </c>
      <c r="O30">
        <v>24001</v>
      </c>
      <c r="P30">
        <v>180</v>
      </c>
      <c r="Q30">
        <v>8909</v>
      </c>
      <c r="R30">
        <v>2000</v>
      </c>
      <c r="S30">
        <v>9999</v>
      </c>
      <c r="T30">
        <v>0</v>
      </c>
      <c r="U30" s="106">
        <v>2027.9809629946667</v>
      </c>
      <c r="V30" s="104">
        <f>IFERROR(VLOOKUP($C$4&amp;"yr",LOOKUPS!$B$12:$D$26,2,FALSE),"")</f>
        <v>0.12499399999999999</v>
      </c>
      <c r="W30" s="106">
        <v>11.619744195657256</v>
      </c>
      <c r="X30" s="106">
        <v>29.985246168158799</v>
      </c>
      <c r="Y30" s="104">
        <v>0.2770049601992749</v>
      </c>
      <c r="Z30" s="104">
        <v>0.38313535356428474</v>
      </c>
      <c r="AA30" s="105">
        <v>26.830426013097551</v>
      </c>
      <c r="AB30" s="105">
        <v>4.82</v>
      </c>
      <c r="AC30" s="106">
        <f>IFERROR((VLOOKUP($C$4&amp;"yr",LOOKUPS!$B$12:$D$26,3,FALSE))*SUM(AA30:AB30),"")</f>
        <v>35.841177661340609</v>
      </c>
      <c r="AD30" s="106">
        <f>IFERROR(VLOOKUP($C$4,LOOKUPS!$F$12:$I$26,4,FALSE),"")</f>
        <v>84.990216928104203</v>
      </c>
      <c r="AE30" s="106">
        <v>205.4</v>
      </c>
      <c r="AF30" s="107">
        <f t="shared" si="0"/>
        <v>0.83004109589041086</v>
      </c>
      <c r="AG30" s="108">
        <f t="shared" si="1"/>
        <v>5619084.4800000004</v>
      </c>
      <c r="AH30" s="109">
        <f t="shared" si="2"/>
        <v>130.13910716413051</v>
      </c>
      <c r="AI30" s="108">
        <f t="shared" si="3"/>
        <v>12322.352864904213</v>
      </c>
      <c r="AJ30" s="108">
        <f t="shared" si="4"/>
        <v>456007.4315031133</v>
      </c>
      <c r="AK30" s="108">
        <f t="shared" si="11"/>
        <v>5619084.4800000004</v>
      </c>
      <c r="AL30" s="108">
        <f t="shared" si="12"/>
        <v>52352.352000000006</v>
      </c>
      <c r="AM30" s="108">
        <f t="shared" si="13"/>
        <v>471171.16800000001</v>
      </c>
      <c r="AN30" s="107">
        <f t="shared" si="14"/>
        <v>0.11480591846372701</v>
      </c>
      <c r="AO30" s="107">
        <f t="shared" si="15"/>
        <v>0.71523517742668385</v>
      </c>
      <c r="AP30" s="108">
        <f t="shared" si="5"/>
        <v>32988370.465956215</v>
      </c>
      <c r="AQ30" s="108">
        <f t="shared" si="6"/>
        <v>3902253.1644208515</v>
      </c>
      <c r="AR30" s="108">
        <f t="shared" si="7"/>
        <v>5298689.7053848747</v>
      </c>
      <c r="AS30" s="108">
        <f>LOOKUPS!$C$4*('Unit Level Costs'!AK30-'Unit Level Costs'!AG30)</f>
        <v>0</v>
      </c>
      <c r="AT30" s="108">
        <f t="shared" si="8"/>
        <v>16887329.541189365</v>
      </c>
      <c r="AU30" s="108">
        <f t="shared" si="16"/>
        <v>-40044939.778588228</v>
      </c>
      <c r="AV30" s="108">
        <f t="shared" si="17"/>
        <v>19031703.098363079</v>
      </c>
      <c r="AW30" s="112">
        <f t="shared" si="18"/>
        <v>41.735510835053446</v>
      </c>
      <c r="AX30" s="109">
        <f t="shared" si="19"/>
        <v>58.352150666319261</v>
      </c>
      <c r="AY30" s="112">
        <f t="shared" si="20"/>
        <v>52.936723819576578</v>
      </c>
      <c r="AZ30" s="108">
        <f t="shared" si="9"/>
        <v>9528.6102875237848</v>
      </c>
      <c r="BA30" s="109">
        <f t="shared" si="22"/>
        <v>7512.3919503096204</v>
      </c>
    </row>
    <row r="31" spans="1:53" x14ac:dyDescent="0.2">
      <c r="A31" s="21" t="b">
        <f t="shared" si="10"/>
        <v>1</v>
      </c>
      <c r="B31" t="s">
        <v>213</v>
      </c>
      <c r="C31" t="s">
        <v>214</v>
      </c>
      <c r="D31">
        <v>10684</v>
      </c>
      <c r="E31" t="s">
        <v>41</v>
      </c>
      <c r="F31" t="s">
        <v>215</v>
      </c>
      <c r="G31">
        <v>0</v>
      </c>
      <c r="H31" t="s">
        <v>42</v>
      </c>
      <c r="I31">
        <v>0</v>
      </c>
      <c r="J31" t="s">
        <v>216</v>
      </c>
      <c r="K31" t="s">
        <v>217</v>
      </c>
      <c r="L31">
        <v>6</v>
      </c>
      <c r="M31" t="s">
        <v>218</v>
      </c>
      <c r="N31">
        <v>71</v>
      </c>
      <c r="O31">
        <v>6071</v>
      </c>
      <c r="P31">
        <v>2.2999999999999998</v>
      </c>
      <c r="Q31">
        <v>8300</v>
      </c>
      <c r="R31">
        <v>1967</v>
      </c>
      <c r="S31">
        <v>9999</v>
      </c>
      <c r="T31">
        <v>0</v>
      </c>
      <c r="U31" s="106">
        <v>1841.1331286966549</v>
      </c>
      <c r="V31" s="104">
        <f>IFERROR(VLOOKUP($C$4&amp;"yr",LOOKUPS!$B$12:$D$26,2,FALSE),"")</f>
        <v>0.12499399999999999</v>
      </c>
      <c r="W31" s="106">
        <v>10.825445291892937</v>
      </c>
      <c r="X31" s="106">
        <v>1242.8498580914206</v>
      </c>
      <c r="Y31" s="104">
        <v>0.25806954023488399</v>
      </c>
      <c r="Z31" s="104">
        <v>0.34783521398566786</v>
      </c>
      <c r="AA31" s="105">
        <v>65.755506982352259</v>
      </c>
      <c r="AB31" s="105">
        <v>4.82</v>
      </c>
      <c r="AC31" s="106">
        <f>IFERROR((VLOOKUP($C$4&amp;"yr",LOOKUPS!$B$12:$D$26,3,FALSE))*SUM(AA31:AB31),"")</f>
        <v>79.920228664439236</v>
      </c>
      <c r="AD31" s="106">
        <f>IFERROR(VLOOKUP($C$4,LOOKUPS!$F$12:$I$26,4,FALSE),"")</f>
        <v>84.990216928104203</v>
      </c>
      <c r="AE31" s="106">
        <v>205.4</v>
      </c>
      <c r="AF31" s="107">
        <f t="shared" si="0"/>
        <v>0.7733012791436088</v>
      </c>
      <c r="AG31" s="108">
        <f t="shared" si="1"/>
        <v>66891.360000000001</v>
      </c>
      <c r="AH31" s="109">
        <f t="shared" si="2"/>
        <v>1.7064400574597667</v>
      </c>
      <c r="AI31" s="108">
        <f t="shared" si="3"/>
        <v>11187.032276081043</v>
      </c>
      <c r="AJ31" s="108">
        <f t="shared" si="4"/>
        <v>5979.3659613390228</v>
      </c>
      <c r="AK31" s="108">
        <f t="shared" si="11"/>
        <v>66891.360000000001</v>
      </c>
      <c r="AL31" s="108">
        <f t="shared" si="12"/>
        <v>623.2189668874172</v>
      </c>
      <c r="AM31" s="108">
        <f t="shared" si="13"/>
        <v>5608.9707019867546</v>
      </c>
      <c r="AN31" s="107">
        <f t="shared" si="14"/>
        <v>0.10422826950499166</v>
      </c>
      <c r="AO31" s="107">
        <f t="shared" si="15"/>
        <v>0.66907300963861716</v>
      </c>
      <c r="AP31" s="108">
        <f t="shared" si="5"/>
        <v>392704.06454059336</v>
      </c>
      <c r="AQ31" s="108">
        <f t="shared" si="6"/>
        <v>2120848.7832553866</v>
      </c>
      <c r="AR31" s="108">
        <f t="shared" si="7"/>
        <v>64729.299094682407</v>
      </c>
      <c r="AS31" s="108">
        <f>LOOKUPS!$C$4*('Unit Level Costs'!AK31-'Unit Level Costs'!AG31)</f>
        <v>0</v>
      </c>
      <c r="AT31" s="108">
        <f t="shared" si="8"/>
        <v>448270.22107492172</v>
      </c>
      <c r="AU31" s="108">
        <f t="shared" si="16"/>
        <v>-476707.63670523517</v>
      </c>
      <c r="AV31" s="108">
        <f t="shared" si="17"/>
        <v>2549844.731260349</v>
      </c>
      <c r="AW31" s="112">
        <f t="shared" si="18"/>
        <v>426.44065403371553</v>
      </c>
      <c r="AX31" s="109">
        <f t="shared" si="19"/>
        <v>637.36041940183281</v>
      </c>
      <c r="AY31" s="112">
        <f t="shared" si="20"/>
        <v>578.2095794265017</v>
      </c>
      <c r="AZ31" s="108">
        <f t="shared" si="9"/>
        <v>1329.8820326809539</v>
      </c>
      <c r="BA31" s="109">
        <f t="shared" si="22"/>
        <v>980.81350427754569</v>
      </c>
    </row>
    <row r="32" spans="1:53" x14ac:dyDescent="0.2">
      <c r="A32" s="21" t="b">
        <f t="shared" si="10"/>
        <v>1</v>
      </c>
      <c r="B32" t="s">
        <v>213</v>
      </c>
      <c r="C32" t="s">
        <v>219</v>
      </c>
      <c r="D32">
        <v>10684</v>
      </c>
      <c r="E32" t="s">
        <v>41</v>
      </c>
      <c r="F32" t="s">
        <v>220</v>
      </c>
      <c r="G32">
        <v>0</v>
      </c>
      <c r="H32" t="s">
        <v>42</v>
      </c>
      <c r="I32">
        <v>0</v>
      </c>
      <c r="J32" t="s">
        <v>216</v>
      </c>
      <c r="K32" t="s">
        <v>217</v>
      </c>
      <c r="L32">
        <v>6</v>
      </c>
      <c r="M32" t="s">
        <v>218</v>
      </c>
      <c r="N32">
        <v>71</v>
      </c>
      <c r="O32">
        <v>6071</v>
      </c>
      <c r="P32">
        <v>27</v>
      </c>
      <c r="Q32">
        <v>8300</v>
      </c>
      <c r="R32">
        <v>1978</v>
      </c>
      <c r="S32">
        <v>9999</v>
      </c>
      <c r="T32">
        <v>0</v>
      </c>
      <c r="U32" s="106">
        <v>1841.1321919158197</v>
      </c>
      <c r="V32" s="104">
        <f>IFERROR(VLOOKUP($C$4&amp;"yr",LOOKUPS!$B$12:$D$26,2,FALSE),"")</f>
        <v>0.12499399999999999</v>
      </c>
      <c r="W32" s="106">
        <v>10.825441205295743</v>
      </c>
      <c r="X32" s="106">
        <v>118.03810427895634</v>
      </c>
      <c r="Y32" s="104">
        <v>0.25806944281383287</v>
      </c>
      <c r="Z32" s="104">
        <v>0.34783503700478724</v>
      </c>
      <c r="AA32" s="105">
        <v>65.755506982352259</v>
      </c>
      <c r="AB32" s="105">
        <v>4.82</v>
      </c>
      <c r="AC32" s="106">
        <f>IFERROR((VLOOKUP($C$4&amp;"yr",LOOKUPS!$B$12:$D$26,3,FALSE))*SUM(AA32:AB32),"")</f>
        <v>79.920228664439236</v>
      </c>
      <c r="AD32" s="106">
        <f>IFERROR(VLOOKUP($C$4,LOOKUPS!$F$12:$I$26,4,FALSE),"")</f>
        <v>84.990216928104203</v>
      </c>
      <c r="AE32" s="106">
        <v>205.4</v>
      </c>
      <c r="AF32" s="107">
        <f t="shared" si="0"/>
        <v>0.7733012791436088</v>
      </c>
      <c r="AG32" s="108">
        <f t="shared" si="1"/>
        <v>785246.4</v>
      </c>
      <c r="AH32" s="109">
        <f t="shared" si="2"/>
        <v>20.032125044026515</v>
      </c>
      <c r="AI32" s="108">
        <f t="shared" si="3"/>
        <v>11187.030807139734</v>
      </c>
      <c r="AJ32" s="108">
        <f t="shared" si="4"/>
        <v>70192.566154268919</v>
      </c>
      <c r="AK32" s="108">
        <f t="shared" si="11"/>
        <v>785246.40000000026</v>
      </c>
      <c r="AL32" s="108">
        <f t="shared" si="12"/>
        <v>7316.0487417218574</v>
      </c>
      <c r="AM32" s="108">
        <f t="shared" si="13"/>
        <v>65844.438675496713</v>
      </c>
      <c r="AN32" s="107">
        <f t="shared" si="14"/>
        <v>0.10422825581903755</v>
      </c>
      <c r="AO32" s="107">
        <f t="shared" si="15"/>
        <v>0.66907302332457119</v>
      </c>
      <c r="AP32" s="108">
        <f t="shared" si="5"/>
        <v>4610002.4956382941</v>
      </c>
      <c r="AQ32" s="108">
        <f t="shared" si="6"/>
        <v>2364554.0648758947</v>
      </c>
      <c r="AR32" s="108">
        <f t="shared" si="7"/>
        <v>759865.49795187009</v>
      </c>
      <c r="AS32" s="108">
        <f>LOOKUPS!$C$4*('Unit Level Costs'!AK32-'Unit Level Costs'!AG32)</f>
        <v>3.6758629963065613E-10</v>
      </c>
      <c r="AT32" s="108">
        <f t="shared" si="8"/>
        <v>5262302.595227344</v>
      </c>
      <c r="AU32" s="108">
        <f t="shared" si="16"/>
        <v>-5596133.1265397202</v>
      </c>
      <c r="AV32" s="108">
        <f t="shared" si="17"/>
        <v>7400591.5271536838</v>
      </c>
      <c r="AW32" s="112">
        <f t="shared" si="18"/>
        <v>105.43269654636498</v>
      </c>
      <c r="AX32" s="109">
        <f t="shared" si="19"/>
        <v>157.58025338172837</v>
      </c>
      <c r="AY32" s="112">
        <f t="shared" si="20"/>
        <v>142.95586807740938</v>
      </c>
      <c r="AZ32" s="108">
        <f t="shared" si="9"/>
        <v>3859.8084380900532</v>
      </c>
      <c r="BA32" s="109">
        <f t="shared" si="22"/>
        <v>2846.6828067518545</v>
      </c>
    </row>
    <row r="33" spans="1:53" x14ac:dyDescent="0.2">
      <c r="A33" s="21" t="b">
        <f t="shared" si="10"/>
        <v>1</v>
      </c>
      <c r="B33" t="s">
        <v>213</v>
      </c>
      <c r="C33" t="s">
        <v>221</v>
      </c>
      <c r="D33">
        <v>10684</v>
      </c>
      <c r="E33" t="s">
        <v>41</v>
      </c>
      <c r="F33" t="s">
        <v>222</v>
      </c>
      <c r="G33">
        <v>0</v>
      </c>
      <c r="H33" t="s">
        <v>42</v>
      </c>
      <c r="I33">
        <v>0</v>
      </c>
      <c r="J33" t="s">
        <v>216</v>
      </c>
      <c r="K33" t="s">
        <v>217</v>
      </c>
      <c r="L33">
        <v>6</v>
      </c>
      <c r="M33" t="s">
        <v>218</v>
      </c>
      <c r="N33">
        <v>71</v>
      </c>
      <c r="O33">
        <v>6071</v>
      </c>
      <c r="P33">
        <v>27</v>
      </c>
      <c r="Q33">
        <v>8300</v>
      </c>
      <c r="R33">
        <v>1978</v>
      </c>
      <c r="S33">
        <v>9999</v>
      </c>
      <c r="T33">
        <v>0</v>
      </c>
      <c r="U33" s="106">
        <v>1785.2621497521243</v>
      </c>
      <c r="V33" s="104">
        <f>IFERROR(VLOOKUP($C$4&amp;"yr",LOOKUPS!$B$12:$D$26,2,FALSE),"")</f>
        <v>0.12499399999999999</v>
      </c>
      <c r="W33" s="106">
        <v>10.579790879999997</v>
      </c>
      <c r="X33" s="106">
        <v>117.73633433185556</v>
      </c>
      <c r="Y33" s="104">
        <v>0.25221334499999998</v>
      </c>
      <c r="Z33" s="104">
        <v>0.33727981545752467</v>
      </c>
      <c r="AA33" s="105">
        <v>65.755506982352259</v>
      </c>
      <c r="AB33" s="105">
        <v>4.82</v>
      </c>
      <c r="AC33" s="106">
        <f>IFERROR((VLOOKUP($C$4&amp;"yr",LOOKUPS!$B$12:$D$26,3,FALSE))*SUM(AA33:AB33),"")</f>
        <v>79.920228664439236</v>
      </c>
      <c r="AD33" s="106">
        <f>IFERROR(VLOOKUP($C$4,LOOKUPS!$F$12:$I$26,4,FALSE),"")</f>
        <v>84.990216928104203</v>
      </c>
      <c r="AE33" s="106">
        <v>205.4</v>
      </c>
      <c r="AF33" s="107">
        <f t="shared" si="0"/>
        <v>0.7733012791436088</v>
      </c>
      <c r="AG33" s="108">
        <f t="shared" si="1"/>
        <v>785246.4</v>
      </c>
      <c r="AH33" s="109">
        <f t="shared" si="2"/>
        <v>20.190239685000002</v>
      </c>
      <c r="AI33" s="108">
        <f t="shared" si="3"/>
        <v>11099.422468297455</v>
      </c>
      <c r="AJ33" s="108">
        <f t="shared" si="4"/>
        <v>70746.59985624002</v>
      </c>
      <c r="AK33" s="108">
        <f t="shared" si="11"/>
        <v>785246.4</v>
      </c>
      <c r="AL33" s="108">
        <f t="shared" si="12"/>
        <v>7316.0487417218537</v>
      </c>
      <c r="AM33" s="108">
        <f t="shared" si="13"/>
        <v>65844.438675496684</v>
      </c>
      <c r="AN33" s="107">
        <f t="shared" si="14"/>
        <v>0.10341201918662329</v>
      </c>
      <c r="AO33" s="107">
        <f t="shared" si="15"/>
        <v>0.66988925995698545</v>
      </c>
      <c r="AP33" s="108">
        <f t="shared" si="5"/>
        <v>4505392.5687824953</v>
      </c>
      <c r="AQ33" s="108">
        <f t="shared" si="6"/>
        <v>2377124.8097934583</v>
      </c>
      <c r="AR33" s="108">
        <f t="shared" si="7"/>
        <v>748484.23195005732</v>
      </c>
      <c r="AS33" s="108">
        <f>LOOKUPS!$C$4*('Unit Level Costs'!AK33-'Unit Level Costs'!AG33)</f>
        <v>0</v>
      </c>
      <c r="AT33" s="108">
        <f t="shared" si="8"/>
        <v>5262302.5952273412</v>
      </c>
      <c r="AU33" s="108">
        <f t="shared" si="16"/>
        <v>-5596133.1265397174</v>
      </c>
      <c r="AV33" s="108">
        <f t="shared" si="17"/>
        <v>7297171.0792136351</v>
      </c>
      <c r="AW33" s="112">
        <f t="shared" si="18"/>
        <v>103.1451842779976</v>
      </c>
      <c r="AX33" s="109">
        <f t="shared" si="19"/>
        <v>153.97348553493856</v>
      </c>
      <c r="AY33" s="112">
        <f t="shared" si="20"/>
        <v>139.68382975137308</v>
      </c>
      <c r="AZ33" s="108">
        <f t="shared" si="9"/>
        <v>3771.4634032870731</v>
      </c>
      <c r="BA33" s="109">
        <f t="shared" si="22"/>
        <v>2784.9199755059353</v>
      </c>
    </row>
    <row r="34" spans="1:53" x14ac:dyDescent="0.2">
      <c r="A34" s="21" t="b">
        <f t="shared" si="10"/>
        <v>0</v>
      </c>
      <c r="B34" t="s">
        <v>223</v>
      </c>
      <c r="C34" t="s">
        <v>224</v>
      </c>
      <c r="D34">
        <v>1073</v>
      </c>
      <c r="E34" t="s">
        <v>41</v>
      </c>
      <c r="F34">
        <v>3</v>
      </c>
      <c r="G34">
        <v>746</v>
      </c>
      <c r="H34" t="s">
        <v>42</v>
      </c>
      <c r="I34">
        <v>0</v>
      </c>
      <c r="J34" t="s">
        <v>225</v>
      </c>
      <c r="K34" t="s">
        <v>226</v>
      </c>
      <c r="L34">
        <v>19</v>
      </c>
      <c r="M34" t="s">
        <v>227</v>
      </c>
      <c r="N34">
        <v>113</v>
      </c>
      <c r="O34">
        <v>19113</v>
      </c>
      <c r="P34">
        <v>26.8</v>
      </c>
      <c r="Q34">
        <v>12146</v>
      </c>
      <c r="R34">
        <v>1958</v>
      </c>
      <c r="S34">
        <v>9999</v>
      </c>
      <c r="T34" t="s">
        <v>1188</v>
      </c>
      <c r="U34" s="106">
        <v>3096.4366362669975</v>
      </c>
      <c r="V34" s="104">
        <f>IFERROR(VLOOKUP($C$4&amp;"yr",LOOKUPS!$B$12:$D$26,2,FALSE),"")</f>
        <v>0.12499399999999999</v>
      </c>
      <c r="W34" s="106">
        <v>15.482185545599998</v>
      </c>
      <c r="X34" s="106">
        <v>124.54033559815674</v>
      </c>
      <c r="Y34" s="104">
        <v>0.3690823238999999</v>
      </c>
      <c r="Z34" s="104">
        <v>0.58499284119201111</v>
      </c>
      <c r="AA34" s="105">
        <v>65.755506982352259</v>
      </c>
      <c r="AB34" s="105">
        <v>4.82</v>
      </c>
      <c r="AC34" s="106">
        <f>IFERROR((VLOOKUP($C$4&amp;"yr",LOOKUPS!$B$12:$D$26,3,FALSE))*SUM(AA34:AB34),"")</f>
        <v>79.920228664439236</v>
      </c>
      <c r="AD34" s="106">
        <f>IFERROR(VLOOKUP($C$4,LOOKUPS!$F$12:$I$26,4,FALSE),"")</f>
        <v>84.990216928104203</v>
      </c>
      <c r="AE34" s="106">
        <v>214.13</v>
      </c>
      <c r="AF34" s="107">
        <f t="shared" si="0"/>
        <v>1.1797255647282952</v>
      </c>
      <c r="AG34" s="108">
        <f t="shared" si="1"/>
        <v>1140596.8512000002</v>
      </c>
      <c r="AH34" s="109">
        <f t="shared" si="2"/>
        <v>16.908593719480006</v>
      </c>
      <c r="AI34" s="108">
        <f t="shared" si="3"/>
        <v>19251.323049118168</v>
      </c>
      <c r="AJ34" s="108">
        <f t="shared" si="4"/>
        <v>59247.712393057947</v>
      </c>
      <c r="AK34" s="108">
        <f t="shared" si="11"/>
        <v>1140596.8512000006</v>
      </c>
      <c r="AL34" s="108">
        <f t="shared" si="12"/>
        <v>11078.472455205303</v>
      </c>
      <c r="AM34" s="108">
        <f t="shared" si="13"/>
        <v>99706.252096847733</v>
      </c>
      <c r="AN34" s="107">
        <f t="shared" si="14"/>
        <v>0.18698565746655507</v>
      </c>
      <c r="AO34" s="107">
        <f t="shared" si="15"/>
        <v>0.99273990726174011</v>
      </c>
      <c r="AP34" s="108">
        <f t="shared" si="5"/>
        <v>6544234.4942596294</v>
      </c>
      <c r="AQ34" s="108">
        <f t="shared" si="6"/>
        <v>2105801.9363169256</v>
      </c>
      <c r="AR34" s="108">
        <f t="shared" si="7"/>
        <v>917284.07642166759</v>
      </c>
      <c r="AS34" s="108">
        <f>LOOKUPS!$C$4*('Unit Level Costs'!AK34-'Unit Level Costs'!AG34)</f>
        <v>7.3517259926131226E-10</v>
      </c>
      <c r="AT34" s="108">
        <f t="shared" si="8"/>
        <v>7968546.4668542948</v>
      </c>
      <c r="AU34" s="108">
        <f t="shared" si="16"/>
        <v>-8474055.9947993327</v>
      </c>
      <c r="AV34" s="108">
        <f t="shared" si="17"/>
        <v>9061810.9790531825</v>
      </c>
      <c r="AW34" s="112">
        <f t="shared" si="18"/>
        <v>152.94786267756314</v>
      </c>
      <c r="AX34" s="109">
        <f t="shared" si="19"/>
        <v>154.0663990223149</v>
      </c>
      <c r="AY34" s="112">
        <f t="shared" si="20"/>
        <v>139.76812031417481</v>
      </c>
      <c r="AZ34" s="108">
        <f t="shared" si="9"/>
        <v>3745.7856244198852</v>
      </c>
      <c r="BA34" s="109">
        <f t="shared" si="22"/>
        <v>4099.0027197586924</v>
      </c>
    </row>
    <row r="35" spans="1:53" x14ac:dyDescent="0.2">
      <c r="A35" s="21" t="b">
        <f t="shared" si="10"/>
        <v>1</v>
      </c>
      <c r="B35" t="s">
        <v>228</v>
      </c>
      <c r="C35" t="s">
        <v>229</v>
      </c>
      <c r="D35">
        <v>10784</v>
      </c>
      <c r="E35" t="s">
        <v>41</v>
      </c>
      <c r="F35" t="s">
        <v>210</v>
      </c>
      <c r="G35">
        <v>0</v>
      </c>
      <c r="H35" t="s">
        <v>42</v>
      </c>
      <c r="I35">
        <v>0</v>
      </c>
      <c r="J35" t="s">
        <v>230</v>
      </c>
      <c r="K35" t="s">
        <v>103</v>
      </c>
      <c r="L35">
        <v>30</v>
      </c>
      <c r="M35" t="s">
        <v>231</v>
      </c>
      <c r="N35">
        <v>87</v>
      </c>
      <c r="O35">
        <v>30087</v>
      </c>
      <c r="P35">
        <v>38</v>
      </c>
      <c r="Q35">
        <v>13936</v>
      </c>
      <c r="R35">
        <v>1990</v>
      </c>
      <c r="S35">
        <v>9999</v>
      </c>
      <c r="T35">
        <v>0</v>
      </c>
      <c r="U35" s="106">
        <v>3887.9605672348762</v>
      </c>
      <c r="V35" s="104">
        <f>IFERROR(VLOOKUP($C$4&amp;"yr",LOOKUPS!$B$12:$D$26,2,FALSE),"")</f>
        <v>0.12499399999999999</v>
      </c>
      <c r="W35" s="106">
        <v>17.763851289600002</v>
      </c>
      <c r="X35" s="106">
        <v>96.242271854811804</v>
      </c>
      <c r="Y35" s="104">
        <v>0.42347532239999996</v>
      </c>
      <c r="Z35" s="104">
        <v>0.73453112911467133</v>
      </c>
      <c r="AA35" s="105">
        <v>61.574339332127892</v>
      </c>
      <c r="AB35" s="105">
        <v>4.82</v>
      </c>
      <c r="AC35" s="106">
        <f>IFERROR((VLOOKUP($C$4&amp;"yr",LOOKUPS!$B$12:$D$26,3,FALSE))*SUM(AA35:AB35),"")</f>
        <v>75.185443340490423</v>
      </c>
      <c r="AD35" s="106">
        <f>IFERROR(VLOOKUP($C$4,LOOKUPS!$F$12:$I$26,4,FALSE),"")</f>
        <v>84.990216928104203</v>
      </c>
      <c r="AE35" s="106">
        <v>228.6</v>
      </c>
      <c r="AF35" s="107">
        <f t="shared" si="0"/>
        <v>1.4450556109951918</v>
      </c>
      <c r="AG35" s="108">
        <f t="shared" si="1"/>
        <v>1855606.2720000001</v>
      </c>
      <c r="AH35" s="109">
        <f t="shared" si="2"/>
        <v>21.907937748800002</v>
      </c>
      <c r="AI35" s="108">
        <f t="shared" si="3"/>
        <v>24172.42581534206</v>
      </c>
      <c r="AJ35" s="108">
        <f t="shared" si="4"/>
        <v>76765.413871795216</v>
      </c>
      <c r="AK35" s="108">
        <f t="shared" si="11"/>
        <v>1855606.2720000001</v>
      </c>
      <c r="AL35" s="108">
        <f t="shared" si="12"/>
        <v>19241.204471523179</v>
      </c>
      <c r="AM35" s="108">
        <f t="shared" si="13"/>
        <v>173170.8402437086</v>
      </c>
      <c r="AN35" s="107">
        <f t="shared" si="14"/>
        <v>0.25064939405729814</v>
      </c>
      <c r="AO35" s="107">
        <f t="shared" si="15"/>
        <v>1.1944062169378937</v>
      </c>
      <c r="AP35" s="108">
        <f t="shared" si="5"/>
        <v>10646638.69640789</v>
      </c>
      <c r="AQ35" s="108">
        <f t="shared" si="6"/>
        <v>2108469.7005983032</v>
      </c>
      <c r="AR35" s="108">
        <f t="shared" si="7"/>
        <v>1363649.3962031673</v>
      </c>
      <c r="AS35" s="108">
        <f>LOOKUPS!$C$4*('Unit Level Costs'!AK35-'Unit Level Costs'!AG35)</f>
        <v>0</v>
      </c>
      <c r="AT35" s="108">
        <f t="shared" si="8"/>
        <v>13019926.397368472</v>
      </c>
      <c r="AU35" s="108">
        <f t="shared" si="16"/>
        <v>-14717827.277934872</v>
      </c>
      <c r="AV35" s="108">
        <f t="shared" si="17"/>
        <v>12420856.912642963</v>
      </c>
      <c r="AW35" s="112">
        <f t="shared" si="18"/>
        <v>161.8027740120942</v>
      </c>
      <c r="AX35" s="109">
        <f t="shared" si="19"/>
        <v>135.46712309226666</v>
      </c>
      <c r="AY35" s="112">
        <f t="shared" si="20"/>
        <v>122.89496787831503</v>
      </c>
      <c r="AZ35" s="108">
        <f t="shared" si="9"/>
        <v>4670.0087793759712</v>
      </c>
      <c r="BA35" s="109">
        <f t="shared" si="22"/>
        <v>6148.5054124595799</v>
      </c>
    </row>
    <row r="36" spans="1:53" x14ac:dyDescent="0.2">
      <c r="A36" s="21" t="b">
        <f t="shared" si="10"/>
        <v>1</v>
      </c>
      <c r="B36" t="s">
        <v>232</v>
      </c>
      <c r="C36" t="s">
        <v>233</v>
      </c>
      <c r="D36">
        <v>108</v>
      </c>
      <c r="E36" t="s">
        <v>41</v>
      </c>
      <c r="F36" t="s">
        <v>234</v>
      </c>
      <c r="G36">
        <v>60</v>
      </c>
      <c r="H36" t="s">
        <v>42</v>
      </c>
      <c r="I36">
        <v>0</v>
      </c>
      <c r="J36" t="s">
        <v>235</v>
      </c>
      <c r="K36" t="s">
        <v>236</v>
      </c>
      <c r="L36">
        <v>20</v>
      </c>
      <c r="M36" t="s">
        <v>237</v>
      </c>
      <c r="N36">
        <v>55</v>
      </c>
      <c r="O36">
        <v>20055</v>
      </c>
      <c r="P36">
        <v>359</v>
      </c>
      <c r="Q36">
        <v>10904</v>
      </c>
      <c r="R36">
        <v>1983</v>
      </c>
      <c r="S36">
        <v>9999</v>
      </c>
      <c r="T36">
        <v>0</v>
      </c>
      <c r="U36" s="106">
        <v>2622.9081219025957</v>
      </c>
      <c r="V36" s="104">
        <f>IFERROR(VLOOKUP($C$4&amp;"yr",LOOKUPS!$B$12:$D$26,2,FALSE),"")</f>
        <v>0.12499399999999999</v>
      </c>
      <c r="W36" s="106">
        <v>13.899040934399999</v>
      </c>
      <c r="X36" s="106">
        <v>24.951670572159045</v>
      </c>
      <c r="Y36" s="104">
        <v>0.33134148359999999</v>
      </c>
      <c r="Z36" s="104">
        <v>0.4955316884078797</v>
      </c>
      <c r="AA36" s="105">
        <v>14.869135382415788</v>
      </c>
      <c r="AB36" s="105">
        <v>4.82</v>
      </c>
      <c r="AC36" s="106">
        <f>IFERROR((VLOOKUP($C$4&amp;"yr",LOOKUPS!$B$12:$D$26,3,FALSE))*SUM(AA36:AB36),"")</f>
        <v>22.296123247988106</v>
      </c>
      <c r="AD36" s="106">
        <f>IFERROR(VLOOKUP($C$4,LOOKUPS!$F$12:$I$26,4,FALSE),"")</f>
        <v>84.990216928104203</v>
      </c>
      <c r="AE36" s="106">
        <v>214.13</v>
      </c>
      <c r="AF36" s="107">
        <f t="shared" si="0"/>
        <v>1.0590916810305724</v>
      </c>
      <c r="AG36" s="108">
        <f t="shared" si="1"/>
        <v>13716534.143999999</v>
      </c>
      <c r="AH36" s="109">
        <f t="shared" si="2"/>
        <v>240.04840738760004</v>
      </c>
      <c r="AI36" s="108">
        <f t="shared" si="3"/>
        <v>16307.27753039952</v>
      </c>
      <c r="AJ36" s="108">
        <f t="shared" si="4"/>
        <v>841129.61948615056</v>
      </c>
      <c r="AK36" s="108">
        <f t="shared" si="11"/>
        <v>13716534.144000001</v>
      </c>
      <c r="AL36" s="108">
        <f t="shared" si="12"/>
        <v>133226.95528688745</v>
      </c>
      <c r="AM36" s="108">
        <f t="shared" si="13"/>
        <v>1199042.5975819868</v>
      </c>
      <c r="AN36" s="107">
        <f t="shared" si="14"/>
        <v>0.15839051699103918</v>
      </c>
      <c r="AO36" s="107">
        <f t="shared" si="15"/>
        <v>0.90070116403953326</v>
      </c>
      <c r="AP36" s="108">
        <f t="shared" si="5"/>
        <v>78699336.923835561</v>
      </c>
      <c r="AQ36" s="108">
        <f t="shared" si="6"/>
        <v>5989608.7825068263</v>
      </c>
      <c r="AR36" s="108">
        <f t="shared" si="7"/>
        <v>11690895.012374301</v>
      </c>
      <c r="AS36" s="108">
        <f>LOOKUPS!$C$4*('Unit Level Costs'!AK36-'Unit Level Costs'!AG36)</f>
        <v>2.9406903970452491E-9</v>
      </c>
      <c r="AT36" s="108">
        <f t="shared" si="8"/>
        <v>26734001.535275783</v>
      </c>
      <c r="AU36" s="108">
        <f t="shared" si="16"/>
        <v>-101906890.47453061</v>
      </c>
      <c r="AV36" s="108">
        <f t="shared" si="17"/>
        <v>21206951.779461861</v>
      </c>
      <c r="AW36" s="112">
        <f t="shared" si="18"/>
        <v>25.212465817595714</v>
      </c>
      <c r="AX36" s="109">
        <f t="shared" si="19"/>
        <v>27.992043115078175</v>
      </c>
      <c r="AY36" s="112">
        <f t="shared" si="20"/>
        <v>25.39421492794899</v>
      </c>
      <c r="AZ36" s="108">
        <f t="shared" si="9"/>
        <v>9116.5231591336869</v>
      </c>
      <c r="BA36" s="109">
        <f t="shared" si="22"/>
        <v>9051.2752285168608</v>
      </c>
    </row>
    <row r="37" spans="1:53" x14ac:dyDescent="0.2">
      <c r="A37" s="21" t="b">
        <f t="shared" si="10"/>
        <v>1</v>
      </c>
      <c r="B37" t="s">
        <v>238</v>
      </c>
      <c r="C37" t="s">
        <v>239</v>
      </c>
      <c r="D37">
        <v>1082</v>
      </c>
      <c r="E37" t="s">
        <v>41</v>
      </c>
      <c r="F37">
        <v>3</v>
      </c>
      <c r="G37">
        <v>756</v>
      </c>
      <c r="H37" t="s">
        <v>42</v>
      </c>
      <c r="I37">
        <v>0</v>
      </c>
      <c r="J37" t="s">
        <v>240</v>
      </c>
      <c r="K37" t="s">
        <v>226</v>
      </c>
      <c r="L37">
        <v>19</v>
      </c>
      <c r="M37" t="s">
        <v>241</v>
      </c>
      <c r="N37">
        <v>155</v>
      </c>
      <c r="O37">
        <v>19155</v>
      </c>
      <c r="P37">
        <v>708</v>
      </c>
      <c r="Q37">
        <v>9926</v>
      </c>
      <c r="R37">
        <v>1978</v>
      </c>
      <c r="S37">
        <v>9999</v>
      </c>
      <c r="T37">
        <v>0</v>
      </c>
      <c r="U37" s="106">
        <v>2286.0507399027465</v>
      </c>
      <c r="V37" s="104">
        <f>IFERROR(VLOOKUP($C$4&amp;"yr",LOOKUPS!$B$12:$D$26,2,FALSE),"")</f>
        <v>0.12499399999999999</v>
      </c>
      <c r="W37" s="106">
        <v>12.652410153599998</v>
      </c>
      <c r="X37" s="106">
        <v>19.537199799631765</v>
      </c>
      <c r="Y37" s="104">
        <v>0.30162285089999996</v>
      </c>
      <c r="Z37" s="104">
        <v>0.43189106529144311</v>
      </c>
      <c r="AA37" s="105">
        <v>10.519553824890501</v>
      </c>
      <c r="AB37" s="105">
        <v>4.82</v>
      </c>
      <c r="AC37" s="106">
        <f>IFERROR((VLOOKUP($C$4&amp;"yr",LOOKUPS!$B$12:$D$26,3,FALSE))*SUM(AA37:AB37),"")</f>
        <v>17.370624763663045</v>
      </c>
      <c r="AD37" s="106">
        <f>IFERROR(VLOOKUP($C$4,LOOKUPS!$F$12:$I$26,4,FALSE),"")</f>
        <v>84.990216928104203</v>
      </c>
      <c r="AE37" s="106">
        <v>214.13</v>
      </c>
      <c r="AF37" s="107">
        <f t="shared" si="0"/>
        <v>0.96409978227342819</v>
      </c>
      <c r="AG37" s="108">
        <f t="shared" si="1"/>
        <v>24624738.432</v>
      </c>
      <c r="AH37" s="109">
        <f t="shared" si="2"/>
        <v>494.45102156280001</v>
      </c>
      <c r="AI37" s="108">
        <f t="shared" si="3"/>
        <v>14212.950714082865</v>
      </c>
      <c r="AJ37" s="108">
        <f t="shared" si="4"/>
        <v>1732556.3795560512</v>
      </c>
      <c r="AK37" s="108">
        <f t="shared" si="11"/>
        <v>24624738.432</v>
      </c>
      <c r="AL37" s="108">
        <f t="shared" si="12"/>
        <v>239176.95910569534</v>
      </c>
      <c r="AM37" s="108">
        <f t="shared" si="13"/>
        <v>2152592.6319512581</v>
      </c>
      <c r="AN37" s="107">
        <f t="shared" si="14"/>
        <v>0.13804858642867474</v>
      </c>
      <c r="AO37" s="107">
        <f t="shared" si="15"/>
        <v>0.82605119584475339</v>
      </c>
      <c r="AP37" s="108">
        <f t="shared" si="5"/>
        <v>141285733.42042133</v>
      </c>
      <c r="AQ37" s="108">
        <f t="shared" si="6"/>
        <v>9660188.3994044587</v>
      </c>
      <c r="AR37" s="108">
        <f t="shared" si="7"/>
        <v>21921013.928379435</v>
      </c>
      <c r="AS37" s="108">
        <f>LOOKUPS!$C$4*('Unit Level Costs'!AK37-'Unit Level Costs'!AG37)</f>
        <v>0</v>
      </c>
      <c r="AT37" s="108">
        <f t="shared" si="8"/>
        <v>37391878.878651135</v>
      </c>
      <c r="AU37" s="108">
        <f t="shared" si="16"/>
        <v>-182949314.7473762</v>
      </c>
      <c r="AV37" s="108">
        <f t="shared" si="17"/>
        <v>27309499.879480183</v>
      </c>
      <c r="AW37" s="112">
        <f t="shared" si="18"/>
        <v>15.762546143795879</v>
      </c>
      <c r="AX37" s="109">
        <f t="shared" si="19"/>
        <v>19.081802947668951</v>
      </c>
      <c r="AY37" s="112">
        <f t="shared" si="20"/>
        <v>17.310898074633901</v>
      </c>
      <c r="AZ37" s="108">
        <f t="shared" si="9"/>
        <v>12256.115836840801</v>
      </c>
      <c r="BA37" s="109">
        <f t="shared" si="22"/>
        <v>11159.882669807483</v>
      </c>
    </row>
    <row r="38" spans="1:53" x14ac:dyDescent="0.2">
      <c r="A38" s="21" t="b">
        <f t="shared" si="10"/>
        <v>1</v>
      </c>
      <c r="B38" t="s">
        <v>238</v>
      </c>
      <c r="C38" t="s">
        <v>242</v>
      </c>
      <c r="D38">
        <v>1082</v>
      </c>
      <c r="E38" t="s">
        <v>41</v>
      </c>
      <c r="F38">
        <v>4</v>
      </c>
      <c r="G38">
        <v>89556</v>
      </c>
      <c r="H38" t="s">
        <v>42</v>
      </c>
      <c r="I38">
        <v>0</v>
      </c>
      <c r="J38" t="s">
        <v>240</v>
      </c>
      <c r="K38" t="s">
        <v>226</v>
      </c>
      <c r="L38">
        <v>19</v>
      </c>
      <c r="M38" t="s">
        <v>241</v>
      </c>
      <c r="N38">
        <v>155</v>
      </c>
      <c r="O38">
        <v>19155</v>
      </c>
      <c r="P38">
        <v>814</v>
      </c>
      <c r="Q38">
        <v>9977</v>
      </c>
      <c r="R38">
        <v>2007</v>
      </c>
      <c r="S38">
        <v>9999</v>
      </c>
      <c r="T38">
        <v>0</v>
      </c>
      <c r="U38" s="106">
        <v>2380.4328499493886</v>
      </c>
      <c r="V38" s="104">
        <f>IFERROR(VLOOKUP($C$4&amp;"yr",LOOKUPS!$B$12:$D$26,2,FALSE),"")</f>
        <v>0.12499399999999999</v>
      </c>
      <c r="W38" s="106">
        <v>13.012733416053408</v>
      </c>
      <c r="X38" s="106">
        <v>19.459697169581208</v>
      </c>
      <c r="Y38" s="104">
        <v>0.31021265539948994</v>
      </c>
      <c r="Z38" s="104">
        <v>0.44972216122513731</v>
      </c>
      <c r="AA38" s="105">
        <v>10.519553824890501</v>
      </c>
      <c r="AB38" s="105">
        <v>4.82</v>
      </c>
      <c r="AC38" s="106">
        <f>IFERROR((VLOOKUP($C$4&amp;"yr",LOOKUPS!$B$12:$D$26,3,FALSE))*SUM(AA38:AB38),"")</f>
        <v>17.370624763663045</v>
      </c>
      <c r="AD38" s="106">
        <f>IFERROR(VLOOKUP($C$4,LOOKUPS!$F$12:$I$26,4,FALSE),"")</f>
        <v>84.990216928104203</v>
      </c>
      <c r="AE38" s="106">
        <v>214.13</v>
      </c>
      <c r="AF38" s="107">
        <f t="shared" si="0"/>
        <v>0.96905334754603989</v>
      </c>
      <c r="AG38" s="108">
        <f t="shared" si="1"/>
        <v>28456958.112</v>
      </c>
      <c r="AH38" s="109">
        <f t="shared" si="2"/>
        <v>561.48689850481514</v>
      </c>
      <c r="AI38" s="108">
        <f t="shared" si="3"/>
        <v>14463.878002543193</v>
      </c>
      <c r="AJ38" s="108">
        <f t="shared" si="4"/>
        <v>1967450.0923608723</v>
      </c>
      <c r="AK38" s="108">
        <f t="shared" si="11"/>
        <v>28456958.111999996</v>
      </c>
      <c r="AL38" s="108">
        <f t="shared" si="12"/>
        <v>276398.82248582778</v>
      </c>
      <c r="AM38" s="108">
        <f t="shared" si="13"/>
        <v>2487589.4023724496</v>
      </c>
      <c r="AN38" s="107">
        <f t="shared" si="14"/>
        <v>0.14048581133468993</v>
      </c>
      <c r="AO38" s="107">
        <f t="shared" si="15"/>
        <v>0.82856753621134993</v>
      </c>
      <c r="AP38" s="108">
        <f t="shared" si="5"/>
        <v>167064712.76098439</v>
      </c>
      <c r="AQ38" s="108">
        <f t="shared" si="6"/>
        <v>10926365.009591082</v>
      </c>
      <c r="AR38" s="108">
        <f t="shared" si="7"/>
        <v>25601903.561281685</v>
      </c>
      <c r="AS38" s="108">
        <f>LOOKUPS!$C$4*('Unit Level Costs'!AK38-'Unit Level Costs'!AG38)</f>
        <v>-5.8813807940904981E-9</v>
      </c>
      <c r="AT38" s="108">
        <f t="shared" si="8"/>
        <v>43210982.074676625</v>
      </c>
      <c r="AU38" s="108">
        <f t="shared" si="16"/>
        <v>-211420762.9356876</v>
      </c>
      <c r="AV38" s="108">
        <f t="shared" si="17"/>
        <v>35383200.470846176</v>
      </c>
      <c r="AW38" s="112">
        <f t="shared" si="18"/>
        <v>17.984293786272136</v>
      </c>
      <c r="AX38" s="109">
        <f t="shared" si="19"/>
        <v>21.705284120237032</v>
      </c>
      <c r="AY38" s="112">
        <f t="shared" si="20"/>
        <v>19.690904581544981</v>
      </c>
      <c r="AZ38" s="108">
        <f t="shared" si="9"/>
        <v>16028.396329377614</v>
      </c>
      <c r="BA38" s="109">
        <f t="shared" si="22"/>
        <v>14639.21514202552</v>
      </c>
    </row>
    <row r="39" spans="1:53" x14ac:dyDescent="0.2">
      <c r="A39" s="21" t="b">
        <f t="shared" si="10"/>
        <v>1</v>
      </c>
      <c r="B39" t="s">
        <v>243</v>
      </c>
      <c r="C39" t="s">
        <v>244</v>
      </c>
      <c r="D39">
        <v>10849</v>
      </c>
      <c r="E39" t="s">
        <v>41</v>
      </c>
      <c r="F39" t="s">
        <v>210</v>
      </c>
      <c r="G39">
        <v>89908</v>
      </c>
      <c r="H39" t="s">
        <v>42</v>
      </c>
      <c r="I39">
        <v>0</v>
      </c>
      <c r="J39" t="s">
        <v>245</v>
      </c>
      <c r="K39" t="s">
        <v>246</v>
      </c>
      <c r="L39">
        <v>27</v>
      </c>
      <c r="M39" t="s">
        <v>247</v>
      </c>
      <c r="N39">
        <v>75</v>
      </c>
      <c r="O39">
        <v>27075</v>
      </c>
      <c r="P39">
        <v>36</v>
      </c>
      <c r="Q39">
        <v>10398</v>
      </c>
      <c r="R39">
        <v>1955</v>
      </c>
      <c r="S39">
        <v>9999</v>
      </c>
      <c r="T39">
        <v>0</v>
      </c>
      <c r="U39" s="106">
        <v>2528.8568393169921</v>
      </c>
      <c r="V39" s="104">
        <f>IFERROR(VLOOKUP($C$4&amp;"yr",LOOKUPS!$B$12:$D$26,2,FALSE),"")</f>
        <v>0.12499399999999999</v>
      </c>
      <c r="W39" s="106">
        <v>13.561783398705353</v>
      </c>
      <c r="X39" s="106">
        <v>95.214683924500349</v>
      </c>
      <c r="Y39" s="104">
        <v>0.32330154668926175</v>
      </c>
      <c r="Z39" s="104">
        <v>0.47776309389730848</v>
      </c>
      <c r="AA39" s="105">
        <v>151.2376660594102</v>
      </c>
      <c r="AB39" s="105">
        <v>4.82</v>
      </c>
      <c r="AC39" s="106">
        <f>IFERROR((VLOOKUP($C$4&amp;"yr",LOOKUPS!$B$12:$D$26,3,FALSE))*SUM(AA39:AB39),"")</f>
        <v>176.7208609557064</v>
      </c>
      <c r="AD39" s="106">
        <f>IFERROR(VLOOKUP($C$4,LOOKUPS!$F$12:$I$26,4,FALSE),"")</f>
        <v>84.990216928104203</v>
      </c>
      <c r="AE39" s="106">
        <v>214.13</v>
      </c>
      <c r="AF39" s="107">
        <f t="shared" si="0"/>
        <v>1.0099445432277963</v>
      </c>
      <c r="AG39" s="108">
        <f t="shared" si="1"/>
        <v>1311645.3119999999</v>
      </c>
      <c r="AH39" s="109">
        <f t="shared" si="2"/>
        <v>24.361144319186579</v>
      </c>
      <c r="AI39" s="108">
        <f t="shared" si="3"/>
        <v>15365.780650344213</v>
      </c>
      <c r="AJ39" s="108">
        <f t="shared" si="4"/>
        <v>85361.449694429772</v>
      </c>
      <c r="AK39" s="108">
        <f t="shared" si="11"/>
        <v>1311645.3119999999</v>
      </c>
      <c r="AL39" s="108">
        <f t="shared" si="12"/>
        <v>12739.844446092715</v>
      </c>
      <c r="AM39" s="108">
        <f t="shared" si="13"/>
        <v>114658.60001483443</v>
      </c>
      <c r="AN39" s="107">
        <f t="shared" si="14"/>
        <v>0.14924587728650124</v>
      </c>
      <c r="AO39" s="107">
        <f t="shared" si="15"/>
        <v>0.86069866594129496</v>
      </c>
      <c r="AP39" s="108">
        <f t="shared" si="5"/>
        <v>7700361.1680668574</v>
      </c>
      <c r="AQ39" s="108">
        <f t="shared" si="6"/>
        <v>2319538.6563904872</v>
      </c>
      <c r="AR39" s="108">
        <f t="shared" si="7"/>
        <v>1157653.4913553398</v>
      </c>
      <c r="AS39" s="108">
        <f>LOOKUPS!$C$4*('Unit Level Costs'!AK39-'Unit Level Costs'!AG39)</f>
        <v>0</v>
      </c>
      <c r="AT39" s="108">
        <f t="shared" si="8"/>
        <v>20262566.510597512</v>
      </c>
      <c r="AU39" s="108">
        <f t="shared" si="16"/>
        <v>-9744859.2879335098</v>
      </c>
      <c r="AV39" s="108">
        <f t="shared" si="17"/>
        <v>21695260.538476687</v>
      </c>
      <c r="AW39" s="112">
        <f t="shared" si="18"/>
        <v>254.15759240429585</v>
      </c>
      <c r="AX39" s="109">
        <f t="shared" si="19"/>
        <v>295.29218815081907</v>
      </c>
      <c r="AY39" s="112">
        <f t="shared" si="20"/>
        <v>267.88731574963174</v>
      </c>
      <c r="AZ39" s="108">
        <f t="shared" si="9"/>
        <v>9643.9433669867431</v>
      </c>
      <c r="BA39" s="109">
        <f t="shared" si="22"/>
        <v>9149.67332655465</v>
      </c>
    </row>
    <row r="40" spans="1:53" x14ac:dyDescent="0.2">
      <c r="A40" s="21" t="b">
        <f t="shared" si="10"/>
        <v>1</v>
      </c>
      <c r="B40" t="s">
        <v>243</v>
      </c>
      <c r="C40" t="s">
        <v>248</v>
      </c>
      <c r="D40">
        <v>10849</v>
      </c>
      <c r="E40" t="s">
        <v>41</v>
      </c>
      <c r="F40" t="s">
        <v>121</v>
      </c>
      <c r="G40">
        <v>89909</v>
      </c>
      <c r="H40" t="s">
        <v>42</v>
      </c>
      <c r="I40">
        <v>0</v>
      </c>
      <c r="J40" t="s">
        <v>245</v>
      </c>
      <c r="K40" t="s">
        <v>246</v>
      </c>
      <c r="L40">
        <v>27</v>
      </c>
      <c r="M40" t="s">
        <v>247</v>
      </c>
      <c r="N40">
        <v>75</v>
      </c>
      <c r="O40">
        <v>27075</v>
      </c>
      <c r="P40">
        <v>69</v>
      </c>
      <c r="Q40">
        <v>10398</v>
      </c>
      <c r="R40">
        <v>1963</v>
      </c>
      <c r="S40">
        <v>9999</v>
      </c>
      <c r="T40">
        <v>0</v>
      </c>
      <c r="U40" s="106">
        <v>2528.0437766148134</v>
      </c>
      <c r="V40" s="104">
        <f>IFERROR(VLOOKUP($C$4&amp;"yr",LOOKUPS!$B$12:$D$26,2,FALSE),"")</f>
        <v>0.12499399999999999</v>
      </c>
      <c r="W40" s="106">
        <v>13.55883248215687</v>
      </c>
      <c r="X40" s="106">
        <v>57.641435672990482</v>
      </c>
      <c r="Y40" s="104">
        <v>0.32323119931265004</v>
      </c>
      <c r="Z40" s="104">
        <v>0.47760948640712314</v>
      </c>
      <c r="AA40" s="105">
        <v>151.2376660594102</v>
      </c>
      <c r="AB40" s="105">
        <v>4.82</v>
      </c>
      <c r="AC40" s="106">
        <f>IFERROR((VLOOKUP($C$4&amp;"yr",LOOKUPS!$B$12:$D$26,3,FALSE))*SUM(AA40:AB40),"")</f>
        <v>176.7208609557064</v>
      </c>
      <c r="AD40" s="106">
        <f>IFERROR(VLOOKUP($C$4,LOOKUPS!$F$12:$I$26,4,FALSE),"")</f>
        <v>84.990216928104203</v>
      </c>
      <c r="AE40" s="106">
        <v>214.13</v>
      </c>
      <c r="AF40" s="107">
        <f t="shared" si="0"/>
        <v>1.0099445432277963</v>
      </c>
      <c r="AG40" s="108">
        <f t="shared" si="1"/>
        <v>2513986.8480000002</v>
      </c>
      <c r="AH40" s="109">
        <f t="shared" si="2"/>
        <v>46.69704724742715</v>
      </c>
      <c r="AI40" s="108">
        <f t="shared" si="3"/>
        <v>15364.183439661267</v>
      </c>
      <c r="AJ40" s="108">
        <f t="shared" si="4"/>
        <v>163626.45355498474</v>
      </c>
      <c r="AK40" s="108">
        <f t="shared" si="11"/>
        <v>2513986.8480000002</v>
      </c>
      <c r="AL40" s="108">
        <f t="shared" si="12"/>
        <v>24418.035188344373</v>
      </c>
      <c r="AM40" s="108">
        <f t="shared" si="13"/>
        <v>219762.31669509935</v>
      </c>
      <c r="AN40" s="107">
        <f t="shared" si="14"/>
        <v>0.14923036378185012</v>
      </c>
      <c r="AO40" s="107">
        <f t="shared" si="15"/>
        <v>0.86071417944594608</v>
      </c>
      <c r="AP40" s="108">
        <f t="shared" si="5"/>
        <v>14755814.146940181</v>
      </c>
      <c r="AQ40" s="108">
        <f t="shared" si="6"/>
        <v>2691684.8450311697</v>
      </c>
      <c r="AR40" s="108">
        <f t="shared" si="7"/>
        <v>2218583.6734014596</v>
      </c>
      <c r="AS40" s="108">
        <f>LOOKUPS!$C$4*('Unit Level Costs'!AK40-'Unit Level Costs'!AG40)</f>
        <v>0</v>
      </c>
      <c r="AT40" s="108">
        <f t="shared" si="8"/>
        <v>38836585.811978564</v>
      </c>
      <c r="AU40" s="108">
        <f t="shared" si="16"/>
        <v>-18677646.968539231</v>
      </c>
      <c r="AV40" s="108">
        <f t="shared" si="17"/>
        <v>39825021.508812144</v>
      </c>
      <c r="AW40" s="112">
        <f t="shared" si="18"/>
        <v>243.38987152483517</v>
      </c>
      <c r="AX40" s="109">
        <f t="shared" si="19"/>
        <v>282.77664913282672</v>
      </c>
      <c r="AY40" s="112">
        <f t="shared" si="20"/>
        <v>256.53329323489675</v>
      </c>
      <c r="AZ40" s="108">
        <f t="shared" si="9"/>
        <v>17700.797233207875</v>
      </c>
      <c r="BA40" s="109">
        <f t="shared" si="22"/>
        <v>16793.901135213626</v>
      </c>
    </row>
    <row r="41" spans="1:53" x14ac:dyDescent="0.2">
      <c r="A41" s="21" t="b">
        <f t="shared" si="10"/>
        <v>1</v>
      </c>
      <c r="B41" t="s">
        <v>249</v>
      </c>
      <c r="C41" t="s">
        <v>250</v>
      </c>
      <c r="D41">
        <v>10864</v>
      </c>
      <c r="E41" t="s">
        <v>41</v>
      </c>
      <c r="F41">
        <v>1</v>
      </c>
      <c r="G41">
        <v>0</v>
      </c>
      <c r="H41" t="s">
        <v>42</v>
      </c>
      <c r="I41">
        <v>0</v>
      </c>
      <c r="J41" t="s">
        <v>225</v>
      </c>
      <c r="K41" t="s">
        <v>226</v>
      </c>
      <c r="L41">
        <v>19</v>
      </c>
      <c r="M41" t="s">
        <v>227</v>
      </c>
      <c r="N41">
        <v>113</v>
      </c>
      <c r="O41">
        <v>19113</v>
      </c>
      <c r="P41">
        <v>40</v>
      </c>
      <c r="Q41">
        <v>8300</v>
      </c>
      <c r="R41">
        <v>1988</v>
      </c>
      <c r="S41">
        <v>9999</v>
      </c>
      <c r="T41">
        <v>0</v>
      </c>
      <c r="U41" s="106">
        <v>1787.5920571005947</v>
      </c>
      <c r="V41" s="104">
        <f>IFERROR(VLOOKUP($C$4&amp;"yr",LOOKUPS!$B$12:$D$26,2,FALSE),"")</f>
        <v>0.12499399999999999</v>
      </c>
      <c r="W41" s="106">
        <v>10.590112515533454</v>
      </c>
      <c r="X41" s="106">
        <v>83.708658423294878</v>
      </c>
      <c r="Y41" s="104">
        <v>0.25245940413796319</v>
      </c>
      <c r="Z41" s="104">
        <v>0.33771999211204856</v>
      </c>
      <c r="AA41" s="105">
        <v>65.755506982352259</v>
      </c>
      <c r="AB41" s="105">
        <v>4.82</v>
      </c>
      <c r="AC41" s="106">
        <f>IFERROR((VLOOKUP($C$4&amp;"yr",LOOKUPS!$B$12:$D$26,3,FALSE))*SUM(AA41:AB41),"")</f>
        <v>79.920228664439236</v>
      </c>
      <c r="AD41" s="106">
        <f>IFERROR(VLOOKUP($C$4,LOOKUPS!$F$12:$I$26,4,FALSE),"")</f>
        <v>84.990216928104203</v>
      </c>
      <c r="AE41" s="106">
        <v>205.4</v>
      </c>
      <c r="AF41" s="107">
        <f t="shared" si="0"/>
        <v>0.7733012791436088</v>
      </c>
      <c r="AG41" s="108">
        <f t="shared" si="1"/>
        <v>1163328</v>
      </c>
      <c r="AH41" s="109">
        <f t="shared" si="2"/>
        <v>29.901623834481473</v>
      </c>
      <c r="AI41" s="108">
        <f t="shared" si="3"/>
        <v>11103.075934530003</v>
      </c>
      <c r="AJ41" s="108">
        <f t="shared" si="4"/>
        <v>104775.28991602309</v>
      </c>
      <c r="AK41" s="108">
        <f t="shared" si="11"/>
        <v>1163328</v>
      </c>
      <c r="AL41" s="108">
        <f t="shared" si="12"/>
        <v>10838.590728476822</v>
      </c>
      <c r="AM41" s="108">
        <f t="shared" si="13"/>
        <v>97547.316556291393</v>
      </c>
      <c r="AN41" s="107">
        <f t="shared" si="14"/>
        <v>0.10344605810362255</v>
      </c>
      <c r="AO41" s="107">
        <f t="shared" si="15"/>
        <v>0.66985522103998629</v>
      </c>
      <c r="AP41" s="108">
        <f t="shared" si="5"/>
        <v>6681167.4461845476</v>
      </c>
      <c r="AQ41" s="108">
        <f t="shared" si="6"/>
        <v>2503024.8158624629</v>
      </c>
      <c r="AR41" s="108">
        <f t="shared" si="7"/>
        <v>1109582.1090583222</v>
      </c>
      <c r="AS41" s="108">
        <f>LOOKUPS!$C$4*('Unit Level Costs'!AK41-'Unit Level Costs'!AG41)</f>
        <v>0</v>
      </c>
      <c r="AT41" s="108">
        <f t="shared" si="8"/>
        <v>7796003.844781247</v>
      </c>
      <c r="AU41" s="108">
        <f t="shared" si="16"/>
        <v>-8290567.5948736565</v>
      </c>
      <c r="AV41" s="108">
        <f t="shared" si="17"/>
        <v>9799210.6210129261</v>
      </c>
      <c r="AW41" s="112">
        <f t="shared" si="18"/>
        <v>93.525969996045333</v>
      </c>
      <c r="AX41" s="109">
        <f t="shared" si="19"/>
        <v>139.62117045358133</v>
      </c>
      <c r="AY41" s="112">
        <f t="shared" si="20"/>
        <v>126.66349492296229</v>
      </c>
      <c r="AZ41" s="108">
        <f t="shared" si="9"/>
        <v>5066.5397969184914</v>
      </c>
      <c r="BA41" s="109">
        <f t="shared" si="22"/>
        <v>3741.0387998418132</v>
      </c>
    </row>
    <row r="42" spans="1:53" x14ac:dyDescent="0.2">
      <c r="A42" s="21" t="b">
        <f t="shared" si="10"/>
        <v>1</v>
      </c>
      <c r="B42" t="s">
        <v>249</v>
      </c>
      <c r="C42" t="s">
        <v>251</v>
      </c>
      <c r="D42">
        <v>10864</v>
      </c>
      <c r="E42" t="s">
        <v>41</v>
      </c>
      <c r="F42">
        <v>2</v>
      </c>
      <c r="G42">
        <v>0</v>
      </c>
      <c r="H42" t="s">
        <v>42</v>
      </c>
      <c r="I42">
        <v>0</v>
      </c>
      <c r="J42" t="s">
        <v>225</v>
      </c>
      <c r="K42" t="s">
        <v>226</v>
      </c>
      <c r="L42">
        <v>19</v>
      </c>
      <c r="M42" t="s">
        <v>227</v>
      </c>
      <c r="N42">
        <v>113</v>
      </c>
      <c r="O42">
        <v>19113</v>
      </c>
      <c r="P42">
        <v>40</v>
      </c>
      <c r="Q42">
        <v>8300</v>
      </c>
      <c r="R42">
        <v>1988</v>
      </c>
      <c r="S42">
        <v>9999</v>
      </c>
      <c r="T42">
        <v>0</v>
      </c>
      <c r="U42" s="106">
        <v>1787.5871761243538</v>
      </c>
      <c r="V42" s="104">
        <f>IFERROR(VLOOKUP($C$4&amp;"yr",LOOKUPS!$B$12:$D$26,2,FALSE),"")</f>
        <v>0.12499399999999999</v>
      </c>
      <c r="W42" s="106">
        <v>10.590090899603043</v>
      </c>
      <c r="X42" s="106">
        <v>83.708631869134322</v>
      </c>
      <c r="Y42" s="104">
        <v>0.25245888883230394</v>
      </c>
      <c r="Z42" s="104">
        <v>0.33771906997589834</v>
      </c>
      <c r="AA42" s="105">
        <v>65.755506982352259</v>
      </c>
      <c r="AB42" s="105">
        <v>4.82</v>
      </c>
      <c r="AC42" s="106">
        <f>IFERROR((VLOOKUP($C$4&amp;"yr",LOOKUPS!$B$12:$D$26,3,FALSE))*SUM(AA42:AB42),"")</f>
        <v>79.920228664439236</v>
      </c>
      <c r="AD42" s="106">
        <f>IFERROR(VLOOKUP($C$4,LOOKUPS!$F$12:$I$26,4,FALSE),"")</f>
        <v>84.990216928104203</v>
      </c>
      <c r="AE42" s="106">
        <v>205.4</v>
      </c>
      <c r="AF42" s="107">
        <f t="shared" si="0"/>
        <v>0.7733012791436088</v>
      </c>
      <c r="AG42" s="108">
        <f t="shared" si="1"/>
        <v>1163328</v>
      </c>
      <c r="AH42" s="109">
        <f t="shared" si="2"/>
        <v>29.901644446707841</v>
      </c>
      <c r="AI42" s="108">
        <f t="shared" si="3"/>
        <v>11103.068280799956</v>
      </c>
      <c r="AJ42" s="108">
        <f t="shared" si="4"/>
        <v>104775.36214126428</v>
      </c>
      <c r="AK42" s="108">
        <f t="shared" si="11"/>
        <v>1163328</v>
      </c>
      <c r="AL42" s="108">
        <f t="shared" si="12"/>
        <v>10838.590728476822</v>
      </c>
      <c r="AM42" s="108">
        <f t="shared" si="13"/>
        <v>97547.316556291393</v>
      </c>
      <c r="AN42" s="107">
        <f t="shared" si="14"/>
        <v>0.1034459867947161</v>
      </c>
      <c r="AO42" s="107">
        <f t="shared" si="15"/>
        <v>0.66985529234889274</v>
      </c>
      <c r="AP42" s="108">
        <f t="shared" si="5"/>
        <v>6681153.8089686679</v>
      </c>
      <c r="AQ42" s="108">
        <f t="shared" si="6"/>
        <v>2503025.7472712114</v>
      </c>
      <c r="AR42" s="108">
        <f t="shared" si="7"/>
        <v>1109580.6091148159</v>
      </c>
      <c r="AS42" s="108">
        <f>LOOKUPS!$C$4*('Unit Level Costs'!AK42-'Unit Level Costs'!AG42)</f>
        <v>0</v>
      </c>
      <c r="AT42" s="108">
        <f t="shared" si="8"/>
        <v>7796003.844781247</v>
      </c>
      <c r="AU42" s="108">
        <f t="shared" si="16"/>
        <v>-8290567.5948736565</v>
      </c>
      <c r="AV42" s="108">
        <f t="shared" si="17"/>
        <v>9799196.4152622856</v>
      </c>
      <c r="AW42" s="112">
        <f t="shared" si="18"/>
        <v>93.525769942464478</v>
      </c>
      <c r="AX42" s="109">
        <f t="shared" si="19"/>
        <v>139.62085693838449</v>
      </c>
      <c r="AY42" s="112">
        <f t="shared" si="20"/>
        <v>126.6632105038415</v>
      </c>
      <c r="AZ42" s="108">
        <f t="shared" si="9"/>
        <v>5066.5284201536597</v>
      </c>
      <c r="BA42" s="109">
        <f t="shared" si="22"/>
        <v>3741.0307976985791</v>
      </c>
    </row>
    <row r="43" spans="1:53" x14ac:dyDescent="0.2">
      <c r="A43" s="21" t="b">
        <f t="shared" si="10"/>
        <v>1</v>
      </c>
      <c r="B43" t="s">
        <v>249</v>
      </c>
      <c r="C43" t="s">
        <v>252</v>
      </c>
      <c r="D43">
        <v>10864</v>
      </c>
      <c r="E43" t="s">
        <v>41</v>
      </c>
      <c r="F43">
        <v>3</v>
      </c>
      <c r="G43">
        <v>0</v>
      </c>
      <c r="H43" t="s">
        <v>42</v>
      </c>
      <c r="I43">
        <v>0</v>
      </c>
      <c r="J43" t="s">
        <v>225</v>
      </c>
      <c r="K43" t="s">
        <v>226</v>
      </c>
      <c r="L43">
        <v>19</v>
      </c>
      <c r="M43" t="s">
        <v>227</v>
      </c>
      <c r="N43">
        <v>113</v>
      </c>
      <c r="O43">
        <v>19113</v>
      </c>
      <c r="P43">
        <v>40</v>
      </c>
      <c r="Q43">
        <v>8300</v>
      </c>
      <c r="R43">
        <v>1989</v>
      </c>
      <c r="S43">
        <v>9999</v>
      </c>
      <c r="T43">
        <v>0</v>
      </c>
      <c r="U43" s="106">
        <v>1787.5905583616316</v>
      </c>
      <c r="V43" s="104">
        <f>IFERROR(VLOOKUP($C$4&amp;"yr",LOOKUPS!$B$12:$D$26,2,FALSE),"")</f>
        <v>0.12499399999999999</v>
      </c>
      <c r="W43" s="106">
        <v>10.590105878209267</v>
      </c>
      <c r="X43" s="106">
        <v>83.708650269652225</v>
      </c>
      <c r="Y43" s="104">
        <v>0.25245924590971897</v>
      </c>
      <c r="Z43" s="104">
        <v>0.33771970896349174</v>
      </c>
      <c r="AA43" s="105">
        <v>65.755506982352259</v>
      </c>
      <c r="AB43" s="105">
        <v>4.82</v>
      </c>
      <c r="AC43" s="106">
        <f>IFERROR((VLOOKUP($C$4&amp;"yr",LOOKUPS!$B$12:$D$26,3,FALSE))*SUM(AA43:AB43),"")</f>
        <v>79.920228664439236</v>
      </c>
      <c r="AD43" s="106">
        <f>IFERROR(VLOOKUP($C$4,LOOKUPS!$F$12:$I$26,4,FALSE),"")</f>
        <v>84.990216928104203</v>
      </c>
      <c r="AE43" s="106">
        <v>205.4</v>
      </c>
      <c r="AF43" s="107">
        <f t="shared" si="0"/>
        <v>0.7733012791436088</v>
      </c>
      <c r="AG43" s="108">
        <f t="shared" si="1"/>
        <v>1163328</v>
      </c>
      <c r="AH43" s="109">
        <f t="shared" si="2"/>
        <v>29.901630163611237</v>
      </c>
      <c r="AI43" s="108">
        <f t="shared" si="3"/>
        <v>11103.073584396981</v>
      </c>
      <c r="AJ43" s="108">
        <f t="shared" si="4"/>
        <v>104775.31209329379</v>
      </c>
      <c r="AK43" s="108">
        <f t="shared" si="11"/>
        <v>1163327.9999999998</v>
      </c>
      <c r="AL43" s="108">
        <f t="shared" si="12"/>
        <v>10838.590728476818</v>
      </c>
      <c r="AM43" s="108">
        <f t="shared" si="13"/>
        <v>97547.316556291364</v>
      </c>
      <c r="AN43" s="107">
        <f t="shared" si="14"/>
        <v>0.10344603620770841</v>
      </c>
      <c r="AO43" s="107">
        <f t="shared" si="15"/>
        <v>0.66985524293590037</v>
      </c>
      <c r="AP43" s="108">
        <f t="shared" si="5"/>
        <v>6681163.258781041</v>
      </c>
      <c r="AQ43" s="108">
        <f t="shared" si="6"/>
        <v>2503025.1018582173</v>
      </c>
      <c r="AR43" s="108">
        <f t="shared" si="7"/>
        <v>1109581.648490401</v>
      </c>
      <c r="AS43" s="108">
        <f>LOOKUPS!$C$4*('Unit Level Costs'!AK43-'Unit Level Costs'!AG43)</f>
        <v>-3.6758629963065613E-10</v>
      </c>
      <c r="AT43" s="108">
        <f t="shared" si="8"/>
        <v>7796003.8447812451</v>
      </c>
      <c r="AU43" s="108">
        <f t="shared" si="16"/>
        <v>-8290567.5948736537</v>
      </c>
      <c r="AV43" s="108">
        <f t="shared" si="17"/>
        <v>9799206.2590372507</v>
      </c>
      <c r="AW43" s="112">
        <f t="shared" si="18"/>
        <v>93.525908568154534</v>
      </c>
      <c r="AX43" s="109">
        <f t="shared" si="19"/>
        <v>139.62107418647793</v>
      </c>
      <c r="AY43" s="112">
        <f t="shared" si="20"/>
        <v>126.66340759001898</v>
      </c>
      <c r="AZ43" s="108">
        <f t="shared" si="9"/>
        <v>5066.5363036007593</v>
      </c>
      <c r="BA43" s="109">
        <f t="shared" si="22"/>
        <v>3741.0363427261814</v>
      </c>
    </row>
    <row r="44" spans="1:53" x14ac:dyDescent="0.2">
      <c r="A44" s="21" t="b">
        <f t="shared" si="10"/>
        <v>1</v>
      </c>
      <c r="B44" t="s">
        <v>249</v>
      </c>
      <c r="C44" t="s">
        <v>253</v>
      </c>
      <c r="D44">
        <v>10864</v>
      </c>
      <c r="E44" t="s">
        <v>41</v>
      </c>
      <c r="F44">
        <v>4</v>
      </c>
      <c r="G44">
        <v>0</v>
      </c>
      <c r="H44" t="s">
        <v>42</v>
      </c>
      <c r="I44">
        <v>0</v>
      </c>
      <c r="J44" t="s">
        <v>225</v>
      </c>
      <c r="K44" t="s">
        <v>226</v>
      </c>
      <c r="L44">
        <v>19</v>
      </c>
      <c r="M44" t="s">
        <v>227</v>
      </c>
      <c r="N44">
        <v>113</v>
      </c>
      <c r="O44">
        <v>19113</v>
      </c>
      <c r="P44">
        <v>40</v>
      </c>
      <c r="Q44">
        <v>8300</v>
      </c>
      <c r="R44">
        <v>1994</v>
      </c>
      <c r="S44">
        <v>9999</v>
      </c>
      <c r="T44">
        <v>0</v>
      </c>
      <c r="U44" s="106">
        <v>1787.5902562973054</v>
      </c>
      <c r="V44" s="104">
        <f>IFERROR(VLOOKUP($C$4&amp;"yr",LOOKUPS!$B$12:$D$26,2,FALSE),"")</f>
        <v>0.12499399999999999</v>
      </c>
      <c r="W44" s="106">
        <v>10.590104540485076</v>
      </c>
      <c r="X44" s="106">
        <v>83.708648626320553</v>
      </c>
      <c r="Y44" s="104">
        <v>0.25245921401949573</v>
      </c>
      <c r="Z44" s="104">
        <v>0.33771965189613051</v>
      </c>
      <c r="AA44" s="105">
        <v>65.755506982352259</v>
      </c>
      <c r="AB44" s="105">
        <v>4.82</v>
      </c>
      <c r="AC44" s="106">
        <f>IFERROR((VLOOKUP($C$4&amp;"yr",LOOKUPS!$B$12:$D$26,3,FALSE))*SUM(AA44:AB44),"")</f>
        <v>79.920228664439236</v>
      </c>
      <c r="AD44" s="106">
        <f>IFERROR(VLOOKUP($C$4,LOOKUPS!$F$12:$I$26,4,FALSE),"")</f>
        <v>84.990216928104203</v>
      </c>
      <c r="AE44" s="106">
        <v>205.4</v>
      </c>
      <c r="AF44" s="107">
        <f t="shared" si="0"/>
        <v>0.7733012791436088</v>
      </c>
      <c r="AG44" s="108">
        <f t="shared" si="1"/>
        <v>1163328</v>
      </c>
      <c r="AH44" s="109">
        <f t="shared" si="2"/>
        <v>29.901631439220175</v>
      </c>
      <c r="AI44" s="108">
        <f t="shared" si="3"/>
        <v>11103.073110737883</v>
      </c>
      <c r="AJ44" s="108">
        <f t="shared" si="4"/>
        <v>104775.3165630275</v>
      </c>
      <c r="AK44" s="108">
        <f t="shared" si="11"/>
        <v>1163328.0000000002</v>
      </c>
      <c r="AL44" s="108">
        <f t="shared" si="12"/>
        <v>10838.590728476824</v>
      </c>
      <c r="AM44" s="108">
        <f t="shared" si="13"/>
        <v>97547.316556291407</v>
      </c>
      <c r="AN44" s="107">
        <f t="shared" si="14"/>
        <v>0.10344603179468209</v>
      </c>
      <c r="AO44" s="107">
        <f t="shared" si="15"/>
        <v>0.66985524734892676</v>
      </c>
      <c r="AP44" s="108">
        <f t="shared" si="5"/>
        <v>6681162.4148278451</v>
      </c>
      <c r="AQ44" s="108">
        <f t="shared" si="6"/>
        <v>2503025.1594994217</v>
      </c>
      <c r="AR44" s="108">
        <f t="shared" si="7"/>
        <v>1109581.5556648788</v>
      </c>
      <c r="AS44" s="108">
        <f>LOOKUPS!$C$4*('Unit Level Costs'!AK44-'Unit Level Costs'!AG44)</f>
        <v>3.6758629963065613E-10</v>
      </c>
      <c r="AT44" s="108">
        <f t="shared" si="8"/>
        <v>7796003.8447812488</v>
      </c>
      <c r="AU44" s="108">
        <f t="shared" si="16"/>
        <v>-8290567.5948736575</v>
      </c>
      <c r="AV44" s="108">
        <f t="shared" si="17"/>
        <v>9799205.3798997384</v>
      </c>
      <c r="AW44" s="112">
        <f t="shared" si="18"/>
        <v>93.525896187629598</v>
      </c>
      <c r="AX44" s="109">
        <f t="shared" si="19"/>
        <v>139.62105478426159</v>
      </c>
      <c r="AY44" s="112">
        <f t="shared" si="20"/>
        <v>126.66338998844378</v>
      </c>
      <c r="AZ44" s="108">
        <f t="shared" si="9"/>
        <v>5066.5355995377513</v>
      </c>
      <c r="BA44" s="109">
        <f t="shared" si="22"/>
        <v>3741.0358475051839</v>
      </c>
    </row>
    <row r="45" spans="1:53" x14ac:dyDescent="0.2">
      <c r="A45" s="21" t="b">
        <f t="shared" si="10"/>
        <v>1</v>
      </c>
      <c r="B45" t="s">
        <v>249</v>
      </c>
      <c r="C45" t="s">
        <v>254</v>
      </c>
      <c r="D45">
        <v>10864</v>
      </c>
      <c r="E45" t="s">
        <v>41</v>
      </c>
      <c r="F45">
        <v>5</v>
      </c>
      <c r="G45">
        <v>0</v>
      </c>
      <c r="H45" t="s">
        <v>42</v>
      </c>
      <c r="I45">
        <v>0</v>
      </c>
      <c r="J45" t="s">
        <v>225</v>
      </c>
      <c r="K45" t="s">
        <v>226</v>
      </c>
      <c r="L45">
        <v>19</v>
      </c>
      <c r="M45" t="s">
        <v>227</v>
      </c>
      <c r="N45">
        <v>113</v>
      </c>
      <c r="O45">
        <v>19113</v>
      </c>
      <c r="P45">
        <v>100</v>
      </c>
      <c r="Q45">
        <v>8300</v>
      </c>
      <c r="R45">
        <v>2001</v>
      </c>
      <c r="S45">
        <v>9999</v>
      </c>
      <c r="T45">
        <v>0</v>
      </c>
      <c r="U45" s="106">
        <v>1787.5921818261852</v>
      </c>
      <c r="V45" s="104">
        <f>IFERROR(VLOOKUP($C$4&amp;"yr",LOOKUPS!$B$12:$D$26,2,FALSE),"")</f>
        <v>0.12499399999999999</v>
      </c>
      <c r="W45" s="106">
        <v>10.590113067893808</v>
      </c>
      <c r="X45" s="106">
        <v>41.289139101843759</v>
      </c>
      <c r="Y45" s="104">
        <v>0.25245941730577093</v>
      </c>
      <c r="Z45" s="104">
        <v>0.33772001567577248</v>
      </c>
      <c r="AA45" s="105">
        <v>65.755506982352259</v>
      </c>
      <c r="AB45" s="105">
        <v>4.82</v>
      </c>
      <c r="AC45" s="106">
        <f>IFERROR((VLOOKUP($C$4&amp;"yr",LOOKUPS!$B$12:$D$26,3,FALSE))*SUM(AA45:AB45),"")</f>
        <v>79.920228664439236</v>
      </c>
      <c r="AD45" s="106">
        <f>IFERROR(VLOOKUP($C$4,LOOKUPS!$F$12:$I$26,4,FALSE),"")</f>
        <v>84.990216928104203</v>
      </c>
      <c r="AE45" s="106">
        <v>205.4</v>
      </c>
      <c r="AF45" s="107">
        <f t="shared" si="0"/>
        <v>0.7733012791436088</v>
      </c>
      <c r="AG45" s="108">
        <f t="shared" si="1"/>
        <v>2908320</v>
      </c>
      <c r="AH45" s="109">
        <f t="shared" si="2"/>
        <v>74.754058269422913</v>
      </c>
      <c r="AI45" s="108">
        <f t="shared" si="3"/>
        <v>11103.076130108911</v>
      </c>
      <c r="AJ45" s="108">
        <f t="shared" si="4"/>
        <v>261938.22017605792</v>
      </c>
      <c r="AK45" s="108">
        <f t="shared" si="11"/>
        <v>2908320.0000000009</v>
      </c>
      <c r="AL45" s="108">
        <f t="shared" si="12"/>
        <v>27096.476821192064</v>
      </c>
      <c r="AM45" s="108">
        <f t="shared" si="13"/>
        <v>243868.29139072858</v>
      </c>
      <c r="AN45" s="107">
        <f t="shared" si="14"/>
        <v>0.10344605992580833</v>
      </c>
      <c r="AO45" s="107">
        <f t="shared" si="15"/>
        <v>0.66985521921780045</v>
      </c>
      <c r="AP45" s="108">
        <f t="shared" si="5"/>
        <v>16702919.486654202</v>
      </c>
      <c r="AQ45" s="108">
        <f t="shared" si="6"/>
        <v>3086530.7103135367</v>
      </c>
      <c r="AR45" s="108">
        <f t="shared" si="7"/>
        <v>2773955.3684673165</v>
      </c>
      <c r="AS45" s="108">
        <f>LOOKUPS!$C$4*('Unit Level Costs'!AK45-'Unit Level Costs'!AG45)</f>
        <v>1.4703451985226245E-9</v>
      </c>
      <c r="AT45" s="108">
        <f t="shared" si="8"/>
        <v>19490009.611953128</v>
      </c>
      <c r="AU45" s="108">
        <f t="shared" si="16"/>
        <v>-20726418.987184148</v>
      </c>
      <c r="AV45" s="108">
        <f t="shared" si="17"/>
        <v>21326996.190204035</v>
      </c>
      <c r="AW45" s="112">
        <f t="shared" si="18"/>
        <v>81.419947710835814</v>
      </c>
      <c r="AX45" s="109">
        <f t="shared" si="19"/>
        <v>121.5485755353389</v>
      </c>
      <c r="AY45" s="112">
        <f t="shared" si="20"/>
        <v>110.2681443666324</v>
      </c>
      <c r="AZ45" s="108">
        <f t="shared" si="9"/>
        <v>11026.81443666324</v>
      </c>
      <c r="BA45" s="109">
        <f t="shared" si="22"/>
        <v>8141.9947710835813</v>
      </c>
    </row>
    <row r="46" spans="1:53" x14ac:dyDescent="0.2">
      <c r="A46" s="21" t="b">
        <f t="shared" si="10"/>
        <v>1</v>
      </c>
      <c r="B46" t="s">
        <v>255</v>
      </c>
      <c r="C46" t="s">
        <v>256</v>
      </c>
      <c r="D46">
        <v>1091</v>
      </c>
      <c r="E46" t="s">
        <v>41</v>
      </c>
      <c r="F46">
        <v>3</v>
      </c>
      <c r="G46">
        <v>762</v>
      </c>
      <c r="H46" t="s">
        <v>42</v>
      </c>
      <c r="I46">
        <v>0</v>
      </c>
      <c r="J46" t="s">
        <v>240</v>
      </c>
      <c r="K46" t="s">
        <v>226</v>
      </c>
      <c r="L46">
        <v>19</v>
      </c>
      <c r="M46" t="s">
        <v>257</v>
      </c>
      <c r="N46">
        <v>193</v>
      </c>
      <c r="O46">
        <v>19193</v>
      </c>
      <c r="P46">
        <v>515</v>
      </c>
      <c r="Q46">
        <v>10462</v>
      </c>
      <c r="R46">
        <v>1975</v>
      </c>
      <c r="S46">
        <v>9999</v>
      </c>
      <c r="T46">
        <v>0</v>
      </c>
      <c r="U46" s="106">
        <v>2470.5601601629623</v>
      </c>
      <c r="V46" s="104">
        <f>IFERROR(VLOOKUP($C$4&amp;"yr",LOOKUPS!$B$12:$D$26,2,FALSE),"")</f>
        <v>0.12499399999999999</v>
      </c>
      <c r="W46" s="106">
        <v>13.348635797155714</v>
      </c>
      <c r="X46" s="106">
        <v>21.889375388229585</v>
      </c>
      <c r="Y46" s="104">
        <v>0.31822028656084211</v>
      </c>
      <c r="Z46" s="104">
        <v>0.46674942109324008</v>
      </c>
      <c r="AA46" s="105">
        <v>19.778119729692598</v>
      </c>
      <c r="AB46" s="105">
        <v>4.82</v>
      </c>
      <c r="AC46" s="106">
        <f>IFERROR((VLOOKUP($C$4&amp;"yr",LOOKUPS!$B$12:$D$26,3,FALSE))*SUM(AA46:AB46),"")</f>
        <v>27.855093609229986</v>
      </c>
      <c r="AD46" s="106">
        <f>IFERROR(VLOOKUP($C$4,LOOKUPS!$F$12:$I$26,4,FALSE),"")</f>
        <v>84.990216928104203</v>
      </c>
      <c r="AE46" s="106">
        <v>214.13</v>
      </c>
      <c r="AF46" s="107">
        <f t="shared" si="0"/>
        <v>1.0161607820012699</v>
      </c>
      <c r="AG46" s="108">
        <f t="shared" si="1"/>
        <v>18879306.719999999</v>
      </c>
      <c r="AH46" s="109">
        <f t="shared" si="2"/>
        <v>351.11655242116632</v>
      </c>
      <c r="AI46" s="108">
        <f t="shared" si="3"/>
        <v>15345.132443477478</v>
      </c>
      <c r="AJ46" s="108">
        <f t="shared" si="4"/>
        <v>1230312.3996837668</v>
      </c>
      <c r="AK46" s="108">
        <f t="shared" si="11"/>
        <v>18879306.719999999</v>
      </c>
      <c r="AL46" s="108">
        <f t="shared" si="12"/>
        <v>183372.31007682116</v>
      </c>
      <c r="AM46" s="108">
        <f t="shared" si="13"/>
        <v>1650350.7906913904</v>
      </c>
      <c r="AN46" s="107">
        <f t="shared" si="14"/>
        <v>0.14904532387380168</v>
      </c>
      <c r="AO46" s="107">
        <f t="shared" si="15"/>
        <v>0.86711545812746826</v>
      </c>
      <c r="AP46" s="108">
        <f t="shared" si="5"/>
        <v>108426616.02079207</v>
      </c>
      <c r="AQ46" s="108">
        <f t="shared" si="6"/>
        <v>7685722.0209679008</v>
      </c>
      <c r="AR46" s="108">
        <f t="shared" si="7"/>
        <v>16422992.140103277</v>
      </c>
      <c r="AS46" s="108">
        <f>LOOKUPS!$C$4*('Unit Level Costs'!AK46-'Unit Level Costs'!AG46)</f>
        <v>0</v>
      </c>
      <c r="AT46" s="108">
        <f t="shared" si="8"/>
        <v>45970675.762775399</v>
      </c>
      <c r="AU46" s="108">
        <f t="shared" si="16"/>
        <v>-140263671.70832956</v>
      </c>
      <c r="AV46" s="108">
        <f t="shared" si="17"/>
        <v>38242334.236309081</v>
      </c>
      <c r="AW46" s="112">
        <f t="shared" si="18"/>
        <v>31.083433968590981</v>
      </c>
      <c r="AX46" s="109">
        <f t="shared" si="19"/>
        <v>35.846937887274564</v>
      </c>
      <c r="AY46" s="112">
        <f t="shared" si="20"/>
        <v>32.520128719291087</v>
      </c>
      <c r="AZ46" s="108">
        <f t="shared" si="9"/>
        <v>16747.866290434911</v>
      </c>
      <c r="BA46" s="109">
        <f t="shared" si="22"/>
        <v>16007.968493824355</v>
      </c>
    </row>
    <row r="47" spans="1:53" x14ac:dyDescent="0.2">
      <c r="A47" s="21" t="b">
        <f t="shared" si="10"/>
        <v>1</v>
      </c>
      <c r="B47" t="s">
        <v>258</v>
      </c>
      <c r="C47" t="s">
        <v>259</v>
      </c>
      <c r="D47">
        <v>1167</v>
      </c>
      <c r="E47" t="s">
        <v>41</v>
      </c>
      <c r="F47">
        <v>9</v>
      </c>
      <c r="G47">
        <v>788</v>
      </c>
      <c r="H47" t="s">
        <v>42</v>
      </c>
      <c r="I47">
        <v>0</v>
      </c>
      <c r="J47" t="s">
        <v>225</v>
      </c>
      <c r="K47" t="s">
        <v>226</v>
      </c>
      <c r="L47">
        <v>19</v>
      </c>
      <c r="M47" t="s">
        <v>260</v>
      </c>
      <c r="N47">
        <v>139</v>
      </c>
      <c r="O47">
        <v>19139</v>
      </c>
      <c r="P47">
        <v>163</v>
      </c>
      <c r="Q47">
        <v>8800</v>
      </c>
      <c r="R47">
        <v>1983</v>
      </c>
      <c r="S47">
        <v>9999</v>
      </c>
      <c r="T47">
        <v>0</v>
      </c>
      <c r="U47" s="106">
        <v>1932.0638539610559</v>
      </c>
      <c r="V47" s="104">
        <f>IFERROR(VLOOKUP($C$4&amp;"yr",LOOKUPS!$B$12:$D$26,2,FALSE),"")</f>
        <v>0.12499399999999999</v>
      </c>
      <c r="W47" s="106">
        <v>11.217127679999999</v>
      </c>
      <c r="X47" s="106">
        <v>31.129214189315334</v>
      </c>
      <c r="Y47" s="104">
        <v>0.26740691999999999</v>
      </c>
      <c r="Z47" s="104">
        <v>0.36501425866594323</v>
      </c>
      <c r="AA47" s="105">
        <v>65.755506982352259</v>
      </c>
      <c r="AB47" s="105">
        <v>4.82</v>
      </c>
      <c r="AC47" s="106">
        <f>IFERROR((VLOOKUP($C$4&amp;"yr",LOOKUPS!$B$12:$D$26,3,FALSE))*SUM(AA47:AB47),"")</f>
        <v>79.920228664439236</v>
      </c>
      <c r="AD47" s="106">
        <f>IFERROR(VLOOKUP($C$4,LOOKUPS!$F$12:$I$26,4,FALSE),"")</f>
        <v>84.990216928104203</v>
      </c>
      <c r="AE47" s="106">
        <v>214.13</v>
      </c>
      <c r="AF47" s="107">
        <f t="shared" si="0"/>
        <v>0.85473283135262623</v>
      </c>
      <c r="AG47" s="108">
        <f t="shared" si="1"/>
        <v>5026137.5999999996</v>
      </c>
      <c r="AH47" s="109">
        <f t="shared" si="2"/>
        <v>119.41267204</v>
      </c>
      <c r="AI47" s="108">
        <f t="shared" si="3"/>
        <v>12012.1254762603</v>
      </c>
      <c r="AJ47" s="108">
        <f t="shared" si="4"/>
        <v>418422.00282816001</v>
      </c>
      <c r="AK47" s="108">
        <f t="shared" si="11"/>
        <v>5026137.5999999996</v>
      </c>
      <c r="AL47" s="108">
        <f t="shared" si="12"/>
        <v>48818.236609271524</v>
      </c>
      <c r="AM47" s="108">
        <f t="shared" si="13"/>
        <v>439364.12948344368</v>
      </c>
      <c r="AN47" s="107">
        <f t="shared" si="14"/>
        <v>0.11667225021462478</v>
      </c>
      <c r="AO47" s="107">
        <f t="shared" si="15"/>
        <v>0.73806058113800144</v>
      </c>
      <c r="AP47" s="108">
        <f t="shared" si="5"/>
        <v>28837729.141729634</v>
      </c>
      <c r="AQ47" s="108">
        <f t="shared" si="6"/>
        <v>3717222.6448516268</v>
      </c>
      <c r="AR47" s="108">
        <f t="shared" si="7"/>
        <v>4693493.0298447916</v>
      </c>
      <c r="AS47" s="108">
        <f>LOOKUPS!$C$4*('Unit Level Costs'!AK47-'Unit Level Costs'!AG47)</f>
        <v>0</v>
      </c>
      <c r="AT47" s="108">
        <f t="shared" si="8"/>
        <v>35114081.695269108</v>
      </c>
      <c r="AU47" s="108">
        <f t="shared" si="16"/>
        <v>-37341652.675225541</v>
      </c>
      <c r="AV47" s="108">
        <f t="shared" si="17"/>
        <v>35020873.83646962</v>
      </c>
      <c r="AW47" s="112">
        <f t="shared" si="18"/>
        <v>83.697495828994917</v>
      </c>
      <c r="AX47" s="109">
        <f t="shared" si="19"/>
        <v>113.40193199309378</v>
      </c>
      <c r="AY47" s="112">
        <f t="shared" si="20"/>
        <v>102.87755782735533</v>
      </c>
      <c r="AZ47" s="108">
        <f t="shared" si="9"/>
        <v>16769.041925858921</v>
      </c>
      <c r="BA47" s="109">
        <f t="shared" si="22"/>
        <v>13642.691820126172</v>
      </c>
    </row>
    <row r="48" spans="1:53" x14ac:dyDescent="0.2">
      <c r="A48" s="21" t="b">
        <f t="shared" si="10"/>
        <v>1</v>
      </c>
      <c r="B48" t="s">
        <v>261</v>
      </c>
      <c r="C48" t="s">
        <v>262</v>
      </c>
      <c r="D48">
        <v>1241</v>
      </c>
      <c r="E48" t="s">
        <v>41</v>
      </c>
      <c r="F48">
        <v>2</v>
      </c>
      <c r="G48">
        <v>820</v>
      </c>
      <c r="H48" t="s">
        <v>42</v>
      </c>
      <c r="I48">
        <v>0</v>
      </c>
      <c r="J48" t="s">
        <v>235</v>
      </c>
      <c r="K48" t="s">
        <v>236</v>
      </c>
      <c r="L48">
        <v>20</v>
      </c>
      <c r="M48" t="s">
        <v>227</v>
      </c>
      <c r="N48">
        <v>107</v>
      </c>
      <c r="O48">
        <v>20107</v>
      </c>
      <c r="P48">
        <v>662</v>
      </c>
      <c r="Q48">
        <v>10424</v>
      </c>
      <c r="R48">
        <v>1977</v>
      </c>
      <c r="S48">
        <v>2039</v>
      </c>
      <c r="T48">
        <v>0</v>
      </c>
      <c r="U48" s="106">
        <v>2538.2165340482848</v>
      </c>
      <c r="V48" s="104">
        <f>IFERROR(VLOOKUP($C$4&amp;"yr",LOOKUPS!$B$12:$D$26,2,FALSE),"")</f>
        <v>0.12499399999999999</v>
      </c>
      <c r="W48" s="106">
        <v>13.595709196254361</v>
      </c>
      <c r="X48" s="106">
        <v>20.973548499901185</v>
      </c>
      <c r="Y48" s="104">
        <v>0.32411030926110085</v>
      </c>
      <c r="Z48" s="104">
        <v>0.47953136984050687</v>
      </c>
      <c r="AA48" s="105">
        <v>9.796405189364144</v>
      </c>
      <c r="AB48" s="105">
        <v>4.82</v>
      </c>
      <c r="AC48" s="106">
        <f>IFERROR((VLOOKUP($C$4&amp;"yr",LOOKUPS!$B$12:$D$26,3,FALSE))*SUM(AA48:AB48),"")</f>
        <v>16.551725873937812</v>
      </c>
      <c r="AD48" s="106">
        <f>IFERROR(VLOOKUP($C$4,LOOKUPS!$F$12:$I$26,4,FALSE),"")</f>
        <v>84.990216928104203</v>
      </c>
      <c r="AE48" s="106">
        <v>205.4</v>
      </c>
      <c r="AF48" s="107">
        <f t="shared" si="0"/>
        <v>0.97119187154132258</v>
      </c>
      <c r="AG48" s="108">
        <f t="shared" si="1"/>
        <v>24180010.752</v>
      </c>
      <c r="AH48" s="109">
        <f t="shared" si="2"/>
        <v>447.43897526915123</v>
      </c>
      <c r="AI48" s="108">
        <f t="shared" si="3"/>
        <v>15422.634999217444</v>
      </c>
      <c r="AJ48" s="108">
        <f t="shared" si="4"/>
        <v>1567826.169343106</v>
      </c>
      <c r="AK48" s="108">
        <f t="shared" si="11"/>
        <v>24180010.752</v>
      </c>
      <c r="AL48" s="108">
        <f t="shared" si="12"/>
        <v>225282.32824370862</v>
      </c>
      <c r="AM48" s="108">
        <f t="shared" si="13"/>
        <v>2027540.9541933776</v>
      </c>
      <c r="AN48" s="107">
        <f t="shared" si="14"/>
        <v>0.14369088400794988</v>
      </c>
      <c r="AO48" s="107">
        <f t="shared" si="15"/>
        <v>0.82750098753337276</v>
      </c>
      <c r="AP48" s="108">
        <f t="shared" si="5"/>
        <v>141955311.44369262</v>
      </c>
      <c r="AQ48" s="108">
        <f t="shared" si="6"/>
        <v>9384383.0485536288</v>
      </c>
      <c r="AR48" s="108">
        <f t="shared" si="7"/>
        <v>21315708.668666314</v>
      </c>
      <c r="AS48" s="108">
        <f>LOOKUPS!$C$4*('Unit Level Costs'!AK48-'Unit Level Costs'!AG48)</f>
        <v>0</v>
      </c>
      <c r="AT48" s="108">
        <f t="shared" si="8"/>
        <v>33559302.071991086</v>
      </c>
      <c r="AU48" s="108">
        <f t="shared" si="16"/>
        <v>-172321145.52751055</v>
      </c>
      <c r="AV48" s="108">
        <f t="shared" si="17"/>
        <v>33893559.705393076</v>
      </c>
      <c r="AW48" s="112">
        <f t="shared" si="18"/>
        <v>21.61818725069115</v>
      </c>
      <c r="AX48" s="109">
        <f t="shared" si="19"/>
        <v>26.124666406901778</v>
      </c>
      <c r="AY48" s="112">
        <f t="shared" si="20"/>
        <v>23.700141891410485</v>
      </c>
      <c r="AZ48" s="108">
        <f t="shared" si="9"/>
        <v>15689.493932113741</v>
      </c>
      <c r="BA48" s="109">
        <f t="shared" si="22"/>
        <v>14311.239959957542</v>
      </c>
    </row>
    <row r="49" spans="1:53" x14ac:dyDescent="0.2">
      <c r="A49" s="21" t="b">
        <f t="shared" si="10"/>
        <v>1</v>
      </c>
      <c r="B49" t="s">
        <v>54</v>
      </c>
      <c r="C49" t="s">
        <v>55</v>
      </c>
      <c r="D49">
        <v>130</v>
      </c>
      <c r="E49" t="s">
        <v>41</v>
      </c>
      <c r="F49">
        <v>1</v>
      </c>
      <c r="G49">
        <v>82</v>
      </c>
      <c r="H49" t="s">
        <v>42</v>
      </c>
      <c r="I49">
        <v>0</v>
      </c>
      <c r="J49" t="s">
        <v>263</v>
      </c>
      <c r="K49" t="s">
        <v>56</v>
      </c>
      <c r="L49">
        <v>45</v>
      </c>
      <c r="M49" t="s">
        <v>264</v>
      </c>
      <c r="N49">
        <v>15</v>
      </c>
      <c r="O49">
        <v>45015</v>
      </c>
      <c r="P49">
        <v>580</v>
      </c>
      <c r="Q49">
        <v>10570</v>
      </c>
      <c r="R49">
        <v>2008</v>
      </c>
      <c r="S49">
        <v>9999</v>
      </c>
      <c r="T49">
        <v>0</v>
      </c>
      <c r="U49" s="106">
        <v>2591.1684515932161</v>
      </c>
      <c r="V49" s="104">
        <f>IFERROR(VLOOKUP($C$4&amp;"yr",LOOKUPS!$B$12:$D$26,2,FALSE),"")</f>
        <v>0.12499399999999999</v>
      </c>
      <c r="W49" s="106">
        <v>13.786125483911805</v>
      </c>
      <c r="X49" s="106">
        <v>21.81141792412182</v>
      </c>
      <c r="Y49" s="104">
        <v>0.32864967392315225</v>
      </c>
      <c r="Z49" s="104">
        <v>0.48953528606096564</v>
      </c>
      <c r="AA49" s="105">
        <v>11.295205344580102</v>
      </c>
      <c r="AB49" s="105">
        <v>4.82</v>
      </c>
      <c r="AC49" s="106">
        <f>IFERROR((VLOOKUP($C$4&amp;"yr",LOOKUPS!$B$12:$D$26,3,FALSE))*SUM(AA49:AB49),"")</f>
        <v>18.248978309646269</v>
      </c>
      <c r="AD49" s="106">
        <f>IFERROR(VLOOKUP($C$4,LOOKUPS!$F$12:$I$26,4,FALSE),"")</f>
        <v>84.990216928104203</v>
      </c>
      <c r="AE49" s="106">
        <v>205.4</v>
      </c>
      <c r="AF49" s="107">
        <f t="shared" si="0"/>
        <v>0.98479452054794514</v>
      </c>
      <c r="AG49" s="108">
        <f t="shared" si="1"/>
        <v>21481622.399999999</v>
      </c>
      <c r="AH49" s="109">
        <f t="shared" si="2"/>
        <v>389.38318912457169</v>
      </c>
      <c r="AI49" s="108">
        <f t="shared" si="3"/>
        <v>15744.387973664407</v>
      </c>
      <c r="AJ49" s="108">
        <f t="shared" si="4"/>
        <v>1364398.6946924992</v>
      </c>
      <c r="AK49" s="108">
        <f t="shared" si="11"/>
        <v>21481622.399999999</v>
      </c>
      <c r="AL49" s="108">
        <f t="shared" si="12"/>
        <v>200141.76</v>
      </c>
      <c r="AM49" s="108">
        <f t="shared" si="13"/>
        <v>1801275.8399999999</v>
      </c>
      <c r="AN49" s="107">
        <f t="shared" si="14"/>
        <v>0.14668861878756551</v>
      </c>
      <c r="AO49" s="107">
        <f t="shared" si="15"/>
        <v>0.83810590176037958</v>
      </c>
      <c r="AP49" s="108">
        <f t="shared" si="5"/>
        <v>126113625.66043165</v>
      </c>
      <c r="AQ49" s="108">
        <f t="shared" si="6"/>
        <v>8492999.4706234001</v>
      </c>
      <c r="AR49" s="108">
        <f t="shared" si="7"/>
        <v>18809771.615116265</v>
      </c>
      <c r="AS49" s="108">
        <f>LOOKUPS!$C$4*('Unit Level Costs'!AK49-'Unit Level Costs'!AG49)</f>
        <v>0</v>
      </c>
      <c r="AT49" s="108">
        <f t="shared" si="8"/>
        <v>32871443.733849861</v>
      </c>
      <c r="AU49" s="108">
        <f t="shared" si="16"/>
        <v>-153090824.38895312</v>
      </c>
      <c r="AV49" s="108">
        <f t="shared" si="17"/>
        <v>33197016.091068059</v>
      </c>
      <c r="AW49" s="112">
        <f t="shared" si="18"/>
        <v>24.330876466097632</v>
      </c>
      <c r="AX49" s="109">
        <f t="shared" si="19"/>
        <v>29.030790040963108</v>
      </c>
      <c r="AY49" s="112">
        <f t="shared" si="20"/>
        <v>26.336559957328411</v>
      </c>
      <c r="AZ49" s="108">
        <f t="shared" si="9"/>
        <v>15275.204775250479</v>
      </c>
      <c r="BA49" s="109">
        <f t="shared" si="22"/>
        <v>14111.908350336626</v>
      </c>
    </row>
    <row r="50" spans="1:53" x14ac:dyDescent="0.2">
      <c r="A50" s="21" t="b">
        <f t="shared" si="10"/>
        <v>1</v>
      </c>
      <c r="B50" t="s">
        <v>54</v>
      </c>
      <c r="C50" t="s">
        <v>57</v>
      </c>
      <c r="D50">
        <v>130</v>
      </c>
      <c r="E50" t="s">
        <v>41</v>
      </c>
      <c r="F50">
        <v>2</v>
      </c>
      <c r="G50">
        <v>83</v>
      </c>
      <c r="H50" t="s">
        <v>42</v>
      </c>
      <c r="I50">
        <v>0</v>
      </c>
      <c r="J50" t="s">
        <v>263</v>
      </c>
      <c r="K50" t="s">
        <v>56</v>
      </c>
      <c r="L50">
        <v>45</v>
      </c>
      <c r="M50" t="s">
        <v>264</v>
      </c>
      <c r="N50">
        <v>15</v>
      </c>
      <c r="O50">
        <v>45015</v>
      </c>
      <c r="P50">
        <v>570</v>
      </c>
      <c r="Q50">
        <v>10475</v>
      </c>
      <c r="R50">
        <v>1984</v>
      </c>
      <c r="S50">
        <v>9999</v>
      </c>
      <c r="T50">
        <v>0</v>
      </c>
      <c r="U50" s="106">
        <v>2556.6330155212868</v>
      </c>
      <c r="V50" s="104">
        <f>IFERROR(VLOOKUP($C$4&amp;"yr",LOOKUPS!$B$12:$D$26,2,FALSE),"")</f>
        <v>0.12499399999999999</v>
      </c>
      <c r="W50" s="106">
        <v>13.662226643729504</v>
      </c>
      <c r="X50" s="106">
        <v>21.744754459755168</v>
      </c>
      <c r="Y50" s="104">
        <v>0.32569602944393367</v>
      </c>
      <c r="Z50" s="104">
        <v>0.4830106949768479</v>
      </c>
      <c r="AA50" s="105">
        <v>11.295205344580102</v>
      </c>
      <c r="AB50" s="105">
        <v>4.82</v>
      </c>
      <c r="AC50" s="106">
        <f>IFERROR((VLOOKUP($C$4&amp;"yr",LOOKUPS!$B$12:$D$26,3,FALSE))*SUM(AA50:AB50),"")</f>
        <v>18.248978309646269</v>
      </c>
      <c r="AD50" s="106">
        <f>IFERROR(VLOOKUP($C$4,LOOKUPS!$F$12:$I$26,4,FALSE),"")</f>
        <v>84.990216928104203</v>
      </c>
      <c r="AE50" s="106">
        <v>205.4</v>
      </c>
      <c r="AF50" s="107">
        <f t="shared" si="0"/>
        <v>0.97594348181075929</v>
      </c>
      <c r="AG50" s="108">
        <f t="shared" si="1"/>
        <v>20921508</v>
      </c>
      <c r="AH50" s="109">
        <f t="shared" si="2"/>
        <v>384.35326321695777</v>
      </c>
      <c r="AI50" s="108">
        <f t="shared" si="3"/>
        <v>15534.53702988248</v>
      </c>
      <c r="AJ50" s="108">
        <f t="shared" si="4"/>
        <v>1346773.8343122203</v>
      </c>
      <c r="AK50" s="108">
        <f t="shared" si="11"/>
        <v>20921508</v>
      </c>
      <c r="AL50" s="108">
        <f t="shared" si="12"/>
        <v>194923.23973509931</v>
      </c>
      <c r="AM50" s="108">
        <f t="shared" si="13"/>
        <v>1754309.1576158938</v>
      </c>
      <c r="AN50" s="107">
        <f t="shared" si="14"/>
        <v>0.14473346212182986</v>
      </c>
      <c r="AO50" s="107">
        <f t="shared" si="15"/>
        <v>0.83121001968892938</v>
      </c>
      <c r="AP50" s="108">
        <f t="shared" si="5"/>
        <v>122825384.39402302</v>
      </c>
      <c r="AQ50" s="108">
        <f t="shared" si="6"/>
        <v>8357667.334458394</v>
      </c>
      <c r="AR50" s="108">
        <f t="shared" si="7"/>
        <v>18399929.36221816</v>
      </c>
      <c r="AS50" s="108">
        <f>LOOKUPS!$C$4*('Unit Level Costs'!AK50-'Unit Level Costs'!AG50)</f>
        <v>0</v>
      </c>
      <c r="AT50" s="108">
        <f t="shared" si="8"/>
        <v>32014349.765746262</v>
      </c>
      <c r="AU50" s="108">
        <f t="shared" si="16"/>
        <v>-149099115.86473456</v>
      </c>
      <c r="AV50" s="108">
        <f t="shared" si="17"/>
        <v>32498214.991711289</v>
      </c>
      <c r="AW50" s="112">
        <f t="shared" si="18"/>
        <v>24.130417568074968</v>
      </c>
      <c r="AX50" s="109">
        <f t="shared" si="19"/>
        <v>29.030470033440519</v>
      </c>
      <c r="AY50" s="112">
        <f t="shared" si="20"/>
        <v>26.336269648408344</v>
      </c>
      <c r="AZ50" s="108">
        <f t="shared" si="9"/>
        <v>15011.673699592757</v>
      </c>
      <c r="BA50" s="109">
        <f t="shared" si="22"/>
        <v>13754.338013802731</v>
      </c>
    </row>
    <row r="51" spans="1:53" x14ac:dyDescent="0.2">
      <c r="A51" s="21" t="b">
        <f t="shared" si="10"/>
        <v>1</v>
      </c>
      <c r="B51" t="s">
        <v>54</v>
      </c>
      <c r="C51" t="s">
        <v>58</v>
      </c>
      <c r="D51">
        <v>130</v>
      </c>
      <c r="E51" t="s">
        <v>41</v>
      </c>
      <c r="F51">
        <v>3</v>
      </c>
      <c r="G51">
        <v>89490</v>
      </c>
      <c r="H51" t="s">
        <v>42</v>
      </c>
      <c r="I51">
        <v>0</v>
      </c>
      <c r="J51" t="s">
        <v>263</v>
      </c>
      <c r="K51" t="s">
        <v>56</v>
      </c>
      <c r="L51">
        <v>45</v>
      </c>
      <c r="M51" t="s">
        <v>264</v>
      </c>
      <c r="N51">
        <v>15</v>
      </c>
      <c r="O51">
        <v>45015</v>
      </c>
      <c r="P51">
        <v>600</v>
      </c>
      <c r="Q51">
        <v>9772</v>
      </c>
      <c r="R51">
        <v>2007</v>
      </c>
      <c r="S51">
        <v>9999</v>
      </c>
      <c r="T51">
        <v>0</v>
      </c>
      <c r="U51" s="106">
        <v>2310.165574562523</v>
      </c>
      <c r="V51" s="104">
        <f>IFERROR(VLOOKUP($C$4&amp;"yr",LOOKUPS!$B$12:$D$26,2,FALSE),"")</f>
        <v>0.12499399999999999</v>
      </c>
      <c r="W51" s="106">
        <v>12.745324354002719</v>
      </c>
      <c r="X51" s="106">
        <v>20.370315468848709</v>
      </c>
      <c r="Y51" s="104">
        <v>0.30383784754287979</v>
      </c>
      <c r="Z51" s="104">
        <v>0.43644694913459042</v>
      </c>
      <c r="AA51" s="105">
        <v>11.295205344580102</v>
      </c>
      <c r="AB51" s="105">
        <v>4.82</v>
      </c>
      <c r="AC51" s="106">
        <f>IFERROR((VLOOKUP($C$4&amp;"yr",LOOKUPS!$B$12:$D$26,3,FALSE))*SUM(AA51:AB51),"")</f>
        <v>18.248978309646269</v>
      </c>
      <c r="AD51" s="106">
        <f>IFERROR(VLOOKUP($C$4,LOOKUPS!$F$12:$I$26,4,FALSE),"")</f>
        <v>84.990216928104203</v>
      </c>
      <c r="AE51" s="106">
        <v>205.4</v>
      </c>
      <c r="AF51" s="107">
        <f t="shared" si="0"/>
        <v>0.91044579515558377</v>
      </c>
      <c r="AG51" s="108">
        <f t="shared" si="1"/>
        <v>20544652.800000001</v>
      </c>
      <c r="AH51" s="109">
        <f t="shared" si="2"/>
        <v>417.69729147427211</v>
      </c>
      <c r="AI51" s="108">
        <f t="shared" si="3"/>
        <v>14036.959586943218</v>
      </c>
      <c r="AJ51" s="108">
        <f t="shared" si="4"/>
        <v>1463611.3093258496</v>
      </c>
      <c r="AK51" s="108">
        <f t="shared" si="11"/>
        <v>20544652.800000001</v>
      </c>
      <c r="AL51" s="108">
        <f t="shared" si="12"/>
        <v>191412.12397350997</v>
      </c>
      <c r="AM51" s="108">
        <f t="shared" si="13"/>
        <v>1722709.1157615895</v>
      </c>
      <c r="AN51" s="107">
        <f t="shared" si="14"/>
        <v>0.13078070848036549</v>
      </c>
      <c r="AO51" s="107">
        <f t="shared" si="15"/>
        <v>0.77966508667521828</v>
      </c>
      <c r="AP51" s="108">
        <f t="shared" si="5"/>
        <v>120612948.21956383</v>
      </c>
      <c r="AQ51" s="108">
        <f t="shared" si="6"/>
        <v>8508625.597814573</v>
      </c>
      <c r="AR51" s="108">
        <f t="shared" si="7"/>
        <v>18654200.865544558</v>
      </c>
      <c r="AS51" s="108">
        <f>LOOKUPS!$C$4*('Unit Level Costs'!AK51-'Unit Level Costs'!AG51)</f>
        <v>0</v>
      </c>
      <c r="AT51" s="108">
        <f t="shared" si="8"/>
        <v>31437681.287363149</v>
      </c>
      <c r="AU51" s="108">
        <f t="shared" si="16"/>
        <v>-146413421.45260006</v>
      </c>
      <c r="AV51" s="108">
        <f t="shared" si="17"/>
        <v>32800034.517686039</v>
      </c>
      <c r="AW51" s="112">
        <f t="shared" si="18"/>
        <v>22.410345088679303</v>
      </c>
      <c r="AX51" s="109">
        <f t="shared" si="19"/>
        <v>28.743553445807539</v>
      </c>
      <c r="AY51" s="112">
        <f t="shared" si="20"/>
        <v>26.075980627603681</v>
      </c>
      <c r="AZ51" s="108">
        <f t="shared" si="9"/>
        <v>15645.588376562207</v>
      </c>
      <c r="BA51" s="109">
        <f t="shared" si="22"/>
        <v>13446.207053207581</v>
      </c>
    </row>
    <row r="52" spans="1:53" x14ac:dyDescent="0.2">
      <c r="A52" s="21" t="b">
        <f t="shared" si="10"/>
        <v>1</v>
      </c>
      <c r="B52" t="s">
        <v>54</v>
      </c>
      <c r="C52" t="s">
        <v>59</v>
      </c>
      <c r="D52">
        <v>130</v>
      </c>
      <c r="E52" t="s">
        <v>41</v>
      </c>
      <c r="F52">
        <v>4</v>
      </c>
      <c r="G52">
        <v>89491</v>
      </c>
      <c r="H52" t="s">
        <v>42</v>
      </c>
      <c r="I52">
        <v>0</v>
      </c>
      <c r="J52" t="s">
        <v>263</v>
      </c>
      <c r="K52" t="s">
        <v>56</v>
      </c>
      <c r="L52">
        <v>45</v>
      </c>
      <c r="M52" t="s">
        <v>264</v>
      </c>
      <c r="N52">
        <v>15</v>
      </c>
      <c r="O52">
        <v>45015</v>
      </c>
      <c r="P52">
        <v>600</v>
      </c>
      <c r="Q52">
        <v>9801</v>
      </c>
      <c r="R52">
        <v>2008</v>
      </c>
      <c r="S52">
        <v>9999</v>
      </c>
      <c r="T52">
        <v>0</v>
      </c>
      <c r="U52" s="106">
        <v>2320.0257452618275</v>
      </c>
      <c r="V52" s="104">
        <f>IFERROR(VLOOKUP($C$4&amp;"yr",LOOKUPS!$B$12:$D$26,2,FALSE),"")</f>
        <v>0.12499399999999999</v>
      </c>
      <c r="W52" s="106">
        <v>12.783145944249483</v>
      </c>
      <c r="X52" s="106">
        <v>20.416777525327937</v>
      </c>
      <c r="Y52" s="104">
        <v>0.30473948254659128</v>
      </c>
      <c r="Z52" s="104">
        <v>0.43830977726563147</v>
      </c>
      <c r="AA52" s="105">
        <v>11.295205344580102</v>
      </c>
      <c r="AB52" s="105">
        <v>4.82</v>
      </c>
      <c r="AC52" s="106">
        <f>IFERROR((VLOOKUP($C$4&amp;"yr",LOOKUPS!$B$12:$D$26,3,FALSE))*SUM(AA52:AB52),"")</f>
        <v>18.248978309646269</v>
      </c>
      <c r="AD52" s="106">
        <f>IFERROR(VLOOKUP($C$4,LOOKUPS!$F$12:$I$26,4,FALSE),"")</f>
        <v>84.990216928104203</v>
      </c>
      <c r="AE52" s="106">
        <v>205.4</v>
      </c>
      <c r="AF52" s="107">
        <f t="shared" si="0"/>
        <v>0.91314769119114569</v>
      </c>
      <c r="AG52" s="108">
        <f t="shared" si="1"/>
        <v>20605622.399999999</v>
      </c>
      <c r="AH52" s="109">
        <f t="shared" si="2"/>
        <v>417.15631047204528</v>
      </c>
      <c r="AI52" s="108">
        <f t="shared" si="3"/>
        <v>14096.874126980454</v>
      </c>
      <c r="AJ52" s="108">
        <f t="shared" si="4"/>
        <v>1461715.7118940467</v>
      </c>
      <c r="AK52" s="108">
        <f t="shared" si="11"/>
        <v>20605622.400000002</v>
      </c>
      <c r="AL52" s="108">
        <f t="shared" si="12"/>
        <v>191980.17059602652</v>
      </c>
      <c r="AM52" s="108">
        <f t="shared" si="13"/>
        <v>1727821.5353642385</v>
      </c>
      <c r="AN52" s="107">
        <f t="shared" si="14"/>
        <v>0.13133892523277627</v>
      </c>
      <c r="AO52" s="107">
        <f t="shared" si="15"/>
        <v>0.78180876595836946</v>
      </c>
      <c r="AP52" s="108">
        <f t="shared" si="5"/>
        <v>120970865.63141708</v>
      </c>
      <c r="AQ52" s="108">
        <f t="shared" si="6"/>
        <v>8516987.5841943771</v>
      </c>
      <c r="AR52" s="108">
        <f t="shared" si="7"/>
        <v>18685325.274144132</v>
      </c>
      <c r="AS52" s="108">
        <f>LOOKUPS!$C$4*('Unit Level Costs'!AK52-'Unit Level Costs'!AG52)</f>
        <v>5.8813807940904981E-9</v>
      </c>
      <c r="AT52" s="108">
        <f t="shared" si="8"/>
        <v>31530977.721801702</v>
      </c>
      <c r="AU52" s="108">
        <f t="shared" si="16"/>
        <v>-146847927.10365671</v>
      </c>
      <c r="AV52" s="108">
        <f t="shared" si="17"/>
        <v>32856229.10790059</v>
      </c>
      <c r="AW52" s="112">
        <f t="shared" si="18"/>
        <v>22.477851774150043</v>
      </c>
      <c r="AX52" s="109">
        <f t="shared" si="19"/>
        <v>28.751086906266494</v>
      </c>
      <c r="AY52" s="112">
        <f t="shared" si="20"/>
        <v>26.082814938098966</v>
      </c>
      <c r="AZ52" s="108">
        <f t="shared" si="9"/>
        <v>15649.68896285938</v>
      </c>
      <c r="BA52" s="109">
        <f t="shared" si="22"/>
        <v>13486.711064490026</v>
      </c>
    </row>
    <row r="53" spans="1:53" x14ac:dyDescent="0.2">
      <c r="A53" s="21" t="b">
        <f t="shared" si="10"/>
        <v>1</v>
      </c>
      <c r="B53" t="s">
        <v>265</v>
      </c>
      <c r="C53" t="s">
        <v>266</v>
      </c>
      <c r="D53">
        <v>1356</v>
      </c>
      <c r="E53" t="s">
        <v>41</v>
      </c>
      <c r="F53">
        <v>1</v>
      </c>
      <c r="G53">
        <v>884</v>
      </c>
      <c r="H53" t="s">
        <v>42</v>
      </c>
      <c r="I53">
        <v>0</v>
      </c>
      <c r="J53" t="s">
        <v>267</v>
      </c>
      <c r="K53" t="s">
        <v>100</v>
      </c>
      <c r="L53">
        <v>21</v>
      </c>
      <c r="M53" t="s">
        <v>268</v>
      </c>
      <c r="N53">
        <v>41</v>
      </c>
      <c r="O53">
        <v>21041</v>
      </c>
      <c r="P53">
        <v>474</v>
      </c>
      <c r="Q53">
        <v>10759</v>
      </c>
      <c r="R53">
        <v>1973</v>
      </c>
      <c r="S53">
        <v>9999</v>
      </c>
      <c r="T53">
        <v>0</v>
      </c>
      <c r="U53" s="106">
        <v>2574.8063158173468</v>
      </c>
      <c r="V53" s="104">
        <f>IFERROR(VLOOKUP($C$4&amp;"yr",LOOKUPS!$B$12:$D$26,2,FALSE),"")</f>
        <v>0.12499399999999999</v>
      </c>
      <c r="W53" s="106">
        <v>13.727560504200506</v>
      </c>
      <c r="X53" s="106">
        <v>22.82984390151735</v>
      </c>
      <c r="Y53" s="104">
        <v>0.32725353390484935</v>
      </c>
      <c r="Z53" s="104">
        <v>0.48644407722323718</v>
      </c>
      <c r="AA53" s="105">
        <v>12.623784423324933</v>
      </c>
      <c r="AB53" s="105">
        <v>4.82</v>
      </c>
      <c r="AC53" s="106">
        <f>IFERROR((VLOOKUP($C$4&amp;"yr",LOOKUPS!$B$12:$D$26,3,FALSE))*SUM(AA53:AB53),"")</f>
        <v>19.753471133178202</v>
      </c>
      <c r="AD53" s="106">
        <f>IFERROR(VLOOKUP($C$4,LOOKUPS!$F$12:$I$26,4,FALSE),"")</f>
        <v>84.990216928104203</v>
      </c>
      <c r="AE53" s="106">
        <v>205.4</v>
      </c>
      <c r="AF53" s="107">
        <f t="shared" si="0"/>
        <v>1.0024034291935047</v>
      </c>
      <c r="AG53" s="108">
        <f t="shared" si="1"/>
        <v>17869580.063999999</v>
      </c>
      <c r="AH53" s="109">
        <f t="shared" si="2"/>
        <v>318.88182492910141</v>
      </c>
      <c r="AI53" s="108">
        <f t="shared" si="3"/>
        <v>15992.651826844809</v>
      </c>
      <c r="AJ53" s="108">
        <f t="shared" si="4"/>
        <v>1117361.9145515715</v>
      </c>
      <c r="AK53" s="108">
        <f t="shared" si="11"/>
        <v>17869580.064000003</v>
      </c>
      <c r="AL53" s="108">
        <f t="shared" si="12"/>
        <v>166488.78459337752</v>
      </c>
      <c r="AM53" s="108">
        <f t="shared" si="13"/>
        <v>1498399.0613403977</v>
      </c>
      <c r="AN53" s="107">
        <f t="shared" si="14"/>
        <v>0.14900166403129475</v>
      </c>
      <c r="AO53" s="107">
        <f t="shared" si="15"/>
        <v>0.85340176516220989</v>
      </c>
      <c r="AP53" s="108">
        <f t="shared" si="5"/>
        <v>102627440.74973051</v>
      </c>
      <c r="AQ53" s="108">
        <f t="shared" si="6"/>
        <v>7280022.286162369</v>
      </c>
      <c r="AR53" s="108">
        <f t="shared" si="7"/>
        <v>15338653.287096012</v>
      </c>
      <c r="AS53" s="108">
        <f>LOOKUPS!$C$4*('Unit Level Costs'!AK53-'Unit Level Costs'!AG53)</f>
        <v>5.8813807940904981E-9</v>
      </c>
      <c r="AT53" s="108">
        <f t="shared" si="8"/>
        <v>29598582.604168858</v>
      </c>
      <c r="AU53" s="108">
        <f t="shared" si="16"/>
        <v>-127349261.26818812</v>
      </c>
      <c r="AV53" s="108">
        <f t="shared" si="17"/>
        <v>27495437.658969611</v>
      </c>
      <c r="AW53" s="112">
        <f t="shared" si="18"/>
        <v>24.607459141834362</v>
      </c>
      <c r="AX53" s="109">
        <f t="shared" si="19"/>
        <v>28.834553836617754</v>
      </c>
      <c r="AY53" s="112">
        <f t="shared" si="20"/>
        <v>26.158535640585821</v>
      </c>
      <c r="AZ53" s="108">
        <f t="shared" si="9"/>
        <v>12399.145893637678</v>
      </c>
      <c r="BA53" s="109">
        <f t="shared" si="22"/>
        <v>11663.935633229486</v>
      </c>
    </row>
    <row r="54" spans="1:53" x14ac:dyDescent="0.2">
      <c r="A54" s="21" t="b">
        <f t="shared" si="10"/>
        <v>1</v>
      </c>
      <c r="B54" t="s">
        <v>265</v>
      </c>
      <c r="C54" t="s">
        <v>269</v>
      </c>
      <c r="D54">
        <v>1356</v>
      </c>
      <c r="E54" t="s">
        <v>41</v>
      </c>
      <c r="F54">
        <v>2</v>
      </c>
      <c r="G54">
        <v>885</v>
      </c>
      <c r="H54" t="s">
        <v>42</v>
      </c>
      <c r="I54">
        <v>0</v>
      </c>
      <c r="J54" t="s">
        <v>267</v>
      </c>
      <c r="K54" t="s">
        <v>100</v>
      </c>
      <c r="L54">
        <v>21</v>
      </c>
      <c r="M54" t="s">
        <v>268</v>
      </c>
      <c r="N54">
        <v>41</v>
      </c>
      <c r="O54">
        <v>21041</v>
      </c>
      <c r="P54">
        <v>495</v>
      </c>
      <c r="Q54">
        <v>10767</v>
      </c>
      <c r="R54">
        <v>1977</v>
      </c>
      <c r="S54">
        <v>9999</v>
      </c>
      <c r="T54">
        <v>0</v>
      </c>
      <c r="U54" s="106">
        <v>2577.6314480205278</v>
      </c>
      <c r="V54" s="104">
        <f>IFERROR(VLOOKUP($C$4&amp;"yr",LOOKUPS!$B$12:$D$26,2,FALSE),"")</f>
        <v>0.12499399999999999</v>
      </c>
      <c r="W54" s="106">
        <v>13.737689889419178</v>
      </c>
      <c r="X54" s="106">
        <v>22.589176829459817</v>
      </c>
      <c r="Y54" s="104">
        <v>0.3274950099564814</v>
      </c>
      <c r="Z54" s="104">
        <v>0.48697781400148243</v>
      </c>
      <c r="AA54" s="105">
        <v>12.623784423324933</v>
      </c>
      <c r="AB54" s="105">
        <v>4.82</v>
      </c>
      <c r="AC54" s="106">
        <f>IFERROR((VLOOKUP($C$4&amp;"yr",LOOKUPS!$B$12:$D$26,3,FALSE))*SUM(AA54:AB54),"")</f>
        <v>19.753471133178202</v>
      </c>
      <c r="AD54" s="106">
        <f>IFERROR(VLOOKUP($C$4,LOOKUPS!$F$12:$I$26,4,FALSE),"")</f>
        <v>84.990216928104203</v>
      </c>
      <c r="AE54" s="106">
        <v>205.4</v>
      </c>
      <c r="AF54" s="107">
        <f t="shared" si="0"/>
        <v>1.0031487798240044</v>
      </c>
      <c r="AG54" s="108">
        <f t="shared" si="1"/>
        <v>18675146.16</v>
      </c>
      <c r="AH54" s="109">
        <f t="shared" si="2"/>
        <v>332.88997007154171</v>
      </c>
      <c r="AI54" s="108">
        <f t="shared" si="3"/>
        <v>16010.290123353961</v>
      </c>
      <c r="AJ54" s="108">
        <f t="shared" si="4"/>
        <v>1166446.4551306821</v>
      </c>
      <c r="AK54" s="108">
        <f t="shared" si="11"/>
        <v>18675146.16</v>
      </c>
      <c r="AL54" s="108">
        <f t="shared" si="12"/>
        <v>173994.14956291392</v>
      </c>
      <c r="AM54" s="108">
        <f t="shared" si="13"/>
        <v>1565947.3460662251</v>
      </c>
      <c r="AN54" s="107">
        <f t="shared" si="14"/>
        <v>0.14916599797409527</v>
      </c>
      <c r="AO54" s="107">
        <f t="shared" si="15"/>
        <v>0.85398278184990917</v>
      </c>
      <c r="AP54" s="108">
        <f t="shared" si="5"/>
        <v>107253308.54244375</v>
      </c>
      <c r="AQ54" s="108">
        <f t="shared" si="6"/>
        <v>7519710.3986996422</v>
      </c>
      <c r="AR54" s="108">
        <f t="shared" si="7"/>
        <v>16024279.673197612</v>
      </c>
      <c r="AS54" s="108">
        <f>LOOKUPS!$C$4*('Unit Level Costs'!AK54-'Unit Level Costs'!AG54)</f>
        <v>0</v>
      </c>
      <c r="AT54" s="108">
        <f t="shared" si="8"/>
        <v>30932895.696596194</v>
      </c>
      <c r="AU54" s="108">
        <f t="shared" si="16"/>
        <v>-133090204.64015754</v>
      </c>
      <c r="AV54" s="108">
        <f t="shared" si="17"/>
        <v>28639989.67077966</v>
      </c>
      <c r="AW54" s="112">
        <f t="shared" si="18"/>
        <v>24.553197058300459</v>
      </c>
      <c r="AX54" s="109">
        <f t="shared" si="19"/>
        <v>28.751395906499411</v>
      </c>
      <c r="AY54" s="112">
        <f t="shared" si="20"/>
        <v>26.08309526127135</v>
      </c>
      <c r="AZ54" s="108">
        <f t="shared" si="9"/>
        <v>12911.132154329318</v>
      </c>
      <c r="BA54" s="109">
        <f t="shared" si="22"/>
        <v>12153.832543858727</v>
      </c>
    </row>
    <row r="55" spans="1:53" x14ac:dyDescent="0.2">
      <c r="A55" s="21" t="b">
        <f t="shared" si="10"/>
        <v>1</v>
      </c>
      <c r="B55" t="s">
        <v>265</v>
      </c>
      <c r="C55" t="s">
        <v>270</v>
      </c>
      <c r="D55">
        <v>1356</v>
      </c>
      <c r="E55" t="s">
        <v>41</v>
      </c>
      <c r="F55">
        <v>3</v>
      </c>
      <c r="G55">
        <v>886</v>
      </c>
      <c r="H55" t="s">
        <v>42</v>
      </c>
      <c r="I55">
        <v>0</v>
      </c>
      <c r="J55" t="s">
        <v>267</v>
      </c>
      <c r="K55" t="s">
        <v>100</v>
      </c>
      <c r="L55">
        <v>21</v>
      </c>
      <c r="M55" t="s">
        <v>268</v>
      </c>
      <c r="N55">
        <v>41</v>
      </c>
      <c r="O55">
        <v>21041</v>
      </c>
      <c r="P55">
        <v>485</v>
      </c>
      <c r="Q55">
        <v>11003</v>
      </c>
      <c r="R55">
        <v>1981</v>
      </c>
      <c r="S55">
        <v>9999</v>
      </c>
      <c r="T55">
        <v>0</v>
      </c>
      <c r="U55" s="106">
        <v>2658.6836761170366</v>
      </c>
      <c r="V55" s="104">
        <f>IFERROR(VLOOKUP($C$4&amp;"yr",LOOKUPS!$B$12:$D$26,2,FALSE),"")</f>
        <v>0.12499399999999999</v>
      </c>
      <c r="W55" s="106">
        <v>14.025233620799998</v>
      </c>
      <c r="X55" s="106">
        <v>23.060206057553103</v>
      </c>
      <c r="Y55" s="104">
        <v>0.33434981144999998</v>
      </c>
      <c r="Z55" s="104">
        <v>0.5022905682312222</v>
      </c>
      <c r="AA55" s="105">
        <v>12.623784423324933</v>
      </c>
      <c r="AB55" s="105">
        <v>4.82</v>
      </c>
      <c r="AC55" s="106">
        <f>IFERROR((VLOOKUP($C$4&amp;"yr",LOOKUPS!$B$12:$D$26,3,FALSE))*SUM(AA55:AB55),"")</f>
        <v>19.753471133178202</v>
      </c>
      <c r="AD55" s="106">
        <f>IFERROR(VLOOKUP($C$4,LOOKUPS!$F$12:$I$26,4,FALSE),"")</f>
        <v>84.990216928104203</v>
      </c>
      <c r="AE55" s="106">
        <v>205.4</v>
      </c>
      <c r="AF55" s="107">
        <f t="shared" si="0"/>
        <v>1.0251366234237502</v>
      </c>
      <c r="AG55" s="108">
        <f t="shared" si="1"/>
        <v>18698938.32</v>
      </c>
      <c r="AH55" s="109">
        <f t="shared" si="2"/>
        <v>322.84034144675002</v>
      </c>
      <c r="AI55" s="108">
        <f t="shared" si="3"/>
        <v>16529.703122248138</v>
      </c>
      <c r="AJ55" s="108">
        <f t="shared" si="4"/>
        <v>1131232.5564294122</v>
      </c>
      <c r="AK55" s="108">
        <f t="shared" si="11"/>
        <v>18698938.32</v>
      </c>
      <c r="AL55" s="108">
        <f t="shared" si="12"/>
        <v>174215.8183311258</v>
      </c>
      <c r="AM55" s="108">
        <f t="shared" si="13"/>
        <v>1567942.3649801323</v>
      </c>
      <c r="AN55" s="107">
        <f t="shared" si="14"/>
        <v>0.15400530805179022</v>
      </c>
      <c r="AO55" s="107">
        <f t="shared" si="15"/>
        <v>0.87113131537195998</v>
      </c>
      <c r="AP55" s="108">
        <f t="shared" si="5"/>
        <v>107286143.2424908</v>
      </c>
      <c r="AQ55" s="108">
        <f t="shared" si="6"/>
        <v>7444764.7974528568</v>
      </c>
      <c r="AR55" s="108">
        <f t="shared" si="7"/>
        <v>15865800.883377323</v>
      </c>
      <c r="AS55" s="108">
        <f>LOOKUPS!$C$4*('Unit Level Costs'!AK55-'Unit Level Costs'!AG55)</f>
        <v>0</v>
      </c>
      <c r="AT55" s="108">
        <f t="shared" si="8"/>
        <v>30972304.245122205</v>
      </c>
      <c r="AU55" s="108">
        <f t="shared" si="16"/>
        <v>-133259761.73042618</v>
      </c>
      <c r="AV55" s="108">
        <f t="shared" si="17"/>
        <v>28309251.438016996</v>
      </c>
      <c r="AW55" s="112">
        <f t="shared" si="18"/>
        <v>25.025138533292793</v>
      </c>
      <c r="AX55" s="109">
        <f t="shared" si="19"/>
        <v>28.72717131355499</v>
      </c>
      <c r="AY55" s="112">
        <f t="shared" si="20"/>
        <v>26.0611188547174</v>
      </c>
      <c r="AZ55" s="108">
        <f t="shared" si="9"/>
        <v>12639.642644537938</v>
      </c>
      <c r="BA55" s="109">
        <f t="shared" si="22"/>
        <v>12137.192188647005</v>
      </c>
    </row>
    <row r="56" spans="1:53" x14ac:dyDescent="0.2">
      <c r="A56" s="21" t="b">
        <f t="shared" si="10"/>
        <v>1</v>
      </c>
      <c r="B56" t="s">
        <v>265</v>
      </c>
      <c r="C56" t="s">
        <v>271</v>
      </c>
      <c r="D56">
        <v>1356</v>
      </c>
      <c r="E56" t="s">
        <v>41</v>
      </c>
      <c r="F56">
        <v>4</v>
      </c>
      <c r="G56">
        <v>887</v>
      </c>
      <c r="H56" t="s">
        <v>42</v>
      </c>
      <c r="I56">
        <v>0</v>
      </c>
      <c r="J56" t="s">
        <v>267</v>
      </c>
      <c r="K56" t="s">
        <v>100</v>
      </c>
      <c r="L56">
        <v>21</v>
      </c>
      <c r="M56" t="s">
        <v>268</v>
      </c>
      <c r="N56">
        <v>41</v>
      </c>
      <c r="O56">
        <v>21041</v>
      </c>
      <c r="P56">
        <v>465</v>
      </c>
      <c r="Q56">
        <v>10946</v>
      </c>
      <c r="R56">
        <v>1984</v>
      </c>
      <c r="S56">
        <v>9999</v>
      </c>
      <c r="T56">
        <v>0</v>
      </c>
      <c r="U56" s="106">
        <v>2638.0462393289499</v>
      </c>
      <c r="V56" s="104">
        <f>IFERROR(VLOOKUP($C$4&amp;"yr",LOOKUPS!$B$12:$D$26,2,FALSE),"")</f>
        <v>0.12499399999999999</v>
      </c>
      <c r="W56" s="106">
        <v>13.952577225599997</v>
      </c>
      <c r="X56" s="106">
        <v>23.221740828009224</v>
      </c>
      <c r="Y56" s="104">
        <v>0.33261774389999993</v>
      </c>
      <c r="Z56" s="104">
        <v>0.49839165015223374</v>
      </c>
      <c r="AA56" s="105">
        <v>12.623784423324933</v>
      </c>
      <c r="AB56" s="105">
        <v>4.82</v>
      </c>
      <c r="AC56" s="106">
        <f>IFERROR((VLOOKUP($C$4&amp;"yr",LOOKUPS!$B$12:$D$26,3,FALSE))*SUM(AA56:AB56),"")</f>
        <v>19.753471133178202</v>
      </c>
      <c r="AD56" s="106">
        <f>IFERROR(VLOOKUP($C$4,LOOKUPS!$F$12:$I$26,4,FALSE),"")</f>
        <v>84.990216928104203</v>
      </c>
      <c r="AE56" s="106">
        <v>205.4</v>
      </c>
      <c r="AF56" s="107">
        <f t="shared" si="0"/>
        <v>1.0198260001814388</v>
      </c>
      <c r="AG56" s="108">
        <f t="shared" si="1"/>
        <v>17834974.559999999</v>
      </c>
      <c r="AH56" s="109">
        <f t="shared" si="2"/>
        <v>310.33274908650003</v>
      </c>
      <c r="AI56" s="108">
        <f t="shared" si="3"/>
        <v>16401.395002566351</v>
      </c>
      <c r="AJ56" s="108">
        <f t="shared" si="4"/>
        <v>1087405.9527990962</v>
      </c>
      <c r="AK56" s="108">
        <f t="shared" si="11"/>
        <v>17834974.559999999</v>
      </c>
      <c r="AL56" s="108">
        <f t="shared" si="12"/>
        <v>166166.36916556291</v>
      </c>
      <c r="AM56" s="108">
        <f t="shared" si="13"/>
        <v>1495497.3224900661</v>
      </c>
      <c r="AN56" s="107">
        <f t="shared" si="14"/>
        <v>0.15280987632800186</v>
      </c>
      <c r="AO56" s="107">
        <f t="shared" si="15"/>
        <v>0.86701612385343685</v>
      </c>
      <c r="AP56" s="108">
        <f t="shared" si="5"/>
        <v>102329105.67568199</v>
      </c>
      <c r="AQ56" s="108">
        <f t="shared" si="6"/>
        <v>7206466.6697303196</v>
      </c>
      <c r="AR56" s="108">
        <f t="shared" si="7"/>
        <v>15172115.532006536</v>
      </c>
      <c r="AS56" s="108">
        <f>LOOKUPS!$C$4*('Unit Level Costs'!AK56-'Unit Level Costs'!AG56)</f>
        <v>0</v>
      </c>
      <c r="AT56" s="108">
        <f t="shared" si="8"/>
        <v>29541263.189552814</v>
      </c>
      <c r="AU56" s="108">
        <f t="shared" si="16"/>
        <v>-127102641.85382973</v>
      </c>
      <c r="AV56" s="108">
        <f t="shared" si="17"/>
        <v>27146309.213141933</v>
      </c>
      <c r="AW56" s="112">
        <f t="shared" si="18"/>
        <v>24.964282330131176</v>
      </c>
      <c r="AX56" s="109">
        <f t="shared" si="19"/>
        <v>28.793331108051248</v>
      </c>
      <c r="AY56" s="112">
        <f t="shared" si="20"/>
        <v>26.1211386265547</v>
      </c>
      <c r="AZ56" s="108">
        <f t="shared" si="9"/>
        <v>12146.329461347936</v>
      </c>
      <c r="BA56" s="109">
        <f t="shared" si="22"/>
        <v>11608.391283510997</v>
      </c>
    </row>
    <row r="57" spans="1:53" x14ac:dyDescent="0.2">
      <c r="A57" s="21" t="b">
        <f t="shared" si="10"/>
        <v>1</v>
      </c>
      <c r="B57" t="s">
        <v>272</v>
      </c>
      <c r="C57" t="s">
        <v>273</v>
      </c>
      <c r="D57">
        <v>136</v>
      </c>
      <c r="E57" t="s">
        <v>41</v>
      </c>
      <c r="F57">
        <v>2</v>
      </c>
      <c r="G57">
        <v>85</v>
      </c>
      <c r="H57" t="s">
        <v>42</v>
      </c>
      <c r="I57">
        <v>0</v>
      </c>
      <c r="J57" t="s">
        <v>274</v>
      </c>
      <c r="K57" t="s">
        <v>275</v>
      </c>
      <c r="L57">
        <v>12</v>
      </c>
      <c r="M57" t="s">
        <v>276</v>
      </c>
      <c r="N57">
        <v>107</v>
      </c>
      <c r="O57">
        <v>12107</v>
      </c>
      <c r="P57">
        <v>657</v>
      </c>
      <c r="Q57">
        <v>9871</v>
      </c>
      <c r="R57">
        <v>1984</v>
      </c>
      <c r="S57">
        <v>9999</v>
      </c>
      <c r="T57">
        <v>0</v>
      </c>
      <c r="U57" s="106">
        <v>2343.9311589427821</v>
      </c>
      <c r="V57" s="104">
        <f>IFERROR(VLOOKUP($C$4&amp;"yr",LOOKUPS!$B$12:$D$26,2,FALSE),"")</f>
        <v>0.12499399999999999</v>
      </c>
      <c r="W57" s="106">
        <v>12.874436787302438</v>
      </c>
      <c r="X57" s="106">
        <v>20.120009357438271</v>
      </c>
      <c r="Y57" s="104">
        <v>0.3069157797111961</v>
      </c>
      <c r="Z57" s="104">
        <v>0.44282609634844394</v>
      </c>
      <c r="AA57" s="105">
        <v>10.922669982946516</v>
      </c>
      <c r="AB57" s="105">
        <v>4.82</v>
      </c>
      <c r="AC57" s="106">
        <f>IFERROR((VLOOKUP($C$4&amp;"yr",LOOKUPS!$B$12:$D$26,3,FALSE))*SUM(AA57:AB57),"")</f>
        <v>17.827116497236041</v>
      </c>
      <c r="AD57" s="106">
        <f>IFERROR(VLOOKUP($C$4,LOOKUPS!$F$12:$I$26,4,FALSE),"")</f>
        <v>84.990216928104203</v>
      </c>
      <c r="AE57" s="106">
        <v>205.4</v>
      </c>
      <c r="AF57" s="107">
        <f t="shared" si="0"/>
        <v>0.9196695092080196</v>
      </c>
      <c r="AG57" s="108">
        <f t="shared" si="1"/>
        <v>22724305.488000002</v>
      </c>
      <c r="AH57" s="109">
        <f t="shared" si="2"/>
        <v>455.35633272974417</v>
      </c>
      <c r="AI57" s="108">
        <f t="shared" si="3"/>
        <v>14242.136397055492</v>
      </c>
      <c r="AJ57" s="108">
        <f t="shared" si="4"/>
        <v>1595568.5898850237</v>
      </c>
      <c r="AK57" s="108">
        <f t="shared" si="11"/>
        <v>22724305.488000005</v>
      </c>
      <c r="AL57" s="108">
        <f t="shared" si="12"/>
        <v>211719.69278940401</v>
      </c>
      <c r="AM57" s="108">
        <f t="shared" si="13"/>
        <v>1905477.2351046361</v>
      </c>
      <c r="AN57" s="107">
        <f t="shared" si="14"/>
        <v>0.13269231679012966</v>
      </c>
      <c r="AO57" s="107">
        <f t="shared" si="15"/>
        <v>0.78697719241788988</v>
      </c>
      <c r="AP57" s="108">
        <f t="shared" si="5"/>
        <v>133409083.14501528</v>
      </c>
      <c r="AQ57" s="108">
        <f t="shared" si="6"/>
        <v>9161773.6754912268</v>
      </c>
      <c r="AR57" s="108">
        <f t="shared" si="7"/>
        <v>20542046.950280026</v>
      </c>
      <c r="AS57" s="108">
        <f>LOOKUPS!$C$4*('Unit Level Costs'!AK57-'Unit Level Costs'!AG57)</f>
        <v>5.8813807940904981E-9</v>
      </c>
      <c r="AT57" s="108">
        <f t="shared" si="8"/>
        <v>33969164.653041579</v>
      </c>
      <c r="AU57" s="108">
        <f t="shared" si="16"/>
        <v>-161946923.56310722</v>
      </c>
      <c r="AV57" s="108">
        <f t="shared" si="17"/>
        <v>35135144.860720873</v>
      </c>
      <c r="AW57" s="112">
        <f t="shared" si="18"/>
        <v>22.020454077284576</v>
      </c>
      <c r="AX57" s="109">
        <f t="shared" si="19"/>
        <v>27.981057506418274</v>
      </c>
      <c r="AY57" s="112">
        <f t="shared" si="20"/>
        <v>25.384248849150207</v>
      </c>
      <c r="AZ57" s="108">
        <f t="shared" si="9"/>
        <v>16677.451493891687</v>
      </c>
      <c r="BA57" s="109">
        <f t="shared" si="22"/>
        <v>14467.438328775967</v>
      </c>
    </row>
    <row r="58" spans="1:53" x14ac:dyDescent="0.2">
      <c r="A58" s="21" t="b">
        <f t="shared" si="10"/>
        <v>1</v>
      </c>
      <c r="B58" t="s">
        <v>277</v>
      </c>
      <c r="C58" t="s">
        <v>278</v>
      </c>
      <c r="D58">
        <v>1364</v>
      </c>
      <c r="E58" t="s">
        <v>41</v>
      </c>
      <c r="F58">
        <v>3</v>
      </c>
      <c r="G58">
        <v>907</v>
      </c>
      <c r="H58" t="s">
        <v>42</v>
      </c>
      <c r="I58">
        <v>0</v>
      </c>
      <c r="J58" t="s">
        <v>267</v>
      </c>
      <c r="K58" t="s">
        <v>100</v>
      </c>
      <c r="L58">
        <v>21</v>
      </c>
      <c r="M58" t="s">
        <v>279</v>
      </c>
      <c r="N58">
        <v>111</v>
      </c>
      <c r="O58">
        <v>21111</v>
      </c>
      <c r="P58">
        <v>391</v>
      </c>
      <c r="Q58">
        <v>10521</v>
      </c>
      <c r="R58">
        <v>1978</v>
      </c>
      <c r="S58">
        <v>9999</v>
      </c>
      <c r="T58">
        <v>0</v>
      </c>
      <c r="U58" s="106">
        <v>2573.3189518035206</v>
      </c>
      <c r="V58" s="104">
        <f>IFERROR(VLOOKUP($C$4&amp;"yr",LOOKUPS!$B$12:$D$26,2,FALSE),"")</f>
        <v>0.12499399999999999</v>
      </c>
      <c r="W58" s="106">
        <v>13.722224703459403</v>
      </c>
      <c r="X58" s="106">
        <v>24.089766635879556</v>
      </c>
      <c r="Y58" s="104">
        <v>0.32712633288845583</v>
      </c>
      <c r="Z58" s="104">
        <v>0.48616307767357919</v>
      </c>
      <c r="AA58" s="105">
        <v>16.804445054572348</v>
      </c>
      <c r="AB58" s="105">
        <v>4.82</v>
      </c>
      <c r="AC58" s="106">
        <f>IFERROR((VLOOKUP($C$4&amp;"yr",LOOKUPS!$B$12:$D$26,3,FALSE))*SUM(AA58:AB58),"")</f>
        <v>24.487682305069043</v>
      </c>
      <c r="AD58" s="106">
        <f>IFERROR(VLOOKUP($C$4,LOOKUPS!$F$12:$I$26,4,FALSE),"")</f>
        <v>84.990216928104203</v>
      </c>
      <c r="AE58" s="106">
        <v>205.4</v>
      </c>
      <c r="AF58" s="107">
        <f t="shared" si="0"/>
        <v>0.98022924793613342</v>
      </c>
      <c r="AG58" s="108">
        <f t="shared" si="1"/>
        <v>14414443.344000001</v>
      </c>
      <c r="AH58" s="109">
        <f t="shared" si="2"/>
        <v>263.09360384061375</v>
      </c>
      <c r="AI58" s="108">
        <f t="shared" si="3"/>
        <v>15635.921740203727</v>
      </c>
      <c r="AJ58" s="108">
        <f t="shared" si="4"/>
        <v>921879.98785751068</v>
      </c>
      <c r="AK58" s="108">
        <f t="shared" si="11"/>
        <v>14414443.343999999</v>
      </c>
      <c r="AL58" s="108">
        <f t="shared" si="12"/>
        <v>134297.68043443706</v>
      </c>
      <c r="AM58" s="108">
        <f t="shared" si="13"/>
        <v>1208679.1239099335</v>
      </c>
      <c r="AN58" s="107">
        <f t="shared" si="14"/>
        <v>0.1456780515938422</v>
      </c>
      <c r="AO58" s="107">
        <f t="shared" si="15"/>
        <v>0.83455119634229125</v>
      </c>
      <c r="AP58" s="108">
        <f t="shared" si="5"/>
        <v>84623907.465126187</v>
      </c>
      <c r="AQ58" s="108">
        <f t="shared" si="6"/>
        <v>6337863.5199129302</v>
      </c>
      <c r="AR58" s="108">
        <f t="shared" si="7"/>
        <v>12650244.343003187</v>
      </c>
      <c r="AS58" s="108">
        <f>LOOKUPS!$C$4*('Unit Level Costs'!AK58-'Unit Level Costs'!AG58)</f>
        <v>-2.9406903970452491E-9</v>
      </c>
      <c r="AT58" s="108">
        <f t="shared" si="8"/>
        <v>29597750.39507563</v>
      </c>
      <c r="AU58" s="108">
        <f t="shared" si="16"/>
        <v>-102725900.93757619</v>
      </c>
      <c r="AV58" s="108">
        <f t="shared" si="17"/>
        <v>30483864.785541743</v>
      </c>
      <c r="AW58" s="112">
        <f t="shared" si="18"/>
        <v>33.06706424595199</v>
      </c>
      <c r="AX58" s="109">
        <f t="shared" si="19"/>
        <v>39.622571258515734</v>
      </c>
      <c r="AY58" s="112">
        <f t="shared" si="20"/>
        <v>35.945360844158337</v>
      </c>
      <c r="AZ58" s="108">
        <f t="shared" si="9"/>
        <v>14054.636090065909</v>
      </c>
      <c r="BA58" s="109">
        <f t="shared" si="22"/>
        <v>12929.222120167227</v>
      </c>
    </row>
    <row r="59" spans="1:53" x14ac:dyDescent="0.2">
      <c r="A59" s="21" t="b">
        <f t="shared" si="10"/>
        <v>1</v>
      </c>
      <c r="B59" t="s">
        <v>277</v>
      </c>
      <c r="C59" t="s">
        <v>280</v>
      </c>
      <c r="D59">
        <v>1364</v>
      </c>
      <c r="E59" t="s">
        <v>41</v>
      </c>
      <c r="F59">
        <v>4</v>
      </c>
      <c r="G59">
        <v>908</v>
      </c>
      <c r="H59" t="s">
        <v>42</v>
      </c>
      <c r="I59">
        <v>0</v>
      </c>
      <c r="J59" t="s">
        <v>267</v>
      </c>
      <c r="K59" t="s">
        <v>100</v>
      </c>
      <c r="L59">
        <v>21</v>
      </c>
      <c r="M59" t="s">
        <v>279</v>
      </c>
      <c r="N59">
        <v>111</v>
      </c>
      <c r="O59">
        <v>21111</v>
      </c>
      <c r="P59">
        <v>477</v>
      </c>
      <c r="Q59">
        <v>10452</v>
      </c>
      <c r="R59">
        <v>1982</v>
      </c>
      <c r="S59">
        <v>9999</v>
      </c>
      <c r="T59">
        <v>0</v>
      </c>
      <c r="U59" s="106">
        <v>2548.3199776698766</v>
      </c>
      <c r="V59" s="104">
        <f>IFERROR(VLOOKUP($C$4&amp;"yr",LOOKUPS!$B$12:$D$26,2,FALSE),"")</f>
        <v>0.12499399999999999</v>
      </c>
      <c r="W59" s="106">
        <v>13.63223993940227</v>
      </c>
      <c r="X59" s="106">
        <v>22.675223914187811</v>
      </c>
      <c r="Y59" s="104">
        <v>0.32498117155215867</v>
      </c>
      <c r="Z59" s="104">
        <v>0.48144015819444663</v>
      </c>
      <c r="AA59" s="105">
        <v>16.804445054572348</v>
      </c>
      <c r="AB59" s="105">
        <v>4.82</v>
      </c>
      <c r="AC59" s="106">
        <f>IFERROR((VLOOKUP($C$4&amp;"yr",LOOKUPS!$B$12:$D$26,3,FALSE))*SUM(AA59:AB59),"")</f>
        <v>24.487682305069043</v>
      </c>
      <c r="AD59" s="106">
        <f>IFERROR(VLOOKUP($C$4,LOOKUPS!$F$12:$I$26,4,FALSE),"")</f>
        <v>84.990216928104203</v>
      </c>
      <c r="AE59" s="106">
        <v>205.4</v>
      </c>
      <c r="AF59" s="107">
        <f t="shared" si="0"/>
        <v>0.97380059874807223</v>
      </c>
      <c r="AG59" s="108">
        <f t="shared" si="1"/>
        <v>17469556.416000001</v>
      </c>
      <c r="AH59" s="109">
        <f t="shared" si="2"/>
        <v>321.98398116962034</v>
      </c>
      <c r="AI59" s="108">
        <f t="shared" si="3"/>
        <v>15484.012533448355</v>
      </c>
      <c r="AJ59" s="108">
        <f t="shared" si="4"/>
        <v>1128231.8700183495</v>
      </c>
      <c r="AK59" s="108">
        <f t="shared" si="11"/>
        <v>17469556.416000001</v>
      </c>
      <c r="AL59" s="108">
        <f t="shared" si="12"/>
        <v>162761.8111152318</v>
      </c>
      <c r="AM59" s="108">
        <f t="shared" si="13"/>
        <v>1464856.300037086</v>
      </c>
      <c r="AN59" s="107">
        <f t="shared" si="14"/>
        <v>0.1442627313059191</v>
      </c>
      <c r="AO59" s="107">
        <f t="shared" si="15"/>
        <v>0.82953786744215319</v>
      </c>
      <c r="AP59" s="108">
        <f t="shared" si="5"/>
        <v>102559853.35375787</v>
      </c>
      <c r="AQ59" s="108">
        <f t="shared" si="6"/>
        <v>7301058.869802773</v>
      </c>
      <c r="AR59" s="108">
        <f t="shared" si="7"/>
        <v>15380327.559370654</v>
      </c>
      <c r="AS59" s="108">
        <f>LOOKUPS!$C$4*('Unit Level Costs'!AK59-'Unit Level Costs'!AG59)</f>
        <v>0</v>
      </c>
      <c r="AT59" s="108">
        <f t="shared" si="8"/>
        <v>35870935.697887063</v>
      </c>
      <c r="AU59" s="108">
        <f t="shared" si="16"/>
        <v>-124498454.70865203</v>
      </c>
      <c r="AV59" s="108">
        <f t="shared" si="17"/>
        <v>36613720.772166327</v>
      </c>
      <c r="AW59" s="112">
        <f t="shared" si="18"/>
        <v>32.452301468465734</v>
      </c>
      <c r="AX59" s="109">
        <f t="shared" si="19"/>
        <v>39.120940396043771</v>
      </c>
      <c r="AY59" s="112">
        <f t="shared" si="20"/>
        <v>35.490284311025825</v>
      </c>
      <c r="AZ59" s="108">
        <f t="shared" si="9"/>
        <v>16928.865616359319</v>
      </c>
      <c r="BA59" s="109">
        <f t="shared" si="22"/>
        <v>15479.747800458155</v>
      </c>
    </row>
    <row r="60" spans="1:53" x14ac:dyDescent="0.2">
      <c r="A60" s="21" t="b">
        <f t="shared" si="10"/>
        <v>1</v>
      </c>
      <c r="B60" t="s">
        <v>281</v>
      </c>
      <c r="C60" t="s">
        <v>282</v>
      </c>
      <c r="D60">
        <v>1379</v>
      </c>
      <c r="E60" t="s">
        <v>41</v>
      </c>
      <c r="F60">
        <v>1</v>
      </c>
      <c r="G60">
        <v>916</v>
      </c>
      <c r="H60" t="s">
        <v>42</v>
      </c>
      <c r="I60">
        <v>0</v>
      </c>
      <c r="J60" t="s">
        <v>283</v>
      </c>
      <c r="K60" t="s">
        <v>100</v>
      </c>
      <c r="L60">
        <v>21</v>
      </c>
      <c r="M60" t="s">
        <v>284</v>
      </c>
      <c r="N60">
        <v>145</v>
      </c>
      <c r="O60">
        <v>21145</v>
      </c>
      <c r="P60">
        <v>134</v>
      </c>
      <c r="Q60">
        <v>11164</v>
      </c>
      <c r="R60">
        <v>1953</v>
      </c>
      <c r="S60">
        <v>2034</v>
      </c>
      <c r="T60">
        <v>0</v>
      </c>
      <c r="U60" s="106">
        <v>2816.5505347055096</v>
      </c>
      <c r="V60" s="104">
        <f>IFERROR(VLOOKUP($C$4&amp;"yr",LOOKUPS!$B$12:$D$26,2,FALSE),"")</f>
        <v>0.12499399999999999</v>
      </c>
      <c r="W60" s="106">
        <v>14.56878787411498</v>
      </c>
      <c r="X60" s="106">
        <v>39.001314011554399</v>
      </c>
      <c r="Y60" s="104">
        <v>0.3473076891597292</v>
      </c>
      <c r="Z60" s="104">
        <v>0.53211549054807783</v>
      </c>
      <c r="AA60" s="105">
        <v>28.168123023057539</v>
      </c>
      <c r="AB60" s="105">
        <v>4.82</v>
      </c>
      <c r="AC60" s="106">
        <f>IFERROR((VLOOKUP($C$4&amp;"yr",LOOKUPS!$B$12:$D$26,3,FALSE))*SUM(AA60:AB60),"")</f>
        <v>37.355995697950284</v>
      </c>
      <c r="AD60" s="106">
        <f>IFERROR(VLOOKUP($C$4,LOOKUPS!$F$12:$I$26,4,FALSE),"")</f>
        <v>84.990216928104203</v>
      </c>
      <c r="AE60" s="106">
        <v>205.4</v>
      </c>
      <c r="AF60" s="107">
        <f t="shared" si="0"/>
        <v>1.0401368048625601</v>
      </c>
      <c r="AG60" s="108">
        <f t="shared" si="1"/>
        <v>5241899.9040000001</v>
      </c>
      <c r="AH60" s="109">
        <f t="shared" si="2"/>
        <v>87.460769652596284</v>
      </c>
      <c r="AI60" s="108">
        <f t="shared" si="3"/>
        <v>17104.537336478741</v>
      </c>
      <c r="AJ60" s="108">
        <f t="shared" si="4"/>
        <v>306462.53686269739</v>
      </c>
      <c r="AK60" s="108">
        <f t="shared" si="11"/>
        <v>5241899.9040000001</v>
      </c>
      <c r="AL60" s="108">
        <f t="shared" si="12"/>
        <v>48838.167480794706</v>
      </c>
      <c r="AM60" s="108">
        <f t="shared" si="13"/>
        <v>439543.5073271523</v>
      </c>
      <c r="AN60" s="107">
        <f t="shared" si="14"/>
        <v>0.15936097110191116</v>
      </c>
      <c r="AO60" s="107">
        <f t="shared" si="15"/>
        <v>0.88077583376064894</v>
      </c>
      <c r="AP60" s="108">
        <f t="shared" si="5"/>
        <v>30790731.665281747</v>
      </c>
      <c r="AQ60" s="108">
        <f t="shared" si="6"/>
        <v>3411084.9409131352</v>
      </c>
      <c r="AR60" s="108">
        <f t="shared" si="7"/>
        <v>4464787.6909157811</v>
      </c>
      <c r="AS60" s="108">
        <f>LOOKUPS!$C$4*('Unit Level Costs'!AK60-'Unit Level Costs'!AG60)</f>
        <v>0</v>
      </c>
      <c r="AT60" s="108">
        <f t="shared" si="8"/>
        <v>16419585.368775081</v>
      </c>
      <c r="AU60" s="108">
        <f t="shared" si="16"/>
        <v>-37356898.037074432</v>
      </c>
      <c r="AV60" s="108">
        <f t="shared" si="17"/>
        <v>17729291.628811315</v>
      </c>
      <c r="AW60" s="112">
        <f t="shared" si="18"/>
        <v>57.851415740105502</v>
      </c>
      <c r="AX60" s="109">
        <f t="shared" si="19"/>
        <v>65.682337687555858</v>
      </c>
      <c r="AY60" s="112">
        <f t="shared" si="20"/>
        <v>59.586625861885018</v>
      </c>
      <c r="AZ60" s="108">
        <f t="shared" si="9"/>
        <v>7984.6078654925923</v>
      </c>
      <c r="BA60" s="109">
        <f t="shared" si="22"/>
        <v>7752.0897091741372</v>
      </c>
    </row>
    <row r="61" spans="1:53" x14ac:dyDescent="0.2">
      <c r="A61" s="21" t="b">
        <f t="shared" si="10"/>
        <v>1</v>
      </c>
      <c r="B61" t="s">
        <v>281</v>
      </c>
      <c r="C61" t="s">
        <v>285</v>
      </c>
      <c r="D61">
        <v>1379</v>
      </c>
      <c r="E61" t="s">
        <v>41</v>
      </c>
      <c r="F61">
        <v>2</v>
      </c>
      <c r="G61">
        <v>918</v>
      </c>
      <c r="H61" t="s">
        <v>42</v>
      </c>
      <c r="I61">
        <v>0</v>
      </c>
      <c r="J61" t="s">
        <v>283</v>
      </c>
      <c r="K61" t="s">
        <v>100</v>
      </c>
      <c r="L61">
        <v>21</v>
      </c>
      <c r="M61" t="s">
        <v>284</v>
      </c>
      <c r="N61">
        <v>145</v>
      </c>
      <c r="O61">
        <v>21145</v>
      </c>
      <c r="P61">
        <v>134</v>
      </c>
      <c r="Q61">
        <v>11162</v>
      </c>
      <c r="R61">
        <v>1953</v>
      </c>
      <c r="S61">
        <v>2034</v>
      </c>
      <c r="T61">
        <v>0</v>
      </c>
      <c r="U61" s="106">
        <v>2815.7804024820784</v>
      </c>
      <c r="V61" s="104">
        <f>IFERROR(VLOOKUP($C$4&amp;"yr",LOOKUPS!$B$12:$D$26,2,FALSE),"")</f>
        <v>0.12499399999999999</v>
      </c>
      <c r="W61" s="106">
        <v>14.566187589368203</v>
      </c>
      <c r="X61" s="106">
        <v>38.998119683236148</v>
      </c>
      <c r="Y61" s="104">
        <v>0.34724570055131765</v>
      </c>
      <c r="Z61" s="104">
        <v>0.53196999367848208</v>
      </c>
      <c r="AA61" s="105">
        <v>28.168123023057539</v>
      </c>
      <c r="AB61" s="105">
        <v>4.82</v>
      </c>
      <c r="AC61" s="106">
        <f>IFERROR((VLOOKUP($C$4&amp;"yr",LOOKUPS!$B$12:$D$26,3,FALSE))*SUM(AA61:AB61),"")</f>
        <v>37.355995697950284</v>
      </c>
      <c r="AD61" s="106">
        <f>IFERROR(VLOOKUP($C$4,LOOKUPS!$F$12:$I$26,4,FALSE),"")</f>
        <v>84.990216928104203</v>
      </c>
      <c r="AE61" s="106">
        <v>205.4</v>
      </c>
      <c r="AF61" s="107">
        <f t="shared" si="0"/>
        <v>1.0399504672049351</v>
      </c>
      <c r="AG61" s="108">
        <f t="shared" si="1"/>
        <v>5240960.8320000004</v>
      </c>
      <c r="AH61" s="109">
        <f t="shared" si="2"/>
        <v>87.46907612612344</v>
      </c>
      <c r="AI61" s="108">
        <f t="shared" si="3"/>
        <v>17099.849069439217</v>
      </c>
      <c r="AJ61" s="108">
        <f t="shared" si="4"/>
        <v>306491.64274593658</v>
      </c>
      <c r="AK61" s="108">
        <f t="shared" si="11"/>
        <v>5240960.8320000013</v>
      </c>
      <c r="AL61" s="108">
        <f t="shared" si="12"/>
        <v>48829.418256953657</v>
      </c>
      <c r="AM61" s="108">
        <f t="shared" si="13"/>
        <v>439464.76431258291</v>
      </c>
      <c r="AN61" s="107">
        <f t="shared" si="14"/>
        <v>0.15931729106698791</v>
      </c>
      <c r="AO61" s="107">
        <f t="shared" si="15"/>
        <v>0.88063317613794723</v>
      </c>
      <c r="AP61" s="108">
        <f t="shared" si="5"/>
        <v>30785236.035131652</v>
      </c>
      <c r="AQ61" s="108">
        <f t="shared" si="6"/>
        <v>3411129.4993486553</v>
      </c>
      <c r="AR61" s="108">
        <f t="shared" si="7"/>
        <v>4464414.7628109343</v>
      </c>
      <c r="AS61" s="108">
        <f>LOOKUPS!$C$4*('Unit Level Costs'!AK61-'Unit Level Costs'!AG61)</f>
        <v>1.4703451985226245E-9</v>
      </c>
      <c r="AT61" s="108">
        <f t="shared" si="8"/>
        <v>16416643.845061583</v>
      </c>
      <c r="AU61" s="108">
        <f t="shared" si="16"/>
        <v>-37350205.651184611</v>
      </c>
      <c r="AV61" s="108">
        <f t="shared" si="17"/>
        <v>17727218.491168208</v>
      </c>
      <c r="AW61" s="112">
        <f t="shared" si="18"/>
        <v>57.839157806540982</v>
      </c>
      <c r="AX61" s="109">
        <f t="shared" si="19"/>
        <v>65.679058402270257</v>
      </c>
      <c r="AY61" s="112">
        <f t="shared" si="20"/>
        <v>59.583650913789583</v>
      </c>
      <c r="AZ61" s="108">
        <f t="shared" si="9"/>
        <v>7984.2092224478038</v>
      </c>
      <c r="BA61" s="109">
        <f t="shared" si="22"/>
        <v>7750.4471460764917</v>
      </c>
    </row>
    <row r="62" spans="1:53" x14ac:dyDescent="0.2">
      <c r="A62" s="21" t="b">
        <f t="shared" si="10"/>
        <v>1</v>
      </c>
      <c r="B62" t="s">
        <v>281</v>
      </c>
      <c r="C62" t="s">
        <v>286</v>
      </c>
      <c r="D62">
        <v>1379</v>
      </c>
      <c r="E62" t="s">
        <v>41</v>
      </c>
      <c r="F62">
        <v>3</v>
      </c>
      <c r="G62">
        <v>919</v>
      </c>
      <c r="H62" t="s">
        <v>42</v>
      </c>
      <c r="I62">
        <v>0</v>
      </c>
      <c r="J62" t="s">
        <v>283</v>
      </c>
      <c r="K62" t="s">
        <v>100</v>
      </c>
      <c r="L62">
        <v>21</v>
      </c>
      <c r="M62" t="s">
        <v>284</v>
      </c>
      <c r="N62">
        <v>145</v>
      </c>
      <c r="O62">
        <v>21145</v>
      </c>
      <c r="P62">
        <v>134</v>
      </c>
      <c r="Q62">
        <v>11191</v>
      </c>
      <c r="R62">
        <v>1953</v>
      </c>
      <c r="S62">
        <v>2033</v>
      </c>
      <c r="T62">
        <v>0</v>
      </c>
      <c r="U62" s="106">
        <v>2814.5500481318059</v>
      </c>
      <c r="V62" s="104">
        <f>IFERROR(VLOOKUP($C$4&amp;"yr",LOOKUPS!$B$12:$D$26,2,FALSE),"")</f>
        <v>0.12499399999999999</v>
      </c>
      <c r="W62" s="106">
        <v>14.562032379468908</v>
      </c>
      <c r="X62" s="106">
        <v>38.99301520201881</v>
      </c>
      <c r="Y62" s="104">
        <v>0.34714664383084309</v>
      </c>
      <c r="Z62" s="104">
        <v>0.53173754955913255</v>
      </c>
      <c r="AA62" s="105">
        <v>28.168123023057539</v>
      </c>
      <c r="AB62" s="105">
        <v>4.82</v>
      </c>
      <c r="AC62" s="106">
        <f>IFERROR((VLOOKUP($C$4&amp;"yr",LOOKUPS!$B$12:$D$26,3,FALSE))*SUM(AA62:AB62),"")</f>
        <v>37.355995697950284</v>
      </c>
      <c r="AD62" s="106">
        <f>IFERROR(VLOOKUP($C$4,LOOKUPS!$F$12:$I$26,4,FALSE),"")</f>
        <v>84.990216928104203</v>
      </c>
      <c r="AE62" s="106">
        <v>205.4</v>
      </c>
      <c r="AF62" s="107">
        <f t="shared" si="0"/>
        <v>1.0426523632404971</v>
      </c>
      <c r="AG62" s="108">
        <f t="shared" si="1"/>
        <v>5254577.3760000002</v>
      </c>
      <c r="AH62" s="109">
        <f t="shared" si="2"/>
        <v>87.482349726667039</v>
      </c>
      <c r="AI62" s="108">
        <f t="shared" si="3"/>
        <v>17141.674917116252</v>
      </c>
      <c r="AJ62" s="108">
        <f t="shared" si="4"/>
        <v>306538.15344224131</v>
      </c>
      <c r="AK62" s="108">
        <f t="shared" si="11"/>
        <v>5254577.3760000011</v>
      </c>
      <c r="AL62" s="108">
        <f t="shared" si="12"/>
        <v>48956.282002649015</v>
      </c>
      <c r="AM62" s="108">
        <f t="shared" si="13"/>
        <v>440606.53802384116</v>
      </c>
      <c r="AN62" s="107">
        <f t="shared" si="14"/>
        <v>0.15970697759120378</v>
      </c>
      <c r="AO62" s="107">
        <f t="shared" si="15"/>
        <v>0.88294538564929337</v>
      </c>
      <c r="AP62" s="108">
        <f t="shared" si="5"/>
        <v>30776454.11352447</v>
      </c>
      <c r="AQ62" s="108">
        <f t="shared" si="6"/>
        <v>3411200.592800254</v>
      </c>
      <c r="AR62" s="108">
        <f t="shared" si="7"/>
        <v>4463818.5159685267</v>
      </c>
      <c r="AS62" s="108">
        <f>LOOKUPS!$C$4*('Unit Level Costs'!AK62-'Unit Level Costs'!AG62)</f>
        <v>1.4703451985226245E-9</v>
      </c>
      <c r="AT62" s="108">
        <f t="shared" si="8"/>
        <v>16459295.938907379</v>
      </c>
      <c r="AU62" s="108">
        <f t="shared" si="16"/>
        <v>-37447245.246587254</v>
      </c>
      <c r="AV62" s="108">
        <f t="shared" si="17"/>
        <v>17663523.914613374</v>
      </c>
      <c r="AW62" s="112">
        <f t="shared" si="18"/>
        <v>57.622595152552776</v>
      </c>
      <c r="AX62" s="109">
        <f t="shared" si="19"/>
        <v>65.261788655454296</v>
      </c>
      <c r="AY62" s="112">
        <f t="shared" si="20"/>
        <v>59.205106282730917</v>
      </c>
      <c r="AZ62" s="108">
        <f t="shared" si="9"/>
        <v>7933.4842418859425</v>
      </c>
      <c r="BA62" s="109">
        <f t="shared" si="22"/>
        <v>7721.4277504420716</v>
      </c>
    </row>
    <row r="63" spans="1:53" x14ac:dyDescent="0.2">
      <c r="A63" s="21" t="b">
        <f t="shared" si="10"/>
        <v>1</v>
      </c>
      <c r="B63" t="s">
        <v>281</v>
      </c>
      <c r="C63" t="s">
        <v>287</v>
      </c>
      <c r="D63">
        <v>1379</v>
      </c>
      <c r="E63" t="s">
        <v>41</v>
      </c>
      <c r="F63">
        <v>4</v>
      </c>
      <c r="G63">
        <v>920</v>
      </c>
      <c r="H63" t="s">
        <v>42</v>
      </c>
      <c r="I63">
        <v>0</v>
      </c>
      <c r="J63" t="s">
        <v>283</v>
      </c>
      <c r="K63" t="s">
        <v>100</v>
      </c>
      <c r="L63">
        <v>21</v>
      </c>
      <c r="M63" t="s">
        <v>284</v>
      </c>
      <c r="N63">
        <v>145</v>
      </c>
      <c r="O63">
        <v>21145</v>
      </c>
      <c r="P63">
        <v>134</v>
      </c>
      <c r="Q63">
        <v>11152</v>
      </c>
      <c r="R63">
        <v>1954</v>
      </c>
      <c r="S63">
        <v>2034</v>
      </c>
      <c r="T63">
        <v>0</v>
      </c>
      <c r="U63" s="106">
        <v>2792.3551392048876</v>
      </c>
      <c r="V63" s="104">
        <f>IFERROR(VLOOKUP($C$4&amp;"yr",LOOKUPS!$B$12:$D$26,2,FALSE),"")</f>
        <v>0.12499399999999999</v>
      </c>
      <c r="W63" s="106">
        <v>14.486857533764434</v>
      </c>
      <c r="X63" s="106">
        <v>38.900666416466677</v>
      </c>
      <c r="Y63" s="104">
        <v>0.34535453853216219</v>
      </c>
      <c r="Z63" s="104">
        <v>0.52754438678580706</v>
      </c>
      <c r="AA63" s="105">
        <v>28.168123023057539</v>
      </c>
      <c r="AB63" s="105">
        <v>4.82</v>
      </c>
      <c r="AC63" s="106">
        <f>IFERROR((VLOOKUP($C$4&amp;"yr",LOOKUPS!$B$12:$D$26,3,FALSE))*SUM(AA63:AB63),"")</f>
        <v>37.355995697950284</v>
      </c>
      <c r="AD63" s="106">
        <f>IFERROR(VLOOKUP($C$4,LOOKUPS!$F$12:$I$26,4,FALSE),"")</f>
        <v>84.990216928104203</v>
      </c>
      <c r="AE63" s="106">
        <v>205.4</v>
      </c>
      <c r="AF63" s="107">
        <f t="shared" si="0"/>
        <v>1.0390187789168104</v>
      </c>
      <c r="AG63" s="108">
        <f t="shared" si="1"/>
        <v>5236265.4720000001</v>
      </c>
      <c r="AH63" s="109">
        <f t="shared" si="2"/>
        <v>87.722491836690267</v>
      </c>
      <c r="AI63" s="108">
        <f t="shared" si="3"/>
        <v>17035.17500143532</v>
      </c>
      <c r="AJ63" s="108">
        <f t="shared" si="4"/>
        <v>307379.61139576271</v>
      </c>
      <c r="AK63" s="108">
        <f t="shared" si="11"/>
        <v>5236265.4720000001</v>
      </c>
      <c r="AL63" s="108">
        <f t="shared" si="12"/>
        <v>48785.672137748355</v>
      </c>
      <c r="AM63" s="108">
        <f t="shared" si="13"/>
        <v>439071.04923973518</v>
      </c>
      <c r="AN63" s="107">
        <f t="shared" si="14"/>
        <v>0.15871473034994174</v>
      </c>
      <c r="AO63" s="107">
        <f t="shared" si="15"/>
        <v>0.88030404856686861</v>
      </c>
      <c r="AP63" s="108">
        <f t="shared" si="5"/>
        <v>30617574.148899682</v>
      </c>
      <c r="AQ63" s="108">
        <f t="shared" si="6"/>
        <v>3412463.3921603095</v>
      </c>
      <c r="AR63" s="108">
        <f t="shared" si="7"/>
        <v>4452964.6390742892</v>
      </c>
      <c r="AS63" s="108">
        <f>LOOKUPS!$C$4*('Unit Level Costs'!AK63-'Unit Level Costs'!AG63)</f>
        <v>0</v>
      </c>
      <c r="AT63" s="108">
        <f t="shared" si="8"/>
        <v>16401936.226494065</v>
      </c>
      <c r="AU63" s="108">
        <f t="shared" si="16"/>
        <v>-37316743.721735418</v>
      </c>
      <c r="AV63" s="108">
        <f t="shared" si="17"/>
        <v>17568194.68489293</v>
      </c>
      <c r="AW63" s="112">
        <f t="shared" si="18"/>
        <v>57.15471694794104</v>
      </c>
      <c r="AX63" s="109">
        <f t="shared" si="19"/>
        <v>64.926109383443915</v>
      </c>
      <c r="AY63" s="112">
        <f t="shared" si="20"/>
        <v>58.900580044855225</v>
      </c>
      <c r="AZ63" s="108">
        <f t="shared" si="9"/>
        <v>7892.6777260106001</v>
      </c>
      <c r="BA63" s="109">
        <f t="shared" si="22"/>
        <v>7658.7320710240992</v>
      </c>
    </row>
    <row r="64" spans="1:53" x14ac:dyDescent="0.2">
      <c r="A64" s="21" t="b">
        <f t="shared" si="10"/>
        <v>1</v>
      </c>
      <c r="B64" t="s">
        <v>281</v>
      </c>
      <c r="C64" t="s">
        <v>288</v>
      </c>
      <c r="D64">
        <v>1379</v>
      </c>
      <c r="E64" t="s">
        <v>41</v>
      </c>
      <c r="F64">
        <v>5</v>
      </c>
      <c r="G64">
        <v>921</v>
      </c>
      <c r="H64" t="s">
        <v>42</v>
      </c>
      <c r="I64">
        <v>0</v>
      </c>
      <c r="J64" t="s">
        <v>283</v>
      </c>
      <c r="K64" t="s">
        <v>100</v>
      </c>
      <c r="L64">
        <v>21</v>
      </c>
      <c r="M64" t="s">
        <v>284</v>
      </c>
      <c r="N64">
        <v>145</v>
      </c>
      <c r="O64">
        <v>21145</v>
      </c>
      <c r="P64">
        <v>134</v>
      </c>
      <c r="Q64">
        <v>11200</v>
      </c>
      <c r="R64">
        <v>1954</v>
      </c>
      <c r="S64">
        <v>2034</v>
      </c>
      <c r="T64">
        <v>0</v>
      </c>
      <c r="U64" s="106">
        <v>2730.8440959147806</v>
      </c>
      <c r="V64" s="104">
        <f>IFERROR(VLOOKUP($C$4&amp;"yr",LOOKUPS!$B$12:$D$26,2,FALSE),"")</f>
        <v>0.12499399999999999</v>
      </c>
      <c r="W64" s="106">
        <v>14.27634432</v>
      </c>
      <c r="X64" s="106">
        <v>38.642060769170151</v>
      </c>
      <c r="Y64" s="104">
        <v>0.34033607999999999</v>
      </c>
      <c r="Z64" s="104">
        <v>0.51592344174288007</v>
      </c>
      <c r="AA64" s="105">
        <v>28.168123023057539</v>
      </c>
      <c r="AB64" s="105">
        <v>4.82</v>
      </c>
      <c r="AC64" s="106">
        <f>IFERROR((VLOOKUP($C$4&amp;"yr",LOOKUPS!$B$12:$D$26,3,FALSE))*SUM(AA64:AB64),"")</f>
        <v>37.355995697950284</v>
      </c>
      <c r="AD64" s="106">
        <f>IFERROR(VLOOKUP($C$4,LOOKUPS!$F$12:$I$26,4,FALSE),"")</f>
        <v>84.990216928104203</v>
      </c>
      <c r="AE64" s="106">
        <v>205.4</v>
      </c>
      <c r="AF64" s="107">
        <f t="shared" si="0"/>
        <v>1.0434908826998093</v>
      </c>
      <c r="AG64" s="108">
        <f t="shared" si="1"/>
        <v>5258803.2000000002</v>
      </c>
      <c r="AH64" s="109">
        <f t="shared" si="2"/>
        <v>88.394965280000008</v>
      </c>
      <c r="AI64" s="108">
        <f t="shared" si="3"/>
        <v>16978.342547520257</v>
      </c>
      <c r="AJ64" s="108">
        <f t="shared" si="4"/>
        <v>309735.95834112004</v>
      </c>
      <c r="AK64" s="108">
        <f t="shared" si="11"/>
        <v>5258803.2000000002</v>
      </c>
      <c r="AL64" s="108">
        <f t="shared" si="12"/>
        <v>48995.653509933771</v>
      </c>
      <c r="AM64" s="108">
        <f t="shared" si="13"/>
        <v>440960.88158940396</v>
      </c>
      <c r="AN64" s="107">
        <f t="shared" si="14"/>
        <v>0.15818522903296109</v>
      </c>
      <c r="AO64" s="107">
        <f t="shared" si="15"/>
        <v>0.88530565366684821</v>
      </c>
      <c r="AP64" s="108">
        <f t="shared" si="5"/>
        <v>30172660.273220744</v>
      </c>
      <c r="AQ64" s="108">
        <f t="shared" si="6"/>
        <v>3415763.620038446</v>
      </c>
      <c r="AR64" s="108">
        <f t="shared" si="7"/>
        <v>4421897.1895630052</v>
      </c>
      <c r="AS64" s="108">
        <f>LOOKUPS!$C$4*('Unit Level Costs'!AK64-'Unit Level Costs'!AG64)</f>
        <v>0</v>
      </c>
      <c r="AT64" s="108">
        <f t="shared" si="8"/>
        <v>16472532.795618139</v>
      </c>
      <c r="AU64" s="108">
        <f t="shared" si="16"/>
        <v>-37477360.983091511</v>
      </c>
      <c r="AV64" s="108">
        <f t="shared" si="17"/>
        <v>17005492.895348825</v>
      </c>
      <c r="AW64" s="112">
        <f t="shared" si="18"/>
        <v>54.90319233978073</v>
      </c>
      <c r="AX64" s="109">
        <f t="shared" si="19"/>
        <v>62.01608688748022</v>
      </c>
      <c r="AY64" s="112">
        <f t="shared" si="20"/>
        <v>56.260624954622351</v>
      </c>
      <c r="AZ64" s="108">
        <f t="shared" si="9"/>
        <v>7538.9237439193948</v>
      </c>
      <c r="BA64" s="109">
        <f t="shared" si="22"/>
        <v>7357.0277735306181</v>
      </c>
    </row>
    <row r="65" spans="1:53" x14ac:dyDescent="0.2">
      <c r="A65" s="21" t="b">
        <f t="shared" si="10"/>
        <v>1</v>
      </c>
      <c r="B65" t="s">
        <v>281</v>
      </c>
      <c r="C65" t="s">
        <v>289</v>
      </c>
      <c r="D65">
        <v>1379</v>
      </c>
      <c r="E65" t="s">
        <v>41</v>
      </c>
      <c r="F65">
        <v>6</v>
      </c>
      <c r="G65">
        <v>922</v>
      </c>
      <c r="H65" t="s">
        <v>42</v>
      </c>
      <c r="I65">
        <v>0</v>
      </c>
      <c r="J65" t="s">
        <v>283</v>
      </c>
      <c r="K65" t="s">
        <v>100</v>
      </c>
      <c r="L65">
        <v>21</v>
      </c>
      <c r="M65" t="s">
        <v>284</v>
      </c>
      <c r="N65">
        <v>145</v>
      </c>
      <c r="O65">
        <v>21145</v>
      </c>
      <c r="P65">
        <v>134</v>
      </c>
      <c r="Q65">
        <v>11190</v>
      </c>
      <c r="R65">
        <v>1954</v>
      </c>
      <c r="S65">
        <v>2034</v>
      </c>
      <c r="T65">
        <v>0</v>
      </c>
      <c r="U65" s="106">
        <v>2727.1495918973574</v>
      </c>
      <c r="V65" s="104">
        <f>IFERROR(VLOOKUP($C$4&amp;"yr",LOOKUPS!$B$12:$D$26,2,FALSE),"")</f>
        <v>0.12499399999999999</v>
      </c>
      <c r="W65" s="106">
        <v>14.263597583999998</v>
      </c>
      <c r="X65" s="106">
        <v>38.626401999560159</v>
      </c>
      <c r="Y65" s="104">
        <v>0.34003220849999999</v>
      </c>
      <c r="Z65" s="104">
        <v>0.51522545930182706</v>
      </c>
      <c r="AA65" s="105">
        <v>28.168123023057539</v>
      </c>
      <c r="AB65" s="105">
        <v>4.82</v>
      </c>
      <c r="AC65" s="106">
        <f>IFERROR((VLOOKUP($C$4&amp;"yr",LOOKUPS!$B$12:$D$26,3,FALSE))*SUM(AA65:AB65),"")</f>
        <v>37.355995697950284</v>
      </c>
      <c r="AD65" s="106">
        <f>IFERROR(VLOOKUP($C$4,LOOKUPS!$F$12:$I$26,4,FALSE),"")</f>
        <v>84.990216928104203</v>
      </c>
      <c r="AE65" s="106">
        <v>205.4</v>
      </c>
      <c r="AF65" s="107">
        <f t="shared" si="0"/>
        <v>1.0425591944116845</v>
      </c>
      <c r="AG65" s="108">
        <f t="shared" si="1"/>
        <v>5254107.84</v>
      </c>
      <c r="AH65" s="109">
        <f t="shared" si="2"/>
        <v>88.435684060999989</v>
      </c>
      <c r="AI65" s="108">
        <f t="shared" si="3"/>
        <v>16955.372889587445</v>
      </c>
      <c r="AJ65" s="108">
        <f t="shared" si="4"/>
        <v>309878.63694974396</v>
      </c>
      <c r="AK65" s="108">
        <f t="shared" si="11"/>
        <v>5254107.8399999989</v>
      </c>
      <c r="AL65" s="108">
        <f t="shared" si="12"/>
        <v>48951.907390728469</v>
      </c>
      <c r="AM65" s="108">
        <f t="shared" si="13"/>
        <v>440567.16651655617</v>
      </c>
      <c r="AN65" s="107">
        <f t="shared" si="14"/>
        <v>0.15797122342017877</v>
      </c>
      <c r="AO65" s="107">
        <f t="shared" si="15"/>
        <v>0.88458797099150577</v>
      </c>
      <c r="AP65" s="108">
        <f t="shared" si="5"/>
        <v>30145720.39797679</v>
      </c>
      <c r="AQ65" s="108">
        <f t="shared" si="6"/>
        <v>3415952.2836462809</v>
      </c>
      <c r="AR65" s="108">
        <f t="shared" si="7"/>
        <v>4419984.1773295803</v>
      </c>
      <c r="AS65" s="108">
        <f>LOOKUPS!$C$4*('Unit Level Costs'!AK65-'Unit Level Costs'!AG65)</f>
        <v>-1.4703451985226245E-9</v>
      </c>
      <c r="AT65" s="108">
        <f t="shared" si="8"/>
        <v>16457825.177050618</v>
      </c>
      <c r="AU65" s="108">
        <f t="shared" si="16"/>
        <v>-37443899.053642318</v>
      </c>
      <c r="AV65" s="108">
        <f t="shared" si="17"/>
        <v>16995582.982360952</v>
      </c>
      <c r="AW65" s="112">
        <f t="shared" si="18"/>
        <v>54.845933071266515</v>
      </c>
      <c r="AX65" s="109">
        <f t="shared" si="19"/>
        <v>62.001671817661617</v>
      </c>
      <c r="AY65" s="112">
        <f t="shared" si="20"/>
        <v>56.247547689069776</v>
      </c>
      <c r="AZ65" s="108">
        <f t="shared" si="9"/>
        <v>7537.1713903353502</v>
      </c>
      <c r="BA65" s="109">
        <f t="shared" si="22"/>
        <v>7349.3550315497132</v>
      </c>
    </row>
    <row r="66" spans="1:53" x14ac:dyDescent="0.2">
      <c r="A66" s="21" t="b">
        <f t="shared" si="10"/>
        <v>1</v>
      </c>
      <c r="B66" t="s">
        <v>281</v>
      </c>
      <c r="C66" t="s">
        <v>290</v>
      </c>
      <c r="D66">
        <v>1379</v>
      </c>
      <c r="E66" t="s">
        <v>41</v>
      </c>
      <c r="F66">
        <v>7</v>
      </c>
      <c r="G66">
        <v>923</v>
      </c>
      <c r="H66" t="s">
        <v>42</v>
      </c>
      <c r="I66">
        <v>0</v>
      </c>
      <c r="J66" t="s">
        <v>283</v>
      </c>
      <c r="K66" t="s">
        <v>100</v>
      </c>
      <c r="L66">
        <v>21</v>
      </c>
      <c r="M66" t="s">
        <v>284</v>
      </c>
      <c r="N66">
        <v>145</v>
      </c>
      <c r="O66">
        <v>21145</v>
      </c>
      <c r="P66">
        <v>134</v>
      </c>
      <c r="Q66">
        <v>11178</v>
      </c>
      <c r="R66">
        <v>1954</v>
      </c>
      <c r="S66">
        <v>2034</v>
      </c>
      <c r="T66">
        <v>0</v>
      </c>
      <c r="U66" s="106">
        <v>2722.7206754336057</v>
      </c>
      <c r="V66" s="104">
        <f>IFERROR(VLOOKUP($C$4&amp;"yr",LOOKUPS!$B$12:$D$26,2,FALSE),"")</f>
        <v>0.12499399999999999</v>
      </c>
      <c r="W66" s="106">
        <v>14.248301500800002</v>
      </c>
      <c r="X66" s="106">
        <v>38.607611476028154</v>
      </c>
      <c r="Y66" s="104">
        <v>0.33966756270000004</v>
      </c>
      <c r="Z66" s="104">
        <v>0.51438872833333715</v>
      </c>
      <c r="AA66" s="105">
        <v>28.168123023057539</v>
      </c>
      <c r="AB66" s="105">
        <v>4.82</v>
      </c>
      <c r="AC66" s="106">
        <f>IFERROR((VLOOKUP($C$4&amp;"yr",LOOKUPS!$B$12:$D$26,3,FALSE))*SUM(AA66:AB66),"")</f>
        <v>37.355995697950284</v>
      </c>
      <c r="AD66" s="106">
        <f>IFERROR(VLOOKUP($C$4,LOOKUPS!$F$12:$I$26,4,FALSE),"")</f>
        <v>84.990216928104203</v>
      </c>
      <c r="AE66" s="106">
        <v>205.4</v>
      </c>
      <c r="AF66" s="107">
        <f t="shared" si="0"/>
        <v>1.0414411684659348</v>
      </c>
      <c r="AG66" s="108">
        <f t="shared" si="1"/>
        <v>5248473.4079999998</v>
      </c>
      <c r="AH66" s="109">
        <f t="shared" si="2"/>
        <v>88.484546598199984</v>
      </c>
      <c r="AI66" s="108">
        <f t="shared" si="3"/>
        <v>16927.837205310043</v>
      </c>
      <c r="AJ66" s="108">
        <f t="shared" si="4"/>
        <v>310049.85128009273</v>
      </c>
      <c r="AK66" s="108">
        <f t="shared" si="11"/>
        <v>5248473.4079999989</v>
      </c>
      <c r="AL66" s="108">
        <f t="shared" si="12"/>
        <v>48899.412047682112</v>
      </c>
      <c r="AM66" s="108">
        <f t="shared" si="13"/>
        <v>440094.70842913899</v>
      </c>
      <c r="AN66" s="107">
        <f t="shared" si="14"/>
        <v>0.15771467667471117</v>
      </c>
      <c r="AO66" s="107">
        <f t="shared" si="15"/>
        <v>0.88372649179122365</v>
      </c>
      <c r="AP66" s="108">
        <f t="shared" si="5"/>
        <v>30113392.547684047</v>
      </c>
      <c r="AQ66" s="108">
        <f t="shared" si="6"/>
        <v>3416176.9966958137</v>
      </c>
      <c r="AR66" s="108">
        <f t="shared" si="7"/>
        <v>4417683.7613169625</v>
      </c>
      <c r="AS66" s="108">
        <f>LOOKUPS!$C$4*('Unit Level Costs'!AK66-'Unit Level Costs'!AG66)</f>
        <v>-1.4703451985226245E-9</v>
      </c>
      <c r="AT66" s="108">
        <f t="shared" si="8"/>
        <v>16440176.0347696</v>
      </c>
      <c r="AU66" s="108">
        <f t="shared" si="16"/>
        <v>-37403744.738303289</v>
      </c>
      <c r="AV66" s="108">
        <f t="shared" si="17"/>
        <v>16983684.602163136</v>
      </c>
      <c r="AW66" s="112">
        <f t="shared" si="18"/>
        <v>54.777270597109307</v>
      </c>
      <c r="AX66" s="109">
        <f t="shared" si="19"/>
        <v>61.984416112819424</v>
      </c>
      <c r="AY66" s="112">
        <f t="shared" si="20"/>
        <v>56.231893416328965</v>
      </c>
      <c r="AZ66" s="108">
        <f t="shared" si="9"/>
        <v>7535.073717788081</v>
      </c>
      <c r="BA66" s="109">
        <f t="shared" si="22"/>
        <v>7340.1542600126468</v>
      </c>
    </row>
    <row r="67" spans="1:53" x14ac:dyDescent="0.2">
      <c r="A67" s="21" t="b">
        <f t="shared" si="10"/>
        <v>1</v>
      </c>
      <c r="B67" t="s">
        <v>281</v>
      </c>
      <c r="C67" t="s">
        <v>291</v>
      </c>
      <c r="D67">
        <v>1379</v>
      </c>
      <c r="E67" t="s">
        <v>41</v>
      </c>
      <c r="F67">
        <v>8</v>
      </c>
      <c r="G67">
        <v>924</v>
      </c>
      <c r="H67" t="s">
        <v>42</v>
      </c>
      <c r="I67">
        <v>0</v>
      </c>
      <c r="J67" t="s">
        <v>283</v>
      </c>
      <c r="K67" t="s">
        <v>100</v>
      </c>
      <c r="L67">
        <v>21</v>
      </c>
      <c r="M67" t="s">
        <v>284</v>
      </c>
      <c r="N67">
        <v>145</v>
      </c>
      <c r="O67">
        <v>21145</v>
      </c>
      <c r="P67">
        <v>134</v>
      </c>
      <c r="Q67">
        <v>11225</v>
      </c>
      <c r="R67">
        <v>1955</v>
      </c>
      <c r="S67">
        <v>2034</v>
      </c>
      <c r="T67">
        <v>0</v>
      </c>
      <c r="U67" s="106">
        <v>2740.0952643867013</v>
      </c>
      <c r="V67" s="104">
        <f>IFERROR(VLOOKUP($C$4&amp;"yr",LOOKUPS!$B$12:$D$26,2,FALSE),"")</f>
        <v>0.12499399999999999</v>
      </c>
      <c r="W67" s="106">
        <v>14.308211159999997</v>
      </c>
      <c r="X67" s="106">
        <v>38.681207693195148</v>
      </c>
      <c r="Y67" s="104">
        <v>0.34109575874999998</v>
      </c>
      <c r="Z67" s="104">
        <v>0.51767121441335817</v>
      </c>
      <c r="AA67" s="105">
        <v>28.168123023057539</v>
      </c>
      <c r="AB67" s="105">
        <v>4.82</v>
      </c>
      <c r="AC67" s="106">
        <f>IFERROR((VLOOKUP($C$4&amp;"yr",LOOKUPS!$B$12:$D$26,3,FALSE))*SUM(AA67:AB67),"")</f>
        <v>37.355995697950284</v>
      </c>
      <c r="AD67" s="106">
        <f>IFERROR(VLOOKUP($C$4,LOOKUPS!$F$12:$I$26,4,FALSE),"")</f>
        <v>84.990216928104203</v>
      </c>
      <c r="AE67" s="106">
        <v>205.4</v>
      </c>
      <c r="AF67" s="107">
        <f t="shared" si="0"/>
        <v>1.0458201034201215</v>
      </c>
      <c r="AG67" s="108">
        <f t="shared" si="1"/>
        <v>5270541.5999999996</v>
      </c>
      <c r="AH67" s="109">
        <f t="shared" si="2"/>
        <v>88.293168327499998</v>
      </c>
      <c r="AI67" s="108">
        <f t="shared" si="3"/>
        <v>17035.859381789945</v>
      </c>
      <c r="AJ67" s="108">
        <f t="shared" si="4"/>
        <v>309379.26181956002</v>
      </c>
      <c r="AK67" s="108">
        <f t="shared" si="11"/>
        <v>5270541.5999999987</v>
      </c>
      <c r="AL67" s="108">
        <f t="shared" si="12"/>
        <v>49105.018807947017</v>
      </c>
      <c r="AM67" s="108">
        <f t="shared" si="13"/>
        <v>441945.16927152313</v>
      </c>
      <c r="AN67" s="107">
        <f t="shared" si="14"/>
        <v>0.15872110664155198</v>
      </c>
      <c r="AO67" s="107">
        <f t="shared" si="15"/>
        <v>0.88709899677856963</v>
      </c>
      <c r="AP67" s="108">
        <f t="shared" si="5"/>
        <v>30240009.961330604</v>
      </c>
      <c r="AQ67" s="108">
        <f t="shared" si="6"/>
        <v>3415286.3819662672</v>
      </c>
      <c r="AR67" s="108">
        <f t="shared" si="7"/>
        <v>4426663.8066391898</v>
      </c>
      <c r="AS67" s="108">
        <f>LOOKUPS!$C$4*('Unit Level Costs'!AK67-'Unit Level Costs'!AG67)</f>
        <v>-1.4703451985226245E-9</v>
      </c>
      <c r="AT67" s="108">
        <f t="shared" si="8"/>
        <v>16509301.842036929</v>
      </c>
      <c r="AU67" s="108">
        <f t="shared" si="16"/>
        <v>-37561015.806714483</v>
      </c>
      <c r="AV67" s="108">
        <f t="shared" si="17"/>
        <v>17030246.1852585</v>
      </c>
      <c r="AW67" s="112">
        <f t="shared" si="18"/>
        <v>55.046502099391169</v>
      </c>
      <c r="AX67" s="109">
        <f t="shared" si="19"/>
        <v>62.052265078968887</v>
      </c>
      <c r="AY67" s="112">
        <f t="shared" si="20"/>
        <v>56.293445594637468</v>
      </c>
      <c r="AZ67" s="108">
        <f t="shared" si="9"/>
        <v>7543.3217096814205</v>
      </c>
      <c r="BA67" s="109">
        <f t="shared" si="22"/>
        <v>7376.2312813184171</v>
      </c>
    </row>
    <row r="68" spans="1:53" x14ac:dyDescent="0.2">
      <c r="A68" s="21" t="b">
        <f t="shared" si="10"/>
        <v>1</v>
      </c>
      <c r="B68" t="s">
        <v>281</v>
      </c>
      <c r="C68" t="s">
        <v>292</v>
      </c>
      <c r="D68">
        <v>1379</v>
      </c>
      <c r="E68" t="s">
        <v>41</v>
      </c>
      <c r="F68">
        <v>9</v>
      </c>
      <c r="G68">
        <v>925</v>
      </c>
      <c r="H68" t="s">
        <v>42</v>
      </c>
      <c r="I68">
        <v>0</v>
      </c>
      <c r="J68" t="s">
        <v>283</v>
      </c>
      <c r="K68" t="s">
        <v>100</v>
      </c>
      <c r="L68">
        <v>21</v>
      </c>
      <c r="M68" t="s">
        <v>284</v>
      </c>
      <c r="N68">
        <v>145</v>
      </c>
      <c r="O68">
        <v>21145</v>
      </c>
      <c r="P68">
        <v>134</v>
      </c>
      <c r="Q68">
        <v>11187</v>
      </c>
      <c r="R68">
        <v>1955</v>
      </c>
      <c r="S68">
        <v>2034</v>
      </c>
      <c r="T68">
        <v>0</v>
      </c>
      <c r="U68" s="106">
        <v>2810.3690970345178</v>
      </c>
      <c r="V68" s="104">
        <f>IFERROR(VLOOKUP($C$4&amp;"yr",LOOKUPS!$B$12:$D$26,2,FALSE),"")</f>
        <v>0.12499399999999999</v>
      </c>
      <c r="W68" s="106">
        <v>14.547902848040959</v>
      </c>
      <c r="X68" s="106">
        <v>38.975657732833959</v>
      </c>
      <c r="Y68" s="104">
        <v>0.34680980764710889</v>
      </c>
      <c r="Z68" s="104">
        <v>0.53094766533135929</v>
      </c>
      <c r="AA68" s="105">
        <v>28.168123023057539</v>
      </c>
      <c r="AB68" s="105">
        <v>4.82</v>
      </c>
      <c r="AC68" s="106">
        <f>IFERROR((VLOOKUP($C$4&amp;"yr",LOOKUPS!$B$12:$D$26,3,FALSE))*SUM(AA68:AB68),"")</f>
        <v>37.355995697950284</v>
      </c>
      <c r="AD68" s="106">
        <f>IFERROR(VLOOKUP($C$4,LOOKUPS!$F$12:$I$26,4,FALSE),"")</f>
        <v>84.990216928104203</v>
      </c>
      <c r="AE68" s="106">
        <v>205.4</v>
      </c>
      <c r="AF68" s="107">
        <f t="shared" si="0"/>
        <v>1.0422796879252472</v>
      </c>
      <c r="AG68" s="108">
        <f t="shared" si="1"/>
        <v>5252699.2319999998</v>
      </c>
      <c r="AH68" s="109">
        <f t="shared" si="2"/>
        <v>87.527485775287403</v>
      </c>
      <c r="AI68" s="108">
        <f t="shared" si="3"/>
        <v>17126.711532061916</v>
      </c>
      <c r="AJ68" s="108">
        <f t="shared" si="4"/>
        <v>306696.31015660707</v>
      </c>
      <c r="AK68" s="108">
        <f t="shared" si="11"/>
        <v>5252699.2319999998</v>
      </c>
      <c r="AL68" s="108">
        <f t="shared" si="12"/>
        <v>48938.783554966889</v>
      </c>
      <c r="AM68" s="108">
        <f t="shared" si="13"/>
        <v>440449.05199470202</v>
      </c>
      <c r="AN68" s="107">
        <f t="shared" si="14"/>
        <v>0.15956756548514547</v>
      </c>
      <c r="AO68" s="107">
        <f t="shared" si="15"/>
        <v>0.88271212244010167</v>
      </c>
      <c r="AP68" s="108">
        <f t="shared" si="5"/>
        <v>30746591.738252521</v>
      </c>
      <c r="AQ68" s="108">
        <f t="shared" si="6"/>
        <v>3411441.3277930948</v>
      </c>
      <c r="AR68" s="108">
        <f t="shared" si="7"/>
        <v>4461788.1240109568</v>
      </c>
      <c r="AS68" s="108">
        <f>LOOKUPS!$C$4*('Unit Level Costs'!AK68-'Unit Level Costs'!AG68)</f>
        <v>0</v>
      </c>
      <c r="AT68" s="108">
        <f t="shared" si="8"/>
        <v>16453412.891480369</v>
      </c>
      <c r="AU68" s="108">
        <f t="shared" si="16"/>
        <v>-37433860.474807575</v>
      </c>
      <c r="AV68" s="108">
        <f t="shared" si="17"/>
        <v>17639373.606729366</v>
      </c>
      <c r="AW68" s="112">
        <f t="shared" si="18"/>
        <v>57.51413702278402</v>
      </c>
      <c r="AX68" s="109">
        <f t="shared" si="19"/>
        <v>65.156165368836611</v>
      </c>
      <c r="AY68" s="112">
        <f t="shared" si="20"/>
        <v>59.109285465695912</v>
      </c>
      <c r="AZ68" s="108">
        <f t="shared" si="9"/>
        <v>7920.6442524032518</v>
      </c>
      <c r="BA68" s="109">
        <f t="shared" si="22"/>
        <v>7706.8943610530587</v>
      </c>
    </row>
    <row r="69" spans="1:53" x14ac:dyDescent="0.2">
      <c r="A69" s="21" t="b">
        <f t="shared" si="10"/>
        <v>1</v>
      </c>
      <c r="B69" t="s">
        <v>293</v>
      </c>
      <c r="C69" t="s">
        <v>294</v>
      </c>
      <c r="D69">
        <v>1384</v>
      </c>
      <c r="E69" t="s">
        <v>41</v>
      </c>
      <c r="F69">
        <v>1</v>
      </c>
      <c r="G69">
        <v>932</v>
      </c>
      <c r="H69" t="s">
        <v>42</v>
      </c>
      <c r="I69">
        <v>0</v>
      </c>
      <c r="J69" t="s">
        <v>191</v>
      </c>
      <c r="K69" t="s">
        <v>100</v>
      </c>
      <c r="L69">
        <v>21</v>
      </c>
      <c r="M69" t="s">
        <v>295</v>
      </c>
      <c r="N69">
        <v>199</v>
      </c>
      <c r="O69">
        <v>21199</v>
      </c>
      <c r="P69">
        <v>116</v>
      </c>
      <c r="Q69">
        <v>10639</v>
      </c>
      <c r="R69">
        <v>1969</v>
      </c>
      <c r="S69">
        <v>9999</v>
      </c>
      <c r="T69">
        <v>0</v>
      </c>
      <c r="U69" s="106">
        <v>2616.4512500767564</v>
      </c>
      <c r="V69" s="104">
        <f>IFERROR(VLOOKUP($C$4&amp;"yr",LOOKUPS!$B$12:$D$26,2,FALSE),"")</f>
        <v>0.12499399999999999</v>
      </c>
      <c r="W69" s="106">
        <v>13.876143718049368</v>
      </c>
      <c r="X69" s="106">
        <v>41.425228705042969</v>
      </c>
      <c r="Y69" s="104">
        <v>0.33079563315810723</v>
      </c>
      <c r="Z69" s="104">
        <v>0.49431182692246495</v>
      </c>
      <c r="AA69" s="105">
        <v>32.302850476164494</v>
      </c>
      <c r="AB69" s="105">
        <v>4.82</v>
      </c>
      <c r="AC69" s="106">
        <f>IFERROR((VLOOKUP($C$4&amp;"yr",LOOKUPS!$B$12:$D$26,3,FALSE))*SUM(AA69:AB69),"")</f>
        <v>42.038191797513157</v>
      </c>
      <c r="AD69" s="106">
        <f>IFERROR(VLOOKUP($C$4,LOOKUPS!$F$12:$I$26,4,FALSE),"")</f>
        <v>84.990216928104203</v>
      </c>
      <c r="AE69" s="106">
        <v>205.4</v>
      </c>
      <c r="AF69" s="107">
        <f t="shared" si="0"/>
        <v>0.99122316973600655</v>
      </c>
      <c r="AG69" s="108">
        <f t="shared" si="1"/>
        <v>4324370.4960000003</v>
      </c>
      <c r="AH69" s="109">
        <f t="shared" si="2"/>
        <v>77.627706553659564</v>
      </c>
      <c r="AI69" s="108">
        <f t="shared" si="3"/>
        <v>15897.983526628104</v>
      </c>
      <c r="AJ69" s="108">
        <f t="shared" si="4"/>
        <v>272007.48376402311</v>
      </c>
      <c r="AK69" s="108">
        <f t="shared" si="11"/>
        <v>4324370.4960000012</v>
      </c>
      <c r="AL69" s="108">
        <f t="shared" si="12"/>
        <v>40289.653446357632</v>
      </c>
      <c r="AM69" s="108">
        <f t="shared" si="13"/>
        <v>362606.88101721863</v>
      </c>
      <c r="AN69" s="107">
        <f t="shared" si="14"/>
        <v>0.14811965056560888</v>
      </c>
      <c r="AO69" s="107">
        <f t="shared" si="15"/>
        <v>0.84310351917039772</v>
      </c>
      <c r="AP69" s="108">
        <f t="shared" si="5"/>
        <v>25387420.076955155</v>
      </c>
      <c r="AQ69" s="108">
        <f t="shared" si="6"/>
        <v>3215745.4978333102</v>
      </c>
      <c r="AR69" s="108">
        <f t="shared" si="7"/>
        <v>3774414.937094565</v>
      </c>
      <c r="AS69" s="108">
        <f>LOOKUPS!$C$4*('Unit Level Costs'!AK69-'Unit Level Costs'!AG69)</f>
        <v>1.4703451985226245E-9</v>
      </c>
      <c r="AT69" s="108">
        <f t="shared" si="8"/>
        <v>15243337.611299871</v>
      </c>
      <c r="AU69" s="108">
        <f t="shared" si="16"/>
        <v>-30818037.477276683</v>
      </c>
      <c r="AV69" s="108">
        <f t="shared" si="17"/>
        <v>16802880.645906217</v>
      </c>
      <c r="AW69" s="112">
        <f t="shared" si="18"/>
        <v>61.773596863545706</v>
      </c>
      <c r="AX69" s="109">
        <f t="shared" si="19"/>
        <v>73.269290732329139</v>
      </c>
      <c r="AY69" s="112">
        <f t="shared" si="20"/>
        <v>66.469464512681782</v>
      </c>
      <c r="AZ69" s="108">
        <f t="shared" si="9"/>
        <v>7710.4578834710865</v>
      </c>
      <c r="BA69" s="109">
        <f t="shared" si="22"/>
        <v>7165.7372361713014</v>
      </c>
    </row>
    <row r="70" spans="1:53" x14ac:dyDescent="0.2">
      <c r="A70" s="21" t="b">
        <f t="shared" si="10"/>
        <v>1</v>
      </c>
      <c r="B70" t="s">
        <v>293</v>
      </c>
      <c r="C70" t="s">
        <v>296</v>
      </c>
      <c r="D70">
        <v>1384</v>
      </c>
      <c r="E70" t="s">
        <v>41</v>
      </c>
      <c r="F70">
        <v>2</v>
      </c>
      <c r="G70">
        <v>933</v>
      </c>
      <c r="H70" t="s">
        <v>42</v>
      </c>
      <c r="I70">
        <v>0</v>
      </c>
      <c r="J70" t="s">
        <v>191</v>
      </c>
      <c r="K70" t="s">
        <v>100</v>
      </c>
      <c r="L70">
        <v>21</v>
      </c>
      <c r="M70" t="s">
        <v>295</v>
      </c>
      <c r="N70">
        <v>199</v>
      </c>
      <c r="O70">
        <v>21199</v>
      </c>
      <c r="P70">
        <v>225</v>
      </c>
      <c r="Q70">
        <v>10681</v>
      </c>
      <c r="R70">
        <v>1969</v>
      </c>
      <c r="S70">
        <v>9999</v>
      </c>
      <c r="T70">
        <v>0</v>
      </c>
      <c r="U70" s="106">
        <v>2631.9144254424878</v>
      </c>
      <c r="V70" s="104">
        <f>IFERROR(VLOOKUP($C$4&amp;"yr",LOOKUPS!$B$12:$D$26,2,FALSE),"")</f>
        <v>0.12499399999999999</v>
      </c>
      <c r="W70" s="106">
        <v>13.930916572488417</v>
      </c>
      <c r="X70" s="106">
        <v>29.682226781476224</v>
      </c>
      <c r="Y70" s="104">
        <v>0.33210137208905205</v>
      </c>
      <c r="Z70" s="104">
        <v>0.49723320008576438</v>
      </c>
      <c r="AA70" s="105">
        <v>32.302850476164494</v>
      </c>
      <c r="AB70" s="105">
        <v>4.82</v>
      </c>
      <c r="AC70" s="106">
        <f>IFERROR((VLOOKUP($C$4&amp;"yr",LOOKUPS!$B$12:$D$26,3,FALSE))*SUM(AA70:AB70),"")</f>
        <v>42.038191797513157</v>
      </c>
      <c r="AD70" s="106">
        <f>IFERROR(VLOOKUP($C$4,LOOKUPS!$F$12:$I$26,4,FALSE),"")</f>
        <v>84.990216928104203</v>
      </c>
      <c r="AE70" s="106">
        <v>205.4</v>
      </c>
      <c r="AF70" s="107">
        <f t="shared" si="0"/>
        <v>0.99513626054613069</v>
      </c>
      <c r="AG70" s="108">
        <f t="shared" si="1"/>
        <v>8420900.4000000004</v>
      </c>
      <c r="AH70" s="109">
        <f t="shared" si="2"/>
        <v>150.27719127996329</v>
      </c>
      <c r="AI70" s="108">
        <f t="shared" si="3"/>
        <v>15991.947810116049</v>
      </c>
      <c r="AJ70" s="108">
        <f t="shared" si="4"/>
        <v>526571.27824499144</v>
      </c>
      <c r="AK70" s="108">
        <f t="shared" si="11"/>
        <v>8420900.4000000004</v>
      </c>
      <c r="AL70" s="108">
        <f t="shared" si="12"/>
        <v>78456.542781456956</v>
      </c>
      <c r="AM70" s="108">
        <f t="shared" si="13"/>
        <v>706108.8850331126</v>
      </c>
      <c r="AN70" s="107">
        <f t="shared" si="14"/>
        <v>0.14899510478988645</v>
      </c>
      <c r="AO70" s="107">
        <f t="shared" si="15"/>
        <v>0.84614115575624427</v>
      </c>
      <c r="AP70" s="108">
        <f t="shared" si="5"/>
        <v>49437215.342844158</v>
      </c>
      <c r="AQ70" s="108">
        <f t="shared" si="6"/>
        <v>4460561.6716551511</v>
      </c>
      <c r="AR70" s="108">
        <f t="shared" si="7"/>
        <v>7335620.5466995612</v>
      </c>
      <c r="AS70" s="108">
        <f>LOOKUPS!$C$4*('Unit Level Costs'!AK70-'Unit Level Costs'!AG70)</f>
        <v>0</v>
      </c>
      <c r="AT70" s="108">
        <f t="shared" si="8"/>
        <v>29683540.738950156</v>
      </c>
      <c r="AU70" s="108">
        <f t="shared" si="16"/>
        <v>-60012347.313826032</v>
      </c>
      <c r="AV70" s="108">
        <f t="shared" si="17"/>
        <v>30904590.986322992</v>
      </c>
      <c r="AW70" s="112">
        <f t="shared" si="18"/>
        <v>58.690232952554595</v>
      </c>
      <c r="AX70" s="109">
        <f t="shared" si="19"/>
        <v>69.362224675266873</v>
      </c>
      <c r="AY70" s="112">
        <f t="shared" si="20"/>
        <v>62.924997437418916</v>
      </c>
      <c r="AZ70" s="108">
        <f t="shared" si="9"/>
        <v>14158.124423419256</v>
      </c>
      <c r="BA70" s="109">
        <f t="shared" si="22"/>
        <v>13205.302414324784</v>
      </c>
    </row>
    <row r="71" spans="1:53" x14ac:dyDescent="0.2">
      <c r="A71" s="21" t="b">
        <f t="shared" si="10"/>
        <v>1</v>
      </c>
      <c r="B71" t="s">
        <v>297</v>
      </c>
      <c r="C71" t="s">
        <v>298</v>
      </c>
      <c r="D71">
        <v>1393</v>
      </c>
      <c r="E71" t="s">
        <v>41</v>
      </c>
      <c r="F71" t="s">
        <v>198</v>
      </c>
      <c r="G71">
        <v>90014</v>
      </c>
      <c r="H71" t="s">
        <v>42</v>
      </c>
      <c r="I71">
        <v>0</v>
      </c>
      <c r="J71" t="s">
        <v>299</v>
      </c>
      <c r="K71" t="s">
        <v>300</v>
      </c>
      <c r="L71">
        <v>22</v>
      </c>
      <c r="M71" t="s">
        <v>301</v>
      </c>
      <c r="N71">
        <v>19</v>
      </c>
      <c r="O71">
        <v>22019</v>
      </c>
      <c r="P71">
        <v>104</v>
      </c>
      <c r="Q71">
        <v>12292</v>
      </c>
      <c r="R71">
        <v>1992</v>
      </c>
      <c r="S71">
        <v>9999</v>
      </c>
      <c r="T71">
        <v>0</v>
      </c>
      <c r="U71" s="106">
        <v>3274.4632802766741</v>
      </c>
      <c r="V71" s="104">
        <f>IFERROR(VLOOKUP($C$4&amp;"yr",LOOKUPS!$B$12:$D$26,2,FALSE),"")</f>
        <v>0.12499399999999999</v>
      </c>
      <c r="W71" s="106">
        <v>16.032116853493211</v>
      </c>
      <c r="X71" s="106">
        <v>46.886706485601351</v>
      </c>
      <c r="Y71" s="104">
        <v>0.38219222524466356</v>
      </c>
      <c r="Z71" s="104">
        <v>0.61862644152708957</v>
      </c>
      <c r="AA71" s="105">
        <v>31.495156092228228</v>
      </c>
      <c r="AB71" s="105">
        <v>4.82</v>
      </c>
      <c r="AC71" s="106">
        <f>IFERROR((VLOOKUP($C$4&amp;"yr",LOOKUPS!$B$12:$D$26,3,FALSE))*SUM(AA71:AB71),"")</f>
        <v>41.123552673896079</v>
      </c>
      <c r="AD71" s="106">
        <f>IFERROR(VLOOKUP($C$4,LOOKUPS!$F$12:$I$26,4,FALSE),"")</f>
        <v>84.990216928104203</v>
      </c>
      <c r="AE71" s="106">
        <v>250.59</v>
      </c>
      <c r="AF71" s="107">
        <f t="shared" si="0"/>
        <v>1.3971932686201578</v>
      </c>
      <c r="AG71" s="108">
        <f t="shared" si="1"/>
        <v>4479401.4720000001</v>
      </c>
      <c r="AH71" s="109">
        <f t="shared" si="2"/>
        <v>64.252008574554992</v>
      </c>
      <c r="AI71" s="108">
        <f t="shared" si="3"/>
        <v>19896.156219250985</v>
      </c>
      <c r="AJ71" s="108">
        <f t="shared" si="4"/>
        <v>225139.03804524071</v>
      </c>
      <c r="AK71" s="108">
        <f t="shared" si="11"/>
        <v>4479401.4720000001</v>
      </c>
      <c r="AL71" s="108">
        <f t="shared" si="12"/>
        <v>50915.958217748339</v>
      </c>
      <c r="AM71" s="108">
        <f t="shared" si="13"/>
        <v>458243.62395973504</v>
      </c>
      <c r="AN71" s="107">
        <f t="shared" si="14"/>
        <v>0.22615339685122487</v>
      </c>
      <c r="AO71" s="107">
        <f t="shared" si="15"/>
        <v>1.171039871768933</v>
      </c>
      <c r="AP71" s="108">
        <f t="shared" si="5"/>
        <v>26297593.000118721</v>
      </c>
      <c r="AQ71" s="108">
        <f t="shared" si="6"/>
        <v>3012565.0671455008</v>
      </c>
      <c r="AR71" s="108">
        <f t="shared" si="7"/>
        <v>3609455.3662243527</v>
      </c>
      <c r="AS71" s="108">
        <f>LOOKUPS!$C$4*('Unit Level Costs'!AK71-'Unit Level Costs'!AG71)</f>
        <v>0</v>
      </c>
      <c r="AT71" s="108">
        <f t="shared" si="8"/>
        <v>18844605.807385191</v>
      </c>
      <c r="AU71" s="108">
        <f t="shared" si="16"/>
        <v>-38946225.006258488</v>
      </c>
      <c r="AV71" s="108">
        <f t="shared" si="17"/>
        <v>12817994.234615281</v>
      </c>
      <c r="AW71" s="112">
        <f t="shared" si="18"/>
        <v>56.933681274944249</v>
      </c>
      <c r="AX71" s="109">
        <f t="shared" si="19"/>
        <v>48.618055326282075</v>
      </c>
      <c r="AY71" s="112">
        <f t="shared" si="20"/>
        <v>44.106010456574502</v>
      </c>
      <c r="AZ71" s="108">
        <f t="shared" si="9"/>
        <v>4587.0250874837484</v>
      </c>
      <c r="BA71" s="109">
        <f t="shared" si="22"/>
        <v>5921.102852594202</v>
      </c>
    </row>
    <row r="72" spans="1:53" x14ac:dyDescent="0.2">
      <c r="A72" s="21" t="b">
        <f t="shared" si="10"/>
        <v>1</v>
      </c>
      <c r="B72" t="s">
        <v>297</v>
      </c>
      <c r="C72" t="s">
        <v>302</v>
      </c>
      <c r="D72">
        <v>1393</v>
      </c>
      <c r="E72" t="s">
        <v>41</v>
      </c>
      <c r="F72" t="s">
        <v>205</v>
      </c>
      <c r="G72">
        <v>90015</v>
      </c>
      <c r="H72" t="s">
        <v>42</v>
      </c>
      <c r="I72">
        <v>0</v>
      </c>
      <c r="J72" t="s">
        <v>299</v>
      </c>
      <c r="K72" t="s">
        <v>300</v>
      </c>
      <c r="L72">
        <v>22</v>
      </c>
      <c r="M72" t="s">
        <v>301</v>
      </c>
      <c r="N72">
        <v>19</v>
      </c>
      <c r="O72">
        <v>22019</v>
      </c>
      <c r="P72">
        <v>100</v>
      </c>
      <c r="Q72">
        <v>12292</v>
      </c>
      <c r="R72">
        <v>1992</v>
      </c>
      <c r="S72">
        <v>9999</v>
      </c>
      <c r="T72">
        <v>0</v>
      </c>
      <c r="U72" s="106">
        <v>3274.4492600125122</v>
      </c>
      <c r="V72" s="104">
        <f>IFERROR(VLOOKUP($C$4&amp;"yr",LOOKUPS!$B$12:$D$26,2,FALSE),"")</f>
        <v>0.12499399999999999</v>
      </c>
      <c r="W72" s="106">
        <v>16.032074444201275</v>
      </c>
      <c r="X72" s="106">
        <v>47.974334387767705</v>
      </c>
      <c r="Y72" s="104">
        <v>0.38219121424269775</v>
      </c>
      <c r="Z72" s="104">
        <v>0.61862379275524959</v>
      </c>
      <c r="AA72" s="105">
        <v>31.495156092228228</v>
      </c>
      <c r="AB72" s="105">
        <v>4.82</v>
      </c>
      <c r="AC72" s="106">
        <f>IFERROR((VLOOKUP($C$4&amp;"yr",LOOKUPS!$B$12:$D$26,3,FALSE))*SUM(AA72:AB72),"")</f>
        <v>41.123552673896079</v>
      </c>
      <c r="AD72" s="106">
        <f>IFERROR(VLOOKUP($C$4,LOOKUPS!$F$12:$I$26,4,FALSE),"")</f>
        <v>84.990216928104203</v>
      </c>
      <c r="AE72" s="106">
        <v>250.59</v>
      </c>
      <c r="AF72" s="107">
        <f t="shared" si="0"/>
        <v>1.3971932686201578</v>
      </c>
      <c r="AG72" s="108">
        <f t="shared" si="1"/>
        <v>4307116.8</v>
      </c>
      <c r="AH72" s="109">
        <f t="shared" si="2"/>
        <v>61.780878575730227</v>
      </c>
      <c r="AI72" s="108">
        <f t="shared" si="3"/>
        <v>19896.123660547528</v>
      </c>
      <c r="AJ72" s="108">
        <f t="shared" si="4"/>
        <v>216480.19852935872</v>
      </c>
      <c r="AK72" s="108">
        <f t="shared" si="11"/>
        <v>4307116.8</v>
      </c>
      <c r="AL72" s="108">
        <f t="shared" si="12"/>
        <v>48957.652132450334</v>
      </c>
      <c r="AM72" s="108">
        <f t="shared" si="13"/>
        <v>440618.86919205298</v>
      </c>
      <c r="AN72" s="107">
        <f t="shared" si="14"/>
        <v>0.22615302676660642</v>
      </c>
      <c r="AO72" s="107">
        <f t="shared" si="15"/>
        <v>1.1710402418535515</v>
      </c>
      <c r="AP72" s="108">
        <f t="shared" si="5"/>
        <v>25286080.22679003</v>
      </c>
      <c r="AQ72" s="108">
        <f t="shared" si="6"/>
        <v>2963896.5275621559</v>
      </c>
      <c r="AR72" s="108">
        <f t="shared" si="7"/>
        <v>3470626.6585181504</v>
      </c>
      <c r="AS72" s="108">
        <f>LOOKUPS!$C$4*('Unit Level Costs'!AK72-'Unit Level Costs'!AG72)</f>
        <v>0</v>
      </c>
      <c r="AT72" s="108">
        <f t="shared" si="8"/>
        <v>18119813.276331916</v>
      </c>
      <c r="AU72" s="108">
        <f t="shared" si="16"/>
        <v>-37448293.27524855</v>
      </c>
      <c r="AV72" s="108">
        <f t="shared" si="17"/>
        <v>12392123.413953699</v>
      </c>
      <c r="AW72" s="112">
        <f t="shared" si="18"/>
        <v>57.243680937742205</v>
      </c>
      <c r="AX72" s="109">
        <f t="shared" si="19"/>
        <v>48.882761575413916</v>
      </c>
      <c r="AY72" s="112">
        <f t="shared" si="20"/>
        <v>44.346150390468942</v>
      </c>
      <c r="AZ72" s="108">
        <f t="shared" si="9"/>
        <v>4434.6150390468938</v>
      </c>
      <c r="BA72" s="109">
        <f t="shared" si="22"/>
        <v>5724.3680937742201</v>
      </c>
    </row>
    <row r="73" spans="1:53" x14ac:dyDescent="0.2">
      <c r="A73" s="21" t="b">
        <f t="shared" si="10"/>
        <v>1</v>
      </c>
      <c r="B73" t="s">
        <v>297</v>
      </c>
      <c r="C73" t="s">
        <v>303</v>
      </c>
      <c r="D73">
        <v>1393</v>
      </c>
      <c r="E73" t="s">
        <v>41</v>
      </c>
      <c r="F73">
        <v>6</v>
      </c>
      <c r="G73">
        <v>950</v>
      </c>
      <c r="H73" t="s">
        <v>42</v>
      </c>
      <c r="I73">
        <v>0</v>
      </c>
      <c r="J73" t="s">
        <v>299</v>
      </c>
      <c r="K73" t="s">
        <v>300</v>
      </c>
      <c r="L73">
        <v>22</v>
      </c>
      <c r="M73" t="s">
        <v>301</v>
      </c>
      <c r="N73">
        <v>19</v>
      </c>
      <c r="O73">
        <v>22019</v>
      </c>
      <c r="P73">
        <v>550</v>
      </c>
      <c r="Q73">
        <v>11854</v>
      </c>
      <c r="R73">
        <v>1982</v>
      </c>
      <c r="S73">
        <v>9999</v>
      </c>
      <c r="T73">
        <v>0</v>
      </c>
      <c r="U73" s="106">
        <v>3089.6755796873358</v>
      </c>
      <c r="V73" s="104">
        <f>IFERROR(VLOOKUP($C$4&amp;"yr",LOOKUPS!$B$12:$D$26,2,FALSE),"")</f>
        <v>0.12499399999999999</v>
      </c>
      <c r="W73" s="106">
        <v>15.460839989652621</v>
      </c>
      <c r="X73" s="106">
        <v>24.134679550153482</v>
      </c>
      <c r="Y73" s="104">
        <v>0.36857346374128458</v>
      </c>
      <c r="Z73" s="104">
        <v>0.5837155117444548</v>
      </c>
      <c r="AA73" s="105">
        <v>31.495156092228228</v>
      </c>
      <c r="AB73" s="105">
        <v>4.82</v>
      </c>
      <c r="AC73" s="106">
        <f>IFERROR((VLOOKUP($C$4&amp;"yr",LOOKUPS!$B$12:$D$26,3,FALSE))*SUM(AA73:AB73),"")</f>
        <v>41.123552673896079</v>
      </c>
      <c r="AD73" s="106">
        <f>IFERROR(VLOOKUP($C$4,LOOKUPS!$F$12:$I$26,4,FALSE),"")</f>
        <v>84.990216928104203</v>
      </c>
      <c r="AE73" s="106">
        <v>214.13</v>
      </c>
      <c r="AF73" s="107">
        <f t="shared" si="0"/>
        <v>1.1513639753243217</v>
      </c>
      <c r="AG73" s="108">
        <f t="shared" si="1"/>
        <v>22845028.800000001</v>
      </c>
      <c r="AH73" s="109">
        <f t="shared" si="2"/>
        <v>347.2845949422935</v>
      </c>
      <c r="AI73" s="108">
        <f t="shared" si="3"/>
        <v>18773.363676218767</v>
      </c>
      <c r="AJ73" s="108">
        <f t="shared" si="4"/>
        <v>1216885.2206777963</v>
      </c>
      <c r="AK73" s="108">
        <f t="shared" si="11"/>
        <v>22845028.800000001</v>
      </c>
      <c r="AL73" s="108">
        <f t="shared" si="12"/>
        <v>221890.86532450333</v>
      </c>
      <c r="AM73" s="108">
        <f t="shared" si="13"/>
        <v>1997017.78792053</v>
      </c>
      <c r="AN73" s="107">
        <f t="shared" si="14"/>
        <v>0.18234329873848884</v>
      </c>
      <c r="AO73" s="107">
        <f t="shared" si="15"/>
        <v>0.9690206765858328</v>
      </c>
      <c r="AP73" s="108">
        <f t="shared" si="5"/>
        <v>134118153.54395835</v>
      </c>
      <c r="AQ73" s="108">
        <f t="shared" si="6"/>
        <v>8381602.411637106</v>
      </c>
      <c r="AR73" s="108">
        <f t="shared" si="7"/>
        <v>18814067.682672527</v>
      </c>
      <c r="AS73" s="108">
        <f>LOOKUPS!$C$4*('Unit Level Costs'!AK73-'Unit Level Costs'!AG73)</f>
        <v>0</v>
      </c>
      <c r="AT73" s="108">
        <f t="shared" si="8"/>
        <v>82124466.192257345</v>
      </c>
      <c r="AU73" s="108">
        <f t="shared" si="16"/>
        <v>-169726975.00464863</v>
      </c>
      <c r="AV73" s="108">
        <f t="shared" si="17"/>
        <v>73711314.825876713</v>
      </c>
      <c r="AW73" s="112">
        <f t="shared" si="18"/>
        <v>60.573761249906582</v>
      </c>
      <c r="AX73" s="109">
        <f t="shared" si="19"/>
        <v>62.510287668295334</v>
      </c>
      <c r="AY73" s="112">
        <f t="shared" si="20"/>
        <v>56.708960961893617</v>
      </c>
      <c r="AZ73" s="108">
        <f t="shared" si="9"/>
        <v>31189.928529041488</v>
      </c>
      <c r="BA73" s="109">
        <f t="shared" si="22"/>
        <v>33315.56868744862</v>
      </c>
    </row>
    <row r="74" spans="1:53" x14ac:dyDescent="0.2">
      <c r="A74" s="21" t="b">
        <f t="shared" si="10"/>
        <v>1</v>
      </c>
      <c r="B74" t="s">
        <v>304</v>
      </c>
      <c r="C74" t="s">
        <v>305</v>
      </c>
      <c r="D74">
        <v>160</v>
      </c>
      <c r="E74" t="s">
        <v>41</v>
      </c>
      <c r="F74">
        <v>3</v>
      </c>
      <c r="G74">
        <v>94</v>
      </c>
      <c r="H74" t="s">
        <v>42</v>
      </c>
      <c r="I74">
        <v>0</v>
      </c>
      <c r="J74" t="s">
        <v>306</v>
      </c>
      <c r="K74" t="s">
        <v>307</v>
      </c>
      <c r="L74">
        <v>4</v>
      </c>
      <c r="M74" t="s">
        <v>308</v>
      </c>
      <c r="N74">
        <v>3</v>
      </c>
      <c r="O74">
        <v>4003</v>
      </c>
      <c r="P74">
        <v>175</v>
      </c>
      <c r="Q74">
        <v>11040</v>
      </c>
      <c r="R74">
        <v>1979</v>
      </c>
      <c r="S74">
        <v>9999</v>
      </c>
      <c r="T74">
        <v>0</v>
      </c>
      <c r="U74" s="106">
        <v>2766.5440722335661</v>
      </c>
      <c r="V74" s="104">
        <f>IFERROR(VLOOKUP($C$4&amp;"yr",LOOKUPS!$B$12:$D$26,2,FALSE),"")</f>
        <v>0.12499399999999999</v>
      </c>
      <c r="W74" s="106">
        <v>14.398913929317102</v>
      </c>
      <c r="X74" s="106">
        <v>33.848210144280905</v>
      </c>
      <c r="Y74" s="104">
        <v>0.3432580367297543</v>
      </c>
      <c r="Z74" s="104">
        <v>0.52266804304768566</v>
      </c>
      <c r="AA74" s="105">
        <v>34.923707891317321</v>
      </c>
      <c r="AB74" s="105">
        <v>4.82</v>
      </c>
      <c r="AC74" s="106">
        <f>IFERROR((VLOOKUP($C$4&amp;"yr",LOOKUPS!$B$12:$D$26,3,FALSE))*SUM(AA74:AB74),"")</f>
        <v>45.006070214146867</v>
      </c>
      <c r="AD74" s="106">
        <f>IFERROR(VLOOKUP($C$4,LOOKUPS!$F$12:$I$26,4,FALSE),"")</f>
        <v>84.990216928104203</v>
      </c>
      <c r="AE74" s="106">
        <v>205.4</v>
      </c>
      <c r="AF74" s="107">
        <f t="shared" si="0"/>
        <v>1.028583870089812</v>
      </c>
      <c r="AG74" s="108">
        <f t="shared" si="1"/>
        <v>6769728</v>
      </c>
      <c r="AH74" s="109">
        <f t="shared" si="2"/>
        <v>114.929843572293</v>
      </c>
      <c r="AI74" s="108">
        <f t="shared" si="3"/>
        <v>16810.255195246449</v>
      </c>
      <c r="AJ74" s="108">
        <f t="shared" si="4"/>
        <v>402714.17187731469</v>
      </c>
      <c r="AK74" s="108">
        <f t="shared" si="11"/>
        <v>6769728.0000000009</v>
      </c>
      <c r="AL74" s="108">
        <f t="shared" si="12"/>
        <v>63072.762913907289</v>
      </c>
      <c r="AM74" s="108">
        <f t="shared" si="13"/>
        <v>567654.86622516555</v>
      </c>
      <c r="AN74" s="107">
        <f t="shared" si="14"/>
        <v>0.15661917885800691</v>
      </c>
      <c r="AO74" s="107">
        <f t="shared" si="15"/>
        <v>0.87196469123180509</v>
      </c>
      <c r="AP74" s="108">
        <f t="shared" si="5"/>
        <v>39742901.931342527</v>
      </c>
      <c r="AQ74" s="108">
        <f t="shared" si="6"/>
        <v>3890169.4970843056</v>
      </c>
      <c r="AR74" s="108">
        <f t="shared" si="7"/>
        <v>5798646.6989776678</v>
      </c>
      <c r="AS74" s="108">
        <f>LOOKUPS!$C$4*('Unit Level Costs'!AK74-'Unit Level Costs'!AG74)</f>
        <v>1.4703451985226245E-9</v>
      </c>
      <c r="AT74" s="108">
        <f t="shared" si="8"/>
        <v>25547914.766731948</v>
      </c>
      <c r="AU74" s="108">
        <f t="shared" si="16"/>
        <v>-48245110.220770791</v>
      </c>
      <c r="AV74" s="108">
        <f t="shared" si="17"/>
        <v>26734522.673365653</v>
      </c>
      <c r="AW74" s="112">
        <f t="shared" si="18"/>
        <v>66.385850164493888</v>
      </c>
      <c r="AX74" s="109">
        <f t="shared" si="19"/>
        <v>76.133644896460282</v>
      </c>
      <c r="AY74" s="112">
        <f t="shared" si="20"/>
        <v>69.067989564057228</v>
      </c>
      <c r="AZ74" s="108">
        <f t="shared" si="9"/>
        <v>12086.898173710015</v>
      </c>
      <c r="BA74" s="109">
        <f t="shared" si="22"/>
        <v>11617.52377878643</v>
      </c>
    </row>
    <row r="75" spans="1:53" x14ac:dyDescent="0.2">
      <c r="A75" s="21" t="b">
        <f t="shared" si="10"/>
        <v>1</v>
      </c>
      <c r="B75" t="s">
        <v>309</v>
      </c>
      <c r="C75" t="s">
        <v>310</v>
      </c>
      <c r="D75">
        <v>165</v>
      </c>
      <c r="E75" t="s">
        <v>41</v>
      </c>
      <c r="F75">
        <v>2</v>
      </c>
      <c r="G75">
        <v>96</v>
      </c>
      <c r="H75" t="s">
        <v>42</v>
      </c>
      <c r="I75">
        <v>0</v>
      </c>
      <c r="J75" t="s">
        <v>199</v>
      </c>
      <c r="K75" t="s">
        <v>200</v>
      </c>
      <c r="L75">
        <v>40</v>
      </c>
      <c r="M75" t="s">
        <v>311</v>
      </c>
      <c r="N75">
        <v>97</v>
      </c>
      <c r="O75">
        <v>40097</v>
      </c>
      <c r="P75">
        <v>492</v>
      </c>
      <c r="Q75">
        <v>12314</v>
      </c>
      <c r="R75">
        <v>1982</v>
      </c>
      <c r="S75">
        <v>9999</v>
      </c>
      <c r="T75">
        <v>0</v>
      </c>
      <c r="U75" s="106">
        <v>3283.955536711575</v>
      </c>
      <c r="V75" s="104">
        <f>IFERROR(VLOOKUP($C$4&amp;"yr",LOOKUPS!$B$12:$D$26,2,FALSE),"")</f>
        <v>0.12499399999999999</v>
      </c>
      <c r="W75" s="106">
        <v>16.060797746959334</v>
      </c>
      <c r="X75" s="106">
        <v>25.477842062190931</v>
      </c>
      <c r="Y75" s="104">
        <v>0.38287595370023775</v>
      </c>
      <c r="Z75" s="104">
        <v>0.62041976162805246</v>
      </c>
      <c r="AA75" s="105">
        <v>11.375480052436014</v>
      </c>
      <c r="AB75" s="105">
        <v>4.82</v>
      </c>
      <c r="AC75" s="106">
        <f>IFERROR((VLOOKUP($C$4&amp;"yr",LOOKUPS!$B$12:$D$26,3,FALSE))*SUM(AA75:AB75),"")</f>
        <v>18.339881985469948</v>
      </c>
      <c r="AD75" s="106">
        <f>IFERROR(VLOOKUP($C$4,LOOKUPS!$F$12:$I$26,4,FALSE),"")</f>
        <v>84.990216928104203</v>
      </c>
      <c r="AE75" s="106">
        <v>214.13</v>
      </c>
      <c r="AF75" s="107">
        <f t="shared" si="0"/>
        <v>1.1960431915086636</v>
      </c>
      <c r="AG75" s="108">
        <f t="shared" si="1"/>
        <v>21228941.952</v>
      </c>
      <c r="AH75" s="109">
        <f t="shared" si="2"/>
        <v>303.62503077948304</v>
      </c>
      <c r="AI75" s="108">
        <f t="shared" si="3"/>
        <v>19953.848944687838</v>
      </c>
      <c r="AJ75" s="108">
        <f t="shared" si="4"/>
        <v>1063902.1078513085</v>
      </c>
      <c r="AK75" s="108">
        <f t="shared" si="11"/>
        <v>21228941.952</v>
      </c>
      <c r="AL75" s="108">
        <f t="shared" si="12"/>
        <v>206194.01887788076</v>
      </c>
      <c r="AM75" s="108">
        <f t="shared" si="13"/>
        <v>1855746.169900927</v>
      </c>
      <c r="AN75" s="107">
        <f t="shared" si="14"/>
        <v>0.19380920232813237</v>
      </c>
      <c r="AO75" s="107">
        <f t="shared" si="15"/>
        <v>1.0022339891805312</v>
      </c>
      <c r="AP75" s="108">
        <f t="shared" si="5"/>
        <v>124630405.06745774</v>
      </c>
      <c r="AQ75" s="108">
        <f t="shared" si="6"/>
        <v>7735710.5803275285</v>
      </c>
      <c r="AR75" s="108">
        <f t="shared" si="7"/>
        <v>17087116.576763581</v>
      </c>
      <c r="AS75" s="108">
        <f>LOOKUPS!$C$4*('Unit Level Costs'!AK75-'Unit Level Costs'!AG75)</f>
        <v>0</v>
      </c>
      <c r="AT75" s="108">
        <f t="shared" si="8"/>
        <v>34034165.750970863</v>
      </c>
      <c r="AU75" s="108">
        <f t="shared" si="16"/>
        <v>-157720269.54337829</v>
      </c>
      <c r="AV75" s="108">
        <f t="shared" si="17"/>
        <v>25767128.432141423</v>
      </c>
      <c r="AW75" s="112">
        <f t="shared" si="18"/>
        <v>24.219454254284315</v>
      </c>
      <c r="AX75" s="109">
        <f t="shared" si="19"/>
        <v>24.165468858312384</v>
      </c>
      <c r="AY75" s="112">
        <f t="shared" si="20"/>
        <v>21.922769534892844</v>
      </c>
      <c r="AZ75" s="108">
        <f t="shared" si="9"/>
        <v>10786.00261116728</v>
      </c>
      <c r="BA75" s="109">
        <f t="shared" si="22"/>
        <v>11915.971493107883</v>
      </c>
    </row>
    <row r="76" spans="1:53" x14ac:dyDescent="0.2">
      <c r="A76" s="21" t="b">
        <f t="shared" si="10"/>
        <v>1</v>
      </c>
      <c r="B76" t="s">
        <v>60</v>
      </c>
      <c r="C76" t="s">
        <v>61</v>
      </c>
      <c r="D76">
        <v>1733</v>
      </c>
      <c r="E76" t="s">
        <v>41</v>
      </c>
      <c r="F76">
        <v>1</v>
      </c>
      <c r="G76">
        <v>1182</v>
      </c>
      <c r="H76" t="s">
        <v>42</v>
      </c>
      <c r="I76">
        <v>0</v>
      </c>
      <c r="J76" t="s">
        <v>312</v>
      </c>
      <c r="K76" t="s">
        <v>62</v>
      </c>
      <c r="L76">
        <v>26</v>
      </c>
      <c r="M76" t="s">
        <v>313</v>
      </c>
      <c r="N76">
        <v>115</v>
      </c>
      <c r="O76">
        <v>26115</v>
      </c>
      <c r="P76">
        <v>758</v>
      </c>
      <c r="Q76">
        <v>10181</v>
      </c>
      <c r="R76">
        <v>1972</v>
      </c>
      <c r="S76">
        <v>2040</v>
      </c>
      <c r="T76">
        <v>0</v>
      </c>
      <c r="U76" s="106">
        <v>2406.8983632349355</v>
      </c>
      <c r="V76" s="104">
        <f>IFERROR(VLOOKUP($C$4&amp;"yr",LOOKUPS!$B$12:$D$26,2,FALSE),"")</f>
        <v>0.12499399999999999</v>
      </c>
      <c r="W76" s="106">
        <v>13.112185266641681</v>
      </c>
      <c r="X76" s="106">
        <v>19.83853545521816</v>
      </c>
      <c r="Y76" s="104">
        <v>0.31258350414194724</v>
      </c>
      <c r="Z76" s="104">
        <v>0.45472214592664317</v>
      </c>
      <c r="AA76" s="105">
        <v>9.8587885099897221</v>
      </c>
      <c r="AB76" s="105">
        <v>4.82</v>
      </c>
      <c r="AC76" s="106">
        <f>IFERROR((VLOOKUP($C$4&amp;"yr",LOOKUPS!$B$12:$D$26,3,FALSE))*SUM(AA76:AB76),"")</f>
        <v>16.622369209882816</v>
      </c>
      <c r="AD76" s="106">
        <f>IFERROR(VLOOKUP($C$4,LOOKUPS!$F$12:$I$26,4,FALSE),"")</f>
        <v>84.990216928104203</v>
      </c>
      <c r="AE76" s="106">
        <v>205.4</v>
      </c>
      <c r="AF76" s="107">
        <f t="shared" si="0"/>
        <v>0.94855184613988919</v>
      </c>
      <c r="AG76" s="108">
        <f t="shared" si="1"/>
        <v>27041061.791999999</v>
      </c>
      <c r="AH76" s="109">
        <f t="shared" si="2"/>
        <v>521.06170386040401</v>
      </c>
      <c r="AI76" s="108">
        <f t="shared" si="3"/>
        <v>14810.526167679152</v>
      </c>
      <c r="AJ76" s="108">
        <f t="shared" si="4"/>
        <v>1825800.2103268558</v>
      </c>
      <c r="AK76" s="108">
        <f t="shared" si="11"/>
        <v>27041061.791999996</v>
      </c>
      <c r="AL76" s="108">
        <f t="shared" si="12"/>
        <v>251938.40570066223</v>
      </c>
      <c r="AM76" s="108">
        <f t="shared" si="13"/>
        <v>2267445.65130596</v>
      </c>
      <c r="AN76" s="107">
        <f t="shared" si="14"/>
        <v>0.13798793771392986</v>
      </c>
      <c r="AO76" s="107">
        <f t="shared" si="15"/>
        <v>0.81056390842595927</v>
      </c>
      <c r="AP76" s="108">
        <f t="shared" si="5"/>
        <v>156760295.41537863</v>
      </c>
      <c r="AQ76" s="108">
        <f t="shared" si="6"/>
        <v>10337101.086391011</v>
      </c>
      <c r="AR76" s="108">
        <f t="shared" si="7"/>
        <v>23940230.617679082</v>
      </c>
      <c r="AS76" s="108">
        <f>LOOKUPS!$C$4*('Unit Level Costs'!AK76-'Unit Level Costs'!AG76)</f>
        <v>-5.8813807940904981E-9</v>
      </c>
      <c r="AT76" s="108">
        <f t="shared" si="8"/>
        <v>37690318.779350877</v>
      </c>
      <c r="AU76" s="108">
        <f t="shared" si="16"/>
        <v>-192710697.77718008</v>
      </c>
      <c r="AV76" s="108">
        <f t="shared" si="17"/>
        <v>36017248.121619523</v>
      </c>
      <c r="AW76" s="112">
        <f t="shared" si="18"/>
        <v>19.726828772339605</v>
      </c>
      <c r="AX76" s="109">
        <f t="shared" si="19"/>
        <v>24.337166468030013</v>
      </c>
      <c r="AY76" s="112">
        <f t="shared" si="20"/>
        <v>22.078532584623073</v>
      </c>
      <c r="AZ76" s="108">
        <f t="shared" si="9"/>
        <v>16735.527699144288</v>
      </c>
      <c r="BA76" s="109">
        <f t="shared" si="22"/>
        <v>14952.936209433421</v>
      </c>
    </row>
    <row r="77" spans="1:53" x14ac:dyDescent="0.2">
      <c r="A77" s="21" t="b">
        <f t="shared" si="10"/>
        <v>1</v>
      </c>
      <c r="B77" t="s">
        <v>60</v>
      </c>
      <c r="C77" t="s">
        <v>63</v>
      </c>
      <c r="D77">
        <v>1733</v>
      </c>
      <c r="E77" t="s">
        <v>41</v>
      </c>
      <c r="F77">
        <v>2</v>
      </c>
      <c r="G77">
        <v>1183</v>
      </c>
      <c r="H77" t="s">
        <v>42</v>
      </c>
      <c r="I77">
        <v>0</v>
      </c>
      <c r="J77" t="s">
        <v>312</v>
      </c>
      <c r="K77" t="s">
        <v>62</v>
      </c>
      <c r="L77">
        <v>26</v>
      </c>
      <c r="M77" t="s">
        <v>313</v>
      </c>
      <c r="N77">
        <v>115</v>
      </c>
      <c r="O77">
        <v>26115</v>
      </c>
      <c r="P77">
        <v>773</v>
      </c>
      <c r="Q77">
        <v>10223</v>
      </c>
      <c r="R77">
        <v>1973</v>
      </c>
      <c r="S77">
        <v>2040</v>
      </c>
      <c r="T77">
        <v>0</v>
      </c>
      <c r="U77" s="106">
        <v>2466.4496880094121</v>
      </c>
      <c r="V77" s="104">
        <f>IFERROR(VLOOKUP($C$4&amp;"yr",LOOKUPS!$B$12:$D$26,2,FALSE),"")</f>
        <v>0.12499399999999999</v>
      </c>
      <c r="W77" s="106">
        <v>13.3334859855301</v>
      </c>
      <c r="X77" s="106">
        <v>20.037996635286774</v>
      </c>
      <c r="Y77" s="104">
        <v>0.31785912775254854</v>
      </c>
      <c r="Z77" s="104">
        <v>0.46597285206690126</v>
      </c>
      <c r="AA77" s="105">
        <v>9.8587885099897221</v>
      </c>
      <c r="AB77" s="105">
        <v>4.82</v>
      </c>
      <c r="AC77" s="106">
        <f>IFERROR((VLOOKUP($C$4&amp;"yr",LOOKUPS!$B$12:$D$26,3,FALSE))*SUM(AA77:AB77),"")</f>
        <v>16.622369209882816</v>
      </c>
      <c r="AD77" s="106">
        <f>IFERROR(VLOOKUP($C$4,LOOKUPS!$F$12:$I$26,4,FALSE),"")</f>
        <v>84.990216928104203</v>
      </c>
      <c r="AE77" s="106">
        <v>205.4</v>
      </c>
      <c r="AF77" s="107">
        <f t="shared" si="0"/>
        <v>0.95246493695001355</v>
      </c>
      <c r="AG77" s="108">
        <f t="shared" si="1"/>
        <v>27689936.015999999</v>
      </c>
      <c r="AH77" s="109">
        <f t="shared" si="2"/>
        <v>527.29489424728001</v>
      </c>
      <c r="AI77" s="108">
        <f t="shared" si="3"/>
        <v>14986.640466679932</v>
      </c>
      <c r="AJ77" s="108">
        <f t="shared" si="4"/>
        <v>1847641.3094424692</v>
      </c>
      <c r="AK77" s="108">
        <f t="shared" si="11"/>
        <v>27689936.016000006</v>
      </c>
      <c r="AL77" s="108">
        <f t="shared" si="12"/>
        <v>257983.89085033117</v>
      </c>
      <c r="AM77" s="108">
        <f t="shared" si="13"/>
        <v>2321855.0176529805</v>
      </c>
      <c r="AN77" s="107">
        <f t="shared" si="14"/>
        <v>0.13962877401143325</v>
      </c>
      <c r="AO77" s="107">
        <f t="shared" si="15"/>
        <v>0.8128361629385803</v>
      </c>
      <c r="AP77" s="108">
        <f t="shared" si="5"/>
        <v>162560487.64768055</v>
      </c>
      <c r="AQ77" s="108">
        <f t="shared" si="6"/>
        <v>10565933.316730892</v>
      </c>
      <c r="AR77" s="108">
        <f t="shared" si="7"/>
        <v>24635499.505737644</v>
      </c>
      <c r="AS77" s="108">
        <f>LOOKUPS!$C$4*('Unit Level Costs'!AK77-'Unit Level Costs'!AG77)</f>
        <v>1.1762761588180996E-8</v>
      </c>
      <c r="AT77" s="108">
        <f t="shared" si="8"/>
        <v>38594731.355246827</v>
      </c>
      <c r="AU77" s="108">
        <f t="shared" si="16"/>
        <v>-197334961.62593403</v>
      </c>
      <c r="AV77" s="108">
        <f t="shared" si="17"/>
        <v>39021690.199461848</v>
      </c>
      <c r="AW77" s="112">
        <f t="shared" si="18"/>
        <v>21.119732493552416</v>
      </c>
      <c r="AX77" s="109">
        <f t="shared" si="19"/>
        <v>25.982766831140939</v>
      </c>
      <c r="AY77" s="112">
        <f t="shared" si="20"/>
        <v>23.571411440752009</v>
      </c>
      <c r="AZ77" s="108">
        <f t="shared" si="9"/>
        <v>18220.701043701301</v>
      </c>
      <c r="BA77" s="109">
        <f t="shared" si="22"/>
        <v>16325.553217516017</v>
      </c>
    </row>
    <row r="78" spans="1:53" x14ac:dyDescent="0.2">
      <c r="A78" s="21" t="b">
        <f t="shared" ref="A78:A141" si="23">AND($S78&gt;2030,$T78=0)</f>
        <v>1</v>
      </c>
      <c r="B78" t="s">
        <v>60</v>
      </c>
      <c r="C78" t="s">
        <v>64</v>
      </c>
      <c r="D78">
        <v>1733</v>
      </c>
      <c r="E78" t="s">
        <v>41</v>
      </c>
      <c r="F78">
        <v>3</v>
      </c>
      <c r="G78">
        <v>1184</v>
      </c>
      <c r="H78" t="s">
        <v>42</v>
      </c>
      <c r="I78">
        <v>0</v>
      </c>
      <c r="J78" t="s">
        <v>312</v>
      </c>
      <c r="K78" t="s">
        <v>62</v>
      </c>
      <c r="L78">
        <v>26</v>
      </c>
      <c r="M78" t="s">
        <v>313</v>
      </c>
      <c r="N78">
        <v>115</v>
      </c>
      <c r="O78">
        <v>26115</v>
      </c>
      <c r="P78">
        <v>773</v>
      </c>
      <c r="Q78">
        <v>10180</v>
      </c>
      <c r="R78">
        <v>1973</v>
      </c>
      <c r="S78">
        <v>2040</v>
      </c>
      <c r="T78">
        <v>0</v>
      </c>
      <c r="U78" s="106">
        <v>2451.2788828968432</v>
      </c>
      <c r="V78" s="104">
        <f>IFERROR(VLOOKUP($C$4&amp;"yr",LOOKUPS!$B$12:$D$26,2,FALSE),"")</f>
        <v>0.12499399999999999</v>
      </c>
      <c r="W78" s="106">
        <v>13.277432312777179</v>
      </c>
      <c r="X78" s="106">
        <v>19.969137317306682</v>
      </c>
      <c r="Y78" s="104">
        <v>0.31652285518677653</v>
      </c>
      <c r="Z78" s="104">
        <v>0.46310671481673898</v>
      </c>
      <c r="AA78" s="105">
        <v>9.8587885099897221</v>
      </c>
      <c r="AB78" s="105">
        <v>4.82</v>
      </c>
      <c r="AC78" s="106">
        <f>IFERROR((VLOOKUP($C$4&amp;"yr",LOOKUPS!$B$12:$D$26,3,FALSE))*SUM(AA78:AB78),"")</f>
        <v>16.622369209882816</v>
      </c>
      <c r="AD78" s="106">
        <f>IFERROR(VLOOKUP($C$4,LOOKUPS!$F$12:$I$26,4,FALSE),"")</f>
        <v>84.990216928104203</v>
      </c>
      <c r="AE78" s="106">
        <v>205.4</v>
      </c>
      <c r="AF78" s="107">
        <f t="shared" ref="AF78:AF141" si="24">(AE78/2000000)*Q78/1.1023</f>
        <v>0.94845867731107691</v>
      </c>
      <c r="AG78" s="108">
        <f t="shared" ref="AG78:AG141" si="25">$C$3*8760*P78*Q78/1000</f>
        <v>27573466.559999999</v>
      </c>
      <c r="AH78" s="109">
        <f t="shared" ref="AH78:AH141" si="26">(P78*(1-Y78))</f>
        <v>528.32783294062176</v>
      </c>
      <c r="AI78" s="108">
        <f t="shared" ref="AI78:AI141" si="27">(1+Z78)*Q78</f>
        <v>14894.426356834403</v>
      </c>
      <c r="AJ78" s="108">
        <f t="shared" ref="AJ78:AJ141" si="28">AH78*$C$3*8760</f>
        <v>1851260.7266239389</v>
      </c>
      <c r="AK78" s="108">
        <f t="shared" si="11"/>
        <v>27573466.560000002</v>
      </c>
      <c r="AL78" s="108">
        <f t="shared" si="12"/>
        <v>256898.75856953647</v>
      </c>
      <c r="AM78" s="108">
        <f t="shared" si="13"/>
        <v>2312088.8271258282</v>
      </c>
      <c r="AN78" s="107">
        <f t="shared" si="14"/>
        <v>0.13876962595000392</v>
      </c>
      <c r="AO78" s="107">
        <f t="shared" si="15"/>
        <v>0.80968905136107305</v>
      </c>
      <c r="AP78" s="108">
        <f t="shared" ref="AP78:AP141" si="29">AH78*U78*V78*1000</f>
        <v>161877087.04358888</v>
      </c>
      <c r="AQ78" s="108">
        <f t="shared" ref="AQ78:AQ141" si="30">AH78*X78*1000</f>
        <v>10550251.044546342</v>
      </c>
      <c r="AR78" s="108">
        <f t="shared" ref="AR78:AR141" si="31">AJ78*W78</f>
        <v>24579988.991052046</v>
      </c>
      <c r="AS78" s="108">
        <f>LOOKUPS!$C$4*('Unit Level Costs'!AK78-'Unit Level Costs'!AG78)</f>
        <v>5.8813807940904981E-9</v>
      </c>
      <c r="AT78" s="108">
        <f t="shared" ref="AT78:AT141" si="32">AM78*AC78</f>
        <v>38432394.130530439</v>
      </c>
      <c r="AU78" s="108">
        <f t="shared" si="16"/>
        <v>-196504930.97447017</v>
      </c>
      <c r="AV78" s="108">
        <f t="shared" si="17"/>
        <v>38934790.235247552</v>
      </c>
      <c r="AW78" s="112">
        <f t="shared" si="18"/>
        <v>21.031500142203729</v>
      </c>
      <c r="AX78" s="109">
        <f t="shared" si="19"/>
        <v>25.974786378610588</v>
      </c>
      <c r="AY78" s="112">
        <f t="shared" si="20"/>
        <v>23.564171621709686</v>
      </c>
      <c r="AZ78" s="108">
        <f t="shared" ref="AZ78:AZ141" si="33">AY78*P78</f>
        <v>18215.104663581587</v>
      </c>
      <c r="BA78" s="109">
        <f t="shared" si="22"/>
        <v>16257.349609923482</v>
      </c>
    </row>
    <row r="79" spans="1:53" x14ac:dyDescent="0.2">
      <c r="A79" s="21" t="b">
        <f t="shared" si="23"/>
        <v>1</v>
      </c>
      <c r="B79" t="s">
        <v>60</v>
      </c>
      <c r="C79" t="s">
        <v>65</v>
      </c>
      <c r="D79">
        <v>1733</v>
      </c>
      <c r="E79" t="s">
        <v>41</v>
      </c>
      <c r="F79">
        <v>4</v>
      </c>
      <c r="G79">
        <v>1185</v>
      </c>
      <c r="H79" t="s">
        <v>42</v>
      </c>
      <c r="I79">
        <v>0</v>
      </c>
      <c r="J79" t="s">
        <v>312</v>
      </c>
      <c r="K79" t="s">
        <v>62</v>
      </c>
      <c r="L79">
        <v>26</v>
      </c>
      <c r="M79" t="s">
        <v>313</v>
      </c>
      <c r="N79">
        <v>115</v>
      </c>
      <c r="O79">
        <v>26115</v>
      </c>
      <c r="P79">
        <v>762</v>
      </c>
      <c r="Q79">
        <v>10154</v>
      </c>
      <c r="R79">
        <v>1974</v>
      </c>
      <c r="S79">
        <v>2040</v>
      </c>
      <c r="T79">
        <v>0</v>
      </c>
      <c r="U79" s="106">
        <v>2438.7776357472962</v>
      </c>
      <c r="V79" s="104">
        <f>IFERROR(VLOOKUP($C$4&amp;"yr",LOOKUPS!$B$12:$D$26,2,FALSE),"")</f>
        <v>0.12499399999999999</v>
      </c>
      <c r="W79" s="106">
        <v>13.231076913300388</v>
      </c>
      <c r="X79" s="106">
        <v>19.96500388660758</v>
      </c>
      <c r="Y79" s="104">
        <v>0.31541778132534937</v>
      </c>
      <c r="Z79" s="104">
        <v>0.46074492255436805</v>
      </c>
      <c r="AA79" s="105">
        <v>9.8587885099897221</v>
      </c>
      <c r="AB79" s="105">
        <v>4.82</v>
      </c>
      <c r="AC79" s="106">
        <f>IFERROR((VLOOKUP($C$4&amp;"yr",LOOKUPS!$B$12:$D$26,3,FALSE))*SUM(AA79:AB79),"")</f>
        <v>16.622369209882816</v>
      </c>
      <c r="AD79" s="106">
        <f>IFERROR(VLOOKUP($C$4,LOOKUPS!$F$12:$I$26,4,FALSE),"")</f>
        <v>84.990216928104203</v>
      </c>
      <c r="AE79" s="106">
        <v>205.4</v>
      </c>
      <c r="AF79" s="107">
        <f t="shared" si="24"/>
        <v>0.94603628776195225</v>
      </c>
      <c r="AG79" s="108">
        <f t="shared" si="25"/>
        <v>27111667.392000001</v>
      </c>
      <c r="AH79" s="109">
        <f t="shared" si="26"/>
        <v>521.65165063008374</v>
      </c>
      <c r="AI79" s="108">
        <f t="shared" si="27"/>
        <v>14832.403943617053</v>
      </c>
      <c r="AJ79" s="108">
        <f t="shared" si="28"/>
        <v>1827867.3838078135</v>
      </c>
      <c r="AK79" s="108">
        <f t="shared" ref="AK79:AK142" si="34">AJ79*AI79/1000</f>
        <v>27111667.392000001</v>
      </c>
      <c r="AL79" s="108">
        <f t="shared" ref="AL79:AL142" si="35">($AK79*$AE79/2000)/1.1023*0.1</f>
        <v>252596.22980662255</v>
      </c>
      <c r="AM79" s="108">
        <f t="shared" ref="AM79:AM142" si="36">($AK79*$AE79/2000)/1.1023*0.9</f>
        <v>2273366.0682596029</v>
      </c>
      <c r="AN79" s="107">
        <f t="shared" ref="AN79:AN142" si="37">AL79/AJ79</f>
        <v>0.13819177039004552</v>
      </c>
      <c r="AO79" s="107">
        <f t="shared" ref="AO79:AO142" si="38">AF79-AN79</f>
        <v>0.80784451737190677</v>
      </c>
      <c r="AP79" s="108">
        <f t="shared" si="29"/>
        <v>159016414.24663854</v>
      </c>
      <c r="AQ79" s="108">
        <f t="shared" si="30"/>
        <v>10414777.232284881</v>
      </c>
      <c r="AR79" s="108">
        <f t="shared" si="31"/>
        <v>24184653.942474339</v>
      </c>
      <c r="AS79" s="108">
        <f>LOOKUPS!$C$4*('Unit Level Costs'!AK79-'Unit Level Costs'!AG79)</f>
        <v>0</v>
      </c>
      <c r="AT79" s="108">
        <f t="shared" si="32"/>
        <v>37788730.135830782</v>
      </c>
      <c r="AU79" s="108">
        <f t="shared" ref="AU79:AU142" si="39">-AM79*AD79</f>
        <v>-193213875.29837501</v>
      </c>
      <c r="AV79" s="108">
        <f t="shared" ref="AV79:AV142" si="40">SUM(AP79:AU79)</f>
        <v>38190700.258853525</v>
      </c>
      <c r="AW79" s="112">
        <f t="shared" ref="AW79:AW142" si="41">IFERROR(AV79/AJ79,0)</f>
        <v>20.893583745279514</v>
      </c>
      <c r="AX79" s="109">
        <f t="shared" ref="AX79:AX142" si="42">AW79/AO79</f>
        <v>25.863372587154355</v>
      </c>
      <c r="AY79" s="112">
        <f t="shared" ref="AY79:AY142" si="43">AX79/1.1023</f>
        <v>23.463097693145563</v>
      </c>
      <c r="AZ79" s="108">
        <f t="shared" si="33"/>
        <v>17878.88044217692</v>
      </c>
      <c r="BA79" s="109">
        <f t="shared" si="22"/>
        <v>15920.91081390299</v>
      </c>
    </row>
    <row r="80" spans="1:53" x14ac:dyDescent="0.2">
      <c r="A80" s="21" t="b">
        <f t="shared" si="23"/>
        <v>0</v>
      </c>
      <c r="B80" t="s">
        <v>314</v>
      </c>
      <c r="C80" t="s">
        <v>315</v>
      </c>
      <c r="D80">
        <v>1893</v>
      </c>
      <c r="E80" t="s">
        <v>41</v>
      </c>
      <c r="F80">
        <v>3</v>
      </c>
      <c r="G80">
        <v>1233</v>
      </c>
      <c r="H80" t="s">
        <v>42</v>
      </c>
      <c r="I80">
        <v>0</v>
      </c>
      <c r="J80" t="s">
        <v>245</v>
      </c>
      <c r="K80" t="s">
        <v>246</v>
      </c>
      <c r="L80">
        <v>27</v>
      </c>
      <c r="M80" t="s">
        <v>316</v>
      </c>
      <c r="N80">
        <v>61</v>
      </c>
      <c r="O80">
        <v>27061</v>
      </c>
      <c r="P80">
        <v>364</v>
      </c>
      <c r="Q80">
        <v>10599</v>
      </c>
      <c r="R80">
        <v>1973</v>
      </c>
      <c r="S80">
        <v>2030</v>
      </c>
      <c r="T80">
        <v>0</v>
      </c>
      <c r="U80" s="106">
        <v>2518.3542642560456</v>
      </c>
      <c r="V80" s="104">
        <f>IFERROR(VLOOKUP($C$4&amp;"yr",LOOKUPS!$B$12:$D$26,2,FALSE),"")</f>
        <v>0.12499399999999999</v>
      </c>
      <c r="W80" s="106">
        <v>13.523618241383643</v>
      </c>
      <c r="X80" s="106">
        <v>24.382276002398228</v>
      </c>
      <c r="Y80" s="104">
        <v>0.32239172133451338</v>
      </c>
      <c r="Z80" s="104">
        <v>0.47577889982313448</v>
      </c>
      <c r="AA80" s="105">
        <v>19.207198652017617</v>
      </c>
      <c r="AB80" s="105">
        <v>4.82</v>
      </c>
      <c r="AC80" s="106">
        <f>IFERROR((VLOOKUP($C$4&amp;"yr",LOOKUPS!$B$12:$D$26,3,FALSE))*SUM(AA80:AB80),"")</f>
        <v>27.208578337458121</v>
      </c>
      <c r="AD80" s="106">
        <f>IFERROR(VLOOKUP($C$4,LOOKUPS!$F$12:$I$26,4,FALSE),"")</f>
        <v>84.990216928104203</v>
      </c>
      <c r="AE80" s="106">
        <v>214.13</v>
      </c>
      <c r="AF80" s="107">
        <f t="shared" si="24"/>
        <v>1.0294674181257371</v>
      </c>
      <c r="AG80" s="108">
        <f t="shared" si="25"/>
        <v>13518558.143999999</v>
      </c>
      <c r="AH80" s="109">
        <f t="shared" si="26"/>
        <v>246.64941343423715</v>
      </c>
      <c r="AI80" s="108">
        <f t="shared" si="27"/>
        <v>15641.780559225403</v>
      </c>
      <c r="AJ80" s="108">
        <f t="shared" si="28"/>
        <v>864259.54467356706</v>
      </c>
      <c r="AK80" s="108">
        <f t="shared" si="34"/>
        <v>13518558.143999999</v>
      </c>
      <c r="AL80" s="108">
        <f t="shared" si="35"/>
        <v>131304.03952529799</v>
      </c>
      <c r="AM80" s="108">
        <f t="shared" si="36"/>
        <v>1181736.3557276819</v>
      </c>
      <c r="AN80" s="107">
        <f t="shared" si="37"/>
        <v>0.15192662937253629</v>
      </c>
      <c r="AO80" s="107">
        <f t="shared" si="38"/>
        <v>0.87754078875320074</v>
      </c>
      <c r="AP80" s="108">
        <f t="shared" si="29"/>
        <v>77640098.358682841</v>
      </c>
      <c r="AQ80" s="108">
        <f t="shared" si="30"/>
        <v>6013874.0741831996</v>
      </c>
      <c r="AR80" s="108">
        <f t="shared" si="31"/>
        <v>11687916.143637372</v>
      </c>
      <c r="AS80" s="108">
        <f>LOOKUPS!$C$4*('Unit Level Costs'!AK80-'Unit Level Costs'!AG80)</f>
        <v>0</v>
      </c>
      <c r="AT80" s="108">
        <f t="shared" si="32"/>
        <v>32153366.20903891</v>
      </c>
      <c r="AU80" s="108">
        <f t="shared" si="39"/>
        <v>-100436029.225123</v>
      </c>
      <c r="AV80" s="108">
        <f t="shared" si="40"/>
        <v>27059225.560419321</v>
      </c>
      <c r="AW80" s="112">
        <f t="shared" si="41"/>
        <v>31.309142869390765</v>
      </c>
      <c r="AX80" s="109">
        <f t="shared" si="42"/>
        <v>35.678276463791974</v>
      </c>
      <c r="AY80" s="112">
        <f t="shared" si="43"/>
        <v>32.367120079644351</v>
      </c>
      <c r="AZ80" s="108">
        <f t="shared" si="33"/>
        <v>11781.631708990544</v>
      </c>
      <c r="BA80" s="109">
        <f t="shared" ref="BA80:BA143" si="44">AW80*P80</f>
        <v>11396.528004458238</v>
      </c>
    </row>
    <row r="81" spans="1:53" x14ac:dyDescent="0.2">
      <c r="A81" s="21" t="b">
        <f t="shared" si="23"/>
        <v>0</v>
      </c>
      <c r="B81" t="s">
        <v>314</v>
      </c>
      <c r="C81" t="s">
        <v>317</v>
      </c>
      <c r="D81">
        <v>1893</v>
      </c>
      <c r="E81" t="s">
        <v>41</v>
      </c>
      <c r="F81">
        <v>4</v>
      </c>
      <c r="G81">
        <v>1234</v>
      </c>
      <c r="H81" t="s">
        <v>42</v>
      </c>
      <c r="I81">
        <v>0</v>
      </c>
      <c r="J81" t="s">
        <v>245</v>
      </c>
      <c r="K81" t="s">
        <v>246</v>
      </c>
      <c r="L81">
        <v>27</v>
      </c>
      <c r="M81" t="s">
        <v>316</v>
      </c>
      <c r="N81">
        <v>61</v>
      </c>
      <c r="O81">
        <v>27061</v>
      </c>
      <c r="P81">
        <v>584</v>
      </c>
      <c r="Q81">
        <v>10639</v>
      </c>
      <c r="R81">
        <v>1980</v>
      </c>
      <c r="S81">
        <v>9999</v>
      </c>
      <c r="T81" t="s">
        <v>1188</v>
      </c>
      <c r="U81" s="106">
        <v>2532.3725557679113</v>
      </c>
      <c r="V81" s="104">
        <f>IFERROR(VLOOKUP($C$4&amp;"yr",LOOKUPS!$B$12:$D$26,2,FALSE),"")</f>
        <v>0.12499399999999999</v>
      </c>
      <c r="W81" s="106">
        <v>13.574536224509421</v>
      </c>
      <c r="X81" s="106">
        <v>21.518094467387563</v>
      </c>
      <c r="Y81" s="104">
        <v>0.32360556336508539</v>
      </c>
      <c r="Z81" s="104">
        <v>0.47842729898110103</v>
      </c>
      <c r="AA81" s="105">
        <v>19.207198652017617</v>
      </c>
      <c r="AB81" s="105">
        <v>4.82</v>
      </c>
      <c r="AC81" s="106">
        <f>IFERROR((VLOOKUP($C$4&amp;"yr",LOOKUPS!$B$12:$D$26,3,FALSE))*SUM(AA81:AB81),"")</f>
        <v>27.208578337458121</v>
      </c>
      <c r="AD81" s="106">
        <f>IFERROR(VLOOKUP($C$4,LOOKUPS!$F$12:$I$26,4,FALSE),"")</f>
        <v>84.990216928104203</v>
      </c>
      <c r="AE81" s="106">
        <v>214.13</v>
      </c>
      <c r="AF81" s="107">
        <f t="shared" si="24"/>
        <v>1.0333525673591579</v>
      </c>
      <c r="AG81" s="108">
        <f t="shared" si="25"/>
        <v>21770968.704</v>
      </c>
      <c r="AH81" s="109">
        <f t="shared" si="26"/>
        <v>395.01435099479011</v>
      </c>
      <c r="AI81" s="108">
        <f t="shared" si="27"/>
        <v>15728.988033859936</v>
      </c>
      <c r="AJ81" s="108">
        <f t="shared" si="28"/>
        <v>1384130.2858857445</v>
      </c>
      <c r="AK81" s="108">
        <f t="shared" si="34"/>
        <v>21770968.704000007</v>
      </c>
      <c r="AL81" s="108">
        <f t="shared" si="35"/>
        <v>211458.65592794714</v>
      </c>
      <c r="AM81" s="108">
        <f t="shared" si="36"/>
        <v>1903127.9033515241</v>
      </c>
      <c r="AN81" s="107">
        <f t="shared" si="37"/>
        <v>0.15277366450559871</v>
      </c>
      <c r="AO81" s="107">
        <f t="shared" si="38"/>
        <v>0.88057890285355922</v>
      </c>
      <c r="AP81" s="108">
        <f t="shared" si="29"/>
        <v>125034435.75820036</v>
      </c>
      <c r="AQ81" s="108">
        <f t="shared" si="30"/>
        <v>8499956.1206796821</v>
      </c>
      <c r="AR81" s="108">
        <f t="shared" si="31"/>
        <v>18788926.705196619</v>
      </c>
      <c r="AS81" s="108">
        <f>LOOKUPS!$C$4*('Unit Level Costs'!AK81-'Unit Level Costs'!AG81)</f>
        <v>1.1762761588180996E-8</v>
      </c>
      <c r="AT81" s="108">
        <f t="shared" si="32"/>
        <v>51781404.644542374</v>
      </c>
      <c r="AU81" s="108">
        <f t="shared" si="39"/>
        <v>-161747253.34777418</v>
      </c>
      <c r="AV81" s="108">
        <f t="shared" si="40"/>
        <v>42357469.880844831</v>
      </c>
      <c r="AW81" s="112">
        <f t="shared" si="41"/>
        <v>30.602227487377807</v>
      </c>
      <c r="AX81" s="109">
        <f t="shared" si="42"/>
        <v>34.75239684735778</v>
      </c>
      <c r="AY81" s="112">
        <f t="shared" si="43"/>
        <v>31.527167601703511</v>
      </c>
      <c r="AZ81" s="108">
        <f t="shared" si="33"/>
        <v>18411.865879394849</v>
      </c>
      <c r="BA81" s="109">
        <f t="shared" si="44"/>
        <v>17871.700852628641</v>
      </c>
    </row>
    <row r="82" spans="1:53" x14ac:dyDescent="0.2">
      <c r="A82" s="21" t="b">
        <f t="shared" si="23"/>
        <v>1</v>
      </c>
      <c r="B82" t="s">
        <v>318</v>
      </c>
      <c r="C82" t="s">
        <v>319</v>
      </c>
      <c r="D82">
        <v>1979</v>
      </c>
      <c r="E82" t="s">
        <v>41</v>
      </c>
      <c r="F82">
        <v>1</v>
      </c>
      <c r="G82">
        <v>0</v>
      </c>
      <c r="H82" t="s">
        <v>42</v>
      </c>
      <c r="I82">
        <v>0</v>
      </c>
      <c r="J82" t="s">
        <v>245</v>
      </c>
      <c r="K82" t="s">
        <v>246</v>
      </c>
      <c r="L82">
        <v>27</v>
      </c>
      <c r="M82" t="s">
        <v>320</v>
      </c>
      <c r="N82">
        <v>137</v>
      </c>
      <c r="O82">
        <v>27137</v>
      </c>
      <c r="P82">
        <v>7.6</v>
      </c>
      <c r="Q82">
        <v>8665</v>
      </c>
      <c r="R82">
        <v>1952</v>
      </c>
      <c r="S82">
        <v>9999</v>
      </c>
      <c r="T82">
        <v>0</v>
      </c>
      <c r="U82" s="106">
        <v>1891.8306474767801</v>
      </c>
      <c r="V82" s="104">
        <f>IFERROR(VLOOKUP($C$4&amp;"yr",LOOKUPS!$B$12:$D$26,2,FALSE),"")</f>
        <v>0.12499399999999999</v>
      </c>
      <c r="W82" s="106">
        <v>11.045046743999999</v>
      </c>
      <c r="X82" s="106">
        <v>385.66937649864389</v>
      </c>
      <c r="Y82" s="104">
        <v>0.26330465474999998</v>
      </c>
      <c r="Z82" s="104">
        <v>0.35741321897540518</v>
      </c>
      <c r="AA82" s="105">
        <v>99.948370613175442</v>
      </c>
      <c r="AB82" s="105">
        <v>4.82</v>
      </c>
      <c r="AC82" s="106">
        <f>IFERROR((VLOOKUP($C$4&amp;"yr",LOOKUPS!$B$12:$D$26,3,FALSE))*SUM(AA82:AB82),"")</f>
        <v>118.64048158094612</v>
      </c>
      <c r="AD82" s="106">
        <f>IFERROR(VLOOKUP($C$4,LOOKUPS!$F$12:$I$26,4,FALSE),"")</f>
        <v>84.990216928104203</v>
      </c>
      <c r="AE82" s="106">
        <v>214.13</v>
      </c>
      <c r="AF82" s="107">
        <f t="shared" si="24"/>
        <v>0.84162045268983021</v>
      </c>
      <c r="AG82" s="108">
        <f t="shared" si="25"/>
        <v>230752.41599999997</v>
      </c>
      <c r="AH82" s="109">
        <f t="shared" si="26"/>
        <v>5.5988846239000001</v>
      </c>
      <c r="AI82" s="108">
        <f t="shared" si="27"/>
        <v>11761.985542421886</v>
      </c>
      <c r="AJ82" s="108">
        <f t="shared" si="28"/>
        <v>19618.491722145602</v>
      </c>
      <c r="AK82" s="108">
        <f t="shared" si="34"/>
        <v>230752.416</v>
      </c>
      <c r="AL82" s="108">
        <f t="shared" si="35"/>
        <v>2241.2689303311254</v>
      </c>
      <c r="AM82" s="108">
        <f t="shared" si="36"/>
        <v>20171.42037298013</v>
      </c>
      <c r="AN82" s="107">
        <f t="shared" si="37"/>
        <v>0.11424267278412401</v>
      </c>
      <c r="AO82" s="107">
        <f t="shared" si="38"/>
        <v>0.72737777990570618</v>
      </c>
      <c r="AP82" s="108">
        <f t="shared" si="29"/>
        <v>1323954.1375484266</v>
      </c>
      <c r="AQ82" s="108">
        <f t="shared" si="30"/>
        <v>2159318.341987357</v>
      </c>
      <c r="AR82" s="108">
        <f t="shared" si="31"/>
        <v>216687.15811787519</v>
      </c>
      <c r="AS82" s="108">
        <f>LOOKUPS!$C$4*('Unit Level Costs'!AK82-'Unit Level Costs'!AG82)</f>
        <v>4.5948287453832016E-11</v>
      </c>
      <c r="AT82" s="108">
        <f t="shared" si="32"/>
        <v>2393147.0272220704</v>
      </c>
      <c r="AU82" s="108">
        <f t="shared" si="39"/>
        <v>-1714373.3932475618</v>
      </c>
      <c r="AV82" s="108">
        <f t="shared" si="40"/>
        <v>4378733.2716281675</v>
      </c>
      <c r="AW82" s="112">
        <f t="shared" si="41"/>
        <v>223.19418503948486</v>
      </c>
      <c r="AX82" s="109">
        <f t="shared" si="42"/>
        <v>306.84768108866166</v>
      </c>
      <c r="AY82" s="112">
        <f t="shared" si="43"/>
        <v>278.37039017387428</v>
      </c>
      <c r="AZ82" s="108">
        <f t="shared" si="33"/>
        <v>2115.6149653214443</v>
      </c>
      <c r="BA82" s="109">
        <f t="shared" si="44"/>
        <v>1696.2758063000849</v>
      </c>
    </row>
    <row r="83" spans="1:53" x14ac:dyDescent="0.2">
      <c r="A83" s="21" t="b">
        <f t="shared" si="23"/>
        <v>1</v>
      </c>
      <c r="B83" t="s">
        <v>318</v>
      </c>
      <c r="C83" t="s">
        <v>321</v>
      </c>
      <c r="D83">
        <v>1979</v>
      </c>
      <c r="E83" t="s">
        <v>41</v>
      </c>
      <c r="F83">
        <v>2</v>
      </c>
      <c r="G83">
        <v>0</v>
      </c>
      <c r="H83" t="s">
        <v>42</v>
      </c>
      <c r="I83">
        <v>0</v>
      </c>
      <c r="J83" t="s">
        <v>245</v>
      </c>
      <c r="K83" t="s">
        <v>246</v>
      </c>
      <c r="L83">
        <v>27</v>
      </c>
      <c r="M83" t="s">
        <v>320</v>
      </c>
      <c r="N83">
        <v>137</v>
      </c>
      <c r="O83">
        <v>27137</v>
      </c>
      <c r="P83">
        <v>7.6</v>
      </c>
      <c r="Q83">
        <v>8665</v>
      </c>
      <c r="R83">
        <v>1952</v>
      </c>
      <c r="S83">
        <v>9999</v>
      </c>
      <c r="T83">
        <v>0</v>
      </c>
      <c r="U83" s="106">
        <v>1894.3366214689725</v>
      </c>
      <c r="V83" s="104">
        <f>IFERROR(VLOOKUP($C$4&amp;"yr",LOOKUPS!$B$12:$D$26,2,FALSE),"")</f>
        <v>0.12499399999999999</v>
      </c>
      <c r="W83" s="106">
        <v>11.055821274117736</v>
      </c>
      <c r="X83" s="106">
        <v>385.68261250547494</v>
      </c>
      <c r="Y83" s="104">
        <v>0.2635615105151678</v>
      </c>
      <c r="Z83" s="104">
        <v>0.35788665893812743</v>
      </c>
      <c r="AA83" s="105">
        <v>99.948370613175442</v>
      </c>
      <c r="AB83" s="105">
        <v>4.82</v>
      </c>
      <c r="AC83" s="106">
        <f>IFERROR((VLOOKUP($C$4&amp;"yr",LOOKUPS!$B$12:$D$26,3,FALSE))*SUM(AA83:AB83),"")</f>
        <v>118.64048158094612</v>
      </c>
      <c r="AD83" s="106">
        <f>IFERROR(VLOOKUP($C$4,LOOKUPS!$F$12:$I$26,4,FALSE),"")</f>
        <v>84.990216928104203</v>
      </c>
      <c r="AE83" s="106">
        <v>214.13</v>
      </c>
      <c r="AF83" s="107">
        <f t="shared" si="24"/>
        <v>0.84162045268983021</v>
      </c>
      <c r="AG83" s="108">
        <f t="shared" si="25"/>
        <v>230752.41599999997</v>
      </c>
      <c r="AH83" s="109">
        <f t="shared" si="26"/>
        <v>5.5969325200847244</v>
      </c>
      <c r="AI83" s="108">
        <f t="shared" si="27"/>
        <v>11766.087899698874</v>
      </c>
      <c r="AJ83" s="108">
        <f t="shared" si="28"/>
        <v>19611.651550376875</v>
      </c>
      <c r="AK83" s="108">
        <f t="shared" si="34"/>
        <v>230752.416</v>
      </c>
      <c r="AL83" s="108">
        <f t="shared" si="35"/>
        <v>2241.2689303311254</v>
      </c>
      <c r="AM83" s="108">
        <f t="shared" si="36"/>
        <v>20171.42037298013</v>
      </c>
      <c r="AN83" s="107">
        <f t="shared" si="37"/>
        <v>0.11428251845969878</v>
      </c>
      <c r="AO83" s="107">
        <f t="shared" si="38"/>
        <v>0.72733793423013138</v>
      </c>
      <c r="AP83" s="108">
        <f t="shared" si="29"/>
        <v>1325245.6652404459</v>
      </c>
      <c r="AQ83" s="108">
        <f t="shared" si="30"/>
        <v>2158639.5563631281</v>
      </c>
      <c r="AR83" s="108">
        <f t="shared" si="31"/>
        <v>216822.91443124073</v>
      </c>
      <c r="AS83" s="108">
        <f>LOOKUPS!$C$4*('Unit Level Costs'!AK83-'Unit Level Costs'!AG83)</f>
        <v>4.5948287453832016E-11</v>
      </c>
      <c r="AT83" s="108">
        <f t="shared" si="32"/>
        <v>2393147.0272220704</v>
      </c>
      <c r="AU83" s="108">
        <f t="shared" si="39"/>
        <v>-1714373.3932475618</v>
      </c>
      <c r="AV83" s="108">
        <f t="shared" si="40"/>
        <v>4379481.770009324</v>
      </c>
      <c r="AW83" s="112">
        <f t="shared" si="41"/>
        <v>223.31019693877664</v>
      </c>
      <c r="AX83" s="109">
        <f t="shared" si="42"/>
        <v>307.02399315270799</v>
      </c>
      <c r="AY83" s="112">
        <f t="shared" si="43"/>
        <v>278.53033942911003</v>
      </c>
      <c r="AZ83" s="108">
        <f t="shared" si="33"/>
        <v>2116.8305796612362</v>
      </c>
      <c r="BA83" s="109">
        <f t="shared" si="44"/>
        <v>1697.1574967347024</v>
      </c>
    </row>
    <row r="84" spans="1:53" x14ac:dyDescent="0.2">
      <c r="A84" s="21" t="b">
        <f t="shared" si="23"/>
        <v>1</v>
      </c>
      <c r="B84" t="s">
        <v>318</v>
      </c>
      <c r="C84" t="s">
        <v>322</v>
      </c>
      <c r="D84">
        <v>1979</v>
      </c>
      <c r="E84" t="s">
        <v>41</v>
      </c>
      <c r="F84">
        <v>3</v>
      </c>
      <c r="G84">
        <v>0</v>
      </c>
      <c r="H84" t="s">
        <v>42</v>
      </c>
      <c r="I84">
        <v>0</v>
      </c>
      <c r="J84" t="s">
        <v>245</v>
      </c>
      <c r="K84" t="s">
        <v>246</v>
      </c>
      <c r="L84">
        <v>27</v>
      </c>
      <c r="M84" t="s">
        <v>320</v>
      </c>
      <c r="N84">
        <v>137</v>
      </c>
      <c r="O84">
        <v>27137</v>
      </c>
      <c r="P84">
        <v>7.6</v>
      </c>
      <c r="Q84">
        <v>8665</v>
      </c>
      <c r="R84">
        <v>1974</v>
      </c>
      <c r="S84">
        <v>9999</v>
      </c>
      <c r="T84">
        <v>0</v>
      </c>
      <c r="U84" s="106">
        <v>1894.3374993626694</v>
      </c>
      <c r="V84" s="104">
        <f>IFERROR(VLOOKUP($C$4&amp;"yr",LOOKUPS!$B$12:$D$26,2,FALSE),"")</f>
        <v>0.12499399999999999</v>
      </c>
      <c r="W84" s="106">
        <v>11.055825047338457</v>
      </c>
      <c r="X84" s="106">
        <v>385.6826171407003</v>
      </c>
      <c r="Y84" s="104">
        <v>0.26356160046558652</v>
      </c>
      <c r="Z84" s="104">
        <v>0.35788682479378275</v>
      </c>
      <c r="AA84" s="105">
        <v>99.948370613175442</v>
      </c>
      <c r="AB84" s="105">
        <v>4.82</v>
      </c>
      <c r="AC84" s="106">
        <f>IFERROR((VLOOKUP($C$4&amp;"yr",LOOKUPS!$B$12:$D$26,3,FALSE))*SUM(AA84:AB84),"")</f>
        <v>118.64048158094612</v>
      </c>
      <c r="AD84" s="106">
        <f>IFERROR(VLOOKUP($C$4,LOOKUPS!$F$12:$I$26,4,FALSE),"")</f>
        <v>84.990216928104203</v>
      </c>
      <c r="AE84" s="106">
        <v>214.13</v>
      </c>
      <c r="AF84" s="107">
        <f t="shared" si="24"/>
        <v>0.84162045268983021</v>
      </c>
      <c r="AG84" s="108">
        <f t="shared" si="25"/>
        <v>230752.41599999997</v>
      </c>
      <c r="AH84" s="109">
        <f t="shared" si="26"/>
        <v>5.5969318364615424</v>
      </c>
      <c r="AI84" s="108">
        <f t="shared" si="27"/>
        <v>11766.089336838128</v>
      </c>
      <c r="AJ84" s="108">
        <f t="shared" si="28"/>
        <v>19611.649154961247</v>
      </c>
      <c r="AK84" s="108">
        <f t="shared" si="34"/>
        <v>230752.416</v>
      </c>
      <c r="AL84" s="108">
        <f t="shared" si="35"/>
        <v>2241.2689303311254</v>
      </c>
      <c r="AM84" s="108">
        <f t="shared" si="36"/>
        <v>20171.42037298013</v>
      </c>
      <c r="AN84" s="107">
        <f t="shared" si="37"/>
        <v>0.11428253241844995</v>
      </c>
      <c r="AO84" s="107">
        <f t="shared" si="38"/>
        <v>0.72733792027138022</v>
      </c>
      <c r="AP84" s="108">
        <f t="shared" si="29"/>
        <v>1325246.1175310786</v>
      </c>
      <c r="AQ84" s="108">
        <f t="shared" si="30"/>
        <v>2158639.3186445935</v>
      </c>
      <c r="AR84" s="108">
        <f t="shared" si="31"/>
        <v>216822.96194703464</v>
      </c>
      <c r="AS84" s="108">
        <f>LOOKUPS!$C$4*('Unit Level Costs'!AK84-'Unit Level Costs'!AG84)</f>
        <v>4.5948287453832016E-11</v>
      </c>
      <c r="AT84" s="108">
        <f t="shared" si="32"/>
        <v>2393147.0272220704</v>
      </c>
      <c r="AU84" s="108">
        <f t="shared" si="39"/>
        <v>-1714373.3932475618</v>
      </c>
      <c r="AV84" s="108">
        <f t="shared" si="40"/>
        <v>4379482.0320972158</v>
      </c>
      <c r="AW84" s="112">
        <f t="shared" si="41"/>
        <v>223.31023757832821</v>
      </c>
      <c r="AX84" s="109">
        <f t="shared" si="42"/>
        <v>307.02405491935298</v>
      </c>
      <c r="AY84" s="112">
        <f t="shared" si="43"/>
        <v>278.53039546344274</v>
      </c>
      <c r="AZ84" s="108">
        <f t="shared" si="33"/>
        <v>2116.8310055221646</v>
      </c>
      <c r="BA84" s="109">
        <f t="shared" si="44"/>
        <v>1697.1578055952943</v>
      </c>
    </row>
    <row r="85" spans="1:53" x14ac:dyDescent="0.2">
      <c r="A85" s="21" t="b">
        <f t="shared" si="23"/>
        <v>1</v>
      </c>
      <c r="B85" t="s">
        <v>318</v>
      </c>
      <c r="C85" t="s">
        <v>323</v>
      </c>
      <c r="D85">
        <v>1979</v>
      </c>
      <c r="E85" t="s">
        <v>41</v>
      </c>
      <c r="F85">
        <v>4</v>
      </c>
      <c r="G85">
        <v>0</v>
      </c>
      <c r="H85" t="s">
        <v>42</v>
      </c>
      <c r="I85">
        <v>0</v>
      </c>
      <c r="J85" t="s">
        <v>245</v>
      </c>
      <c r="K85" t="s">
        <v>246</v>
      </c>
      <c r="L85">
        <v>27</v>
      </c>
      <c r="M85" t="s">
        <v>320</v>
      </c>
      <c r="N85">
        <v>137</v>
      </c>
      <c r="O85">
        <v>27137</v>
      </c>
      <c r="P85">
        <v>7.6</v>
      </c>
      <c r="Q85">
        <v>8665</v>
      </c>
      <c r="R85">
        <v>2006</v>
      </c>
      <c r="S85">
        <v>9999</v>
      </c>
      <c r="T85">
        <v>0</v>
      </c>
      <c r="U85" s="106">
        <v>1891.8306474767801</v>
      </c>
      <c r="V85" s="104">
        <f>IFERROR(VLOOKUP($C$4&amp;"yr",LOOKUPS!$B$12:$D$26,2,FALSE),"")</f>
        <v>0.12499399999999999</v>
      </c>
      <c r="W85" s="106">
        <v>11.045046743999999</v>
      </c>
      <c r="X85" s="106">
        <v>385.66937649864389</v>
      </c>
      <c r="Y85" s="104">
        <v>0.26330465474999998</v>
      </c>
      <c r="Z85" s="104">
        <v>0.35741321897540518</v>
      </c>
      <c r="AA85" s="105">
        <v>99.948370613175442</v>
      </c>
      <c r="AB85" s="105">
        <v>4.82</v>
      </c>
      <c r="AC85" s="106">
        <f>IFERROR((VLOOKUP($C$4&amp;"yr",LOOKUPS!$B$12:$D$26,3,FALSE))*SUM(AA85:AB85),"")</f>
        <v>118.64048158094612</v>
      </c>
      <c r="AD85" s="106">
        <f>IFERROR(VLOOKUP($C$4,LOOKUPS!$F$12:$I$26,4,FALSE),"")</f>
        <v>84.990216928104203</v>
      </c>
      <c r="AE85" s="106">
        <v>214.13</v>
      </c>
      <c r="AF85" s="107">
        <f t="shared" si="24"/>
        <v>0.84162045268983021</v>
      </c>
      <c r="AG85" s="108">
        <f t="shared" si="25"/>
        <v>230752.41599999997</v>
      </c>
      <c r="AH85" s="109">
        <f t="shared" si="26"/>
        <v>5.5988846239000001</v>
      </c>
      <c r="AI85" s="108">
        <f t="shared" si="27"/>
        <v>11761.985542421886</v>
      </c>
      <c r="AJ85" s="108">
        <f t="shared" si="28"/>
        <v>19618.491722145602</v>
      </c>
      <c r="AK85" s="108">
        <f t="shared" si="34"/>
        <v>230752.416</v>
      </c>
      <c r="AL85" s="108">
        <f t="shared" si="35"/>
        <v>2241.2689303311254</v>
      </c>
      <c r="AM85" s="108">
        <f t="shared" si="36"/>
        <v>20171.42037298013</v>
      </c>
      <c r="AN85" s="107">
        <f t="shared" si="37"/>
        <v>0.11424267278412401</v>
      </c>
      <c r="AO85" s="107">
        <f t="shared" si="38"/>
        <v>0.72737777990570618</v>
      </c>
      <c r="AP85" s="108">
        <f t="shared" si="29"/>
        <v>1323954.1375484266</v>
      </c>
      <c r="AQ85" s="108">
        <f t="shared" si="30"/>
        <v>2159318.341987357</v>
      </c>
      <c r="AR85" s="108">
        <f t="shared" si="31"/>
        <v>216687.15811787519</v>
      </c>
      <c r="AS85" s="108">
        <f>LOOKUPS!$C$4*('Unit Level Costs'!AK85-'Unit Level Costs'!AG85)</f>
        <v>4.5948287453832016E-11</v>
      </c>
      <c r="AT85" s="108">
        <f t="shared" si="32"/>
        <v>2393147.0272220704</v>
      </c>
      <c r="AU85" s="108">
        <f t="shared" si="39"/>
        <v>-1714373.3932475618</v>
      </c>
      <c r="AV85" s="108">
        <f t="shared" si="40"/>
        <v>4378733.2716281675</v>
      </c>
      <c r="AW85" s="112">
        <f t="shared" si="41"/>
        <v>223.19418503948486</v>
      </c>
      <c r="AX85" s="109">
        <f t="shared" si="42"/>
        <v>306.84768108866166</v>
      </c>
      <c r="AY85" s="112">
        <f t="shared" si="43"/>
        <v>278.37039017387428</v>
      </c>
      <c r="AZ85" s="108">
        <f t="shared" si="33"/>
        <v>2115.6149653214443</v>
      </c>
      <c r="BA85" s="109">
        <f t="shared" si="44"/>
        <v>1696.2758063000849</v>
      </c>
    </row>
    <row r="86" spans="1:53" x14ac:dyDescent="0.2">
      <c r="A86" s="21" t="b">
        <f t="shared" si="23"/>
        <v>1</v>
      </c>
      <c r="B86" t="s">
        <v>324</v>
      </c>
      <c r="C86" t="s">
        <v>325</v>
      </c>
      <c r="D86">
        <v>2079</v>
      </c>
      <c r="E86" t="s">
        <v>41</v>
      </c>
      <c r="F86" t="s">
        <v>326</v>
      </c>
      <c r="G86">
        <v>1315</v>
      </c>
      <c r="H86" t="s">
        <v>42</v>
      </c>
      <c r="I86">
        <v>0</v>
      </c>
      <c r="J86" t="s">
        <v>235</v>
      </c>
      <c r="K86" t="s">
        <v>327</v>
      </c>
      <c r="L86">
        <v>29</v>
      </c>
      <c r="M86" t="s">
        <v>328</v>
      </c>
      <c r="N86">
        <v>95</v>
      </c>
      <c r="O86">
        <v>29095</v>
      </c>
      <c r="P86">
        <v>564</v>
      </c>
      <c r="Q86">
        <v>10285</v>
      </c>
      <c r="R86">
        <v>2000</v>
      </c>
      <c r="S86">
        <v>9999</v>
      </c>
      <c r="T86">
        <v>0</v>
      </c>
      <c r="U86" s="106">
        <v>2409.7759475219032</v>
      </c>
      <c r="V86" s="104">
        <f>IFERROR(VLOOKUP($C$4&amp;"yr",LOOKUPS!$B$12:$D$26,2,FALSE),"")</f>
        <v>0.12499399999999999</v>
      </c>
      <c r="W86" s="106">
        <v>13.122957433150736</v>
      </c>
      <c r="X86" s="106">
        <v>21.135067721998631</v>
      </c>
      <c r="Y86" s="104">
        <v>0.3128403035606655</v>
      </c>
      <c r="Z86" s="104">
        <v>0.4552657921902506</v>
      </c>
      <c r="AA86" s="105">
        <v>12.727114147680142</v>
      </c>
      <c r="AB86" s="105">
        <v>4.82</v>
      </c>
      <c r="AC86" s="106">
        <f>IFERROR((VLOOKUP($C$4&amp;"yr",LOOKUPS!$B$12:$D$26,3,FALSE))*SUM(AA86:AB86),"")</f>
        <v>19.87048248104378</v>
      </c>
      <c r="AD86" s="106">
        <f>IFERROR(VLOOKUP($C$4,LOOKUPS!$F$12:$I$26,4,FALSE),"")</f>
        <v>84.990216928104203</v>
      </c>
      <c r="AE86" s="106">
        <v>214.13</v>
      </c>
      <c r="AF86" s="107">
        <f t="shared" si="24"/>
        <v>0.99896899664338179</v>
      </c>
      <c r="AG86" s="108">
        <f t="shared" si="25"/>
        <v>20325792.960000001</v>
      </c>
      <c r="AH86" s="109">
        <f t="shared" si="26"/>
        <v>387.55806879178465</v>
      </c>
      <c r="AI86" s="108">
        <f t="shared" si="27"/>
        <v>14967.408672676727</v>
      </c>
      <c r="AJ86" s="108">
        <f t="shared" si="28"/>
        <v>1358003.4730464134</v>
      </c>
      <c r="AK86" s="108">
        <f t="shared" si="34"/>
        <v>20325792.960000005</v>
      </c>
      <c r="AL86" s="108">
        <f t="shared" si="35"/>
        <v>197421.84734304642</v>
      </c>
      <c r="AM86" s="108">
        <f t="shared" si="36"/>
        <v>1776796.6260874176</v>
      </c>
      <c r="AN86" s="107">
        <f t="shared" si="37"/>
        <v>0.14537654082737314</v>
      </c>
      <c r="AO86" s="107">
        <f t="shared" si="38"/>
        <v>0.85359245581600862</v>
      </c>
      <c r="AP86" s="108">
        <f t="shared" si="29"/>
        <v>116735410.48663557</v>
      </c>
      <c r="AQ86" s="108">
        <f t="shared" si="30"/>
        <v>8191066.030121373</v>
      </c>
      <c r="AR86" s="108">
        <f t="shared" si="31"/>
        <v>17821021.770858947</v>
      </c>
      <c r="AS86" s="108">
        <f>LOOKUPS!$C$4*('Unit Level Costs'!AK86-'Unit Level Costs'!AG86)</f>
        <v>5.8813807940904981E-9</v>
      </c>
      <c r="AT86" s="108">
        <f t="shared" si="32"/>
        <v>35305806.231047727</v>
      </c>
      <c r="AU86" s="108">
        <f t="shared" si="39"/>
        <v>-151010330.68829328</v>
      </c>
      <c r="AV86" s="108">
        <f t="shared" si="40"/>
        <v>27042973.830370337</v>
      </c>
      <c r="AW86" s="112">
        <f t="shared" si="41"/>
        <v>19.91377368844628</v>
      </c>
      <c r="AX86" s="109">
        <f t="shared" si="42"/>
        <v>23.32936936445779</v>
      </c>
      <c r="AY86" s="112">
        <f t="shared" si="43"/>
        <v>21.164265049857377</v>
      </c>
      <c r="AZ86" s="108">
        <f t="shared" si="33"/>
        <v>11936.64548811956</v>
      </c>
      <c r="BA86" s="109">
        <f t="shared" si="44"/>
        <v>11231.368360283703</v>
      </c>
    </row>
    <row r="87" spans="1:53" x14ac:dyDescent="0.2">
      <c r="A87" s="21" t="b">
        <f t="shared" si="23"/>
        <v>1</v>
      </c>
      <c r="B87" t="s">
        <v>329</v>
      </c>
      <c r="C87" t="s">
        <v>330</v>
      </c>
      <c r="D87">
        <v>2103</v>
      </c>
      <c r="E87" t="s">
        <v>41</v>
      </c>
      <c r="F87">
        <v>1</v>
      </c>
      <c r="G87">
        <v>1328</v>
      </c>
      <c r="H87" t="s">
        <v>42</v>
      </c>
      <c r="I87">
        <v>0</v>
      </c>
      <c r="J87" t="s">
        <v>331</v>
      </c>
      <c r="K87" t="s">
        <v>327</v>
      </c>
      <c r="L87">
        <v>29</v>
      </c>
      <c r="M87" t="s">
        <v>332</v>
      </c>
      <c r="N87">
        <v>71</v>
      </c>
      <c r="O87">
        <v>29071</v>
      </c>
      <c r="P87">
        <v>593</v>
      </c>
      <c r="Q87">
        <v>10396</v>
      </c>
      <c r="R87">
        <v>1970</v>
      </c>
      <c r="S87">
        <v>2036</v>
      </c>
      <c r="T87">
        <v>0</v>
      </c>
      <c r="U87" s="106">
        <v>2444.2822295327719</v>
      </c>
      <c r="V87" s="104">
        <f>IFERROR(VLOOKUP($C$4&amp;"yr",LOOKUPS!$B$12:$D$26,2,FALSE),"")</f>
        <v>0.12499399999999999</v>
      </c>
      <c r="W87" s="106">
        <v>13.251506745599997</v>
      </c>
      <c r="X87" s="106">
        <v>21.047774255864599</v>
      </c>
      <c r="Y87" s="104">
        <v>0.31590481139999993</v>
      </c>
      <c r="Z87" s="104">
        <v>0.46178487535703727</v>
      </c>
      <c r="AA87" s="105">
        <v>11.257663601717582</v>
      </c>
      <c r="AB87" s="105">
        <v>4.82</v>
      </c>
      <c r="AC87" s="106">
        <f>IFERROR((VLOOKUP($C$4&amp;"yr",LOOKUPS!$B$12:$D$26,3,FALSE))*SUM(AA87:AB87),"")</f>
        <v>18.206465760996995</v>
      </c>
      <c r="AD87" s="106">
        <f>IFERROR(VLOOKUP($C$4,LOOKUPS!$F$12:$I$26,4,FALSE),"")</f>
        <v>84.990216928104203</v>
      </c>
      <c r="AE87" s="106">
        <v>214.13</v>
      </c>
      <c r="AF87" s="107">
        <f t="shared" si="24"/>
        <v>1.0097502857661251</v>
      </c>
      <c r="AG87" s="108">
        <f t="shared" si="25"/>
        <v>21601557.311999999</v>
      </c>
      <c r="AH87" s="109">
        <f t="shared" si="26"/>
        <v>405.66844683980003</v>
      </c>
      <c r="AI87" s="108">
        <f t="shared" si="27"/>
        <v>15196.71556421176</v>
      </c>
      <c r="AJ87" s="108">
        <f t="shared" si="28"/>
        <v>1421462.2377266595</v>
      </c>
      <c r="AK87" s="108">
        <f t="shared" si="34"/>
        <v>21601557.312000003</v>
      </c>
      <c r="AL87" s="108">
        <f t="shared" si="35"/>
        <v>209813.18457854306</v>
      </c>
      <c r="AM87" s="108">
        <f t="shared" si="36"/>
        <v>1888318.6612068876</v>
      </c>
      <c r="AN87" s="107">
        <f t="shared" si="37"/>
        <v>0.14760376956203683</v>
      </c>
      <c r="AO87" s="107">
        <f t="shared" si="38"/>
        <v>0.86214651620408833</v>
      </c>
      <c r="AP87" s="108">
        <f t="shared" si="29"/>
        <v>123940072.55253124</v>
      </c>
      <c r="AQ87" s="108">
        <f t="shared" si="30"/>
        <v>8538417.8918113187</v>
      </c>
      <c r="AR87" s="108">
        <f t="shared" si="31"/>
        <v>18836516.431850497</v>
      </c>
      <c r="AS87" s="108">
        <f>LOOKUPS!$C$4*('Unit Level Costs'!AK87-'Unit Level Costs'!AG87)</f>
        <v>5.8813807940904981E-9</v>
      </c>
      <c r="AT87" s="108">
        <f t="shared" si="32"/>
        <v>34379609.05111488</v>
      </c>
      <c r="AU87" s="108">
        <f t="shared" si="39"/>
        <v>-160488612.64536068</v>
      </c>
      <c r="AV87" s="108">
        <f t="shared" si="40"/>
        <v>25206003.281947255</v>
      </c>
      <c r="AW87" s="112">
        <f t="shared" si="41"/>
        <v>17.732446640481385</v>
      </c>
      <c r="AX87" s="109">
        <f t="shared" si="42"/>
        <v>20.567787849511809</v>
      </c>
      <c r="AY87" s="112">
        <f t="shared" si="43"/>
        <v>18.658974734202857</v>
      </c>
      <c r="AZ87" s="108">
        <f t="shared" si="33"/>
        <v>11064.772017382295</v>
      </c>
      <c r="BA87" s="109">
        <f t="shared" si="44"/>
        <v>10515.34085780546</v>
      </c>
    </row>
    <row r="88" spans="1:53" x14ac:dyDescent="0.2">
      <c r="A88" s="21" t="b">
        <f t="shared" si="23"/>
        <v>1</v>
      </c>
      <c r="B88" t="s">
        <v>329</v>
      </c>
      <c r="C88" t="s">
        <v>333</v>
      </c>
      <c r="D88">
        <v>2103</v>
      </c>
      <c r="E88" t="s">
        <v>41</v>
      </c>
      <c r="F88">
        <v>2</v>
      </c>
      <c r="G88">
        <v>1329</v>
      </c>
      <c r="H88" t="s">
        <v>42</v>
      </c>
      <c r="I88">
        <v>0</v>
      </c>
      <c r="J88" t="s">
        <v>331</v>
      </c>
      <c r="K88" t="s">
        <v>327</v>
      </c>
      <c r="L88">
        <v>29</v>
      </c>
      <c r="M88" t="s">
        <v>332</v>
      </c>
      <c r="N88">
        <v>71</v>
      </c>
      <c r="O88">
        <v>29071</v>
      </c>
      <c r="P88">
        <v>593</v>
      </c>
      <c r="Q88">
        <v>10397</v>
      </c>
      <c r="R88">
        <v>1971</v>
      </c>
      <c r="S88">
        <v>2036</v>
      </c>
      <c r="T88">
        <v>0</v>
      </c>
      <c r="U88" s="106">
        <v>2444.625936103831</v>
      </c>
      <c r="V88" s="104">
        <f>IFERROR(VLOOKUP($C$4&amp;"yr",LOOKUPS!$B$12:$D$26,2,FALSE),"")</f>
        <v>0.12499399999999999</v>
      </c>
      <c r="W88" s="106">
        <v>13.252781419199998</v>
      </c>
      <c r="X88" s="106">
        <v>21.049340132825598</v>
      </c>
      <c r="Y88" s="104">
        <v>0.31593519854999996</v>
      </c>
      <c r="Z88" s="104">
        <v>0.4618498099599887</v>
      </c>
      <c r="AA88" s="105">
        <v>11.257663601717582</v>
      </c>
      <c r="AB88" s="105">
        <v>4.82</v>
      </c>
      <c r="AC88" s="106">
        <f>IFERROR((VLOOKUP($C$4&amp;"yr",LOOKUPS!$B$12:$D$26,3,FALSE))*SUM(AA88:AB88),"")</f>
        <v>18.206465760996995</v>
      </c>
      <c r="AD88" s="106">
        <f>IFERROR(VLOOKUP($C$4,LOOKUPS!$F$12:$I$26,4,FALSE),"")</f>
        <v>84.990216928104203</v>
      </c>
      <c r="AE88" s="106">
        <v>214.13</v>
      </c>
      <c r="AF88" s="107">
        <f t="shared" si="24"/>
        <v>1.0098474144969609</v>
      </c>
      <c r="AG88" s="108">
        <f t="shared" si="25"/>
        <v>21603635.184</v>
      </c>
      <c r="AH88" s="109">
        <f t="shared" si="26"/>
        <v>405.65042725985001</v>
      </c>
      <c r="AI88" s="108">
        <f t="shared" si="27"/>
        <v>15198.852474154004</v>
      </c>
      <c r="AJ88" s="108">
        <f t="shared" si="28"/>
        <v>1421399.0971185144</v>
      </c>
      <c r="AK88" s="108">
        <f t="shared" si="34"/>
        <v>21603635.184</v>
      </c>
      <c r="AL88" s="108">
        <f t="shared" si="35"/>
        <v>209833.36668556291</v>
      </c>
      <c r="AM88" s="108">
        <f t="shared" si="36"/>
        <v>1888500.3001700663</v>
      </c>
      <c r="AN88" s="107">
        <f t="shared" si="37"/>
        <v>0.14762452509709684</v>
      </c>
      <c r="AO88" s="107">
        <f t="shared" si="38"/>
        <v>0.86222288939986402</v>
      </c>
      <c r="AP88" s="108">
        <f t="shared" si="29"/>
        <v>123951994.4525459</v>
      </c>
      <c r="AQ88" s="108">
        <f t="shared" si="30"/>
        <v>8538673.8184186127</v>
      </c>
      <c r="AR88" s="108">
        <f t="shared" si="31"/>
        <v>18837491.543559901</v>
      </c>
      <c r="AS88" s="108">
        <f>LOOKUPS!$C$4*('Unit Level Costs'!AK88-'Unit Level Costs'!AG88)</f>
        <v>0</v>
      </c>
      <c r="AT88" s="108">
        <f t="shared" si="32"/>
        <v>34382916.054678857</v>
      </c>
      <c r="AU88" s="108">
        <f t="shared" si="39"/>
        <v>-160504050.18024385</v>
      </c>
      <c r="AV88" s="108">
        <f t="shared" si="40"/>
        <v>25207025.68895942</v>
      </c>
      <c r="AW88" s="112">
        <f t="shared" si="41"/>
        <v>17.733953637693702</v>
      </c>
      <c r="AX88" s="109">
        <f t="shared" si="42"/>
        <v>20.567713819378103</v>
      </c>
      <c r="AY88" s="112">
        <f t="shared" si="43"/>
        <v>18.658907574506124</v>
      </c>
      <c r="AZ88" s="108">
        <f t="shared" si="33"/>
        <v>11064.732191682131</v>
      </c>
      <c r="BA88" s="109">
        <f t="shared" si="44"/>
        <v>10516.234507152365</v>
      </c>
    </row>
    <row r="89" spans="1:53" x14ac:dyDescent="0.2">
      <c r="A89" s="21" t="b">
        <f t="shared" si="23"/>
        <v>1</v>
      </c>
      <c r="B89" t="s">
        <v>329</v>
      </c>
      <c r="C89" t="s">
        <v>334</v>
      </c>
      <c r="D89">
        <v>2103</v>
      </c>
      <c r="E89" t="s">
        <v>41</v>
      </c>
      <c r="F89">
        <v>3</v>
      </c>
      <c r="G89">
        <v>1330</v>
      </c>
      <c r="H89" t="s">
        <v>42</v>
      </c>
      <c r="I89">
        <v>0</v>
      </c>
      <c r="J89" t="s">
        <v>331</v>
      </c>
      <c r="K89" t="s">
        <v>327</v>
      </c>
      <c r="L89">
        <v>29</v>
      </c>
      <c r="M89" t="s">
        <v>332</v>
      </c>
      <c r="N89">
        <v>71</v>
      </c>
      <c r="O89">
        <v>29071</v>
      </c>
      <c r="P89">
        <v>593</v>
      </c>
      <c r="Q89">
        <v>10427</v>
      </c>
      <c r="R89">
        <v>1972</v>
      </c>
      <c r="S89">
        <v>2042</v>
      </c>
      <c r="T89">
        <v>0</v>
      </c>
      <c r="U89" s="106">
        <v>2454.9513513713</v>
      </c>
      <c r="V89" s="104">
        <f>IFERROR(VLOOKUP($C$4&amp;"yr",LOOKUPS!$B$12:$D$26,2,FALSE),"")</f>
        <v>0.12499399999999999</v>
      </c>
      <c r="W89" s="106">
        <v>13.291021627199999</v>
      </c>
      <c r="X89" s="106">
        <v>21.096316441655599</v>
      </c>
      <c r="Y89" s="104">
        <v>0.31684681305000001</v>
      </c>
      <c r="Z89" s="104">
        <v>0.46380053420315831</v>
      </c>
      <c r="AA89" s="105">
        <v>11.257663601717582</v>
      </c>
      <c r="AB89" s="105">
        <v>4.82</v>
      </c>
      <c r="AC89" s="106">
        <f>IFERROR((VLOOKUP($C$4&amp;"yr",LOOKUPS!$B$12:$D$26,3,FALSE))*SUM(AA89:AB89),"")</f>
        <v>18.206465760996995</v>
      </c>
      <c r="AD89" s="106">
        <f>IFERROR(VLOOKUP($C$4,LOOKUPS!$F$12:$I$26,4,FALSE),"")</f>
        <v>84.990216928104203</v>
      </c>
      <c r="AE89" s="106">
        <v>214.13</v>
      </c>
      <c r="AF89" s="107">
        <f t="shared" si="24"/>
        <v>1.0127612764220264</v>
      </c>
      <c r="AG89" s="108">
        <f t="shared" si="25"/>
        <v>21665971.344000001</v>
      </c>
      <c r="AH89" s="109">
        <f t="shared" si="26"/>
        <v>405.10983986135005</v>
      </c>
      <c r="AI89" s="108">
        <f t="shared" si="27"/>
        <v>15263.048170136331</v>
      </c>
      <c r="AJ89" s="108">
        <f t="shared" si="28"/>
        <v>1419504.8788741708</v>
      </c>
      <c r="AK89" s="108">
        <f t="shared" si="34"/>
        <v>21665971.344000008</v>
      </c>
      <c r="AL89" s="108">
        <f t="shared" si="35"/>
        <v>210438.829896159</v>
      </c>
      <c r="AM89" s="108">
        <f t="shared" si="36"/>
        <v>1893949.469065431</v>
      </c>
      <c r="AN89" s="107">
        <f t="shared" si="37"/>
        <v>0.1482480497446835</v>
      </c>
      <c r="AO89" s="107">
        <f t="shared" si="38"/>
        <v>0.86451322667734287</v>
      </c>
      <c r="AP89" s="108">
        <f t="shared" si="29"/>
        <v>124309651.45298611</v>
      </c>
      <c r="AQ89" s="108">
        <f t="shared" si="30"/>
        <v>8546325.3753434662</v>
      </c>
      <c r="AR89" s="108">
        <f t="shared" si="31"/>
        <v>18866670.04503252</v>
      </c>
      <c r="AS89" s="108">
        <f>LOOKUPS!$C$4*('Unit Level Costs'!AK89-'Unit Level Costs'!AG89)</f>
        <v>1.1762761588180996E-8</v>
      </c>
      <c r="AT89" s="108">
        <f t="shared" si="32"/>
        <v>34482126.161598206</v>
      </c>
      <c r="AU89" s="108">
        <f t="shared" si="39"/>
        <v>-160967176.22673875</v>
      </c>
      <c r="AV89" s="108">
        <f t="shared" si="40"/>
        <v>25237596.808221549</v>
      </c>
      <c r="AW89" s="112">
        <f t="shared" si="41"/>
        <v>17.779154678381833</v>
      </c>
      <c r="AX89" s="109">
        <f t="shared" si="42"/>
        <v>20.565509155613462</v>
      </c>
      <c r="AY89" s="112">
        <f t="shared" si="43"/>
        <v>18.656907516659224</v>
      </c>
      <c r="AZ89" s="108">
        <f t="shared" si="33"/>
        <v>11063.54615737892</v>
      </c>
      <c r="BA89" s="109">
        <f t="shared" si="44"/>
        <v>10543.038724280426</v>
      </c>
    </row>
    <row r="90" spans="1:53" x14ac:dyDescent="0.2">
      <c r="A90" s="21" t="b">
        <f t="shared" si="23"/>
        <v>1</v>
      </c>
      <c r="B90" t="s">
        <v>329</v>
      </c>
      <c r="C90" t="s">
        <v>335</v>
      </c>
      <c r="D90">
        <v>2103</v>
      </c>
      <c r="E90" t="s">
        <v>41</v>
      </c>
      <c r="F90">
        <v>4</v>
      </c>
      <c r="G90">
        <v>1331</v>
      </c>
      <c r="H90" t="s">
        <v>42</v>
      </c>
      <c r="I90">
        <v>0</v>
      </c>
      <c r="J90" t="s">
        <v>331</v>
      </c>
      <c r="K90" t="s">
        <v>327</v>
      </c>
      <c r="L90">
        <v>29</v>
      </c>
      <c r="M90" t="s">
        <v>332</v>
      </c>
      <c r="N90">
        <v>71</v>
      </c>
      <c r="O90">
        <v>29071</v>
      </c>
      <c r="P90">
        <v>593</v>
      </c>
      <c r="Q90">
        <v>10397</v>
      </c>
      <c r="R90">
        <v>1973</v>
      </c>
      <c r="S90">
        <v>2042</v>
      </c>
      <c r="T90">
        <v>0</v>
      </c>
      <c r="U90" s="106">
        <v>2444.625936103831</v>
      </c>
      <c r="V90" s="104">
        <f>IFERROR(VLOOKUP($C$4&amp;"yr",LOOKUPS!$B$12:$D$26,2,FALSE),"")</f>
        <v>0.12499399999999999</v>
      </c>
      <c r="W90" s="106">
        <v>13.252781419199998</v>
      </c>
      <c r="X90" s="106">
        <v>21.049340132825598</v>
      </c>
      <c r="Y90" s="104">
        <v>0.31593519854999996</v>
      </c>
      <c r="Z90" s="104">
        <v>0.4618498099599887</v>
      </c>
      <c r="AA90" s="105">
        <v>11.257663601717582</v>
      </c>
      <c r="AB90" s="105">
        <v>4.82</v>
      </c>
      <c r="AC90" s="106">
        <f>IFERROR((VLOOKUP($C$4&amp;"yr",LOOKUPS!$B$12:$D$26,3,FALSE))*SUM(AA90:AB90),"")</f>
        <v>18.206465760996995</v>
      </c>
      <c r="AD90" s="106">
        <f>IFERROR(VLOOKUP($C$4,LOOKUPS!$F$12:$I$26,4,FALSE),"")</f>
        <v>84.990216928104203</v>
      </c>
      <c r="AE90" s="106">
        <v>214.13</v>
      </c>
      <c r="AF90" s="107">
        <f t="shared" si="24"/>
        <v>1.0098474144969609</v>
      </c>
      <c r="AG90" s="108">
        <f t="shared" si="25"/>
        <v>21603635.184</v>
      </c>
      <c r="AH90" s="109">
        <f t="shared" si="26"/>
        <v>405.65042725985001</v>
      </c>
      <c r="AI90" s="108">
        <f t="shared" si="27"/>
        <v>15198.852474154004</v>
      </c>
      <c r="AJ90" s="108">
        <f t="shared" si="28"/>
        <v>1421399.0971185144</v>
      </c>
      <c r="AK90" s="108">
        <f t="shared" si="34"/>
        <v>21603635.184</v>
      </c>
      <c r="AL90" s="108">
        <f t="shared" si="35"/>
        <v>209833.36668556291</v>
      </c>
      <c r="AM90" s="108">
        <f t="shared" si="36"/>
        <v>1888500.3001700663</v>
      </c>
      <c r="AN90" s="107">
        <f t="shared" si="37"/>
        <v>0.14762452509709684</v>
      </c>
      <c r="AO90" s="107">
        <f t="shared" si="38"/>
        <v>0.86222288939986402</v>
      </c>
      <c r="AP90" s="108">
        <f t="shared" si="29"/>
        <v>123951994.4525459</v>
      </c>
      <c r="AQ90" s="108">
        <f t="shared" si="30"/>
        <v>8538673.8184186127</v>
      </c>
      <c r="AR90" s="108">
        <f t="shared" si="31"/>
        <v>18837491.543559901</v>
      </c>
      <c r="AS90" s="108">
        <f>LOOKUPS!$C$4*('Unit Level Costs'!AK90-'Unit Level Costs'!AG90)</f>
        <v>0</v>
      </c>
      <c r="AT90" s="108">
        <f t="shared" si="32"/>
        <v>34382916.054678857</v>
      </c>
      <c r="AU90" s="108">
        <f t="shared" si="39"/>
        <v>-160504050.18024385</v>
      </c>
      <c r="AV90" s="108">
        <f t="shared" si="40"/>
        <v>25207025.68895942</v>
      </c>
      <c r="AW90" s="112">
        <f t="shared" si="41"/>
        <v>17.733953637693702</v>
      </c>
      <c r="AX90" s="109">
        <f t="shared" si="42"/>
        <v>20.567713819378103</v>
      </c>
      <c r="AY90" s="112">
        <f t="shared" si="43"/>
        <v>18.658907574506124</v>
      </c>
      <c r="AZ90" s="108">
        <f t="shared" si="33"/>
        <v>11064.732191682131</v>
      </c>
      <c r="BA90" s="109">
        <f t="shared" si="44"/>
        <v>10516.234507152365</v>
      </c>
    </row>
    <row r="91" spans="1:53" x14ac:dyDescent="0.2">
      <c r="A91" s="21" t="b">
        <f t="shared" si="23"/>
        <v>0</v>
      </c>
      <c r="B91" t="s">
        <v>336</v>
      </c>
      <c r="C91" t="s">
        <v>337</v>
      </c>
      <c r="D91">
        <v>2107</v>
      </c>
      <c r="E91" t="s">
        <v>41</v>
      </c>
      <c r="F91">
        <v>1</v>
      </c>
      <c r="G91">
        <v>1336</v>
      </c>
      <c r="H91" t="s">
        <v>42</v>
      </c>
      <c r="I91">
        <v>0</v>
      </c>
      <c r="J91" t="s">
        <v>331</v>
      </c>
      <c r="K91" t="s">
        <v>327</v>
      </c>
      <c r="L91">
        <v>29</v>
      </c>
      <c r="M91" t="s">
        <v>338</v>
      </c>
      <c r="N91">
        <v>183</v>
      </c>
      <c r="O91">
        <v>29183</v>
      </c>
      <c r="P91">
        <v>487</v>
      </c>
      <c r="Q91">
        <v>11127</v>
      </c>
      <c r="R91">
        <v>1967</v>
      </c>
      <c r="S91">
        <v>2029</v>
      </c>
      <c r="T91">
        <v>0</v>
      </c>
      <c r="U91" s="106">
        <v>2966.1439833660056</v>
      </c>
      <c r="V91" s="104">
        <f>IFERROR(VLOOKUP($C$4&amp;"yr",LOOKUPS!$B$12:$D$26,2,FALSE),"")</f>
        <v>0.12499399999999999</v>
      </c>
      <c r="W91" s="106">
        <v>15.064681818916297</v>
      </c>
      <c r="X91" s="106">
        <v>24.313173558198308</v>
      </c>
      <c r="Y91" s="104">
        <v>0.35912938507056424</v>
      </c>
      <c r="Z91" s="104">
        <v>0.56037736276940486</v>
      </c>
      <c r="AA91" s="105">
        <v>12.16643644108202</v>
      </c>
      <c r="AB91" s="105">
        <v>4.82</v>
      </c>
      <c r="AC91" s="106">
        <f>IFERROR((VLOOKUP($C$4&amp;"yr",LOOKUPS!$B$12:$D$26,3,FALSE))*SUM(AA91:AB91),"")</f>
        <v>19.235566878813959</v>
      </c>
      <c r="AD91" s="106">
        <f>IFERROR(VLOOKUP($C$4,LOOKUPS!$F$12:$I$26,4,FALSE),"")</f>
        <v>84.990216928104203</v>
      </c>
      <c r="AE91" s="106">
        <v>205.4</v>
      </c>
      <c r="AF91" s="107">
        <f t="shared" si="24"/>
        <v>1.0366895581964981</v>
      </c>
      <c r="AG91" s="108">
        <f t="shared" si="25"/>
        <v>18987646.896000002</v>
      </c>
      <c r="AH91" s="109">
        <f t="shared" si="26"/>
        <v>312.10398947063521</v>
      </c>
      <c r="AI91" s="108">
        <f t="shared" si="27"/>
        <v>17362.318915535168</v>
      </c>
      <c r="AJ91" s="108">
        <f t="shared" si="28"/>
        <v>1093612.379105106</v>
      </c>
      <c r="AK91" s="108">
        <f t="shared" si="34"/>
        <v>18987646.896000002</v>
      </c>
      <c r="AL91" s="108">
        <f t="shared" si="35"/>
        <v>176905.68232052983</v>
      </c>
      <c r="AM91" s="108">
        <f t="shared" si="36"/>
        <v>1592151.1408847682</v>
      </c>
      <c r="AN91" s="107">
        <f t="shared" si="37"/>
        <v>0.16176269188292317</v>
      </c>
      <c r="AO91" s="107">
        <f t="shared" si="38"/>
        <v>0.87492686631357497</v>
      </c>
      <c r="AP91" s="108">
        <f t="shared" si="29"/>
        <v>115712616.84688316</v>
      </c>
      <c r="AQ91" s="108">
        <f t="shared" si="30"/>
        <v>7588238.4642056515</v>
      </c>
      <c r="AR91" s="108">
        <f t="shared" si="31"/>
        <v>16474922.524446487</v>
      </c>
      <c r="AS91" s="108">
        <f>LOOKUPS!$C$4*('Unit Level Costs'!AK91-'Unit Level Costs'!AG91)</f>
        <v>0</v>
      </c>
      <c r="AT91" s="108">
        <f t="shared" si="32"/>
        <v>30625929.751668904</v>
      </c>
      <c r="AU91" s="108">
        <f t="shared" si="39"/>
        <v>-135317270.84612504</v>
      </c>
      <c r="AV91" s="108">
        <f t="shared" si="40"/>
        <v>35084436.741079152</v>
      </c>
      <c r="AW91" s="112">
        <f t="shared" si="41"/>
        <v>32.081235921806645</v>
      </c>
      <c r="AX91" s="109">
        <f t="shared" si="42"/>
        <v>36.667334330442984</v>
      </c>
      <c r="AY91" s="112">
        <f t="shared" si="43"/>
        <v>33.264387490195936</v>
      </c>
      <c r="AZ91" s="108">
        <f t="shared" si="33"/>
        <v>16199.756707725421</v>
      </c>
      <c r="BA91" s="109">
        <f t="shared" si="44"/>
        <v>15623.561893919836</v>
      </c>
    </row>
    <row r="92" spans="1:53" x14ac:dyDescent="0.2">
      <c r="A92" s="21" t="b">
        <f t="shared" si="23"/>
        <v>0</v>
      </c>
      <c r="B92" t="s">
        <v>336</v>
      </c>
      <c r="C92" t="s">
        <v>339</v>
      </c>
      <c r="D92">
        <v>2107</v>
      </c>
      <c r="E92" t="s">
        <v>41</v>
      </c>
      <c r="F92">
        <v>2</v>
      </c>
      <c r="G92">
        <v>1337</v>
      </c>
      <c r="H92" t="s">
        <v>42</v>
      </c>
      <c r="I92">
        <v>0</v>
      </c>
      <c r="J92" t="s">
        <v>331</v>
      </c>
      <c r="K92" t="s">
        <v>327</v>
      </c>
      <c r="L92">
        <v>29</v>
      </c>
      <c r="M92" t="s">
        <v>338</v>
      </c>
      <c r="N92">
        <v>183</v>
      </c>
      <c r="O92">
        <v>29183</v>
      </c>
      <c r="P92">
        <v>487</v>
      </c>
      <c r="Q92">
        <v>11339</v>
      </c>
      <c r="R92">
        <v>1968</v>
      </c>
      <c r="S92">
        <v>2029</v>
      </c>
      <c r="T92">
        <v>0</v>
      </c>
      <c r="U92" s="106">
        <v>3055.2931591582164</v>
      </c>
      <c r="V92" s="104">
        <f>IFERROR(VLOOKUP($C$4&amp;"yr",LOOKUPS!$B$12:$D$26,2,FALSE),"")</f>
        <v>0.12499399999999999</v>
      </c>
      <c r="W92" s="106">
        <v>15.351755143211101</v>
      </c>
      <c r="X92" s="106">
        <v>24.665829724161824</v>
      </c>
      <c r="Y92" s="104">
        <v>0.3659729724535184</v>
      </c>
      <c r="Z92" s="104">
        <v>0.57721982905009261</v>
      </c>
      <c r="AA92" s="105">
        <v>12.16643644108202</v>
      </c>
      <c r="AB92" s="105">
        <v>4.82</v>
      </c>
      <c r="AC92" s="106">
        <f>IFERROR((VLOOKUP($C$4&amp;"yr",LOOKUPS!$B$12:$D$26,3,FALSE))*SUM(AA92:AB92),"")</f>
        <v>19.235566878813959</v>
      </c>
      <c r="AD92" s="106">
        <f>IFERROR(VLOOKUP($C$4,LOOKUPS!$F$12:$I$26,4,FALSE),"")</f>
        <v>84.990216928104203</v>
      </c>
      <c r="AE92" s="106">
        <v>205.4</v>
      </c>
      <c r="AF92" s="107">
        <f t="shared" si="24"/>
        <v>1.0564413499047445</v>
      </c>
      <c r="AG92" s="108">
        <f t="shared" si="25"/>
        <v>19349413.872000001</v>
      </c>
      <c r="AH92" s="109">
        <f t="shared" si="26"/>
        <v>308.77116241513659</v>
      </c>
      <c r="AI92" s="108">
        <f t="shared" si="27"/>
        <v>17884.095641599</v>
      </c>
      <c r="AJ92" s="108">
        <f t="shared" si="28"/>
        <v>1081934.1531026387</v>
      </c>
      <c r="AK92" s="108">
        <f t="shared" si="34"/>
        <v>19349413.872000009</v>
      </c>
      <c r="AL92" s="108">
        <f t="shared" si="35"/>
        <v>180276.22286622526</v>
      </c>
      <c r="AM92" s="108">
        <f t="shared" si="36"/>
        <v>1622486.0057960271</v>
      </c>
      <c r="AN92" s="107">
        <f t="shared" si="37"/>
        <v>0.16662402452982109</v>
      </c>
      <c r="AO92" s="107">
        <f t="shared" si="38"/>
        <v>0.88981732537492342</v>
      </c>
      <c r="AP92" s="108">
        <f t="shared" si="29"/>
        <v>117917642.21551554</v>
      </c>
      <c r="AQ92" s="108">
        <f t="shared" si="30"/>
        <v>7616096.9158632746</v>
      </c>
      <c r="AR92" s="108">
        <f t="shared" si="31"/>
        <v>16609588.199509179</v>
      </c>
      <c r="AS92" s="108">
        <f>LOOKUPS!$C$4*('Unit Level Costs'!AK92-'Unit Level Costs'!AG92)</f>
        <v>1.1762761588180996E-8</v>
      </c>
      <c r="AT92" s="108">
        <f t="shared" si="32"/>
        <v>31209438.074429214</v>
      </c>
      <c r="AU92" s="108">
        <f t="shared" si="39"/>
        <v>-137895437.59541768</v>
      </c>
      <c r="AV92" s="108">
        <f t="shared" si="40"/>
        <v>35457327.809899539</v>
      </c>
      <c r="AW92" s="112">
        <f t="shared" si="41"/>
        <v>32.772167981035949</v>
      </c>
      <c r="AX92" s="109">
        <f t="shared" si="42"/>
        <v>36.830220143474321</v>
      </c>
      <c r="AY92" s="112">
        <f t="shared" si="43"/>
        <v>33.412156530413064</v>
      </c>
      <c r="AZ92" s="108">
        <f t="shared" si="33"/>
        <v>16271.720230311163</v>
      </c>
      <c r="BA92" s="109">
        <f t="shared" si="44"/>
        <v>15960.045806764507</v>
      </c>
    </row>
    <row r="93" spans="1:53" x14ac:dyDescent="0.2">
      <c r="A93" s="21" t="b">
        <f t="shared" si="23"/>
        <v>1</v>
      </c>
      <c r="B93" t="s">
        <v>340</v>
      </c>
      <c r="C93" t="s">
        <v>341</v>
      </c>
      <c r="D93">
        <v>2167</v>
      </c>
      <c r="E93" t="s">
        <v>41</v>
      </c>
      <c r="F93">
        <v>1</v>
      </c>
      <c r="G93">
        <v>1357</v>
      </c>
      <c r="H93" t="s">
        <v>42</v>
      </c>
      <c r="I93">
        <v>0</v>
      </c>
      <c r="J93" t="s">
        <v>342</v>
      </c>
      <c r="K93" t="s">
        <v>327</v>
      </c>
      <c r="L93">
        <v>29</v>
      </c>
      <c r="M93" t="s">
        <v>340</v>
      </c>
      <c r="N93">
        <v>143</v>
      </c>
      <c r="O93">
        <v>29143</v>
      </c>
      <c r="P93">
        <v>579</v>
      </c>
      <c r="Q93">
        <v>9859</v>
      </c>
      <c r="R93">
        <v>1972</v>
      </c>
      <c r="S93">
        <v>9999</v>
      </c>
      <c r="T93">
        <v>0</v>
      </c>
      <c r="U93" s="106">
        <v>2470.3825941993568</v>
      </c>
      <c r="V93" s="104">
        <f>IFERROR(VLOOKUP($C$4&amp;"yr",LOOKUPS!$B$12:$D$26,2,FALSE),"")</f>
        <v>0.12499399999999999</v>
      </c>
      <c r="W93" s="106">
        <v>13.347981680541311</v>
      </c>
      <c r="X93" s="106">
        <v>21.281599815805706</v>
      </c>
      <c r="Y93" s="104">
        <v>0.31820469296913417</v>
      </c>
      <c r="Z93" s="104">
        <v>0.46671587452673485</v>
      </c>
      <c r="AA93" s="105">
        <v>11.789674741156006</v>
      </c>
      <c r="AB93" s="105">
        <v>4.82</v>
      </c>
      <c r="AC93" s="106">
        <f>IFERROR((VLOOKUP($C$4&amp;"yr",LOOKUPS!$B$12:$D$26,3,FALSE))*SUM(AA93:AB93),"")</f>
        <v>18.808919129508819</v>
      </c>
      <c r="AD93" s="106">
        <f>IFERROR(VLOOKUP($C$4,LOOKUPS!$F$12:$I$26,4,FALSE),"")</f>
        <v>84.990216928104203</v>
      </c>
      <c r="AE93" s="106">
        <v>214.13</v>
      </c>
      <c r="AF93" s="107">
        <f t="shared" si="24"/>
        <v>0.95759215730744796</v>
      </c>
      <c r="AG93" s="108">
        <f t="shared" si="25"/>
        <v>20002096.943999998</v>
      </c>
      <c r="AH93" s="109">
        <f t="shared" si="26"/>
        <v>394.75948277087127</v>
      </c>
      <c r="AI93" s="108">
        <f t="shared" si="27"/>
        <v>14460.351806959079</v>
      </c>
      <c r="AJ93" s="108">
        <f t="shared" si="28"/>
        <v>1383237.227629133</v>
      </c>
      <c r="AK93" s="108">
        <f t="shared" si="34"/>
        <v>20002096.943999998</v>
      </c>
      <c r="AL93" s="108">
        <f t="shared" si="35"/>
        <v>194277.82902198675</v>
      </c>
      <c r="AM93" s="108">
        <f t="shared" si="36"/>
        <v>1748500.4611978806</v>
      </c>
      <c r="AN93" s="107">
        <f t="shared" si="37"/>
        <v>0.14045156184451363</v>
      </c>
      <c r="AO93" s="107">
        <f t="shared" si="38"/>
        <v>0.81714059546293427</v>
      </c>
      <c r="AP93" s="108">
        <f t="shared" si="29"/>
        <v>121895018.14980687</v>
      </c>
      <c r="AQ93" s="108">
        <f t="shared" si="30"/>
        <v>8401113.3358241301</v>
      </c>
      <c r="AR93" s="108">
        <f t="shared" si="31"/>
        <v>18463425.174236421</v>
      </c>
      <c r="AS93" s="108">
        <f>LOOKUPS!$C$4*('Unit Level Costs'!AK93-'Unit Level Costs'!AG93)</f>
        <v>0</v>
      </c>
      <c r="AT93" s="108">
        <f t="shared" si="32"/>
        <v>32887403.772579808</v>
      </c>
      <c r="AU93" s="108">
        <f t="shared" si="39"/>
        <v>-148605433.4960981</v>
      </c>
      <c r="AV93" s="108">
        <f t="shared" si="40"/>
        <v>33041526.936349154</v>
      </c>
      <c r="AW93" s="112">
        <f t="shared" si="41"/>
        <v>23.887100691312575</v>
      </c>
      <c r="AX93" s="109">
        <f t="shared" si="42"/>
        <v>29.232546790530982</v>
      </c>
      <c r="AY93" s="112">
        <f t="shared" si="43"/>
        <v>26.519592479843038</v>
      </c>
      <c r="AZ93" s="108">
        <f t="shared" si="33"/>
        <v>15354.844045829119</v>
      </c>
      <c r="BA93" s="109">
        <f t="shared" si="44"/>
        <v>13830.631300269981</v>
      </c>
    </row>
    <row r="94" spans="1:53" x14ac:dyDescent="0.2">
      <c r="A94" s="21" t="b">
        <f t="shared" si="23"/>
        <v>1</v>
      </c>
      <c r="B94" t="s">
        <v>340</v>
      </c>
      <c r="C94" t="s">
        <v>343</v>
      </c>
      <c r="D94">
        <v>2167</v>
      </c>
      <c r="E94" t="s">
        <v>41</v>
      </c>
      <c r="F94">
        <v>2</v>
      </c>
      <c r="G94">
        <v>1358</v>
      </c>
      <c r="H94" t="s">
        <v>42</v>
      </c>
      <c r="I94">
        <v>0</v>
      </c>
      <c r="J94" t="s">
        <v>342</v>
      </c>
      <c r="K94" t="s">
        <v>327</v>
      </c>
      <c r="L94">
        <v>29</v>
      </c>
      <c r="M94" t="s">
        <v>340</v>
      </c>
      <c r="N94">
        <v>143</v>
      </c>
      <c r="O94">
        <v>29143</v>
      </c>
      <c r="P94">
        <v>575</v>
      </c>
      <c r="Q94">
        <v>9814</v>
      </c>
      <c r="R94">
        <v>1977</v>
      </c>
      <c r="S94">
        <v>9999</v>
      </c>
      <c r="T94">
        <v>0</v>
      </c>
      <c r="U94" s="106">
        <v>2453.8834226361996</v>
      </c>
      <c r="V94" s="104">
        <f>IFERROR(VLOOKUP($C$4&amp;"yr",LOOKUPS!$B$12:$D$26,2,FALSE),"")</f>
        <v>0.12499399999999999</v>
      </c>
      <c r="W94" s="106">
        <v>13.287071275987318</v>
      </c>
      <c r="X94" s="106">
        <v>21.240751467845865</v>
      </c>
      <c r="Y94" s="104">
        <v>0.31675263998887093</v>
      </c>
      <c r="Z94" s="104">
        <v>0.46359877626707746</v>
      </c>
      <c r="AA94" s="105">
        <v>11.789674741156006</v>
      </c>
      <c r="AB94" s="105">
        <v>4.82</v>
      </c>
      <c r="AC94" s="106">
        <f>IFERROR((VLOOKUP($C$4&amp;"yr",LOOKUPS!$B$12:$D$26,3,FALSE))*SUM(AA94:AB94),"")</f>
        <v>18.808919129508819</v>
      </c>
      <c r="AD94" s="106">
        <f>IFERROR(VLOOKUP($C$4,LOOKUPS!$F$12:$I$26,4,FALSE),"")</f>
        <v>84.990216928104203</v>
      </c>
      <c r="AE94" s="106">
        <v>214.13</v>
      </c>
      <c r="AF94" s="107">
        <f t="shared" si="24"/>
        <v>0.95322136441984939</v>
      </c>
      <c r="AG94" s="108">
        <f t="shared" si="25"/>
        <v>19773247.199999999</v>
      </c>
      <c r="AH94" s="109">
        <f t="shared" si="26"/>
        <v>392.86723200639921</v>
      </c>
      <c r="AI94" s="108">
        <f t="shared" si="27"/>
        <v>14363.758390285098</v>
      </c>
      <c r="AJ94" s="108">
        <f t="shared" si="28"/>
        <v>1376606.7809504231</v>
      </c>
      <c r="AK94" s="108">
        <f t="shared" si="34"/>
        <v>19773247.199999999</v>
      </c>
      <c r="AL94" s="108">
        <f t="shared" si="35"/>
        <v>192055.04050331126</v>
      </c>
      <c r="AM94" s="108">
        <f t="shared" si="36"/>
        <v>1728495.3645298013</v>
      </c>
      <c r="AN94" s="107">
        <f t="shared" si="37"/>
        <v>0.13951336224765254</v>
      </c>
      <c r="AO94" s="107">
        <f t="shared" si="38"/>
        <v>0.81370800217219685</v>
      </c>
      <c r="AP94" s="108">
        <f t="shared" si="29"/>
        <v>120500514.18735659</v>
      </c>
      <c r="AQ94" s="108">
        <f t="shared" si="30"/>
        <v>8344795.2349084662</v>
      </c>
      <c r="AR94" s="108">
        <f t="shared" si="31"/>
        <v>18291072.417495731</v>
      </c>
      <c r="AS94" s="108">
        <f>LOOKUPS!$C$4*('Unit Level Costs'!AK94-'Unit Level Costs'!AG94)</f>
        <v>0</v>
      </c>
      <c r="AT94" s="108">
        <f t="shared" si="32"/>
        <v>32511129.527171899</v>
      </c>
      <c r="AU94" s="108">
        <f t="shared" si="39"/>
        <v>-146905195.99061036</v>
      </c>
      <c r="AV94" s="108">
        <f t="shared" si="40"/>
        <v>32742315.376322329</v>
      </c>
      <c r="AW94" s="112">
        <f t="shared" si="41"/>
        <v>23.784798847000236</v>
      </c>
      <c r="AX94" s="109">
        <f t="shared" si="42"/>
        <v>29.230140029969739</v>
      </c>
      <c r="AY94" s="112">
        <f t="shared" si="43"/>
        <v>26.517409080984976</v>
      </c>
      <c r="AZ94" s="108">
        <f t="shared" si="33"/>
        <v>15247.510221566361</v>
      </c>
      <c r="BA94" s="109">
        <f t="shared" si="44"/>
        <v>13676.259337025136</v>
      </c>
    </row>
    <row r="95" spans="1:53" x14ac:dyDescent="0.2">
      <c r="A95" s="21" t="b">
        <f t="shared" si="23"/>
        <v>1</v>
      </c>
      <c r="B95" t="s">
        <v>344</v>
      </c>
      <c r="C95" t="s">
        <v>345</v>
      </c>
      <c r="D95">
        <v>2168</v>
      </c>
      <c r="E95" t="s">
        <v>41</v>
      </c>
      <c r="F95" t="s">
        <v>346</v>
      </c>
      <c r="G95">
        <v>1359</v>
      </c>
      <c r="H95" t="s">
        <v>42</v>
      </c>
      <c r="I95">
        <v>0</v>
      </c>
      <c r="J95" t="s">
        <v>342</v>
      </c>
      <c r="K95" t="s">
        <v>327</v>
      </c>
      <c r="L95">
        <v>29</v>
      </c>
      <c r="M95" t="s">
        <v>347</v>
      </c>
      <c r="N95">
        <v>175</v>
      </c>
      <c r="O95">
        <v>29175</v>
      </c>
      <c r="P95">
        <v>165</v>
      </c>
      <c r="Q95">
        <v>9907</v>
      </c>
      <c r="R95">
        <v>1966</v>
      </c>
      <c r="S95">
        <v>9999</v>
      </c>
      <c r="T95">
        <v>0</v>
      </c>
      <c r="U95" s="106">
        <v>2282.9690093211229</v>
      </c>
      <c r="V95" s="104">
        <f>IFERROR(VLOOKUP($C$4&amp;"yr",LOOKUPS!$B$12:$D$26,2,FALSE),"")</f>
        <v>0.12499399999999999</v>
      </c>
      <c r="W95" s="106">
        <v>12.640493653862194</v>
      </c>
      <c r="X95" s="106">
        <v>32.667455851732967</v>
      </c>
      <c r="Y95" s="104">
        <v>0.30133877153646121</v>
      </c>
      <c r="Z95" s="104">
        <v>0.43130885078473663</v>
      </c>
      <c r="AA95" s="105">
        <v>26.474661631473555</v>
      </c>
      <c r="AB95" s="105">
        <v>4.82</v>
      </c>
      <c r="AC95" s="106">
        <f>IFERROR((VLOOKUP($C$4&amp;"yr",LOOKUPS!$B$12:$D$26,3,FALSE))*SUM(AA95:AB95),"")</f>
        <v>35.438307431344782</v>
      </c>
      <c r="AD95" s="106">
        <f>IFERROR(VLOOKUP($C$4,LOOKUPS!$F$12:$I$26,4,FALSE),"")</f>
        <v>84.990216928104203</v>
      </c>
      <c r="AE95" s="106">
        <v>214.13</v>
      </c>
      <c r="AF95" s="107">
        <f t="shared" si="24"/>
        <v>0.9622543363875532</v>
      </c>
      <c r="AG95" s="108">
        <f t="shared" si="25"/>
        <v>5727831.1200000001</v>
      </c>
      <c r="AH95" s="109">
        <f t="shared" si="26"/>
        <v>115.27910269648389</v>
      </c>
      <c r="AI95" s="108">
        <f t="shared" si="27"/>
        <v>14179.976784724386</v>
      </c>
      <c r="AJ95" s="108">
        <f t="shared" si="28"/>
        <v>403937.97584847955</v>
      </c>
      <c r="AK95" s="108">
        <f t="shared" si="34"/>
        <v>5727831.1200000001</v>
      </c>
      <c r="AL95" s="108">
        <f t="shared" si="35"/>
        <v>55633.696712582772</v>
      </c>
      <c r="AM95" s="108">
        <f t="shared" si="36"/>
        <v>500703.2704132449</v>
      </c>
      <c r="AN95" s="107">
        <f t="shared" si="37"/>
        <v>0.1377283148377498</v>
      </c>
      <c r="AO95" s="107">
        <f t="shared" si="38"/>
        <v>0.82452602154980337</v>
      </c>
      <c r="AP95" s="108">
        <f t="shared" si="29"/>
        <v>32895748.288089205</v>
      </c>
      <c r="AQ95" s="108">
        <f t="shared" si="30"/>
        <v>3765874.9979647784</v>
      </c>
      <c r="AR95" s="108">
        <f t="shared" si="31"/>
        <v>5105975.420266646</v>
      </c>
      <c r="AS95" s="108">
        <f>LOOKUPS!$C$4*('Unit Level Costs'!AK95-'Unit Level Costs'!AG95)</f>
        <v>0</v>
      </c>
      <c r="AT95" s="108">
        <f t="shared" si="32"/>
        <v>17744076.428784333</v>
      </c>
      <c r="AU95" s="108">
        <f t="shared" si="39"/>
        <v>-42554879.5690329</v>
      </c>
      <c r="AV95" s="108">
        <f t="shared" si="40"/>
        <v>16956795.566072062</v>
      </c>
      <c r="AW95" s="112">
        <f t="shared" si="41"/>
        <v>41.978711039619348</v>
      </c>
      <c r="AX95" s="109">
        <f t="shared" si="42"/>
        <v>50.91253634508093</v>
      </c>
      <c r="AY95" s="112">
        <f t="shared" si="43"/>
        <v>46.187549981929536</v>
      </c>
      <c r="AZ95" s="108">
        <f t="shared" si="33"/>
        <v>7620.9457470183734</v>
      </c>
      <c r="BA95" s="109">
        <f t="shared" si="44"/>
        <v>6926.4873215371927</v>
      </c>
    </row>
    <row r="96" spans="1:53" x14ac:dyDescent="0.2">
      <c r="A96" s="21" t="b">
        <f t="shared" si="23"/>
        <v>1</v>
      </c>
      <c r="B96" t="s">
        <v>344</v>
      </c>
      <c r="C96" t="s">
        <v>348</v>
      </c>
      <c r="D96">
        <v>2168</v>
      </c>
      <c r="E96" t="s">
        <v>41</v>
      </c>
      <c r="F96" t="s">
        <v>349</v>
      </c>
      <c r="G96">
        <v>1360</v>
      </c>
      <c r="H96" t="s">
        <v>42</v>
      </c>
      <c r="I96">
        <v>0</v>
      </c>
      <c r="J96" t="s">
        <v>342</v>
      </c>
      <c r="K96" t="s">
        <v>327</v>
      </c>
      <c r="L96">
        <v>29</v>
      </c>
      <c r="M96" t="s">
        <v>347</v>
      </c>
      <c r="N96">
        <v>175</v>
      </c>
      <c r="O96">
        <v>29175</v>
      </c>
      <c r="P96">
        <v>270</v>
      </c>
      <c r="Q96">
        <v>9930</v>
      </c>
      <c r="R96">
        <v>1969</v>
      </c>
      <c r="S96">
        <v>9999</v>
      </c>
      <c r="T96">
        <v>0</v>
      </c>
      <c r="U96" s="106">
        <v>2290.5678709555991</v>
      </c>
      <c r="V96" s="104">
        <f>IFERROR(VLOOKUP($C$4&amp;"yr",LOOKUPS!$B$12:$D$26,2,FALSE),"")</f>
        <v>0.12499399999999999</v>
      </c>
      <c r="W96" s="106">
        <v>12.669859587767393</v>
      </c>
      <c r="X96" s="106">
        <v>26.038286085025938</v>
      </c>
      <c r="Y96" s="104">
        <v>0.3020388307817985</v>
      </c>
      <c r="Z96" s="104">
        <v>0.43274446215986107</v>
      </c>
      <c r="AA96" s="105">
        <v>26.474661631473555</v>
      </c>
      <c r="AB96" s="105">
        <v>4.82</v>
      </c>
      <c r="AC96" s="106">
        <f>IFERROR((VLOOKUP($C$4&amp;"yr",LOOKUPS!$B$12:$D$26,3,FALSE))*SUM(AA96:AB96),"")</f>
        <v>35.438307431344782</v>
      </c>
      <c r="AD96" s="106">
        <f>IFERROR(VLOOKUP($C$4,LOOKUPS!$F$12:$I$26,4,FALSE),"")</f>
        <v>84.990216928104203</v>
      </c>
      <c r="AE96" s="106">
        <v>214.13</v>
      </c>
      <c r="AF96" s="107">
        <f t="shared" si="24"/>
        <v>0.96448829719677032</v>
      </c>
      <c r="AG96" s="108">
        <f t="shared" si="25"/>
        <v>9394574.4000000004</v>
      </c>
      <c r="AH96" s="109">
        <f t="shared" si="26"/>
        <v>188.4495156889144</v>
      </c>
      <c r="AI96" s="108">
        <f t="shared" si="27"/>
        <v>14227.15250924742</v>
      </c>
      <c r="AJ96" s="108">
        <f t="shared" si="28"/>
        <v>660327.10297395615</v>
      </c>
      <c r="AK96" s="108">
        <f t="shared" si="34"/>
        <v>9394574.4000000004</v>
      </c>
      <c r="AL96" s="108">
        <f t="shared" si="35"/>
        <v>91248.308821192055</v>
      </c>
      <c r="AM96" s="108">
        <f t="shared" si="36"/>
        <v>821234.77939072845</v>
      </c>
      <c r="AN96" s="107">
        <f t="shared" si="37"/>
        <v>0.1381865266626667</v>
      </c>
      <c r="AO96" s="107">
        <f t="shared" si="38"/>
        <v>0.82630177053410359</v>
      </c>
      <c r="AP96" s="108">
        <f t="shared" si="29"/>
        <v>53954460.803335689</v>
      </c>
      <c r="AQ96" s="108">
        <f t="shared" si="30"/>
        <v>4906902.4020925369</v>
      </c>
      <c r="AR96" s="108">
        <f t="shared" si="31"/>
        <v>8366251.6766772447</v>
      </c>
      <c r="AS96" s="108">
        <f>LOOKUPS!$C$4*('Unit Level Costs'!AK96-'Unit Level Costs'!AG96)</f>
        <v>0</v>
      </c>
      <c r="AT96" s="108">
        <f t="shared" si="32"/>
        <v>29103170.585361246</v>
      </c>
      <c r="AU96" s="108">
        <f t="shared" si="39"/>
        <v>-69796922.049321815</v>
      </c>
      <c r="AV96" s="108">
        <f t="shared" si="40"/>
        <v>26533863.418144897</v>
      </c>
      <c r="AW96" s="112">
        <f t="shared" si="41"/>
        <v>40.182908286881897</v>
      </c>
      <c r="AX96" s="109">
        <f t="shared" si="42"/>
        <v>48.629822323760159</v>
      </c>
      <c r="AY96" s="112">
        <f t="shared" si="43"/>
        <v>44.116685406658945</v>
      </c>
      <c r="AZ96" s="108">
        <f t="shared" si="33"/>
        <v>11911.505059797915</v>
      </c>
      <c r="BA96" s="109">
        <f t="shared" si="44"/>
        <v>10849.385237458113</v>
      </c>
    </row>
    <row r="97" spans="1:53" x14ac:dyDescent="0.2">
      <c r="A97" s="21" t="b">
        <f t="shared" si="23"/>
        <v>1</v>
      </c>
      <c r="B97" t="s">
        <v>344</v>
      </c>
      <c r="C97" t="s">
        <v>350</v>
      </c>
      <c r="D97">
        <v>2168</v>
      </c>
      <c r="E97" t="s">
        <v>41</v>
      </c>
      <c r="F97" t="s">
        <v>351</v>
      </c>
      <c r="G97">
        <v>1361</v>
      </c>
      <c r="H97" t="s">
        <v>42</v>
      </c>
      <c r="I97">
        <v>0</v>
      </c>
      <c r="J97" t="s">
        <v>342</v>
      </c>
      <c r="K97" t="s">
        <v>327</v>
      </c>
      <c r="L97">
        <v>29</v>
      </c>
      <c r="M97" t="s">
        <v>347</v>
      </c>
      <c r="N97">
        <v>175</v>
      </c>
      <c r="O97">
        <v>29175</v>
      </c>
      <c r="P97">
        <v>699</v>
      </c>
      <c r="Q97">
        <v>9903</v>
      </c>
      <c r="R97">
        <v>1982</v>
      </c>
      <c r="S97">
        <v>9999</v>
      </c>
      <c r="T97">
        <v>0</v>
      </c>
      <c r="U97" s="106">
        <v>2281.6513023686584</v>
      </c>
      <c r="V97" s="104">
        <f>IFERROR(VLOOKUP($C$4&amp;"yr",LOOKUPS!$B$12:$D$26,2,FALSE),"")</f>
        <v>0.12499399999999999</v>
      </c>
      <c r="W97" s="106">
        <v>12.635395357906114</v>
      </c>
      <c r="X97" s="106">
        <v>19.567726738938102</v>
      </c>
      <c r="Y97" s="104">
        <v>0.30121723243503029</v>
      </c>
      <c r="Z97" s="104">
        <v>0.43105990361593222</v>
      </c>
      <c r="AA97" s="105">
        <v>26.474661631473555</v>
      </c>
      <c r="AB97" s="105">
        <v>4.82</v>
      </c>
      <c r="AC97" s="106">
        <f>IFERROR((VLOOKUP($C$4&amp;"yr",LOOKUPS!$B$12:$D$26,3,FALSE))*SUM(AA97:AB97),"")</f>
        <v>35.438307431344782</v>
      </c>
      <c r="AD97" s="106">
        <f>IFERROR(VLOOKUP($C$4,LOOKUPS!$F$12:$I$26,4,FALSE),"")</f>
        <v>84.990216928104203</v>
      </c>
      <c r="AE97" s="106">
        <v>214.13</v>
      </c>
      <c r="AF97" s="107">
        <f t="shared" si="24"/>
        <v>0.96186582146421107</v>
      </c>
      <c r="AG97" s="108">
        <f t="shared" si="25"/>
        <v>24255378.287999999</v>
      </c>
      <c r="AH97" s="109">
        <f t="shared" si="26"/>
        <v>488.44915452791383</v>
      </c>
      <c r="AI97" s="108">
        <f t="shared" si="27"/>
        <v>14171.786225508577</v>
      </c>
      <c r="AJ97" s="108">
        <f t="shared" si="28"/>
        <v>1711525.8374658101</v>
      </c>
      <c r="AK97" s="108">
        <f t="shared" si="34"/>
        <v>24255378.287999999</v>
      </c>
      <c r="AL97" s="108">
        <f t="shared" si="35"/>
        <v>235589.41090490064</v>
      </c>
      <c r="AM97" s="108">
        <f t="shared" si="36"/>
        <v>2120304.6981441057</v>
      </c>
      <c r="AN97" s="107">
        <f t="shared" si="37"/>
        <v>0.13764876097560336</v>
      </c>
      <c r="AO97" s="107">
        <f t="shared" si="38"/>
        <v>0.82421706048860766</v>
      </c>
      <c r="AP97" s="108">
        <f t="shared" si="29"/>
        <v>139302144.37228817</v>
      </c>
      <c r="AQ97" s="108">
        <f t="shared" si="30"/>
        <v>9557839.5816675685</v>
      </c>
      <c r="AR97" s="108">
        <f t="shared" si="31"/>
        <v>21625805.621651873</v>
      </c>
      <c r="AS97" s="108">
        <f>LOOKUPS!$C$4*('Unit Level Costs'!AK97-'Unit Level Costs'!AG97)</f>
        <v>0</v>
      </c>
      <c r="AT97" s="108">
        <f t="shared" si="32"/>
        <v>75140009.740955517</v>
      </c>
      <c r="AU97" s="108">
        <f t="shared" si="39"/>
        <v>-180205156.24894604</v>
      </c>
      <c r="AV97" s="108">
        <f t="shared" si="40"/>
        <v>65420643.067617089</v>
      </c>
      <c r="AW97" s="112">
        <f t="shared" si="41"/>
        <v>38.223579005084083</v>
      </c>
      <c r="AX97" s="109">
        <f t="shared" si="42"/>
        <v>46.375622196444951</v>
      </c>
      <c r="AY97" s="112">
        <f t="shared" si="43"/>
        <v>42.071688466338522</v>
      </c>
      <c r="AZ97" s="108">
        <f t="shared" si="33"/>
        <v>29408.110237970628</v>
      </c>
      <c r="BA97" s="109">
        <f t="shared" si="44"/>
        <v>26718.281724553774</v>
      </c>
    </row>
    <row r="98" spans="1:53" x14ac:dyDescent="0.2">
      <c r="A98" s="21" t="b">
        <f t="shared" si="23"/>
        <v>1</v>
      </c>
      <c r="B98" t="s">
        <v>352</v>
      </c>
      <c r="C98" t="s">
        <v>353</v>
      </c>
      <c r="D98">
        <v>2240</v>
      </c>
      <c r="E98" t="s">
        <v>41</v>
      </c>
      <c r="F98">
        <v>6</v>
      </c>
      <c r="G98">
        <v>0</v>
      </c>
      <c r="H98" t="s">
        <v>42</v>
      </c>
      <c r="I98">
        <v>0</v>
      </c>
      <c r="J98" t="s">
        <v>354</v>
      </c>
      <c r="K98" t="s">
        <v>355</v>
      </c>
      <c r="L98">
        <v>31</v>
      </c>
      <c r="M98" t="s">
        <v>356</v>
      </c>
      <c r="N98">
        <v>53</v>
      </c>
      <c r="O98">
        <v>31053</v>
      </c>
      <c r="P98">
        <v>15.5</v>
      </c>
      <c r="Q98">
        <v>12282</v>
      </c>
      <c r="R98">
        <v>1958</v>
      </c>
      <c r="S98">
        <v>9999</v>
      </c>
      <c r="T98">
        <v>0</v>
      </c>
      <c r="U98" s="106">
        <v>3156.6478297807962</v>
      </c>
      <c r="V98" s="104">
        <f>IFERROR(VLOOKUP($C$4&amp;"yr",LOOKUPS!$B$12:$D$26,2,FALSE),"")</f>
        <v>0.12499399999999999</v>
      </c>
      <c r="W98" s="106">
        <v>15.670773623928758</v>
      </c>
      <c r="X98" s="106">
        <v>201.7003615982251</v>
      </c>
      <c r="Y98" s="104">
        <v>0.37357810558433679</v>
      </c>
      <c r="Z98" s="104">
        <v>0.59636821272477514</v>
      </c>
      <c r="AA98" s="105">
        <v>67.070617121999305</v>
      </c>
      <c r="AB98" s="105">
        <v>4.82</v>
      </c>
      <c r="AC98" s="106">
        <f>IFERROR((VLOOKUP($C$4&amp;"yr",LOOKUPS!$B$12:$D$26,3,FALSE))*SUM(AA98:AB98),"")</f>
        <v>81.409469161227946</v>
      </c>
      <c r="AD98" s="106">
        <f>IFERROR(VLOOKUP($C$4,LOOKUPS!$F$12:$I$26,4,FALSE),"")</f>
        <v>84.990216928104203</v>
      </c>
      <c r="AE98" s="106">
        <v>214.13</v>
      </c>
      <c r="AF98" s="107">
        <f t="shared" si="24"/>
        <v>1.1929350721219267</v>
      </c>
      <c r="AG98" s="108">
        <f t="shared" si="25"/>
        <v>667059.98400000005</v>
      </c>
      <c r="AH98" s="109">
        <f t="shared" si="26"/>
        <v>9.7095393634427793</v>
      </c>
      <c r="AI98" s="108">
        <f t="shared" si="27"/>
        <v>19606.594388685688</v>
      </c>
      <c r="AJ98" s="108">
        <f t="shared" si="28"/>
        <v>34022.225929503496</v>
      </c>
      <c r="AK98" s="108">
        <f t="shared" si="34"/>
        <v>667059.98400000005</v>
      </c>
      <c r="AL98" s="108">
        <f t="shared" si="35"/>
        <v>6479.0689637086107</v>
      </c>
      <c r="AM98" s="108">
        <f t="shared" si="36"/>
        <v>58311.620673377489</v>
      </c>
      <c r="AN98" s="107">
        <f t="shared" si="37"/>
        <v>0.19043636289799817</v>
      </c>
      <c r="AO98" s="107">
        <f t="shared" si="38"/>
        <v>1.0024987092239286</v>
      </c>
      <c r="AP98" s="108">
        <f t="shared" si="29"/>
        <v>3831015.647394699</v>
      </c>
      <c r="AQ98" s="108">
        <f t="shared" si="30"/>
        <v>1958417.600558609</v>
      </c>
      <c r="AR98" s="108">
        <f t="shared" si="31"/>
        <v>533154.60072340851</v>
      </c>
      <c r="AS98" s="108">
        <f>LOOKUPS!$C$4*('Unit Level Costs'!AK98-'Unit Level Costs'!AG98)</f>
        <v>0</v>
      </c>
      <c r="AT98" s="108">
        <f t="shared" si="32"/>
        <v>4747118.0849505467</v>
      </c>
      <c r="AU98" s="108">
        <f t="shared" si="39"/>
        <v>-4955917.2904596785</v>
      </c>
      <c r="AV98" s="108">
        <f t="shared" si="40"/>
        <v>6113788.6431675842</v>
      </c>
      <c r="AW98" s="112">
        <f t="shared" si="41"/>
        <v>179.69984256279395</v>
      </c>
      <c r="AX98" s="109">
        <f t="shared" si="42"/>
        <v>179.25194407672231</v>
      </c>
      <c r="AY98" s="112">
        <f t="shared" si="43"/>
        <v>162.61629690349477</v>
      </c>
      <c r="AZ98" s="108">
        <f t="shared" si="33"/>
        <v>2520.5526020041689</v>
      </c>
      <c r="BA98" s="109">
        <f t="shared" si="44"/>
        <v>2785.3475597233064</v>
      </c>
    </row>
    <row r="99" spans="1:53" x14ac:dyDescent="0.2">
      <c r="A99" s="21" t="b">
        <f t="shared" si="23"/>
        <v>1</v>
      </c>
      <c r="B99" t="s">
        <v>352</v>
      </c>
      <c r="C99" t="s">
        <v>357</v>
      </c>
      <c r="D99">
        <v>2240</v>
      </c>
      <c r="E99" t="s">
        <v>41</v>
      </c>
      <c r="F99">
        <v>7</v>
      </c>
      <c r="G99">
        <v>0</v>
      </c>
      <c r="H99" t="s">
        <v>42</v>
      </c>
      <c r="I99">
        <v>0</v>
      </c>
      <c r="J99" t="s">
        <v>354</v>
      </c>
      <c r="K99" t="s">
        <v>355</v>
      </c>
      <c r="L99">
        <v>31</v>
      </c>
      <c r="M99" t="s">
        <v>356</v>
      </c>
      <c r="N99">
        <v>53</v>
      </c>
      <c r="O99">
        <v>31053</v>
      </c>
      <c r="P99">
        <v>21</v>
      </c>
      <c r="Q99">
        <v>12341</v>
      </c>
      <c r="R99">
        <v>1963</v>
      </c>
      <c r="S99">
        <v>9999</v>
      </c>
      <c r="T99">
        <v>0</v>
      </c>
      <c r="U99" s="106">
        <v>3180.9245388316335</v>
      </c>
      <c r="V99" s="104">
        <f>IFERROR(VLOOKUP($C$4&amp;"yr",LOOKUPS!$B$12:$D$26,2,FALSE),"")</f>
        <v>0.12499399999999999</v>
      </c>
      <c r="W99" s="106">
        <v>15.746052838645291</v>
      </c>
      <c r="X99" s="106">
        <v>154.0084330662782</v>
      </c>
      <c r="Y99" s="104">
        <v>0.37537269895276737</v>
      </c>
      <c r="Z99" s="104">
        <v>0.60095467861143448</v>
      </c>
      <c r="AA99" s="105">
        <v>67.070617121999305</v>
      </c>
      <c r="AB99" s="105">
        <v>4.82</v>
      </c>
      <c r="AC99" s="106">
        <f>IFERROR((VLOOKUP($C$4&amp;"yr",LOOKUPS!$B$12:$D$26,3,FALSE))*SUM(AA99:AB99),"")</f>
        <v>81.409469161227946</v>
      </c>
      <c r="AD99" s="106">
        <f>IFERROR(VLOOKUP($C$4,LOOKUPS!$F$12:$I$26,4,FALSE),"")</f>
        <v>84.990216928104203</v>
      </c>
      <c r="AE99" s="106">
        <v>214.13</v>
      </c>
      <c r="AF99" s="107">
        <f t="shared" si="24"/>
        <v>1.1986656672412226</v>
      </c>
      <c r="AG99" s="108">
        <f t="shared" si="25"/>
        <v>908100.14399999997</v>
      </c>
      <c r="AH99" s="109">
        <f t="shared" si="26"/>
        <v>13.117173321991885</v>
      </c>
      <c r="AI99" s="108">
        <f t="shared" si="27"/>
        <v>19757.381688743713</v>
      </c>
      <c r="AJ99" s="108">
        <f t="shared" si="28"/>
        <v>45962.575320259566</v>
      </c>
      <c r="AK99" s="108">
        <f t="shared" si="34"/>
        <v>908100.14400000009</v>
      </c>
      <c r="AL99" s="108">
        <f t="shared" si="35"/>
        <v>8820.2614458278149</v>
      </c>
      <c r="AM99" s="108">
        <f t="shared" si="36"/>
        <v>79382.35301245033</v>
      </c>
      <c r="AN99" s="107">
        <f t="shared" si="37"/>
        <v>0.19190094080607326</v>
      </c>
      <c r="AO99" s="107">
        <f t="shared" si="38"/>
        <v>1.0067647264351494</v>
      </c>
      <c r="AP99" s="108">
        <f t="shared" si="29"/>
        <v>5215341.9640729558</v>
      </c>
      <c r="AQ99" s="108">
        <f t="shared" si="30"/>
        <v>2020155.3095787573</v>
      </c>
      <c r="AR99" s="108">
        <f t="shared" si="31"/>
        <v>723729.13959302113</v>
      </c>
      <c r="AS99" s="108">
        <f>LOOKUPS!$C$4*('Unit Level Costs'!AK99-'Unit Level Costs'!AG99)</f>
        <v>1.8379314981532807E-10</v>
      </c>
      <c r="AT99" s="108">
        <f t="shared" si="32"/>
        <v>6462475.2195127858</v>
      </c>
      <c r="AU99" s="108">
        <f t="shared" si="39"/>
        <v>-6746723.4027915001</v>
      </c>
      <c r="AV99" s="108">
        <f t="shared" si="40"/>
        <v>7674978.2299660202</v>
      </c>
      <c r="AW99" s="112">
        <f t="shared" si="41"/>
        <v>166.98320702197495</v>
      </c>
      <c r="AX99" s="109">
        <f t="shared" si="42"/>
        <v>165.86120136851176</v>
      </c>
      <c r="AY99" s="112">
        <f t="shared" si="43"/>
        <v>150.46829480949989</v>
      </c>
      <c r="AZ99" s="108">
        <f t="shared" si="33"/>
        <v>3159.8341909994979</v>
      </c>
      <c r="BA99" s="109">
        <f t="shared" si="44"/>
        <v>3506.6473474614741</v>
      </c>
    </row>
    <row r="100" spans="1:53" x14ac:dyDescent="0.2">
      <c r="A100" s="21" t="b">
        <f t="shared" si="23"/>
        <v>1</v>
      </c>
      <c r="B100" t="s">
        <v>352</v>
      </c>
      <c r="C100" t="s">
        <v>358</v>
      </c>
      <c r="D100">
        <v>2240</v>
      </c>
      <c r="E100" t="s">
        <v>41</v>
      </c>
      <c r="F100">
        <v>8</v>
      </c>
      <c r="G100">
        <v>1371</v>
      </c>
      <c r="H100" t="s">
        <v>42</v>
      </c>
      <c r="I100">
        <v>0</v>
      </c>
      <c r="J100" t="s">
        <v>354</v>
      </c>
      <c r="K100" t="s">
        <v>355</v>
      </c>
      <c r="L100">
        <v>31</v>
      </c>
      <c r="M100" t="s">
        <v>356</v>
      </c>
      <c r="N100">
        <v>53</v>
      </c>
      <c r="O100">
        <v>31053</v>
      </c>
      <c r="P100">
        <v>82</v>
      </c>
      <c r="Q100">
        <v>12240</v>
      </c>
      <c r="R100">
        <v>1976</v>
      </c>
      <c r="S100">
        <v>9999</v>
      </c>
      <c r="T100">
        <v>0</v>
      </c>
      <c r="U100" s="106">
        <v>3139.4636153890024</v>
      </c>
      <c r="V100" s="104">
        <f>IFERROR(VLOOKUP($C$4&amp;"yr",LOOKUPS!$B$12:$D$26,2,FALSE),"")</f>
        <v>0.12499399999999999</v>
      </c>
      <c r="W100" s="106">
        <v>15.61722540438724</v>
      </c>
      <c r="X100" s="106">
        <v>53.672446359502459</v>
      </c>
      <c r="Y100" s="104">
        <v>0.37230156092267519</v>
      </c>
      <c r="Z100" s="104">
        <v>0.59312169306957985</v>
      </c>
      <c r="AA100" s="105">
        <v>67.070617121999305</v>
      </c>
      <c r="AB100" s="105">
        <v>4.82</v>
      </c>
      <c r="AC100" s="106">
        <f>IFERROR((VLOOKUP($C$4&amp;"yr",LOOKUPS!$B$12:$D$26,3,FALSE))*SUM(AA100:AB100),"")</f>
        <v>81.409469161227946</v>
      </c>
      <c r="AD100" s="106">
        <f>IFERROR(VLOOKUP($C$4,LOOKUPS!$F$12:$I$26,4,FALSE),"")</f>
        <v>84.990216928104203</v>
      </c>
      <c r="AE100" s="106">
        <v>214.13</v>
      </c>
      <c r="AF100" s="107">
        <f t="shared" si="24"/>
        <v>1.1888556654268347</v>
      </c>
      <c r="AG100" s="108">
        <f t="shared" si="25"/>
        <v>3516894.72</v>
      </c>
      <c r="AH100" s="109">
        <f t="shared" si="26"/>
        <v>51.471272004340634</v>
      </c>
      <c r="AI100" s="108">
        <f t="shared" si="27"/>
        <v>19499.809523171658</v>
      </c>
      <c r="AJ100" s="108">
        <f t="shared" si="28"/>
        <v>180355.33710320957</v>
      </c>
      <c r="AK100" s="108">
        <f t="shared" si="34"/>
        <v>3516894.7200000011</v>
      </c>
      <c r="AL100" s="108">
        <f t="shared" si="35"/>
        <v>34159.15206357617</v>
      </c>
      <c r="AM100" s="108">
        <f t="shared" si="36"/>
        <v>307432.36857218551</v>
      </c>
      <c r="AN100" s="107">
        <f t="shared" si="37"/>
        <v>0.18939917505201612</v>
      </c>
      <c r="AO100" s="107">
        <f t="shared" si="38"/>
        <v>0.99945649037481865</v>
      </c>
      <c r="AP100" s="108">
        <f t="shared" si="29"/>
        <v>20198053.658813074</v>
      </c>
      <c r="AQ100" s="108">
        <f t="shared" si="30"/>
        <v>2762589.0857083332</v>
      </c>
      <c r="AR100" s="108">
        <f t="shared" si="31"/>
        <v>2816649.9524250692</v>
      </c>
      <c r="AS100" s="108">
        <f>LOOKUPS!$C$4*('Unit Level Costs'!AK100-'Unit Level Costs'!AG100)</f>
        <v>1.4703451985226245E-9</v>
      </c>
      <c r="AT100" s="108">
        <f t="shared" si="32"/>
        <v>25027905.928440601</v>
      </c>
      <c r="AU100" s="108">
        <f t="shared" si="39"/>
        <v>-26128743.695670933</v>
      </c>
      <c r="AV100" s="108">
        <f t="shared" si="40"/>
        <v>24676454.929716147</v>
      </c>
      <c r="AW100" s="112">
        <f t="shared" si="41"/>
        <v>136.82131799401577</v>
      </c>
      <c r="AX100" s="109">
        <f t="shared" si="42"/>
        <v>136.8957221366432</v>
      </c>
      <c r="AY100" s="112">
        <f t="shared" si="43"/>
        <v>124.19098442950485</v>
      </c>
      <c r="AZ100" s="108">
        <f t="shared" si="33"/>
        <v>10183.660723219398</v>
      </c>
      <c r="BA100" s="109">
        <f t="shared" si="44"/>
        <v>11219.348075509293</v>
      </c>
    </row>
    <row r="101" spans="1:53" x14ac:dyDescent="0.2">
      <c r="A101" s="21" t="b">
        <f t="shared" si="23"/>
        <v>1</v>
      </c>
      <c r="B101" t="s">
        <v>359</v>
      </c>
      <c r="C101" t="s">
        <v>360</v>
      </c>
      <c r="D101">
        <v>2277</v>
      </c>
      <c r="E101" t="s">
        <v>41</v>
      </c>
      <c r="F101">
        <v>1</v>
      </c>
      <c r="G101">
        <v>1379</v>
      </c>
      <c r="H101" t="s">
        <v>42</v>
      </c>
      <c r="I101">
        <v>0</v>
      </c>
      <c r="J101" t="s">
        <v>354</v>
      </c>
      <c r="K101" t="s">
        <v>355</v>
      </c>
      <c r="L101">
        <v>31</v>
      </c>
      <c r="M101" t="s">
        <v>361</v>
      </c>
      <c r="N101">
        <v>109</v>
      </c>
      <c r="O101">
        <v>31109</v>
      </c>
      <c r="P101">
        <v>104</v>
      </c>
      <c r="Q101">
        <v>11681</v>
      </c>
      <c r="R101">
        <v>1968</v>
      </c>
      <c r="S101">
        <v>9999</v>
      </c>
      <c r="T101">
        <v>0</v>
      </c>
      <c r="U101" s="106">
        <v>2917.0631965562316</v>
      </c>
      <c r="V101" s="104">
        <f>IFERROR(VLOOKUP($C$4&amp;"yr",LOOKUPS!$B$12:$D$26,2,FALSE),"")</f>
        <v>0.12499399999999999</v>
      </c>
      <c r="W101" s="106">
        <v>14.903973592025888</v>
      </c>
      <c r="X101" s="106">
        <v>45.500835199148838</v>
      </c>
      <c r="Y101" s="104">
        <v>0.35529823567141389</v>
      </c>
      <c r="Z101" s="104">
        <v>0.55110479810991875</v>
      </c>
      <c r="AA101" s="105">
        <v>32.672175505044535</v>
      </c>
      <c r="AB101" s="105">
        <v>4.82</v>
      </c>
      <c r="AC101" s="106">
        <f>IFERROR((VLOOKUP($C$4&amp;"yr",LOOKUPS!$B$12:$D$26,3,FALSE))*SUM(AA101:AB101),"")</f>
        <v>42.456418205252234</v>
      </c>
      <c r="AD101" s="106">
        <f>IFERROR(VLOOKUP($C$4,LOOKUPS!$F$12:$I$26,4,FALSE),"")</f>
        <v>84.990216928104203</v>
      </c>
      <c r="AE101" s="106">
        <v>214.13</v>
      </c>
      <c r="AF101" s="107">
        <f t="shared" si="24"/>
        <v>1.1345607048897759</v>
      </c>
      <c r="AG101" s="108">
        <f t="shared" si="25"/>
        <v>4256743.2960000001</v>
      </c>
      <c r="AH101" s="109">
        <f t="shared" si="26"/>
        <v>67.048983490172958</v>
      </c>
      <c r="AI101" s="108">
        <f t="shared" si="27"/>
        <v>18118.455146721961</v>
      </c>
      <c r="AJ101" s="108">
        <f t="shared" si="28"/>
        <v>234939.63814956605</v>
      </c>
      <c r="AK101" s="108">
        <f t="shared" si="34"/>
        <v>4256743.2960000001</v>
      </c>
      <c r="AL101" s="108">
        <f t="shared" si="35"/>
        <v>41345.207383311266</v>
      </c>
      <c r="AM101" s="108">
        <f t="shared" si="36"/>
        <v>372106.86644980137</v>
      </c>
      <c r="AN101" s="107">
        <f t="shared" si="37"/>
        <v>0.17598225531015033</v>
      </c>
      <c r="AO101" s="107">
        <f t="shared" si="38"/>
        <v>0.95857844957962557</v>
      </c>
      <c r="AP101" s="108">
        <f t="shared" si="29"/>
        <v>24447091.746478602</v>
      </c>
      <c r="AQ101" s="108">
        <f t="shared" si="30"/>
        <v>3050784.7480568113</v>
      </c>
      <c r="AR101" s="108">
        <f t="shared" si="31"/>
        <v>3501534.1627012505</v>
      </c>
      <c r="AS101" s="108">
        <f>LOOKUPS!$C$4*('Unit Level Costs'!AK101-'Unit Level Costs'!AG101)</f>
        <v>0</v>
      </c>
      <c r="AT101" s="108">
        <f t="shared" si="32"/>
        <v>15798324.739038708</v>
      </c>
      <c r="AU101" s="108">
        <f t="shared" si="39"/>
        <v>-31625443.300005719</v>
      </c>
      <c r="AV101" s="108">
        <f t="shared" si="40"/>
        <v>15172292.096269652</v>
      </c>
      <c r="AW101" s="112">
        <f t="shared" si="41"/>
        <v>64.579532920752811</v>
      </c>
      <c r="AX101" s="109">
        <f t="shared" si="42"/>
        <v>67.370107213523823</v>
      </c>
      <c r="AY101" s="112">
        <f t="shared" si="43"/>
        <v>61.117760331601033</v>
      </c>
      <c r="AZ101" s="108">
        <f t="shared" si="33"/>
        <v>6356.2470744865077</v>
      </c>
      <c r="BA101" s="109">
        <f t="shared" si="44"/>
        <v>6716.2714237582923</v>
      </c>
    </row>
    <row r="102" spans="1:53" x14ac:dyDescent="0.2">
      <c r="A102" s="21" t="b">
        <f t="shared" si="23"/>
        <v>1</v>
      </c>
      <c r="B102" t="s">
        <v>359</v>
      </c>
      <c r="C102" t="s">
        <v>362</v>
      </c>
      <c r="D102">
        <v>2277</v>
      </c>
      <c r="E102" t="s">
        <v>41</v>
      </c>
      <c r="F102">
        <v>2</v>
      </c>
      <c r="G102">
        <v>1380</v>
      </c>
      <c r="H102" t="s">
        <v>42</v>
      </c>
      <c r="I102">
        <v>0</v>
      </c>
      <c r="J102" t="s">
        <v>354</v>
      </c>
      <c r="K102" t="s">
        <v>355</v>
      </c>
      <c r="L102">
        <v>31</v>
      </c>
      <c r="M102" t="s">
        <v>361</v>
      </c>
      <c r="N102">
        <v>109</v>
      </c>
      <c r="O102">
        <v>31109</v>
      </c>
      <c r="P102">
        <v>115</v>
      </c>
      <c r="Q102">
        <v>11706</v>
      </c>
      <c r="R102">
        <v>1961</v>
      </c>
      <c r="S102">
        <v>9999</v>
      </c>
      <c r="T102">
        <v>0</v>
      </c>
      <c r="U102" s="106">
        <v>2926.7586924409393</v>
      </c>
      <c r="V102" s="104">
        <f>IFERROR(VLOOKUP($C$4&amp;"yr",LOOKUPS!$B$12:$D$26,2,FALSE),"")</f>
        <v>0.12499399999999999</v>
      </c>
      <c r="W102" s="106">
        <v>14.935872260786486</v>
      </c>
      <c r="X102" s="106">
        <v>42.939047310275612</v>
      </c>
      <c r="Y102" s="104">
        <v>0.35605867319238277</v>
      </c>
      <c r="Z102" s="104">
        <v>0.55293651512874276</v>
      </c>
      <c r="AA102" s="105">
        <v>32.672175505044535</v>
      </c>
      <c r="AB102" s="105">
        <v>4.82</v>
      </c>
      <c r="AC102" s="106">
        <f>IFERROR((VLOOKUP($C$4&amp;"yr",LOOKUPS!$B$12:$D$26,3,FALSE))*SUM(AA102:AB102),"")</f>
        <v>42.456418205252234</v>
      </c>
      <c r="AD102" s="106">
        <f>IFERROR(VLOOKUP($C$4,LOOKUPS!$F$12:$I$26,4,FALSE),"")</f>
        <v>84.990216928104203</v>
      </c>
      <c r="AE102" s="106">
        <v>214.13</v>
      </c>
      <c r="AF102" s="107">
        <f t="shared" si="24"/>
        <v>1.1369889231606638</v>
      </c>
      <c r="AG102" s="108">
        <f t="shared" si="25"/>
        <v>4717049.76</v>
      </c>
      <c r="AH102" s="109">
        <f t="shared" si="26"/>
        <v>74.053252582875984</v>
      </c>
      <c r="AI102" s="108">
        <f t="shared" si="27"/>
        <v>18178.674846097063</v>
      </c>
      <c r="AJ102" s="108">
        <f t="shared" si="28"/>
        <v>259482.59705039745</v>
      </c>
      <c r="AK102" s="108">
        <f t="shared" si="34"/>
        <v>4717049.76</v>
      </c>
      <c r="AL102" s="108">
        <f t="shared" si="35"/>
        <v>45816.105647682118</v>
      </c>
      <c r="AM102" s="108">
        <f t="shared" si="36"/>
        <v>412344.95082913904</v>
      </c>
      <c r="AN102" s="107">
        <f t="shared" si="37"/>
        <v>0.17656716160731034</v>
      </c>
      <c r="AO102" s="107">
        <f t="shared" si="38"/>
        <v>0.96042176155335346</v>
      </c>
      <c r="AP102" s="108">
        <f t="shared" si="29"/>
        <v>27090699.671552889</v>
      </c>
      <c r="AQ102" s="108">
        <f t="shared" si="30"/>
        <v>3179776.1161359018</v>
      </c>
      <c r="AR102" s="108">
        <f t="shared" si="31"/>
        <v>3875598.9234418683</v>
      </c>
      <c r="AS102" s="108">
        <f>LOOKUPS!$C$4*('Unit Level Costs'!AK102-'Unit Level Costs'!AG102)</f>
        <v>0</v>
      </c>
      <c r="AT102" s="108">
        <f t="shared" si="32"/>
        <v>17506689.677226096</v>
      </c>
      <c r="AU102" s="108">
        <f t="shared" si="39"/>
        <v>-35045286.820176989</v>
      </c>
      <c r="AV102" s="108">
        <f t="shared" si="40"/>
        <v>16607477.568179771</v>
      </c>
      <c r="AW102" s="112">
        <f t="shared" si="41"/>
        <v>64.002278985030429</v>
      </c>
      <c r="AX102" s="109">
        <f t="shared" si="42"/>
        <v>66.639763432177261</v>
      </c>
      <c r="AY102" s="112">
        <f t="shared" si="43"/>
        <v>60.4551967995802</v>
      </c>
      <c r="AZ102" s="108">
        <f t="shared" si="33"/>
        <v>6952.3476319517231</v>
      </c>
      <c r="BA102" s="109">
        <f t="shared" si="44"/>
        <v>7360.2620832784996</v>
      </c>
    </row>
    <row r="103" spans="1:53" x14ac:dyDescent="0.2">
      <c r="A103" s="21" t="b">
        <f t="shared" si="23"/>
        <v>0</v>
      </c>
      <c r="B103" t="s">
        <v>363</v>
      </c>
      <c r="C103" t="s">
        <v>364</v>
      </c>
      <c r="D103">
        <v>2291</v>
      </c>
      <c r="E103" t="s">
        <v>41</v>
      </c>
      <c r="F103">
        <v>4</v>
      </c>
      <c r="G103">
        <v>1384</v>
      </c>
      <c r="H103" t="s">
        <v>42</v>
      </c>
      <c r="I103">
        <v>0</v>
      </c>
      <c r="J103" t="s">
        <v>354</v>
      </c>
      <c r="K103" t="s">
        <v>355</v>
      </c>
      <c r="L103">
        <v>31</v>
      </c>
      <c r="M103" t="s">
        <v>365</v>
      </c>
      <c r="N103">
        <v>55</v>
      </c>
      <c r="O103">
        <v>31055</v>
      </c>
      <c r="P103">
        <v>120</v>
      </c>
      <c r="Q103">
        <v>10592</v>
      </c>
      <c r="R103">
        <v>1963</v>
      </c>
      <c r="S103">
        <v>9999</v>
      </c>
      <c r="T103" t="s">
        <v>1188</v>
      </c>
      <c r="U103" s="106">
        <v>2620.336231782288</v>
      </c>
      <c r="V103" s="104">
        <f>IFERROR(VLOOKUP($C$4&amp;"yr",LOOKUPS!$B$12:$D$26,2,FALSE),"")</f>
        <v>0.12499399999999999</v>
      </c>
      <c r="W103" s="106">
        <v>13.889925031924747</v>
      </c>
      <c r="X103" s="106">
        <v>40.629523922475641</v>
      </c>
      <c r="Y103" s="104">
        <v>0.33112416812731676</v>
      </c>
      <c r="Z103" s="104">
        <v>0.49504579527152731</v>
      </c>
      <c r="AA103" s="105">
        <v>33.839118087838173</v>
      </c>
      <c r="AB103" s="105">
        <v>4.82</v>
      </c>
      <c r="AC103" s="106">
        <f>IFERROR((VLOOKUP($C$4&amp;"yr",LOOKUPS!$B$12:$D$26,3,FALSE))*SUM(AA103:AB103),"")</f>
        <v>43.77787265939395</v>
      </c>
      <c r="AD103" s="106">
        <f>IFERROR(VLOOKUP($C$4,LOOKUPS!$F$12:$I$26,4,FALSE),"")</f>
        <v>84.990216928104203</v>
      </c>
      <c r="AE103" s="106">
        <v>214.13</v>
      </c>
      <c r="AF103" s="107">
        <f t="shared" si="24"/>
        <v>1.0287875170098884</v>
      </c>
      <c r="AG103" s="108">
        <f t="shared" si="25"/>
        <v>4453724.1600000001</v>
      </c>
      <c r="AH103" s="109">
        <f t="shared" si="26"/>
        <v>80.265099824722</v>
      </c>
      <c r="AI103" s="108">
        <f t="shared" si="27"/>
        <v>15835.525063516017</v>
      </c>
      <c r="AJ103" s="108">
        <f t="shared" si="28"/>
        <v>281248.90978582588</v>
      </c>
      <c r="AK103" s="108">
        <f t="shared" si="34"/>
        <v>4453724.1600000011</v>
      </c>
      <c r="AL103" s="108">
        <f t="shared" si="35"/>
        <v>43258.457515231799</v>
      </c>
      <c r="AM103" s="108">
        <f t="shared" si="36"/>
        <v>389326.11763708619</v>
      </c>
      <c r="AN103" s="107">
        <f t="shared" si="37"/>
        <v>0.15380844515334685</v>
      </c>
      <c r="AO103" s="107">
        <f t="shared" si="38"/>
        <v>0.87497907185654156</v>
      </c>
      <c r="AP103" s="108">
        <f t="shared" si="29"/>
        <v>26288931.722997345</v>
      </c>
      <c r="AQ103" s="108">
        <f t="shared" si="30"/>
        <v>3261132.7934684376</v>
      </c>
      <c r="AR103" s="108">
        <f t="shared" si="31"/>
        <v>3906526.2722356878</v>
      </c>
      <c r="AS103" s="108">
        <f>LOOKUPS!$C$4*('Unit Level Costs'!AK103-'Unit Level Costs'!AG103)</f>
        <v>1.4703451985226245E-9</v>
      </c>
      <c r="AT103" s="108">
        <f t="shared" si="32"/>
        <v>17043869.20089259</v>
      </c>
      <c r="AU103" s="108">
        <f t="shared" si="39"/>
        <v>-33088911.193752572</v>
      </c>
      <c r="AV103" s="108">
        <f t="shared" si="40"/>
        <v>17411548.795841485</v>
      </c>
      <c r="AW103" s="112">
        <f t="shared" si="41"/>
        <v>61.907969026797545</v>
      </c>
      <c r="AX103" s="109">
        <f t="shared" si="42"/>
        <v>70.753656879404488</v>
      </c>
      <c r="AY103" s="112">
        <f t="shared" si="43"/>
        <v>64.187296452331026</v>
      </c>
      <c r="AZ103" s="108">
        <f t="shared" si="33"/>
        <v>7702.4755742797233</v>
      </c>
      <c r="BA103" s="109">
        <f t="shared" si="44"/>
        <v>7428.9562832157053</v>
      </c>
    </row>
    <row r="104" spans="1:53" x14ac:dyDescent="0.2">
      <c r="A104" s="21" t="b">
        <f t="shared" si="23"/>
        <v>0</v>
      </c>
      <c r="B104" t="s">
        <v>363</v>
      </c>
      <c r="C104" t="s">
        <v>366</v>
      </c>
      <c r="D104">
        <v>2291</v>
      </c>
      <c r="E104" t="s">
        <v>41</v>
      </c>
      <c r="F104">
        <v>5</v>
      </c>
      <c r="G104">
        <v>1385</v>
      </c>
      <c r="H104" t="s">
        <v>42</v>
      </c>
      <c r="I104">
        <v>0</v>
      </c>
      <c r="J104" t="s">
        <v>354</v>
      </c>
      <c r="K104" t="s">
        <v>355</v>
      </c>
      <c r="L104">
        <v>31</v>
      </c>
      <c r="M104" t="s">
        <v>365</v>
      </c>
      <c r="N104">
        <v>55</v>
      </c>
      <c r="O104">
        <v>31055</v>
      </c>
      <c r="P104">
        <v>216</v>
      </c>
      <c r="Q104">
        <v>10811</v>
      </c>
      <c r="R104">
        <v>1968</v>
      </c>
      <c r="S104">
        <v>9999</v>
      </c>
      <c r="T104" t="s">
        <v>1188</v>
      </c>
      <c r="U104" s="106">
        <v>2589.5927874420131</v>
      </c>
      <c r="V104" s="104">
        <f>IFERROR(VLOOKUP($C$4&amp;"yr",LOOKUPS!$B$12:$D$26,2,FALSE),"")</f>
        <v>0.12499399999999999</v>
      </c>
      <c r="W104" s="106">
        <v>13.780496289599999</v>
      </c>
      <c r="X104" s="106">
        <v>30.02114026981544</v>
      </c>
      <c r="Y104" s="104">
        <v>0.32851547864999991</v>
      </c>
      <c r="Z104" s="104">
        <v>0.48923760444921205</v>
      </c>
      <c r="AA104" s="105">
        <v>33.839118087838173</v>
      </c>
      <c r="AB104" s="105">
        <v>4.82</v>
      </c>
      <c r="AC104" s="106">
        <f>IFERROR((VLOOKUP($C$4&amp;"yr",LOOKUPS!$B$12:$D$26,3,FALSE))*SUM(AA104:AB104),"")</f>
        <v>43.77787265939395</v>
      </c>
      <c r="AD104" s="106">
        <f>IFERROR(VLOOKUP($C$4,LOOKUPS!$F$12:$I$26,4,FALSE),"")</f>
        <v>84.990216928104203</v>
      </c>
      <c r="AE104" s="106">
        <v>214.13</v>
      </c>
      <c r="AF104" s="107">
        <f t="shared" si="24"/>
        <v>1.0500587090628686</v>
      </c>
      <c r="AG104" s="108">
        <f t="shared" si="25"/>
        <v>8182456.7039999999</v>
      </c>
      <c r="AH104" s="109">
        <f t="shared" si="26"/>
        <v>145.04065661160001</v>
      </c>
      <c r="AI104" s="108">
        <f t="shared" si="27"/>
        <v>16100.147741700433</v>
      </c>
      <c r="AJ104" s="108">
        <f t="shared" si="28"/>
        <v>508222.46076704649</v>
      </c>
      <c r="AK104" s="108">
        <f t="shared" si="34"/>
        <v>8182456.7040000008</v>
      </c>
      <c r="AL104" s="108">
        <f t="shared" si="35"/>
        <v>79475.163477615919</v>
      </c>
      <c r="AM104" s="108">
        <f t="shared" si="36"/>
        <v>715276.47129854315</v>
      </c>
      <c r="AN104" s="107">
        <f t="shared" si="37"/>
        <v>0.15637869164158191</v>
      </c>
      <c r="AO104" s="107">
        <f t="shared" si="38"/>
        <v>0.89368001742128667</v>
      </c>
      <c r="AP104" s="108">
        <f t="shared" si="29"/>
        <v>46947276.203477152</v>
      </c>
      <c r="AQ104" s="108">
        <f t="shared" si="30"/>
        <v>4354285.8969629779</v>
      </c>
      <c r="AR104" s="108">
        <f t="shared" si="31"/>
        <v>7003557.7348916652</v>
      </c>
      <c r="AS104" s="108">
        <f>LOOKUPS!$C$4*('Unit Level Costs'!AK104-'Unit Level Costs'!AG104)</f>
        <v>1.4703451985226245E-9</v>
      </c>
      <c r="AT104" s="108">
        <f t="shared" si="32"/>
        <v>31313282.276768275</v>
      </c>
      <c r="AU104" s="108">
        <f t="shared" si="39"/>
        <v>-60791502.459232084</v>
      </c>
      <c r="AV104" s="108">
        <f t="shared" si="40"/>
        <v>28826899.65286798</v>
      </c>
      <c r="AW104" s="112">
        <f t="shared" si="41"/>
        <v>56.721026476004852</v>
      </c>
      <c r="AX104" s="109">
        <f t="shared" si="42"/>
        <v>63.469055333332115</v>
      </c>
      <c r="AY104" s="112">
        <f t="shared" si="43"/>
        <v>57.578749281803603</v>
      </c>
      <c r="AZ104" s="108">
        <f t="shared" si="33"/>
        <v>12437.009844869579</v>
      </c>
      <c r="BA104" s="109">
        <f t="shared" si="44"/>
        <v>12251.741718817048</v>
      </c>
    </row>
    <row r="105" spans="1:53" x14ac:dyDescent="0.2">
      <c r="A105" s="21" t="b">
        <f t="shared" si="23"/>
        <v>1</v>
      </c>
      <c r="B105" t="s">
        <v>367</v>
      </c>
      <c r="C105" t="s">
        <v>368</v>
      </c>
      <c r="D105">
        <v>2364</v>
      </c>
      <c r="E105" t="s">
        <v>41</v>
      </c>
      <c r="F105">
        <v>1</v>
      </c>
      <c r="G105">
        <v>1417</v>
      </c>
      <c r="H105" t="s">
        <v>42</v>
      </c>
      <c r="I105">
        <v>0</v>
      </c>
      <c r="J105" t="s">
        <v>369</v>
      </c>
      <c r="K105" t="s">
        <v>370</v>
      </c>
      <c r="L105">
        <v>33</v>
      </c>
      <c r="M105" t="s">
        <v>367</v>
      </c>
      <c r="N105">
        <v>13</v>
      </c>
      <c r="O105">
        <v>33013</v>
      </c>
      <c r="P105">
        <v>108</v>
      </c>
      <c r="Q105">
        <v>11390</v>
      </c>
      <c r="R105">
        <v>1960</v>
      </c>
      <c r="S105">
        <v>9999</v>
      </c>
      <c r="T105">
        <v>0</v>
      </c>
      <c r="U105" s="106">
        <v>2801.6920885017898</v>
      </c>
      <c r="V105" s="104">
        <f>IFERROR(VLOOKUP($C$4&amp;"yr",LOOKUPS!$B$12:$D$26,2,FALSE),"")</f>
        <v>0.12499399999999999</v>
      </c>
      <c r="W105" s="106">
        <v>14.518532304000001</v>
      </c>
      <c r="X105" s="106">
        <v>44.02022747467889</v>
      </c>
      <c r="Y105" s="104">
        <v>0.34610963850000004</v>
      </c>
      <c r="Z105" s="104">
        <v>0.52930836555846661</v>
      </c>
      <c r="AA105" s="105">
        <v>60.547963537145542</v>
      </c>
      <c r="AB105" s="105">
        <v>4.82</v>
      </c>
      <c r="AC105" s="106">
        <f>IFERROR((VLOOKUP($C$4&amp;"yr",LOOKUPS!$B$12:$D$26,3,FALSE))*SUM(AA105:AB105),"")</f>
        <v>74.023167761639172</v>
      </c>
      <c r="AD105" s="106">
        <f>IFERROR(VLOOKUP($C$4,LOOKUPS!$F$12:$I$26,4,FALSE),"")</f>
        <v>84.990216928104203</v>
      </c>
      <c r="AE105" s="106">
        <v>205.4</v>
      </c>
      <c r="AF105" s="107">
        <f t="shared" si="24"/>
        <v>1.0611929601741812</v>
      </c>
      <c r="AG105" s="108">
        <f t="shared" si="25"/>
        <v>4310340.4800000004</v>
      </c>
      <c r="AH105" s="109">
        <f t="shared" si="26"/>
        <v>70.620159041999997</v>
      </c>
      <c r="AI105" s="108">
        <f t="shared" si="27"/>
        <v>17418.822283710935</v>
      </c>
      <c r="AJ105" s="108">
        <f t="shared" si="28"/>
        <v>247453.037283168</v>
      </c>
      <c r="AK105" s="108">
        <f t="shared" si="34"/>
        <v>4310340.4800000004</v>
      </c>
      <c r="AL105" s="108">
        <f t="shared" si="35"/>
        <v>40158.937430463586</v>
      </c>
      <c r="AM105" s="108">
        <f t="shared" si="36"/>
        <v>361430.43687417224</v>
      </c>
      <c r="AN105" s="107">
        <f t="shared" si="37"/>
        <v>0.16228912714661287</v>
      </c>
      <c r="AO105" s="107">
        <f t="shared" si="38"/>
        <v>0.89890383302756827</v>
      </c>
      <c r="AP105" s="108">
        <f t="shared" si="29"/>
        <v>24730805.473943431</v>
      </c>
      <c r="AQ105" s="108">
        <f t="shared" si="30"/>
        <v>3108715.4653268415</v>
      </c>
      <c r="AR105" s="108">
        <f t="shared" si="31"/>
        <v>3592654.9155185912</v>
      </c>
      <c r="AS105" s="108">
        <f>LOOKUPS!$C$4*('Unit Level Costs'!AK105-'Unit Level Costs'!AG105)</f>
        <v>0</v>
      </c>
      <c r="AT105" s="108">
        <f t="shared" si="32"/>
        <v>26754225.862899389</v>
      </c>
      <c r="AU105" s="108">
        <f t="shared" si="39"/>
        <v>-30718051.234355371</v>
      </c>
      <c r="AV105" s="108">
        <f t="shared" si="40"/>
        <v>27468350.483332876</v>
      </c>
      <c r="AW105" s="112">
        <f t="shared" si="41"/>
        <v>111.00429715841399</v>
      </c>
      <c r="AX105" s="109">
        <f t="shared" si="42"/>
        <v>123.4885124302386</v>
      </c>
      <c r="AY105" s="112">
        <f t="shared" si="43"/>
        <v>112.02804357274661</v>
      </c>
      <c r="AZ105" s="108">
        <f t="shared" si="33"/>
        <v>12099.028705856634</v>
      </c>
      <c r="BA105" s="109">
        <f t="shared" si="44"/>
        <v>11988.464093108711</v>
      </c>
    </row>
    <row r="106" spans="1:53" x14ac:dyDescent="0.2">
      <c r="A106" s="21" t="b">
        <f t="shared" si="23"/>
        <v>1</v>
      </c>
      <c r="B106" t="s">
        <v>367</v>
      </c>
      <c r="C106" t="s">
        <v>371</v>
      </c>
      <c r="D106">
        <v>2364</v>
      </c>
      <c r="E106" t="s">
        <v>41</v>
      </c>
      <c r="F106">
        <v>2</v>
      </c>
      <c r="G106">
        <v>1418</v>
      </c>
      <c r="H106" t="s">
        <v>42</v>
      </c>
      <c r="I106">
        <v>0</v>
      </c>
      <c r="J106" t="s">
        <v>369</v>
      </c>
      <c r="K106" t="s">
        <v>370</v>
      </c>
      <c r="L106">
        <v>33</v>
      </c>
      <c r="M106" t="s">
        <v>367</v>
      </c>
      <c r="N106">
        <v>13</v>
      </c>
      <c r="O106">
        <v>33013</v>
      </c>
      <c r="P106">
        <v>330</v>
      </c>
      <c r="Q106">
        <v>10988</v>
      </c>
      <c r="R106">
        <v>1968</v>
      </c>
      <c r="S106">
        <v>9999</v>
      </c>
      <c r="T106">
        <v>0</v>
      </c>
      <c r="U106" s="106">
        <v>2653.242366076372</v>
      </c>
      <c r="V106" s="104">
        <f>IFERROR(VLOOKUP($C$4&amp;"yr",LOOKUPS!$B$12:$D$26,2,FALSE),"")</f>
        <v>0.12499399999999999</v>
      </c>
      <c r="W106" s="106">
        <v>14.006113516799997</v>
      </c>
      <c r="X106" s="106">
        <v>25.775456047468005</v>
      </c>
      <c r="Y106" s="104">
        <v>0.33389400419999998</v>
      </c>
      <c r="Z106" s="104">
        <v>0.50126257128040086</v>
      </c>
      <c r="AA106" s="105">
        <v>60.547963537145542</v>
      </c>
      <c r="AB106" s="105">
        <v>4.82</v>
      </c>
      <c r="AC106" s="106">
        <f>IFERROR((VLOOKUP($C$4&amp;"yr",LOOKUPS!$B$12:$D$26,3,FALSE))*SUM(AA106:AB106),"")</f>
        <v>74.023167761639172</v>
      </c>
      <c r="AD106" s="106">
        <f>IFERROR(VLOOKUP($C$4,LOOKUPS!$F$12:$I$26,4,FALSE),"")</f>
        <v>84.990216928104203</v>
      </c>
      <c r="AE106" s="106">
        <v>205.4</v>
      </c>
      <c r="AF106" s="107">
        <f t="shared" si="24"/>
        <v>1.0237390909915631</v>
      </c>
      <c r="AG106" s="108">
        <f t="shared" si="25"/>
        <v>12705644.16</v>
      </c>
      <c r="AH106" s="109">
        <f t="shared" si="26"/>
        <v>219.81497861399998</v>
      </c>
      <c r="AI106" s="108">
        <f t="shared" si="27"/>
        <v>16495.873133229044</v>
      </c>
      <c r="AJ106" s="108">
        <f t="shared" si="28"/>
        <v>770231.68506345607</v>
      </c>
      <c r="AK106" s="108">
        <f t="shared" si="34"/>
        <v>12705644.16</v>
      </c>
      <c r="AL106" s="108">
        <f t="shared" si="35"/>
        <v>118376.99856953644</v>
      </c>
      <c r="AM106" s="108">
        <f t="shared" si="36"/>
        <v>1065392.9871258279</v>
      </c>
      <c r="AN106" s="107">
        <f t="shared" si="37"/>
        <v>0.15369011800622545</v>
      </c>
      <c r="AO106" s="107">
        <f t="shared" si="38"/>
        <v>0.87004897298533768</v>
      </c>
      <c r="AP106" s="108">
        <f t="shared" si="29"/>
        <v>72899302.410120815</v>
      </c>
      <c r="AQ106" s="108">
        <f t="shared" si="30"/>
        <v>5665831.3198402757</v>
      </c>
      <c r="AR106" s="108">
        <f t="shared" si="31"/>
        <v>10787952.41523491</v>
      </c>
      <c r="AS106" s="108">
        <f>LOOKUPS!$C$4*('Unit Level Costs'!AK106-'Unit Level Costs'!AG106)</f>
        <v>0</v>
      </c>
      <c r="AT106" s="108">
        <f t="shared" si="32"/>
        <v>78863763.818089038</v>
      </c>
      <c r="AU106" s="108">
        <f t="shared" si="39"/>
        <v>-90547981.089505047</v>
      </c>
      <c r="AV106" s="108">
        <f t="shared" si="40"/>
        <v>77668868.873779982</v>
      </c>
      <c r="AW106" s="112">
        <f t="shared" si="41"/>
        <v>100.83831966401276</v>
      </c>
      <c r="AX106" s="109">
        <f t="shared" si="42"/>
        <v>115.89959047708929</v>
      </c>
      <c r="AY106" s="112">
        <f t="shared" si="43"/>
        <v>105.14341873998846</v>
      </c>
      <c r="AZ106" s="108">
        <f t="shared" si="33"/>
        <v>34697.328184196194</v>
      </c>
      <c r="BA106" s="109">
        <f t="shared" si="44"/>
        <v>33276.64548912421</v>
      </c>
    </row>
    <row r="107" spans="1:53" x14ac:dyDescent="0.2">
      <c r="A107" s="21" t="b">
        <f t="shared" si="23"/>
        <v>1</v>
      </c>
      <c r="B107" t="s">
        <v>372</v>
      </c>
      <c r="C107" t="s">
        <v>373</v>
      </c>
      <c r="D107">
        <v>2367</v>
      </c>
      <c r="E107" t="s">
        <v>41</v>
      </c>
      <c r="F107">
        <v>4</v>
      </c>
      <c r="G107">
        <v>1421</v>
      </c>
      <c r="H107" t="s">
        <v>42</v>
      </c>
      <c r="I107">
        <v>0</v>
      </c>
      <c r="J107" t="s">
        <v>369</v>
      </c>
      <c r="K107" t="s">
        <v>370</v>
      </c>
      <c r="L107">
        <v>33</v>
      </c>
      <c r="M107" t="s">
        <v>374</v>
      </c>
      <c r="N107">
        <v>15</v>
      </c>
      <c r="O107">
        <v>33015</v>
      </c>
      <c r="P107">
        <v>48</v>
      </c>
      <c r="Q107">
        <v>14500</v>
      </c>
      <c r="R107">
        <v>1952</v>
      </c>
      <c r="S107">
        <v>9999</v>
      </c>
      <c r="T107">
        <v>0</v>
      </c>
      <c r="U107" s="106">
        <v>4169.2484166354097</v>
      </c>
      <c r="V107" s="104">
        <f>IFERROR(VLOOKUP($C$4&amp;"yr",LOOKUPS!$B$12:$D$26,2,FALSE),"")</f>
        <v>0.12499399999999999</v>
      </c>
      <c r="W107" s="106">
        <v>18.482767199999998</v>
      </c>
      <c r="X107" s="106">
        <v>81.6212159345</v>
      </c>
      <c r="Y107" s="104">
        <v>0.44061367499999998</v>
      </c>
      <c r="Z107" s="104">
        <v>0.78767330431254279</v>
      </c>
      <c r="AA107" s="105">
        <v>109.08890167880519</v>
      </c>
      <c r="AB107" s="105">
        <v>4.82</v>
      </c>
      <c r="AC107" s="106">
        <f>IFERROR((VLOOKUP($C$4&amp;"yr",LOOKUPS!$B$12:$D$26,3,FALSE))*SUM(AA107:AB107),"")</f>
        <v>128.99128689733169</v>
      </c>
      <c r="AD107" s="106">
        <f>IFERROR(VLOOKUP($C$4,LOOKUPS!$F$12:$I$26,4,FALSE),"")</f>
        <v>84.990216928104203</v>
      </c>
      <c r="AE107" s="106">
        <v>205.4</v>
      </c>
      <c r="AF107" s="107">
        <f t="shared" si="24"/>
        <v>1.3509480177810032</v>
      </c>
      <c r="AG107" s="108">
        <f t="shared" si="25"/>
        <v>2438784</v>
      </c>
      <c r="AH107" s="109">
        <f t="shared" si="26"/>
        <v>26.850543599999998</v>
      </c>
      <c r="AI107" s="108">
        <f t="shared" si="27"/>
        <v>25921.262912531871</v>
      </c>
      <c r="AJ107" s="108">
        <f t="shared" si="28"/>
        <v>94084.304774400007</v>
      </c>
      <c r="AK107" s="108">
        <f t="shared" si="34"/>
        <v>2438784</v>
      </c>
      <c r="AL107" s="108">
        <f t="shared" si="35"/>
        <v>22721.864900662255</v>
      </c>
      <c r="AM107" s="108">
        <f t="shared" si="36"/>
        <v>204496.78410596028</v>
      </c>
      <c r="AN107" s="107">
        <f t="shared" si="37"/>
        <v>0.24150537069010464</v>
      </c>
      <c r="AO107" s="107">
        <f t="shared" si="38"/>
        <v>1.1094426470908985</v>
      </c>
      <c r="AP107" s="108">
        <f t="shared" si="29"/>
        <v>13992651.619244162</v>
      </c>
      <c r="AQ107" s="108">
        <f t="shared" si="30"/>
        <v>2191574.017134307</v>
      </c>
      <c r="AR107" s="108">
        <f t="shared" si="31"/>
        <v>1738938.3023190836</v>
      </c>
      <c r="AS107" s="108">
        <f>LOOKUPS!$C$4*('Unit Level Costs'!AK107-'Unit Level Costs'!AG107)</f>
        <v>0</v>
      </c>
      <c r="AT107" s="108">
        <f t="shared" si="32"/>
        <v>26378303.348193623</v>
      </c>
      <c r="AU107" s="108">
        <f t="shared" si="39"/>
        <v>-17380226.042265255</v>
      </c>
      <c r="AV107" s="108">
        <f t="shared" si="40"/>
        <v>26921241.244625922</v>
      </c>
      <c r="AW107" s="112">
        <f t="shared" si="41"/>
        <v>286.13955653048617</v>
      </c>
      <c r="AX107" s="109">
        <f t="shared" si="42"/>
        <v>257.91288741313571</v>
      </c>
      <c r="AY107" s="112">
        <f t="shared" si="43"/>
        <v>233.97703657183678</v>
      </c>
      <c r="AZ107" s="108">
        <f t="shared" si="33"/>
        <v>11230.897755448164</v>
      </c>
      <c r="BA107" s="109">
        <f t="shared" si="44"/>
        <v>13734.698713463336</v>
      </c>
    </row>
    <row r="108" spans="1:53" x14ac:dyDescent="0.2">
      <c r="A108" s="21" t="b">
        <f t="shared" si="23"/>
        <v>1</v>
      </c>
      <c r="B108" t="s">
        <v>372</v>
      </c>
      <c r="C108" t="s">
        <v>375</v>
      </c>
      <c r="D108">
        <v>2367</v>
      </c>
      <c r="E108" t="s">
        <v>41</v>
      </c>
      <c r="F108">
        <v>6</v>
      </c>
      <c r="G108">
        <v>1423</v>
      </c>
      <c r="H108" t="s">
        <v>42</v>
      </c>
      <c r="I108">
        <v>0</v>
      </c>
      <c r="J108" t="s">
        <v>369</v>
      </c>
      <c r="K108" t="s">
        <v>370</v>
      </c>
      <c r="L108">
        <v>33</v>
      </c>
      <c r="M108" t="s">
        <v>374</v>
      </c>
      <c r="N108">
        <v>15</v>
      </c>
      <c r="O108">
        <v>33015</v>
      </c>
      <c r="P108">
        <v>48</v>
      </c>
      <c r="Q108">
        <v>14500</v>
      </c>
      <c r="R108">
        <v>1957</v>
      </c>
      <c r="S108">
        <v>9999</v>
      </c>
      <c r="T108">
        <v>0</v>
      </c>
      <c r="U108" s="106">
        <v>4169.2484166354097</v>
      </c>
      <c r="V108" s="104">
        <f>IFERROR(VLOOKUP($C$4&amp;"yr",LOOKUPS!$B$12:$D$26,2,FALSE),"")</f>
        <v>0.12499399999999999</v>
      </c>
      <c r="W108" s="106">
        <v>18.482767199999998</v>
      </c>
      <c r="X108" s="106">
        <v>81.6212159345</v>
      </c>
      <c r="Y108" s="104">
        <v>0.44061367499999998</v>
      </c>
      <c r="Z108" s="104">
        <v>0.78767330431254279</v>
      </c>
      <c r="AA108" s="105">
        <v>109.08890167880519</v>
      </c>
      <c r="AB108" s="105">
        <v>4.82</v>
      </c>
      <c r="AC108" s="106">
        <f>IFERROR((VLOOKUP($C$4&amp;"yr",LOOKUPS!$B$12:$D$26,3,FALSE))*SUM(AA108:AB108),"")</f>
        <v>128.99128689733169</v>
      </c>
      <c r="AD108" s="106">
        <f>IFERROR(VLOOKUP($C$4,LOOKUPS!$F$12:$I$26,4,FALSE),"")</f>
        <v>84.990216928104203</v>
      </c>
      <c r="AE108" s="106">
        <v>205.4</v>
      </c>
      <c r="AF108" s="107">
        <f t="shared" si="24"/>
        <v>1.3509480177810032</v>
      </c>
      <c r="AG108" s="108">
        <f t="shared" si="25"/>
        <v>2438784</v>
      </c>
      <c r="AH108" s="109">
        <f t="shared" si="26"/>
        <v>26.850543599999998</v>
      </c>
      <c r="AI108" s="108">
        <f t="shared" si="27"/>
        <v>25921.262912531871</v>
      </c>
      <c r="AJ108" s="108">
        <f t="shared" si="28"/>
        <v>94084.304774400007</v>
      </c>
      <c r="AK108" s="108">
        <f t="shared" si="34"/>
        <v>2438784</v>
      </c>
      <c r="AL108" s="108">
        <f t="shared" si="35"/>
        <v>22721.864900662255</v>
      </c>
      <c r="AM108" s="108">
        <f t="shared" si="36"/>
        <v>204496.78410596028</v>
      </c>
      <c r="AN108" s="107">
        <f t="shared" si="37"/>
        <v>0.24150537069010464</v>
      </c>
      <c r="AO108" s="107">
        <f t="shared" si="38"/>
        <v>1.1094426470908985</v>
      </c>
      <c r="AP108" s="108">
        <f t="shared" si="29"/>
        <v>13992651.619244162</v>
      </c>
      <c r="AQ108" s="108">
        <f t="shared" si="30"/>
        <v>2191574.017134307</v>
      </c>
      <c r="AR108" s="108">
        <f t="shared" si="31"/>
        <v>1738938.3023190836</v>
      </c>
      <c r="AS108" s="108">
        <f>LOOKUPS!$C$4*('Unit Level Costs'!AK108-'Unit Level Costs'!AG108)</f>
        <v>0</v>
      </c>
      <c r="AT108" s="108">
        <f t="shared" si="32"/>
        <v>26378303.348193623</v>
      </c>
      <c r="AU108" s="108">
        <f t="shared" si="39"/>
        <v>-17380226.042265255</v>
      </c>
      <c r="AV108" s="108">
        <f t="shared" si="40"/>
        <v>26921241.244625922</v>
      </c>
      <c r="AW108" s="112">
        <f t="shared" si="41"/>
        <v>286.13955653048617</v>
      </c>
      <c r="AX108" s="109">
        <f t="shared" si="42"/>
        <v>257.91288741313571</v>
      </c>
      <c r="AY108" s="112">
        <f t="shared" si="43"/>
        <v>233.97703657183678</v>
      </c>
      <c r="AZ108" s="108">
        <f t="shared" si="33"/>
        <v>11230.897755448164</v>
      </c>
      <c r="BA108" s="109">
        <f t="shared" si="44"/>
        <v>13734.698713463336</v>
      </c>
    </row>
    <row r="109" spans="1:53" x14ac:dyDescent="0.2">
      <c r="A109" s="21" t="b">
        <f t="shared" si="23"/>
        <v>1</v>
      </c>
      <c r="B109" t="s">
        <v>66</v>
      </c>
      <c r="C109" t="s">
        <v>67</v>
      </c>
      <c r="D109">
        <v>2442</v>
      </c>
      <c r="E109" t="s">
        <v>41</v>
      </c>
      <c r="F109">
        <v>4</v>
      </c>
      <c r="G109">
        <v>1584</v>
      </c>
      <c r="H109" t="s">
        <v>42</v>
      </c>
      <c r="I109">
        <v>0</v>
      </c>
      <c r="J109" t="s">
        <v>376</v>
      </c>
      <c r="K109" t="s">
        <v>68</v>
      </c>
      <c r="L109">
        <v>35</v>
      </c>
      <c r="M109" t="s">
        <v>377</v>
      </c>
      <c r="N109">
        <v>45</v>
      </c>
      <c r="O109">
        <v>35045</v>
      </c>
      <c r="P109">
        <v>770</v>
      </c>
      <c r="Q109">
        <v>9771</v>
      </c>
      <c r="R109">
        <v>1969</v>
      </c>
      <c r="S109">
        <v>2031</v>
      </c>
      <c r="T109">
        <v>0</v>
      </c>
      <c r="U109" s="106">
        <v>2235.2775876200017</v>
      </c>
      <c r="V109" s="104">
        <f>IFERROR(VLOOKUP($C$4&amp;"yr",LOOKUPS!$B$12:$D$26,2,FALSE),"")</f>
        <v>0.12499399999999999</v>
      </c>
      <c r="W109" s="106">
        <v>12.454835745599999</v>
      </c>
      <c r="X109" s="106">
        <v>18.972869500216717</v>
      </c>
      <c r="Y109" s="104">
        <v>0.29691284264999995</v>
      </c>
      <c r="Z109" s="104">
        <v>0.42229877127764864</v>
      </c>
      <c r="AA109" s="105">
        <v>10.006273680760563</v>
      </c>
      <c r="AB109" s="105">
        <v>4.82</v>
      </c>
      <c r="AC109" s="106">
        <f>IFERROR((VLOOKUP($C$4&amp;"yr",LOOKUPS!$B$12:$D$26,3,FALSE))*SUM(AA109:AB109),"")</f>
        <v>16.789382513458047</v>
      </c>
      <c r="AD109" s="106">
        <f>IFERROR(VLOOKUP($C$4,LOOKUPS!$F$12:$I$26,4,FALSE),"")</f>
        <v>84.990216928104203</v>
      </c>
      <c r="AE109" s="106">
        <v>214.13</v>
      </c>
      <c r="AF109" s="107">
        <f t="shared" si="24"/>
        <v>0.94904482899392173</v>
      </c>
      <c r="AG109" s="108">
        <f t="shared" si="25"/>
        <v>26362939.68</v>
      </c>
      <c r="AH109" s="109">
        <f t="shared" si="26"/>
        <v>541.37711115950003</v>
      </c>
      <c r="AI109" s="108">
        <f t="shared" si="27"/>
        <v>13897.281294153905</v>
      </c>
      <c r="AJ109" s="108">
        <f t="shared" si="28"/>
        <v>1896985.3975028882</v>
      </c>
      <c r="AK109" s="108">
        <f t="shared" si="34"/>
        <v>26362939.68</v>
      </c>
      <c r="AL109" s="108">
        <f t="shared" si="35"/>
        <v>256059.88722119201</v>
      </c>
      <c r="AM109" s="108">
        <f t="shared" si="36"/>
        <v>2304538.9849907281</v>
      </c>
      <c r="AN109" s="107">
        <f t="shared" si="37"/>
        <v>0.13498252941654609</v>
      </c>
      <c r="AO109" s="107">
        <f t="shared" si="38"/>
        <v>0.81406229957737564</v>
      </c>
      <c r="AP109" s="108">
        <f t="shared" si="29"/>
        <v>151258754.60942343</v>
      </c>
      <c r="AQ109" s="108">
        <f t="shared" si="30"/>
        <v>10271477.280433513</v>
      </c>
      <c r="AR109" s="108">
        <f t="shared" si="31"/>
        <v>23626641.537700195</v>
      </c>
      <c r="AS109" s="108">
        <f>LOOKUPS!$C$4*('Unit Level Costs'!AK109-'Unit Level Costs'!AG109)</f>
        <v>0</v>
      </c>
      <c r="AT109" s="108">
        <f t="shared" si="32"/>
        <v>38691786.536185689</v>
      </c>
      <c r="AU109" s="108">
        <f t="shared" si="39"/>
        <v>-195863268.25363505</v>
      </c>
      <c r="AV109" s="108">
        <f t="shared" si="40"/>
        <v>27985391.710107774</v>
      </c>
      <c r="AW109" s="112">
        <f t="shared" si="41"/>
        <v>14.75256042927192</v>
      </c>
      <c r="AX109" s="109">
        <f t="shared" si="42"/>
        <v>18.122151630078907</v>
      </c>
      <c r="AY109" s="112">
        <f t="shared" si="43"/>
        <v>16.440308110386379</v>
      </c>
      <c r="AZ109" s="108">
        <f t="shared" si="33"/>
        <v>12659.037244997511</v>
      </c>
      <c r="BA109" s="109">
        <f t="shared" si="44"/>
        <v>11359.471530539378</v>
      </c>
    </row>
    <row r="110" spans="1:53" x14ac:dyDescent="0.2">
      <c r="A110" s="21" t="b">
        <f t="shared" si="23"/>
        <v>1</v>
      </c>
      <c r="B110" t="s">
        <v>66</v>
      </c>
      <c r="C110" t="s">
        <v>69</v>
      </c>
      <c r="D110">
        <v>2442</v>
      </c>
      <c r="E110" t="s">
        <v>41</v>
      </c>
      <c r="F110">
        <v>5</v>
      </c>
      <c r="G110">
        <v>1585</v>
      </c>
      <c r="H110" t="s">
        <v>42</v>
      </c>
      <c r="I110">
        <v>0</v>
      </c>
      <c r="J110" t="s">
        <v>376</v>
      </c>
      <c r="K110" t="s">
        <v>68</v>
      </c>
      <c r="L110">
        <v>35</v>
      </c>
      <c r="M110" t="s">
        <v>377</v>
      </c>
      <c r="N110">
        <v>45</v>
      </c>
      <c r="O110">
        <v>35045</v>
      </c>
      <c r="P110">
        <v>770</v>
      </c>
      <c r="Q110">
        <v>9766</v>
      </c>
      <c r="R110">
        <v>1963</v>
      </c>
      <c r="S110">
        <v>2031</v>
      </c>
      <c r="T110">
        <v>0</v>
      </c>
      <c r="U110" s="106">
        <v>2233.6510674639931</v>
      </c>
      <c r="V110" s="104">
        <f>IFERROR(VLOOKUP($C$4&amp;"yr",LOOKUPS!$B$12:$D$26,2,FALSE),"")</f>
        <v>0.12499399999999999</v>
      </c>
      <c r="W110" s="106">
        <v>12.448462377599999</v>
      </c>
      <c r="X110" s="106">
        <v>18.965040115411718</v>
      </c>
      <c r="Y110" s="104">
        <v>0.29676090690000001</v>
      </c>
      <c r="Z110" s="104">
        <v>0.42199148171900747</v>
      </c>
      <c r="AA110" s="105">
        <v>10.006273680760563</v>
      </c>
      <c r="AB110" s="105">
        <v>4.82</v>
      </c>
      <c r="AC110" s="106">
        <f>IFERROR((VLOOKUP($C$4&amp;"yr",LOOKUPS!$B$12:$D$26,3,FALSE))*SUM(AA110:AB110),"")</f>
        <v>16.789382513458047</v>
      </c>
      <c r="AD110" s="106">
        <f>IFERROR(VLOOKUP($C$4,LOOKUPS!$F$12:$I$26,4,FALSE),"")</f>
        <v>84.990216928104203</v>
      </c>
      <c r="AE110" s="106">
        <v>214.13</v>
      </c>
      <c r="AF110" s="107">
        <f t="shared" si="24"/>
        <v>0.94855918533974393</v>
      </c>
      <c r="AG110" s="108">
        <f t="shared" si="25"/>
        <v>26349449.280000001</v>
      </c>
      <c r="AH110" s="109">
        <f t="shared" si="26"/>
        <v>541.49410168700001</v>
      </c>
      <c r="AI110" s="108">
        <f t="shared" si="27"/>
        <v>13887.168810467829</v>
      </c>
      <c r="AJ110" s="108">
        <f t="shared" si="28"/>
        <v>1897395.3323112479</v>
      </c>
      <c r="AK110" s="108">
        <f t="shared" si="34"/>
        <v>26349449.280000005</v>
      </c>
      <c r="AL110" s="108">
        <f t="shared" si="35"/>
        <v>255928.8566781457</v>
      </c>
      <c r="AM110" s="108">
        <f t="shared" si="36"/>
        <v>2303359.7101033116</v>
      </c>
      <c r="AN110" s="107">
        <f t="shared" si="37"/>
        <v>0.13488430814594374</v>
      </c>
      <c r="AO110" s="107">
        <f t="shared" si="38"/>
        <v>0.81367487719380016</v>
      </c>
      <c r="AP110" s="108">
        <f t="shared" si="29"/>
        <v>151181352.72905838</v>
      </c>
      <c r="AQ110" s="108">
        <f t="shared" si="30"/>
        <v>10269457.360752787</v>
      </c>
      <c r="AR110" s="108">
        <f t="shared" si="31"/>
        <v>23619654.409710418</v>
      </c>
      <c r="AS110" s="108">
        <f>LOOKUPS!$C$4*('Unit Level Costs'!AK110-'Unit Level Costs'!AG110)</f>
        <v>5.8813807940904981E-9</v>
      </c>
      <c r="AT110" s="108">
        <f t="shared" si="32"/>
        <v>38671987.239012338</v>
      </c>
      <c r="AU110" s="108">
        <f t="shared" si="39"/>
        <v>-195763041.42513567</v>
      </c>
      <c r="AV110" s="108">
        <f t="shared" si="40"/>
        <v>27979410.313398242</v>
      </c>
      <c r="AW110" s="112">
        <f t="shared" si="41"/>
        <v>14.746220693668551</v>
      </c>
      <c r="AX110" s="109">
        <f t="shared" si="42"/>
        <v>18.122988809148538</v>
      </c>
      <c r="AY110" s="112">
        <f t="shared" si="43"/>
        <v>16.441067594256133</v>
      </c>
      <c r="AZ110" s="108">
        <f t="shared" si="33"/>
        <v>12659.622047577222</v>
      </c>
      <c r="BA110" s="109">
        <f t="shared" si="44"/>
        <v>11354.589934124784</v>
      </c>
    </row>
    <row r="111" spans="1:53" x14ac:dyDescent="0.2">
      <c r="A111" s="21" t="b">
        <f t="shared" si="23"/>
        <v>0</v>
      </c>
      <c r="B111" t="s">
        <v>378</v>
      </c>
      <c r="C111" t="s">
        <v>379</v>
      </c>
      <c r="D111">
        <v>26</v>
      </c>
      <c r="E111" t="s">
        <v>41</v>
      </c>
      <c r="F111">
        <v>5</v>
      </c>
      <c r="G111">
        <v>34</v>
      </c>
      <c r="H111" t="s">
        <v>42</v>
      </c>
      <c r="I111">
        <v>0</v>
      </c>
      <c r="J111" t="s">
        <v>380</v>
      </c>
      <c r="K111" t="s">
        <v>381</v>
      </c>
      <c r="L111">
        <v>1</v>
      </c>
      <c r="M111" t="s">
        <v>382</v>
      </c>
      <c r="N111">
        <v>117</v>
      </c>
      <c r="O111">
        <v>1117</v>
      </c>
      <c r="P111">
        <v>832</v>
      </c>
      <c r="Q111">
        <v>10254</v>
      </c>
      <c r="R111">
        <v>1974</v>
      </c>
      <c r="S111">
        <v>9999</v>
      </c>
      <c r="T111" t="s">
        <v>1188</v>
      </c>
      <c r="U111" s="106">
        <v>2395.7839703469331</v>
      </c>
      <c r="V111" s="104">
        <f>IFERROR(VLOOKUP($C$4&amp;"yr",LOOKUPS!$B$12:$D$26,2,FALSE),"")</f>
        <v>0.12499399999999999</v>
      </c>
      <c r="W111" s="106">
        <v>13.070503094399998</v>
      </c>
      <c r="X111" s="106">
        <v>19.455502358094002</v>
      </c>
      <c r="Y111" s="104">
        <v>0.31158983609999996</v>
      </c>
      <c r="Z111" s="104">
        <v>0.4526223644560573</v>
      </c>
      <c r="AA111" s="105">
        <v>9.3008292256112668</v>
      </c>
      <c r="AB111" s="105">
        <v>4.82</v>
      </c>
      <c r="AC111" s="106">
        <f>IFERROR((VLOOKUP($C$4&amp;"yr",LOOKUPS!$B$12:$D$26,3,FALSE))*SUM(AA111:AB111),"")</f>
        <v>15.990531969179415</v>
      </c>
      <c r="AD111" s="106">
        <f>IFERROR(VLOOKUP($C$4,LOOKUPS!$F$12:$I$26,4,FALSE),"")</f>
        <v>84.990216928104203</v>
      </c>
      <c r="AE111" s="106">
        <v>205.4</v>
      </c>
      <c r="AF111" s="107">
        <f t="shared" si="24"/>
        <v>0.95535317064320058</v>
      </c>
      <c r="AG111" s="108">
        <f t="shared" si="25"/>
        <v>29893773.311999999</v>
      </c>
      <c r="AH111" s="109">
        <f t="shared" si="26"/>
        <v>572.75725636480001</v>
      </c>
      <c r="AI111" s="108">
        <f t="shared" si="27"/>
        <v>14895.18972513241</v>
      </c>
      <c r="AJ111" s="108">
        <f t="shared" si="28"/>
        <v>2006941.4263022593</v>
      </c>
      <c r="AK111" s="108">
        <f t="shared" si="34"/>
        <v>29893773.311999995</v>
      </c>
      <c r="AL111" s="108">
        <f t="shared" si="35"/>
        <v>278516.78482649004</v>
      </c>
      <c r="AM111" s="108">
        <f t="shared" si="36"/>
        <v>2506651.0634384104</v>
      </c>
      <c r="AN111" s="107">
        <f t="shared" si="37"/>
        <v>0.13877673816303171</v>
      </c>
      <c r="AO111" s="107">
        <f t="shared" si="38"/>
        <v>0.81657643248016887</v>
      </c>
      <c r="AP111" s="108">
        <f t="shared" si="29"/>
        <v>171517098.4964124</v>
      </c>
      <c r="AQ111" s="108">
        <f t="shared" si="30"/>
        <v>11143280.151820818</v>
      </c>
      <c r="AR111" s="108">
        <f t="shared" si="31"/>
        <v>26231734.122763224</v>
      </c>
      <c r="AS111" s="108">
        <f>LOOKUPS!$C$4*('Unit Level Costs'!AK111-'Unit Level Costs'!AG111)</f>
        <v>-5.8813807940904981E-9</v>
      </c>
      <c r="AT111" s="108">
        <f t="shared" si="32"/>
        <v>40082683.965489477</v>
      </c>
      <c r="AU111" s="108">
        <f t="shared" si="39"/>
        <v>-213040817.64469358</v>
      </c>
      <c r="AV111" s="108">
        <f t="shared" si="40"/>
        <v>35933979.091792315</v>
      </c>
      <c r="AW111" s="112">
        <f t="shared" si="41"/>
        <v>17.904846958089752</v>
      </c>
      <c r="AX111" s="109">
        <f t="shared" si="42"/>
        <v>21.926725099949028</v>
      </c>
      <c r="AY111" s="112">
        <f t="shared" si="43"/>
        <v>19.891794520501701</v>
      </c>
      <c r="AZ111" s="108">
        <f t="shared" si="33"/>
        <v>16549.973041057416</v>
      </c>
      <c r="BA111" s="109">
        <f t="shared" si="44"/>
        <v>14896.832669130674</v>
      </c>
    </row>
    <row r="112" spans="1:53" x14ac:dyDescent="0.2">
      <c r="A112" s="21" t="b">
        <f t="shared" si="23"/>
        <v>1</v>
      </c>
      <c r="B112" t="s">
        <v>383</v>
      </c>
      <c r="C112" t="s">
        <v>384</v>
      </c>
      <c r="D112">
        <v>2718</v>
      </c>
      <c r="E112" t="s">
        <v>41</v>
      </c>
      <c r="F112">
        <v>5</v>
      </c>
      <c r="G112">
        <v>1847</v>
      </c>
      <c r="H112" t="s">
        <v>42</v>
      </c>
      <c r="I112">
        <v>0</v>
      </c>
      <c r="J112" t="s">
        <v>263</v>
      </c>
      <c r="K112" t="s">
        <v>385</v>
      </c>
      <c r="L112">
        <v>37</v>
      </c>
      <c r="M112" t="s">
        <v>386</v>
      </c>
      <c r="N112">
        <v>71</v>
      </c>
      <c r="O112">
        <v>37071</v>
      </c>
      <c r="P112">
        <v>259</v>
      </c>
      <c r="Q112">
        <v>10349</v>
      </c>
      <c r="R112">
        <v>1961</v>
      </c>
      <c r="S112">
        <v>9999</v>
      </c>
      <c r="T112">
        <v>0</v>
      </c>
      <c r="U112" s="106">
        <v>2431.6149947620238</v>
      </c>
      <c r="V112" s="104">
        <f>IFERROR(VLOOKUP($C$4&amp;"yr",LOOKUPS!$B$12:$D$26,2,FALSE),"")</f>
        <v>0.12499399999999999</v>
      </c>
      <c r="W112" s="106">
        <v>13.204449787223195</v>
      </c>
      <c r="X112" s="106">
        <v>27.13984497862867</v>
      </c>
      <c r="Y112" s="104">
        <v>0.31478301296254924</v>
      </c>
      <c r="Z112" s="104">
        <v>0.45939172396107714</v>
      </c>
      <c r="AA112" s="105">
        <v>25.194655034540165</v>
      </c>
      <c r="AB112" s="105">
        <v>4.82</v>
      </c>
      <c r="AC112" s="106">
        <f>IFERROR((VLOOKUP($C$4&amp;"yr",LOOKUPS!$B$12:$D$26,3,FALSE))*SUM(AA112:AB112),"")</f>
        <v>33.98881844723465</v>
      </c>
      <c r="AD112" s="106">
        <f>IFERROR(VLOOKUP($C$4,LOOKUPS!$F$12:$I$26,4,FALSE),"")</f>
        <v>84.990216928104203</v>
      </c>
      <c r="AE112" s="106">
        <v>205.4</v>
      </c>
      <c r="AF112" s="107">
        <f t="shared" si="24"/>
        <v>0.96420420938038642</v>
      </c>
      <c r="AG112" s="108">
        <f t="shared" si="25"/>
        <v>9392090.0639999993</v>
      </c>
      <c r="AH112" s="109">
        <f t="shared" si="26"/>
        <v>177.47119964269973</v>
      </c>
      <c r="AI112" s="108">
        <f t="shared" si="27"/>
        <v>15103.244951273187</v>
      </c>
      <c r="AJ112" s="108">
        <f t="shared" si="28"/>
        <v>621859.08354801987</v>
      </c>
      <c r="AK112" s="108">
        <f t="shared" si="34"/>
        <v>9392090.0640000012</v>
      </c>
      <c r="AL112" s="108">
        <f t="shared" si="35"/>
        <v>87505.003136423853</v>
      </c>
      <c r="AM112" s="108">
        <f t="shared" si="36"/>
        <v>787545.02822781459</v>
      </c>
      <c r="AN112" s="107">
        <f t="shared" si="37"/>
        <v>0.14071516433781694</v>
      </c>
      <c r="AO112" s="107">
        <f t="shared" si="38"/>
        <v>0.82348904504256948</v>
      </c>
      <c r="AP112" s="108">
        <f t="shared" si="29"/>
        <v>53940114.523918025</v>
      </c>
      <c r="AQ112" s="108">
        <f t="shared" si="30"/>
        <v>4816540.8464741306</v>
      </c>
      <c r="AR112" s="108">
        <f t="shared" si="31"/>
        <v>8211307.0434384625</v>
      </c>
      <c r="AS112" s="108">
        <f>LOOKUPS!$C$4*('Unit Level Costs'!AK112-'Unit Level Costs'!AG112)</f>
        <v>2.9406903970452491E-9</v>
      </c>
      <c r="AT112" s="108">
        <f t="shared" si="32"/>
        <v>26767724.983457476</v>
      </c>
      <c r="AU112" s="108">
        <f t="shared" si="39"/>
        <v>-66933622.789731912</v>
      </c>
      <c r="AV112" s="108">
        <f t="shared" si="40"/>
        <v>26802064.607556187</v>
      </c>
      <c r="AW112" s="112">
        <f t="shared" si="41"/>
        <v>43.099900470435976</v>
      </c>
      <c r="AX112" s="109">
        <f t="shared" si="42"/>
        <v>52.338158873999312</v>
      </c>
      <c r="AY112" s="112">
        <f t="shared" si="43"/>
        <v>47.480866256009534</v>
      </c>
      <c r="AZ112" s="108">
        <f t="shared" si="33"/>
        <v>12297.544360306469</v>
      </c>
      <c r="BA112" s="109">
        <f t="shared" si="44"/>
        <v>11162.874221842918</v>
      </c>
    </row>
    <row r="113" spans="1:53" x14ac:dyDescent="0.2">
      <c r="A113" s="21" t="b">
        <f t="shared" si="23"/>
        <v>1</v>
      </c>
      <c r="B113" t="s">
        <v>387</v>
      </c>
      <c r="C113" t="s">
        <v>388</v>
      </c>
      <c r="D113">
        <v>2721</v>
      </c>
      <c r="E113" t="s">
        <v>41</v>
      </c>
      <c r="F113">
        <v>5</v>
      </c>
      <c r="G113">
        <v>1857</v>
      </c>
      <c r="H113" t="s">
        <v>42</v>
      </c>
      <c r="I113">
        <v>0</v>
      </c>
      <c r="J113" t="s">
        <v>263</v>
      </c>
      <c r="K113" t="s">
        <v>385</v>
      </c>
      <c r="L113">
        <v>37</v>
      </c>
      <c r="M113" t="s">
        <v>389</v>
      </c>
      <c r="N113">
        <v>45</v>
      </c>
      <c r="O113">
        <v>37045</v>
      </c>
      <c r="P113">
        <v>544</v>
      </c>
      <c r="Q113">
        <v>9385</v>
      </c>
      <c r="R113">
        <v>1972</v>
      </c>
      <c r="S113">
        <v>9999</v>
      </c>
      <c r="T113">
        <v>0</v>
      </c>
      <c r="U113" s="106">
        <v>2114.6268879548852</v>
      </c>
      <c r="V113" s="104">
        <f>IFERROR(VLOOKUP($C$4&amp;"yr",LOOKUPS!$B$12:$D$26,2,FALSE),"")</f>
        <v>0.12499399999999999</v>
      </c>
      <c r="W113" s="106">
        <v>11.974481134547379</v>
      </c>
      <c r="X113" s="106">
        <v>19.908561178106208</v>
      </c>
      <c r="Y113" s="104">
        <v>0.28546159142831651</v>
      </c>
      <c r="Z113" s="104">
        <v>0.39950489435401526</v>
      </c>
      <c r="AA113" s="105">
        <v>14.129051407702768</v>
      </c>
      <c r="AB113" s="105">
        <v>4.82</v>
      </c>
      <c r="AC113" s="106">
        <f>IFERROR((VLOOKUP($C$4&amp;"yr",LOOKUPS!$B$12:$D$26,3,FALSE))*SUM(AA113:AB113),"")</f>
        <v>21.458046654294748</v>
      </c>
      <c r="AD113" s="106">
        <f>IFERROR(VLOOKUP($C$4,LOOKUPS!$F$12:$I$26,4,FALSE),"")</f>
        <v>84.990216928104203</v>
      </c>
      <c r="AE113" s="106">
        <v>205.4</v>
      </c>
      <c r="AF113" s="107">
        <f t="shared" si="24"/>
        <v>0.87438945840515292</v>
      </c>
      <c r="AG113" s="108">
        <f t="shared" si="25"/>
        <v>17889461.760000002</v>
      </c>
      <c r="AH113" s="109">
        <f t="shared" si="26"/>
        <v>388.70889426299584</v>
      </c>
      <c r="AI113" s="108">
        <f t="shared" si="27"/>
        <v>13134.353433512431</v>
      </c>
      <c r="AJ113" s="108">
        <f t="shared" si="28"/>
        <v>1362035.9654975375</v>
      </c>
      <c r="AK113" s="108">
        <f t="shared" si="34"/>
        <v>17889461.760000002</v>
      </c>
      <c r="AL113" s="108">
        <f t="shared" si="35"/>
        <v>166674.02002649009</v>
      </c>
      <c r="AM113" s="108">
        <f t="shared" si="36"/>
        <v>1500066.1802384108</v>
      </c>
      <c r="AN113" s="107">
        <f t="shared" si="37"/>
        <v>0.1223712326609568</v>
      </c>
      <c r="AO113" s="107">
        <f t="shared" si="38"/>
        <v>0.75201822574419608</v>
      </c>
      <c r="AP113" s="108">
        <f t="shared" si="29"/>
        <v>102741853.07879156</v>
      </c>
      <c r="AQ113" s="108">
        <f t="shared" si="30"/>
        <v>7738634.8019088702</v>
      </c>
      <c r="AR113" s="108">
        <f t="shared" si="31"/>
        <v>16309673.973425288</v>
      </c>
      <c r="AS113" s="108">
        <f>LOOKUPS!$C$4*('Unit Level Costs'!AK113-'Unit Level Costs'!AG113)</f>
        <v>0</v>
      </c>
      <c r="AT113" s="108">
        <f t="shared" si="32"/>
        <v>32188490.080085535</v>
      </c>
      <c r="AU113" s="108">
        <f t="shared" si="39"/>
        <v>-127490950.0649752</v>
      </c>
      <c r="AV113" s="108">
        <f t="shared" si="40"/>
        <v>31487701.869236052</v>
      </c>
      <c r="AW113" s="112">
        <f t="shared" si="41"/>
        <v>23.11811337355833</v>
      </c>
      <c r="AX113" s="109">
        <f t="shared" si="42"/>
        <v>30.741426978954774</v>
      </c>
      <c r="AY113" s="112">
        <f t="shared" si="43"/>
        <v>27.888439607143948</v>
      </c>
      <c r="AZ113" s="108">
        <f t="shared" si="33"/>
        <v>15171.311146286307</v>
      </c>
      <c r="BA113" s="109">
        <f t="shared" si="44"/>
        <v>12576.253675215732</v>
      </c>
    </row>
    <row r="114" spans="1:53" x14ac:dyDescent="0.2">
      <c r="A114" s="21" t="b">
        <f t="shared" si="23"/>
        <v>1</v>
      </c>
      <c r="B114" t="s">
        <v>387</v>
      </c>
      <c r="C114" t="s">
        <v>390</v>
      </c>
      <c r="D114">
        <v>2721</v>
      </c>
      <c r="E114" t="s">
        <v>41</v>
      </c>
      <c r="F114">
        <v>6</v>
      </c>
      <c r="G114">
        <v>90414</v>
      </c>
      <c r="H114" t="s">
        <v>42</v>
      </c>
      <c r="I114">
        <v>0</v>
      </c>
      <c r="J114" t="s">
        <v>263</v>
      </c>
      <c r="K114" t="s">
        <v>385</v>
      </c>
      <c r="L114">
        <v>37</v>
      </c>
      <c r="M114" t="s">
        <v>389</v>
      </c>
      <c r="N114">
        <v>45</v>
      </c>
      <c r="O114">
        <v>37045</v>
      </c>
      <c r="P114">
        <v>844</v>
      </c>
      <c r="Q114">
        <v>9090</v>
      </c>
      <c r="R114">
        <v>2012</v>
      </c>
      <c r="S114">
        <v>2048</v>
      </c>
      <c r="T114">
        <v>0</v>
      </c>
      <c r="U114" s="106">
        <v>2142.8069514957378</v>
      </c>
      <c r="V114" s="104">
        <f>IFERROR(VLOOKUP($C$4&amp;"yr",LOOKUPS!$B$12:$D$26,2,FALSE),"")</f>
        <v>0.12499399999999999</v>
      </c>
      <c r="W114" s="106">
        <v>12.088071506116869</v>
      </c>
      <c r="X114" s="106">
        <v>18.200304039840834</v>
      </c>
      <c r="Y114" s="104">
        <v>0.28816949065792158</v>
      </c>
      <c r="Z114" s="104">
        <v>0.40482879965944024</v>
      </c>
      <c r="AA114" s="105">
        <v>14.129051407702768</v>
      </c>
      <c r="AB114" s="105">
        <v>4.82</v>
      </c>
      <c r="AC114" s="106">
        <f>IFERROR((VLOOKUP($C$4&amp;"yr",LOOKUPS!$B$12:$D$26,3,FALSE))*SUM(AA114:AB114),"")</f>
        <v>21.458046654294748</v>
      </c>
      <c r="AD114" s="106">
        <f>IFERROR(VLOOKUP($C$4,LOOKUPS!$F$12:$I$26,4,FALSE),"")</f>
        <v>84.990216928104203</v>
      </c>
      <c r="AE114" s="106">
        <v>205.4</v>
      </c>
      <c r="AF114" s="107">
        <f t="shared" si="24"/>
        <v>0.84690465390547032</v>
      </c>
      <c r="AG114" s="108">
        <f t="shared" si="25"/>
        <v>26882547.84</v>
      </c>
      <c r="AH114" s="109">
        <f t="shared" si="26"/>
        <v>600.78494988471425</v>
      </c>
      <c r="AI114" s="108">
        <f t="shared" si="27"/>
        <v>12769.893788904312</v>
      </c>
      <c r="AJ114" s="108">
        <f t="shared" si="28"/>
        <v>2105150.4643960386</v>
      </c>
      <c r="AK114" s="108">
        <f t="shared" si="34"/>
        <v>26882547.84</v>
      </c>
      <c r="AL114" s="108">
        <f t="shared" si="35"/>
        <v>250461.54977483442</v>
      </c>
      <c r="AM114" s="108">
        <f t="shared" si="36"/>
        <v>2254153.9479735098</v>
      </c>
      <c r="AN114" s="107">
        <f t="shared" si="37"/>
        <v>0.11897560483720156</v>
      </c>
      <c r="AO114" s="107">
        <f t="shared" si="38"/>
        <v>0.72792904906826872</v>
      </c>
      <c r="AP114" s="108">
        <f t="shared" si="29"/>
        <v>160913046.67387122</v>
      </c>
      <c r="AQ114" s="108">
        <f t="shared" si="30"/>
        <v>10934468.750462338</v>
      </c>
      <c r="AR114" s="108">
        <f t="shared" si="31"/>
        <v>25447209.344754446</v>
      </c>
      <c r="AS114" s="108">
        <f>LOOKUPS!$C$4*('Unit Level Costs'!AK114-'Unit Level Costs'!AG114)</f>
        <v>0</v>
      </c>
      <c r="AT114" s="108">
        <f t="shared" si="32"/>
        <v>48369740.58157827</v>
      </c>
      <c r="AU114" s="108">
        <f t="shared" si="39"/>
        <v>-191581033.02761111</v>
      </c>
      <c r="AV114" s="108">
        <f t="shared" si="40"/>
        <v>54083432.323055178</v>
      </c>
      <c r="AW114" s="112">
        <f t="shared" si="41"/>
        <v>25.691005577870442</v>
      </c>
      <c r="AX114" s="109">
        <f t="shared" si="42"/>
        <v>35.293282512566705</v>
      </c>
      <c r="AY114" s="112">
        <f t="shared" si="43"/>
        <v>32.017855858266081</v>
      </c>
      <c r="AZ114" s="108">
        <f t="shared" si="33"/>
        <v>27023.070344376574</v>
      </c>
      <c r="BA114" s="109">
        <f t="shared" si="44"/>
        <v>21683.208707722653</v>
      </c>
    </row>
    <row r="115" spans="1:53" x14ac:dyDescent="0.2">
      <c r="A115" s="21" t="b">
        <f t="shared" si="23"/>
        <v>1</v>
      </c>
      <c r="B115" t="s">
        <v>391</v>
      </c>
      <c r="C115" t="s">
        <v>392</v>
      </c>
      <c r="D115">
        <v>2727</v>
      </c>
      <c r="E115" t="s">
        <v>41</v>
      </c>
      <c r="F115">
        <v>3</v>
      </c>
      <c r="G115">
        <v>1863</v>
      </c>
      <c r="H115" t="s">
        <v>42</v>
      </c>
      <c r="I115">
        <v>0</v>
      </c>
      <c r="J115" t="s">
        <v>263</v>
      </c>
      <c r="K115" t="s">
        <v>385</v>
      </c>
      <c r="L115">
        <v>37</v>
      </c>
      <c r="M115" t="s">
        <v>393</v>
      </c>
      <c r="N115">
        <v>35</v>
      </c>
      <c r="O115">
        <v>37035</v>
      </c>
      <c r="P115">
        <v>658</v>
      </c>
      <c r="Q115">
        <v>9344</v>
      </c>
      <c r="R115">
        <v>1969</v>
      </c>
      <c r="S115">
        <v>2034</v>
      </c>
      <c r="T115">
        <v>0</v>
      </c>
      <c r="U115" s="106">
        <v>2101.7191265529968</v>
      </c>
      <c r="V115" s="104">
        <f>IFERROR(VLOOKUP($C$4&amp;"yr",LOOKUPS!$B$12:$D$26,2,FALSE),"")</f>
        <v>0.12499399999999999</v>
      </c>
      <c r="W115" s="106">
        <v>11.922162444000232</v>
      </c>
      <c r="X115" s="106">
        <v>18.943643231227654</v>
      </c>
      <c r="Y115" s="104">
        <v>0.28421435770710368</v>
      </c>
      <c r="Z115" s="104">
        <v>0.39706630157692424</v>
      </c>
      <c r="AA115" s="105">
        <v>17.374818043499832</v>
      </c>
      <c r="AB115" s="105">
        <v>4.82</v>
      </c>
      <c r="AC115" s="106">
        <f>IFERROR((VLOOKUP($C$4&amp;"yr",LOOKUPS!$B$12:$D$26,3,FALSE))*SUM(AA115:AB115),"")</f>
        <v>25.133576917069533</v>
      </c>
      <c r="AD115" s="106">
        <f>IFERROR(VLOOKUP($C$4,LOOKUPS!$F$12:$I$26,4,FALSE),"")</f>
        <v>84.990216928104203</v>
      </c>
      <c r="AE115" s="106">
        <v>205.4</v>
      </c>
      <c r="AF115" s="107">
        <f t="shared" si="24"/>
        <v>0.87056953642384105</v>
      </c>
      <c r="AG115" s="108">
        <f t="shared" si="25"/>
        <v>21543825.408</v>
      </c>
      <c r="AH115" s="109">
        <f t="shared" si="26"/>
        <v>470.98695262872576</v>
      </c>
      <c r="AI115" s="108">
        <f t="shared" si="27"/>
        <v>13054.18752193478</v>
      </c>
      <c r="AJ115" s="108">
        <f t="shared" si="28"/>
        <v>1650338.2820110552</v>
      </c>
      <c r="AK115" s="108">
        <f t="shared" si="34"/>
        <v>21543825.408</v>
      </c>
      <c r="AL115" s="108">
        <f t="shared" si="35"/>
        <v>200721.29814039732</v>
      </c>
      <c r="AM115" s="108">
        <f t="shared" si="36"/>
        <v>1806491.6832635759</v>
      </c>
      <c r="AN115" s="107">
        <f t="shared" si="37"/>
        <v>0.1216243362517193</v>
      </c>
      <c r="AO115" s="107">
        <f t="shared" si="38"/>
        <v>0.74894520017212174</v>
      </c>
      <c r="AP115" s="108">
        <f t="shared" si="29"/>
        <v>123729346.5433677</v>
      </c>
      <c r="AQ115" s="108">
        <f t="shared" si="30"/>
        <v>8922208.7971617002</v>
      </c>
      <c r="AR115" s="108">
        <f t="shared" si="31"/>
        <v>19675601.085688066</v>
      </c>
      <c r="AS115" s="108">
        <f>LOOKUPS!$C$4*('Unit Level Costs'!AK115-'Unit Level Costs'!AG115)</f>
        <v>0</v>
      </c>
      <c r="AT115" s="108">
        <f t="shared" si="32"/>
        <v>45403597.6713515</v>
      </c>
      <c r="AU115" s="108">
        <f t="shared" si="39"/>
        <v>-153534120.03938743</v>
      </c>
      <c r="AV115" s="108">
        <f t="shared" si="40"/>
        <v>44196634.058181524</v>
      </c>
      <c r="AW115" s="112">
        <f t="shared" si="41"/>
        <v>26.780348332176338</v>
      </c>
      <c r="AX115" s="109">
        <f t="shared" si="42"/>
        <v>35.757420337324689</v>
      </c>
      <c r="AY115" s="112">
        <f t="shared" si="43"/>
        <v>32.438918930712774</v>
      </c>
      <c r="AZ115" s="108">
        <f t="shared" si="33"/>
        <v>21344.808656409004</v>
      </c>
      <c r="BA115" s="109">
        <f t="shared" si="44"/>
        <v>17621.469202572029</v>
      </c>
    </row>
    <row r="116" spans="1:53" x14ac:dyDescent="0.2">
      <c r="A116" s="21" t="b">
        <f t="shared" si="23"/>
        <v>1</v>
      </c>
      <c r="B116" t="s">
        <v>391</v>
      </c>
      <c r="C116" t="s">
        <v>394</v>
      </c>
      <c r="D116">
        <v>2727</v>
      </c>
      <c r="E116" t="s">
        <v>41</v>
      </c>
      <c r="F116">
        <v>4</v>
      </c>
      <c r="G116">
        <v>1864</v>
      </c>
      <c r="H116" t="s">
        <v>42</v>
      </c>
      <c r="I116">
        <v>0</v>
      </c>
      <c r="J116" t="s">
        <v>263</v>
      </c>
      <c r="K116" t="s">
        <v>385</v>
      </c>
      <c r="L116">
        <v>37</v>
      </c>
      <c r="M116" t="s">
        <v>393</v>
      </c>
      <c r="N116">
        <v>35</v>
      </c>
      <c r="O116">
        <v>37035</v>
      </c>
      <c r="P116">
        <v>660</v>
      </c>
      <c r="Q116">
        <v>9300</v>
      </c>
      <c r="R116">
        <v>1965</v>
      </c>
      <c r="S116">
        <v>2034</v>
      </c>
      <c r="T116">
        <v>0</v>
      </c>
      <c r="U116" s="106">
        <v>2153.1838095797552</v>
      </c>
      <c r="V116" s="104">
        <f>IFERROR(VLOOKUP($C$4&amp;"yr",LOOKUPS!$B$12:$D$26,2,FALSE),"")</f>
        <v>0.12499399999999999</v>
      </c>
      <c r="W116" s="106">
        <v>12.129682760920637</v>
      </c>
      <c r="X116" s="106">
        <v>19.185548536381784</v>
      </c>
      <c r="Y116" s="104">
        <v>0.28916146808760262</v>
      </c>
      <c r="Z116" s="104">
        <v>0.40678924271263112</v>
      </c>
      <c r="AA116" s="105">
        <v>17.374818043499832</v>
      </c>
      <c r="AB116" s="105">
        <v>4.82</v>
      </c>
      <c r="AC116" s="106">
        <f>IFERROR((VLOOKUP($C$4&amp;"yr",LOOKUPS!$B$12:$D$26,3,FALSE))*SUM(AA116:AB116),"")</f>
        <v>25.133576917069533</v>
      </c>
      <c r="AD116" s="106">
        <f>IFERROR(VLOOKUP($C$4,LOOKUPS!$F$12:$I$26,4,FALSE),"")</f>
        <v>84.990216928104203</v>
      </c>
      <c r="AE116" s="106">
        <v>205.4</v>
      </c>
      <c r="AF116" s="107">
        <f t="shared" si="24"/>
        <v>0.86647010795609181</v>
      </c>
      <c r="AG116" s="108">
        <f t="shared" si="25"/>
        <v>21507552</v>
      </c>
      <c r="AH116" s="109">
        <f t="shared" si="26"/>
        <v>469.15343106218222</v>
      </c>
      <c r="AI116" s="108">
        <f t="shared" si="27"/>
        <v>13083.139957227469</v>
      </c>
      <c r="AJ116" s="108">
        <f t="shared" si="28"/>
        <v>1643913.6224418865</v>
      </c>
      <c r="AK116" s="108">
        <f t="shared" si="34"/>
        <v>21507551.999999996</v>
      </c>
      <c r="AL116" s="108">
        <f t="shared" si="35"/>
        <v>200383.34304635759</v>
      </c>
      <c r="AM116" s="108">
        <f t="shared" si="36"/>
        <v>1803450.0874172181</v>
      </c>
      <c r="AN116" s="107">
        <f t="shared" si="37"/>
        <v>0.12189408270046821</v>
      </c>
      <c r="AO116" s="107">
        <f t="shared" si="38"/>
        <v>0.74457602525562361</v>
      </c>
      <c r="AP116" s="108">
        <f t="shared" si="29"/>
        <v>126265635.45505349</v>
      </c>
      <c r="AQ116" s="108">
        <f t="shared" si="30"/>
        <v>9000965.9226535428</v>
      </c>
      <c r="AR116" s="108">
        <f t="shared" si="31"/>
        <v>19940150.726575948</v>
      </c>
      <c r="AS116" s="108">
        <f>LOOKUPS!$C$4*('Unit Level Costs'!AK116-'Unit Level Costs'!AG116)</f>
        <v>-5.8813807940904981E-9</v>
      </c>
      <c r="AT116" s="108">
        <f t="shared" si="32"/>
        <v>45327151.488196425</v>
      </c>
      <c r="AU116" s="108">
        <f t="shared" si="39"/>
        <v>-153275614.14859787</v>
      </c>
      <c r="AV116" s="108">
        <f t="shared" si="40"/>
        <v>47258289.443881541</v>
      </c>
      <c r="AW116" s="112">
        <f t="shared" si="41"/>
        <v>28.747428574552224</v>
      </c>
      <c r="AX116" s="109">
        <f t="shared" si="42"/>
        <v>38.6091246554478</v>
      </c>
      <c r="AY116" s="112">
        <f t="shared" si="43"/>
        <v>35.025968117071393</v>
      </c>
      <c r="AZ116" s="108">
        <f t="shared" si="33"/>
        <v>23117.138957267118</v>
      </c>
      <c r="BA116" s="109">
        <f t="shared" si="44"/>
        <v>18973.302859204468</v>
      </c>
    </row>
    <row r="117" spans="1:53" x14ac:dyDescent="0.2">
      <c r="A117" s="21" t="b">
        <f t="shared" si="23"/>
        <v>1</v>
      </c>
      <c r="B117" t="s">
        <v>395</v>
      </c>
      <c r="C117" t="s">
        <v>396</v>
      </c>
      <c r="D117">
        <v>2817</v>
      </c>
      <c r="E117" t="s">
        <v>41</v>
      </c>
      <c r="F117">
        <v>1</v>
      </c>
      <c r="G117">
        <v>1876</v>
      </c>
      <c r="H117" t="s">
        <v>42</v>
      </c>
      <c r="I117">
        <v>0</v>
      </c>
      <c r="J117" t="s">
        <v>397</v>
      </c>
      <c r="K117" t="s">
        <v>398</v>
      </c>
      <c r="L117">
        <v>38</v>
      </c>
      <c r="M117" t="s">
        <v>399</v>
      </c>
      <c r="N117">
        <v>57</v>
      </c>
      <c r="O117">
        <v>38057</v>
      </c>
      <c r="P117">
        <v>222</v>
      </c>
      <c r="Q117">
        <v>11851</v>
      </c>
      <c r="R117">
        <v>1966</v>
      </c>
      <c r="S117">
        <v>9999</v>
      </c>
      <c r="T117">
        <v>0</v>
      </c>
      <c r="U117" s="106">
        <v>3088.4280024402105</v>
      </c>
      <c r="V117" s="104">
        <f>IFERROR(VLOOKUP($C$4&amp;"yr",LOOKUPS!$B$12:$D$26,2,FALSE),"")</f>
        <v>0.12499399999999999</v>
      </c>
      <c r="W117" s="106">
        <v>15.456897458628529</v>
      </c>
      <c r="X117" s="106">
        <v>31.726670929591936</v>
      </c>
      <c r="Y117" s="104">
        <v>0.36847947710689527</v>
      </c>
      <c r="Z117" s="104">
        <v>0.58347981379738434</v>
      </c>
      <c r="AA117" s="105">
        <v>19.192325865839251</v>
      </c>
      <c r="AB117" s="105">
        <v>4.82</v>
      </c>
      <c r="AC117" s="106">
        <f>IFERROR((VLOOKUP($C$4&amp;"yr",LOOKUPS!$B$12:$D$26,3,FALSE))*SUM(AA117:AB117),"")</f>
        <v>27.191736283846669</v>
      </c>
      <c r="AD117" s="106">
        <f>IFERROR(VLOOKUP($C$4,LOOKUPS!$F$12:$I$26,4,FALSE),"")</f>
        <v>84.990216928104203</v>
      </c>
      <c r="AE117" s="106">
        <v>216.24</v>
      </c>
      <c r="AF117" s="107">
        <f t="shared" si="24"/>
        <v>1.1624150594212102</v>
      </c>
      <c r="AG117" s="108">
        <f t="shared" si="25"/>
        <v>9218750.6879999992</v>
      </c>
      <c r="AH117" s="109">
        <f t="shared" si="26"/>
        <v>140.19755608226924</v>
      </c>
      <c r="AI117" s="108">
        <f t="shared" si="27"/>
        <v>18765.819273312802</v>
      </c>
      <c r="AJ117" s="108">
        <f t="shared" si="28"/>
        <v>491252.23651227145</v>
      </c>
      <c r="AK117" s="108">
        <f t="shared" si="34"/>
        <v>9218750.688000001</v>
      </c>
      <c r="AL117" s="108">
        <f t="shared" si="35"/>
        <v>90422.872574304653</v>
      </c>
      <c r="AM117" s="108">
        <f t="shared" si="36"/>
        <v>813805.85316874192</v>
      </c>
      <c r="AN117" s="107">
        <f t="shared" si="37"/>
        <v>0.18406607818475731</v>
      </c>
      <c r="AO117" s="107">
        <f t="shared" si="38"/>
        <v>0.97834898123645286</v>
      </c>
      <c r="AP117" s="108">
        <f t="shared" si="29"/>
        <v>54121159.319421798</v>
      </c>
      <c r="AQ117" s="108">
        <f t="shared" si="30"/>
        <v>4448001.726955167</v>
      </c>
      <c r="AR117" s="108">
        <f t="shared" si="31"/>
        <v>7593235.4460921092</v>
      </c>
      <c r="AS117" s="108">
        <f>LOOKUPS!$C$4*('Unit Level Costs'!AK117-'Unit Level Costs'!AG117)</f>
        <v>2.9406903970452491E-9</v>
      </c>
      <c r="AT117" s="108">
        <f t="shared" si="32"/>
        <v>22128794.145615276</v>
      </c>
      <c r="AU117" s="108">
        <f t="shared" si="39"/>
        <v>-69165535.998172298</v>
      </c>
      <c r="AV117" s="108">
        <f t="shared" si="40"/>
        <v>19125654.639912054</v>
      </c>
      <c r="AW117" s="112">
        <f t="shared" si="41"/>
        <v>38.932453062601567</v>
      </c>
      <c r="AX117" s="109">
        <f t="shared" si="42"/>
        <v>39.794034449137072</v>
      </c>
      <c r="AY117" s="112">
        <f t="shared" si="43"/>
        <v>36.100911230279479</v>
      </c>
      <c r="AZ117" s="108">
        <f t="shared" si="33"/>
        <v>8014.4022931220443</v>
      </c>
      <c r="BA117" s="109">
        <f t="shared" si="44"/>
        <v>8643.004579897548</v>
      </c>
    </row>
    <row r="118" spans="1:53" x14ac:dyDescent="0.2">
      <c r="A118" s="21" t="b">
        <f t="shared" si="23"/>
        <v>1</v>
      </c>
      <c r="B118" t="s">
        <v>395</v>
      </c>
      <c r="C118" t="s">
        <v>400</v>
      </c>
      <c r="D118">
        <v>2817</v>
      </c>
      <c r="E118" t="s">
        <v>41</v>
      </c>
      <c r="F118">
        <v>2</v>
      </c>
      <c r="G118">
        <v>1877</v>
      </c>
      <c r="H118" t="s">
        <v>42</v>
      </c>
      <c r="I118">
        <v>0</v>
      </c>
      <c r="J118" t="s">
        <v>397</v>
      </c>
      <c r="K118" t="s">
        <v>398</v>
      </c>
      <c r="L118">
        <v>38</v>
      </c>
      <c r="M118" t="s">
        <v>399</v>
      </c>
      <c r="N118">
        <v>57</v>
      </c>
      <c r="O118">
        <v>38057</v>
      </c>
      <c r="P118">
        <v>445</v>
      </c>
      <c r="Q118">
        <v>11751</v>
      </c>
      <c r="R118">
        <v>1975</v>
      </c>
      <c r="S118">
        <v>9999</v>
      </c>
      <c r="T118">
        <v>0</v>
      </c>
      <c r="U118" s="106">
        <v>3047.3731038344818</v>
      </c>
      <c r="V118" s="104">
        <f>IFERROR(VLOOKUP($C$4&amp;"yr",LOOKUPS!$B$12:$D$26,2,FALSE),"")</f>
        <v>0.12499399999999999</v>
      </c>
      <c r="W118" s="106">
        <v>15.326499796182569</v>
      </c>
      <c r="X118" s="106">
        <v>25.182873168917983</v>
      </c>
      <c r="Y118" s="104">
        <v>0.36537090615320594</v>
      </c>
      <c r="Z118" s="104">
        <v>0.57572353630766604</v>
      </c>
      <c r="AA118" s="105">
        <v>19.192325865839251</v>
      </c>
      <c r="AB118" s="105">
        <v>4.82</v>
      </c>
      <c r="AC118" s="106">
        <f>IFERROR((VLOOKUP($C$4&amp;"yr",LOOKUPS!$B$12:$D$26,3,FALSE))*SUM(AA118:AB118),"")</f>
        <v>27.191736283846669</v>
      </c>
      <c r="AD118" s="106">
        <f>IFERROR(VLOOKUP($C$4,LOOKUPS!$F$12:$I$26,4,FALSE),"")</f>
        <v>84.990216928104203</v>
      </c>
      <c r="AE118" s="106">
        <v>216.24</v>
      </c>
      <c r="AF118" s="107">
        <f t="shared" si="24"/>
        <v>1.1526064773655085</v>
      </c>
      <c r="AG118" s="108">
        <f t="shared" si="25"/>
        <v>18323099.280000001</v>
      </c>
      <c r="AH118" s="109">
        <f t="shared" si="26"/>
        <v>282.40994676182333</v>
      </c>
      <c r="AI118" s="108">
        <f t="shared" si="27"/>
        <v>18516.327275151383</v>
      </c>
      <c r="AJ118" s="108">
        <f t="shared" si="28"/>
        <v>989564.45345342904</v>
      </c>
      <c r="AK118" s="108">
        <f t="shared" si="34"/>
        <v>18323099.280000001</v>
      </c>
      <c r="AL118" s="108">
        <f t="shared" si="35"/>
        <v>179723.62280264904</v>
      </c>
      <c r="AM118" s="108">
        <f t="shared" si="36"/>
        <v>1617512.6052238413</v>
      </c>
      <c r="AN118" s="107">
        <f t="shared" si="37"/>
        <v>0.18161891544855013</v>
      </c>
      <c r="AO118" s="107">
        <f t="shared" si="38"/>
        <v>0.97098756191695834</v>
      </c>
      <c r="AP118" s="108">
        <f t="shared" si="29"/>
        <v>107570895.85130744</v>
      </c>
      <c r="AQ118" s="108">
        <f t="shared" si="30"/>
        <v>7111893.8709438769</v>
      </c>
      <c r="AR118" s="108">
        <f t="shared" si="31"/>
        <v>15166559.394163495</v>
      </c>
      <c r="AS118" s="108">
        <f>LOOKUPS!$C$4*('Unit Level Costs'!AK118-'Unit Level Costs'!AG118)</f>
        <v>0</v>
      </c>
      <c r="AT118" s="108">
        <f t="shared" si="32"/>
        <v>43982976.197044477</v>
      </c>
      <c r="AU118" s="108">
        <f t="shared" si="39"/>
        <v>-137472747.20191723</v>
      </c>
      <c r="AV118" s="108">
        <f t="shared" si="40"/>
        <v>36359578.111542046</v>
      </c>
      <c r="AW118" s="112">
        <f t="shared" si="41"/>
        <v>36.743011518504595</v>
      </c>
      <c r="AX118" s="109">
        <f t="shared" si="42"/>
        <v>37.840867339191483</v>
      </c>
      <c r="AY118" s="112">
        <f t="shared" si="43"/>
        <v>34.329009651811198</v>
      </c>
      <c r="AZ118" s="108">
        <f t="shared" si="33"/>
        <v>15276.409295055983</v>
      </c>
      <c r="BA118" s="109">
        <f t="shared" si="44"/>
        <v>16350.640125734544</v>
      </c>
    </row>
    <row r="119" spans="1:53" x14ac:dyDescent="0.2">
      <c r="A119" s="21" t="b">
        <f t="shared" si="23"/>
        <v>1</v>
      </c>
      <c r="B119" t="s">
        <v>401</v>
      </c>
      <c r="C119" t="s">
        <v>402</v>
      </c>
      <c r="D119">
        <v>2823</v>
      </c>
      <c r="E119" t="s">
        <v>41</v>
      </c>
      <c r="F119" t="s">
        <v>403</v>
      </c>
      <c r="G119">
        <v>1878</v>
      </c>
      <c r="H119" t="s">
        <v>42</v>
      </c>
      <c r="I119">
        <v>0</v>
      </c>
      <c r="J119" t="s">
        <v>404</v>
      </c>
      <c r="K119" t="s">
        <v>398</v>
      </c>
      <c r="L119">
        <v>38</v>
      </c>
      <c r="M119" t="s">
        <v>405</v>
      </c>
      <c r="N119">
        <v>65</v>
      </c>
      <c r="O119">
        <v>38065</v>
      </c>
      <c r="P119">
        <v>237</v>
      </c>
      <c r="Q119">
        <v>11631</v>
      </c>
      <c r="R119">
        <v>1970</v>
      </c>
      <c r="S119">
        <v>9999</v>
      </c>
      <c r="T119">
        <v>0</v>
      </c>
      <c r="U119" s="106">
        <v>2998.6199262724626</v>
      </c>
      <c r="V119" s="104">
        <f>IFERROR(VLOOKUP($C$4&amp;"yr",LOOKUPS!$B$12:$D$26,2,FALSE),"")</f>
        <v>0.12499399999999999</v>
      </c>
      <c r="W119" s="106">
        <v>15.169973858377384</v>
      </c>
      <c r="X119" s="106">
        <v>30.567958528405644</v>
      </c>
      <c r="Y119" s="104">
        <v>0.36163945901962063</v>
      </c>
      <c r="Z119" s="104">
        <v>0.5665128650718656</v>
      </c>
      <c r="AA119" s="105">
        <v>18.614603905058456</v>
      </c>
      <c r="AB119" s="105">
        <v>4.82</v>
      </c>
      <c r="AC119" s="106">
        <f>IFERROR((VLOOKUP($C$4&amp;"yr",LOOKUPS!$B$12:$D$26,3,FALSE))*SUM(AA119:AB119),"")</f>
        <v>26.537519641497717</v>
      </c>
      <c r="AD119" s="106">
        <f>IFERROR(VLOOKUP($C$4,LOOKUPS!$F$12:$I$26,4,FALSE),"")</f>
        <v>84.990216928104203</v>
      </c>
      <c r="AE119" s="106">
        <v>216.24</v>
      </c>
      <c r="AF119" s="107">
        <f t="shared" si="24"/>
        <v>1.1408361788986663</v>
      </c>
      <c r="AG119" s="108">
        <f t="shared" si="25"/>
        <v>9658940.6879999992</v>
      </c>
      <c r="AH119" s="109">
        <f t="shared" si="26"/>
        <v>151.29144821234993</v>
      </c>
      <c r="AI119" s="108">
        <f t="shared" si="27"/>
        <v>18220.111133650869</v>
      </c>
      <c r="AJ119" s="108">
        <f t="shared" si="28"/>
        <v>530125.23453607422</v>
      </c>
      <c r="AK119" s="108">
        <f t="shared" si="34"/>
        <v>9658940.6880000047</v>
      </c>
      <c r="AL119" s="108">
        <f t="shared" si="35"/>
        <v>94740.512309404017</v>
      </c>
      <c r="AM119" s="108">
        <f t="shared" si="36"/>
        <v>852664.61078463611</v>
      </c>
      <c r="AN119" s="107">
        <f t="shared" si="37"/>
        <v>0.17871345511841893</v>
      </c>
      <c r="AO119" s="107">
        <f t="shared" si="38"/>
        <v>0.96212272378024732</v>
      </c>
      <c r="AP119" s="108">
        <f t="shared" si="29"/>
        <v>56705471.917213656</v>
      </c>
      <c r="AQ119" s="108">
        <f t="shared" si="30"/>
        <v>4624670.7146575423</v>
      </c>
      <c r="AR119" s="108">
        <f t="shared" si="31"/>
        <v>8041985.9495784258</v>
      </c>
      <c r="AS119" s="108">
        <f>LOOKUPS!$C$4*('Unit Level Costs'!AK119-'Unit Level Costs'!AG119)</f>
        <v>8.822071191135748E-9</v>
      </c>
      <c r="AT119" s="108">
        <f t="shared" si="32"/>
        <v>22627603.856307287</v>
      </c>
      <c r="AU119" s="108">
        <f t="shared" si="39"/>
        <v>-72468150.237503767</v>
      </c>
      <c r="AV119" s="108">
        <f t="shared" si="40"/>
        <v>19531582.200253159</v>
      </c>
      <c r="AW119" s="112">
        <f t="shared" si="41"/>
        <v>36.843336117258659</v>
      </c>
      <c r="AX119" s="109">
        <f t="shared" si="42"/>
        <v>38.2938009950525</v>
      </c>
      <c r="AY119" s="112">
        <f t="shared" si="43"/>
        <v>34.739908368912729</v>
      </c>
      <c r="AZ119" s="108">
        <f t="shared" si="33"/>
        <v>8233.358283432317</v>
      </c>
      <c r="BA119" s="109">
        <f t="shared" si="44"/>
        <v>8731.8706597903019</v>
      </c>
    </row>
    <row r="120" spans="1:53" x14ac:dyDescent="0.2">
      <c r="A120" s="21" t="b">
        <f t="shared" si="23"/>
        <v>1</v>
      </c>
      <c r="B120" t="s">
        <v>401</v>
      </c>
      <c r="C120" t="s">
        <v>406</v>
      </c>
      <c r="D120">
        <v>2823</v>
      </c>
      <c r="E120" t="s">
        <v>41</v>
      </c>
      <c r="F120" t="s">
        <v>407</v>
      </c>
      <c r="G120">
        <v>1879</v>
      </c>
      <c r="H120" t="s">
        <v>42</v>
      </c>
      <c r="I120">
        <v>0</v>
      </c>
      <c r="J120" t="s">
        <v>404</v>
      </c>
      <c r="K120" t="s">
        <v>398</v>
      </c>
      <c r="L120">
        <v>38</v>
      </c>
      <c r="M120" t="s">
        <v>405</v>
      </c>
      <c r="N120">
        <v>65</v>
      </c>
      <c r="O120">
        <v>38065</v>
      </c>
      <c r="P120">
        <v>447</v>
      </c>
      <c r="Q120">
        <v>11391</v>
      </c>
      <c r="R120">
        <v>1977</v>
      </c>
      <c r="S120">
        <v>9999</v>
      </c>
      <c r="T120">
        <v>0</v>
      </c>
      <c r="U120" s="106">
        <v>2889.4656140434927</v>
      </c>
      <c r="V120" s="104">
        <f>IFERROR(VLOOKUP($C$4&amp;"yr",LOOKUPS!$B$12:$D$26,2,FALSE),"")</f>
        <v>0.12499399999999999</v>
      </c>
      <c r="W120" s="106">
        <v>14.812762338650781</v>
      </c>
      <c r="X120" s="106">
        <v>24.523336771613188</v>
      </c>
      <c r="Y120" s="104">
        <v>0.35312383585800483</v>
      </c>
      <c r="Z120" s="104">
        <v>0.54589093775990649</v>
      </c>
      <c r="AA120" s="105">
        <v>18.614603905058456</v>
      </c>
      <c r="AB120" s="105">
        <v>4.82</v>
      </c>
      <c r="AC120" s="106">
        <f>IFERROR((VLOOKUP($C$4&amp;"yr",LOOKUPS!$B$12:$D$26,3,FALSE))*SUM(AA120:AB120),"")</f>
        <v>26.537519641497717</v>
      </c>
      <c r="AD120" s="106">
        <f>IFERROR(VLOOKUP($C$4,LOOKUPS!$F$12:$I$26,4,FALSE),"")</f>
        <v>84.990216928104203</v>
      </c>
      <c r="AE120" s="106">
        <v>216.24</v>
      </c>
      <c r="AF120" s="107">
        <f t="shared" si="24"/>
        <v>1.1172955819649824</v>
      </c>
      <c r="AG120" s="108">
        <f t="shared" si="25"/>
        <v>17841586.607999999</v>
      </c>
      <c r="AH120" s="109">
        <f t="shared" si="26"/>
        <v>289.15364537147184</v>
      </c>
      <c r="AI120" s="108">
        <f t="shared" si="27"/>
        <v>17609.243672023094</v>
      </c>
      <c r="AJ120" s="108">
        <f t="shared" si="28"/>
        <v>1013194.3733816373</v>
      </c>
      <c r="AK120" s="108">
        <f t="shared" si="34"/>
        <v>17841586.607999999</v>
      </c>
      <c r="AL120" s="108">
        <f t="shared" si="35"/>
        <v>175000.66624847683</v>
      </c>
      <c r="AM120" s="108">
        <f t="shared" si="36"/>
        <v>1575005.9962362912</v>
      </c>
      <c r="AN120" s="107">
        <f t="shared" si="37"/>
        <v>0.17272171149588469</v>
      </c>
      <c r="AO120" s="107">
        <f t="shared" si="38"/>
        <v>0.94457387046909769</v>
      </c>
      <c r="AP120" s="108">
        <f t="shared" si="29"/>
        <v>104432426.43743141</v>
      </c>
      <c r="AQ120" s="108">
        <f t="shared" si="30"/>
        <v>7091012.2241842141</v>
      </c>
      <c r="AR120" s="108">
        <f t="shared" si="31"/>
        <v>15008207.455760395</v>
      </c>
      <c r="AS120" s="108">
        <f>LOOKUPS!$C$4*('Unit Level Costs'!AK120-'Unit Level Costs'!AG120)</f>
        <v>0</v>
      </c>
      <c r="AT120" s="108">
        <f t="shared" si="32"/>
        <v>41796752.560597256</v>
      </c>
      <c r="AU120" s="108">
        <f t="shared" si="39"/>
        <v>-133860101.28318727</v>
      </c>
      <c r="AV120" s="108">
        <f t="shared" si="40"/>
        <v>34468297.394786</v>
      </c>
      <c r="AW120" s="112">
        <f t="shared" si="41"/>
        <v>34.019432302752158</v>
      </c>
      <c r="AX120" s="109">
        <f t="shared" si="42"/>
        <v>36.015639820586294</v>
      </c>
      <c r="AY120" s="112">
        <f t="shared" si="43"/>
        <v>32.673174109213726</v>
      </c>
      <c r="AZ120" s="108">
        <f t="shared" si="33"/>
        <v>14604.908826818535</v>
      </c>
      <c r="BA120" s="109">
        <f t="shared" si="44"/>
        <v>15206.686239330214</v>
      </c>
    </row>
    <row r="121" spans="1:53" x14ac:dyDescent="0.2">
      <c r="A121" s="21" t="b">
        <f t="shared" si="23"/>
        <v>0</v>
      </c>
      <c r="B121" t="s">
        <v>408</v>
      </c>
      <c r="C121" t="s">
        <v>409</v>
      </c>
      <c r="D121">
        <v>2828</v>
      </c>
      <c r="E121" t="s">
        <v>41</v>
      </c>
      <c r="F121">
        <v>1</v>
      </c>
      <c r="G121">
        <v>1883</v>
      </c>
      <c r="H121" t="s">
        <v>42</v>
      </c>
      <c r="I121">
        <v>0</v>
      </c>
      <c r="J121" t="s">
        <v>191</v>
      </c>
      <c r="K121" t="s">
        <v>134</v>
      </c>
      <c r="L121">
        <v>39</v>
      </c>
      <c r="M121" t="s">
        <v>279</v>
      </c>
      <c r="N121">
        <v>81</v>
      </c>
      <c r="O121">
        <v>39081</v>
      </c>
      <c r="P121">
        <v>585</v>
      </c>
      <c r="Q121">
        <v>9899</v>
      </c>
      <c r="R121">
        <v>1966</v>
      </c>
      <c r="S121">
        <v>2030</v>
      </c>
      <c r="T121">
        <v>0</v>
      </c>
      <c r="U121" s="106">
        <v>2349.0383065460737</v>
      </c>
      <c r="V121" s="104">
        <f>IFERROR(VLOOKUP($C$4&amp;"yr",LOOKUPS!$B$12:$D$26,2,FALSE),"")</f>
        <v>0.12499399999999999</v>
      </c>
      <c r="W121" s="106">
        <v>12.893866101785065</v>
      </c>
      <c r="X121" s="106">
        <v>20.673645399013608</v>
      </c>
      <c r="Y121" s="104">
        <v>0.30737895827987494</v>
      </c>
      <c r="Z121" s="104">
        <v>0.44379096181730032</v>
      </c>
      <c r="AA121" s="105">
        <v>11.688167665370887</v>
      </c>
      <c r="AB121" s="105">
        <v>9.64</v>
      </c>
      <c r="AC121" s="106">
        <f>IFERROR((VLOOKUP($C$4&amp;"yr",LOOKUPS!$B$12:$D$26,3,FALSE))*SUM(AA121:AB121),"")</f>
        <v>24.15217558743392</v>
      </c>
      <c r="AD121" s="106">
        <f>IFERROR(VLOOKUP($C$4,LOOKUPS!$F$12:$I$26,4,FALSE),"")</f>
        <v>84.990216928104203</v>
      </c>
      <c r="AE121" s="106">
        <v>205.4</v>
      </c>
      <c r="AF121" s="107">
        <f t="shared" si="24"/>
        <v>0.92227823641476914</v>
      </c>
      <c r="AG121" s="108">
        <f t="shared" si="25"/>
        <v>20291366.16</v>
      </c>
      <c r="AH121" s="109">
        <f t="shared" si="26"/>
        <v>405.18330940627317</v>
      </c>
      <c r="AI121" s="108">
        <f t="shared" si="27"/>
        <v>14292.086731029456</v>
      </c>
      <c r="AJ121" s="108">
        <f t="shared" si="28"/>
        <v>1419762.3161595813</v>
      </c>
      <c r="AK121" s="108">
        <f t="shared" si="34"/>
        <v>20291366.16</v>
      </c>
      <c r="AL121" s="108">
        <f t="shared" si="35"/>
        <v>189052.28201324504</v>
      </c>
      <c r="AM121" s="108">
        <f t="shared" si="36"/>
        <v>1701470.5381192053</v>
      </c>
      <c r="AN121" s="107">
        <f t="shared" si="37"/>
        <v>0.1331576982016443</v>
      </c>
      <c r="AO121" s="107">
        <f t="shared" si="38"/>
        <v>0.78912053821312478</v>
      </c>
      <c r="AP121" s="108">
        <f t="shared" si="29"/>
        <v>118968178.6243659</v>
      </c>
      <c r="AQ121" s="108">
        <f t="shared" si="30"/>
        <v>8376616.0602641068</v>
      </c>
      <c r="AR121" s="108">
        <f t="shared" si="31"/>
        <v>18306225.200921874</v>
      </c>
      <c r="AS121" s="108">
        <f>LOOKUPS!$C$4*('Unit Level Costs'!AK121-'Unit Level Costs'!AG121)</f>
        <v>0</v>
      </c>
      <c r="AT121" s="108">
        <f t="shared" si="32"/>
        <v>41094215.193500727</v>
      </c>
      <c r="AU121" s="108">
        <f t="shared" si="39"/>
        <v>-144608350.13152945</v>
      </c>
      <c r="AV121" s="108">
        <f t="shared" si="40"/>
        <v>42136884.947523147</v>
      </c>
      <c r="AW121" s="112">
        <f t="shared" si="41"/>
        <v>29.678830370355428</v>
      </c>
      <c r="AX121" s="109">
        <f t="shared" si="42"/>
        <v>37.610008779596363</v>
      </c>
      <c r="AY121" s="112">
        <f t="shared" si="43"/>
        <v>34.11957614043034</v>
      </c>
      <c r="AZ121" s="108">
        <f t="shared" si="33"/>
        <v>19959.952042151748</v>
      </c>
      <c r="BA121" s="109">
        <f t="shared" si="44"/>
        <v>17362.115766657924</v>
      </c>
    </row>
    <row r="122" spans="1:53" x14ac:dyDescent="0.2">
      <c r="A122" s="21" t="b">
        <f t="shared" si="23"/>
        <v>1</v>
      </c>
      <c r="B122" t="s">
        <v>408</v>
      </c>
      <c r="C122" t="s">
        <v>410</v>
      </c>
      <c r="D122">
        <v>2828</v>
      </c>
      <c r="E122" t="s">
        <v>41</v>
      </c>
      <c r="F122">
        <v>2</v>
      </c>
      <c r="G122">
        <v>1884</v>
      </c>
      <c r="H122" t="s">
        <v>42</v>
      </c>
      <c r="I122">
        <v>0</v>
      </c>
      <c r="J122" t="s">
        <v>191</v>
      </c>
      <c r="K122" t="s">
        <v>134</v>
      </c>
      <c r="L122">
        <v>39</v>
      </c>
      <c r="M122" t="s">
        <v>279</v>
      </c>
      <c r="N122">
        <v>81</v>
      </c>
      <c r="O122">
        <v>39081</v>
      </c>
      <c r="P122">
        <v>585</v>
      </c>
      <c r="Q122">
        <v>9906</v>
      </c>
      <c r="R122">
        <v>1967</v>
      </c>
      <c r="S122">
        <v>9999</v>
      </c>
      <c r="T122">
        <v>0</v>
      </c>
      <c r="U122" s="106">
        <v>2345.4062947600405</v>
      </c>
      <c r="V122" s="104">
        <f>IFERROR(VLOOKUP($C$4&amp;"yr",LOOKUPS!$B$12:$D$26,2,FALSE),"")</f>
        <v>0.12499399999999999</v>
      </c>
      <c r="W122" s="106">
        <v>12.880051370582894</v>
      </c>
      <c r="X122" s="106">
        <v>20.656674647197701</v>
      </c>
      <c r="Y122" s="104">
        <v>0.30704962666961011</v>
      </c>
      <c r="Z122" s="104">
        <v>0.44310478569179251</v>
      </c>
      <c r="AA122" s="105">
        <v>11.688167665370887</v>
      </c>
      <c r="AB122" s="105">
        <v>9.64</v>
      </c>
      <c r="AC122" s="106">
        <f>IFERROR((VLOOKUP($C$4&amp;"yr",LOOKUPS!$B$12:$D$26,3,FALSE))*SUM(AA122:AB122),"")</f>
        <v>24.15217558743392</v>
      </c>
      <c r="AD122" s="106">
        <f>IFERROR(VLOOKUP($C$4,LOOKUPS!$F$12:$I$26,4,FALSE),"")</f>
        <v>84.990216928104203</v>
      </c>
      <c r="AE122" s="106">
        <v>205.4</v>
      </c>
      <c r="AF122" s="107">
        <f t="shared" si="24"/>
        <v>0.92293041821645638</v>
      </c>
      <c r="AG122" s="108">
        <f t="shared" si="25"/>
        <v>20305715.039999999</v>
      </c>
      <c r="AH122" s="109">
        <f t="shared" si="26"/>
        <v>405.37596839827808</v>
      </c>
      <c r="AI122" s="108">
        <f t="shared" si="27"/>
        <v>14295.396007062896</v>
      </c>
      <c r="AJ122" s="108">
        <f t="shared" si="28"/>
        <v>1420437.3932675666</v>
      </c>
      <c r="AK122" s="108">
        <f t="shared" si="34"/>
        <v>20305715.039999999</v>
      </c>
      <c r="AL122" s="108">
        <f t="shared" si="35"/>
        <v>189185.96884768212</v>
      </c>
      <c r="AM122" s="108">
        <f t="shared" si="36"/>
        <v>1702673.7196291392</v>
      </c>
      <c r="AN122" s="107">
        <f t="shared" si="37"/>
        <v>0.13318853033886957</v>
      </c>
      <c r="AO122" s="107">
        <f t="shared" si="38"/>
        <v>0.78974188787758681</v>
      </c>
      <c r="AP122" s="108">
        <f t="shared" si="29"/>
        <v>118840713.87513292</v>
      </c>
      <c r="AQ122" s="108">
        <f t="shared" si="30"/>
        <v>8373719.4889959265</v>
      </c>
      <c r="AR122" s="108">
        <f t="shared" si="31"/>
        <v>18295306.593983114</v>
      </c>
      <c r="AS122" s="108">
        <f>LOOKUPS!$C$4*('Unit Level Costs'!AK122-'Unit Level Costs'!AG122)</f>
        <v>0</v>
      </c>
      <c r="AT122" s="108">
        <f t="shared" si="32"/>
        <v>41123274.644592203</v>
      </c>
      <c r="AU122" s="108">
        <f t="shared" si="39"/>
        <v>-144710608.78906262</v>
      </c>
      <c r="AV122" s="108">
        <f t="shared" si="40"/>
        <v>41922405.813641518</v>
      </c>
      <c r="AW122" s="112">
        <f t="shared" si="41"/>
        <v>29.513730075215381</v>
      </c>
      <c r="AX122" s="109">
        <f t="shared" si="42"/>
        <v>37.371362122544689</v>
      </c>
      <c r="AY122" s="112">
        <f t="shared" si="43"/>
        <v>33.903077313385367</v>
      </c>
      <c r="AZ122" s="108">
        <f t="shared" si="33"/>
        <v>19833.300228330441</v>
      </c>
      <c r="BA122" s="109">
        <f t="shared" si="44"/>
        <v>17265.532094000999</v>
      </c>
    </row>
    <row r="123" spans="1:53" x14ac:dyDescent="0.2">
      <c r="A123" s="21" t="b">
        <f t="shared" si="23"/>
        <v>1</v>
      </c>
      <c r="B123" t="s">
        <v>408</v>
      </c>
      <c r="C123" t="s">
        <v>411</v>
      </c>
      <c r="D123">
        <v>2828</v>
      </c>
      <c r="E123" t="s">
        <v>41</v>
      </c>
      <c r="F123">
        <v>3</v>
      </c>
      <c r="G123">
        <v>1885</v>
      </c>
      <c r="H123" t="s">
        <v>42</v>
      </c>
      <c r="I123">
        <v>0</v>
      </c>
      <c r="J123" t="s">
        <v>191</v>
      </c>
      <c r="K123" t="s">
        <v>134</v>
      </c>
      <c r="L123">
        <v>39</v>
      </c>
      <c r="M123" t="s">
        <v>279</v>
      </c>
      <c r="N123">
        <v>81</v>
      </c>
      <c r="O123">
        <v>39081</v>
      </c>
      <c r="P123">
        <v>620</v>
      </c>
      <c r="Q123">
        <v>10103</v>
      </c>
      <c r="R123">
        <v>1977</v>
      </c>
      <c r="S123">
        <v>9999</v>
      </c>
      <c r="T123">
        <v>0</v>
      </c>
      <c r="U123" s="106">
        <v>2421.8618210028262</v>
      </c>
      <c r="V123" s="104">
        <f>IFERROR(VLOOKUP($C$4&amp;"yr",LOOKUPS!$B$12:$D$26,2,FALSE),"")</f>
        <v>0.12499399999999999</v>
      </c>
      <c r="W123" s="106">
        <v>13.168112854780626</v>
      </c>
      <c r="X123" s="106">
        <v>20.737650097776239</v>
      </c>
      <c r="Y123" s="104">
        <v>0.31391677095622528</v>
      </c>
      <c r="Z123" s="104">
        <v>0.45754911017682981</v>
      </c>
      <c r="AA123" s="105">
        <v>11.688167665370887</v>
      </c>
      <c r="AB123" s="105">
        <v>9.64</v>
      </c>
      <c r="AC123" s="106">
        <f>IFERROR((VLOOKUP($C$4&amp;"yr",LOOKUPS!$B$12:$D$26,3,FALSE))*SUM(AA123:AB123),"")</f>
        <v>24.15217558743392</v>
      </c>
      <c r="AD123" s="106">
        <f>IFERROR(VLOOKUP($C$4,LOOKUPS!$F$12:$I$26,4,FALSE),"")</f>
        <v>84.990216928104203</v>
      </c>
      <c r="AE123" s="106">
        <v>205.4</v>
      </c>
      <c r="AF123" s="107">
        <f t="shared" si="24"/>
        <v>0.94128467749251554</v>
      </c>
      <c r="AG123" s="108">
        <f t="shared" si="25"/>
        <v>21948565.440000001</v>
      </c>
      <c r="AH123" s="109">
        <f t="shared" si="26"/>
        <v>425.37160200714032</v>
      </c>
      <c r="AI123" s="108">
        <f t="shared" si="27"/>
        <v>14725.618660116512</v>
      </c>
      <c r="AJ123" s="108">
        <f t="shared" si="28"/>
        <v>1490502.0934330197</v>
      </c>
      <c r="AK123" s="108">
        <f t="shared" si="34"/>
        <v>21948565.440000001</v>
      </c>
      <c r="AL123" s="108">
        <f t="shared" si="35"/>
        <v>204492.21361589406</v>
      </c>
      <c r="AM123" s="108">
        <f t="shared" si="36"/>
        <v>1840429.9225430463</v>
      </c>
      <c r="AN123" s="107">
        <f t="shared" si="37"/>
        <v>0.13719686441023005</v>
      </c>
      <c r="AO123" s="107">
        <f t="shared" si="38"/>
        <v>0.8040878130822855</v>
      </c>
      <c r="AP123" s="108">
        <f t="shared" si="29"/>
        <v>128767724.18253194</v>
      </c>
      <c r="AQ123" s="108">
        <f t="shared" si="30"/>
        <v>8821207.4439546093</v>
      </c>
      <c r="AR123" s="108">
        <f t="shared" si="31"/>
        <v>19627099.776612781</v>
      </c>
      <c r="AS123" s="108">
        <f>LOOKUPS!$C$4*('Unit Level Costs'!AK123-'Unit Level Costs'!AG123)</f>
        <v>0</v>
      </c>
      <c r="AT123" s="108">
        <f t="shared" si="32"/>
        <v>44450386.645627066</v>
      </c>
      <c r="AU123" s="108">
        <f t="shared" si="39"/>
        <v>-156418538.35790753</v>
      </c>
      <c r="AV123" s="108">
        <f t="shared" si="40"/>
        <v>45247879.690818846</v>
      </c>
      <c r="AW123" s="112">
        <f t="shared" si="41"/>
        <v>30.35747476650706</v>
      </c>
      <c r="AX123" s="109">
        <f t="shared" si="42"/>
        <v>37.753929698472447</v>
      </c>
      <c r="AY123" s="112">
        <f t="shared" si="43"/>
        <v>34.250140341533559</v>
      </c>
      <c r="AZ123" s="108">
        <f t="shared" si="33"/>
        <v>21235.087011750806</v>
      </c>
      <c r="BA123" s="109">
        <f t="shared" si="44"/>
        <v>18821.634355234379</v>
      </c>
    </row>
    <row r="124" spans="1:53" x14ac:dyDescent="0.2">
      <c r="A124" s="21" t="b">
        <f t="shared" si="23"/>
        <v>1</v>
      </c>
      <c r="B124" t="s">
        <v>412</v>
      </c>
      <c r="C124" t="s">
        <v>413</v>
      </c>
      <c r="D124">
        <v>2876</v>
      </c>
      <c r="E124" t="s">
        <v>41</v>
      </c>
      <c r="F124">
        <v>1</v>
      </c>
      <c r="G124">
        <v>1971</v>
      </c>
      <c r="H124" t="s">
        <v>42</v>
      </c>
      <c r="I124">
        <v>0</v>
      </c>
      <c r="J124" t="s">
        <v>191</v>
      </c>
      <c r="K124" t="s">
        <v>134</v>
      </c>
      <c r="L124">
        <v>39</v>
      </c>
      <c r="M124" t="s">
        <v>414</v>
      </c>
      <c r="N124">
        <v>53</v>
      </c>
      <c r="O124">
        <v>39053</v>
      </c>
      <c r="P124">
        <v>194</v>
      </c>
      <c r="Q124">
        <v>10558</v>
      </c>
      <c r="R124">
        <v>1955</v>
      </c>
      <c r="S124">
        <v>9999</v>
      </c>
      <c r="T124">
        <v>0</v>
      </c>
      <c r="U124" s="106">
        <v>2503.9541315397855</v>
      </c>
      <c r="V124" s="104">
        <f>IFERROR(VLOOKUP($C$4&amp;"yr",LOOKUPS!$B$12:$D$26,2,FALSE),"")</f>
        <v>0.12499399999999999</v>
      </c>
      <c r="W124" s="106">
        <v>13.471122675682935</v>
      </c>
      <c r="X124" s="106">
        <v>31.125799434718672</v>
      </c>
      <c r="Y124" s="104">
        <v>0.32114027105792309</v>
      </c>
      <c r="Z124" s="104">
        <v>0.47305836149447622</v>
      </c>
      <c r="AA124" s="105">
        <v>22.679043518262745</v>
      </c>
      <c r="AB124" s="105">
        <v>4.82</v>
      </c>
      <c r="AC124" s="106">
        <f>IFERROR((VLOOKUP($C$4&amp;"yr",LOOKUPS!$B$12:$D$26,3,FALSE))*SUM(AA124:AB124),"")</f>
        <v>31.1401212687353</v>
      </c>
      <c r="AD124" s="106">
        <f>IFERROR(VLOOKUP($C$4,LOOKUPS!$F$12:$I$26,4,FALSE),"")</f>
        <v>84.990216928104203</v>
      </c>
      <c r="AE124" s="106">
        <v>205.4</v>
      </c>
      <c r="AF124" s="107">
        <f t="shared" si="24"/>
        <v>0.98367649460219542</v>
      </c>
      <c r="AG124" s="108">
        <f t="shared" si="25"/>
        <v>7177075.0080000004</v>
      </c>
      <c r="AH124" s="109">
        <f t="shared" si="26"/>
        <v>131.69878741476293</v>
      </c>
      <c r="AI124" s="108">
        <f t="shared" si="27"/>
        <v>15552.550180658678</v>
      </c>
      <c r="AJ124" s="108">
        <f t="shared" si="28"/>
        <v>461472.55110132933</v>
      </c>
      <c r="AK124" s="108">
        <f t="shared" si="34"/>
        <v>7177075.0080000013</v>
      </c>
      <c r="AL124" s="108">
        <f t="shared" si="35"/>
        <v>66867.96727947022</v>
      </c>
      <c r="AM124" s="108">
        <f t="shared" si="36"/>
        <v>601811.70551523194</v>
      </c>
      <c r="AN124" s="107">
        <f t="shared" si="37"/>
        <v>0.14490128853793402</v>
      </c>
      <c r="AO124" s="107">
        <f t="shared" si="38"/>
        <v>0.83877520606426137</v>
      </c>
      <c r="AP124" s="108">
        <f t="shared" si="29"/>
        <v>41218986.751909748</v>
      </c>
      <c r="AQ124" s="108">
        <f t="shared" si="30"/>
        <v>4099230.0428675627</v>
      </c>
      <c r="AR124" s="108">
        <f t="shared" si="31"/>
        <v>6216553.3473463692</v>
      </c>
      <c r="AS124" s="108">
        <f>LOOKUPS!$C$4*('Unit Level Costs'!AK124-'Unit Level Costs'!AG124)</f>
        <v>1.4703451985226245E-9</v>
      </c>
      <c r="AT124" s="108">
        <f t="shared" si="32"/>
        <v>18740489.490688737</v>
      </c>
      <c r="AU124" s="108">
        <f t="shared" si="39"/>
        <v>-51148107.401611924</v>
      </c>
      <c r="AV124" s="108">
        <f t="shared" si="40"/>
        <v>19127152.231200501</v>
      </c>
      <c r="AW124" s="112">
        <f t="shared" si="41"/>
        <v>41.448082200235987</v>
      </c>
      <c r="AX124" s="109">
        <f t="shared" si="42"/>
        <v>49.415006429100991</v>
      </c>
      <c r="AY124" s="112">
        <f t="shared" si="43"/>
        <v>44.828999754242027</v>
      </c>
      <c r="AZ124" s="108">
        <f t="shared" si="33"/>
        <v>8696.8259523229535</v>
      </c>
      <c r="BA124" s="109">
        <f t="shared" si="44"/>
        <v>8040.9279468457817</v>
      </c>
    </row>
    <row r="125" spans="1:53" x14ac:dyDescent="0.2">
      <c r="A125" s="21" t="b">
        <f t="shared" si="23"/>
        <v>1</v>
      </c>
      <c r="B125" t="s">
        <v>412</v>
      </c>
      <c r="C125" t="s">
        <v>415</v>
      </c>
      <c r="D125">
        <v>2876</v>
      </c>
      <c r="E125" t="s">
        <v>41</v>
      </c>
      <c r="F125">
        <v>2</v>
      </c>
      <c r="G125">
        <v>1972</v>
      </c>
      <c r="H125" t="s">
        <v>42</v>
      </c>
      <c r="I125">
        <v>0</v>
      </c>
      <c r="J125" t="s">
        <v>191</v>
      </c>
      <c r="K125" t="s">
        <v>134</v>
      </c>
      <c r="L125">
        <v>39</v>
      </c>
      <c r="M125" t="s">
        <v>414</v>
      </c>
      <c r="N125">
        <v>53</v>
      </c>
      <c r="O125">
        <v>39053</v>
      </c>
      <c r="P125">
        <v>192</v>
      </c>
      <c r="Q125">
        <v>10547</v>
      </c>
      <c r="R125">
        <v>1955</v>
      </c>
      <c r="S125">
        <v>9999</v>
      </c>
      <c r="T125">
        <v>0</v>
      </c>
      <c r="U125" s="106">
        <v>2500.1111130275772</v>
      </c>
      <c r="V125" s="104">
        <f>IFERROR(VLOOKUP($C$4&amp;"yr",LOOKUPS!$B$12:$D$26,2,FALSE),"")</f>
        <v>0.12499399999999999</v>
      </c>
      <c r="W125" s="106">
        <v>13.457080187967158</v>
      </c>
      <c r="X125" s="106">
        <v>31.260394255492017</v>
      </c>
      <c r="Y125" s="104">
        <v>0.32080550992331386</v>
      </c>
      <c r="Z125" s="104">
        <v>0.47233232102205769</v>
      </c>
      <c r="AA125" s="105">
        <v>22.679043518262745</v>
      </c>
      <c r="AB125" s="105">
        <v>4.82</v>
      </c>
      <c r="AC125" s="106">
        <f>IFERROR((VLOOKUP($C$4&amp;"yr",LOOKUPS!$B$12:$D$26,3,FALSE))*SUM(AA125:AB125),"")</f>
        <v>31.1401212687353</v>
      </c>
      <c r="AD125" s="106">
        <f>IFERROR(VLOOKUP($C$4,LOOKUPS!$F$12:$I$26,4,FALSE),"")</f>
        <v>84.990216928104203</v>
      </c>
      <c r="AE125" s="106">
        <v>205.4</v>
      </c>
      <c r="AF125" s="107">
        <f t="shared" si="24"/>
        <v>0.98265163748525808</v>
      </c>
      <c r="AG125" s="108">
        <f t="shared" si="25"/>
        <v>7095684.0959999999</v>
      </c>
      <c r="AH125" s="109">
        <f t="shared" si="26"/>
        <v>130.40534209472375</v>
      </c>
      <c r="AI125" s="108">
        <f t="shared" si="27"/>
        <v>15528.68898981964</v>
      </c>
      <c r="AJ125" s="108">
        <f t="shared" si="28"/>
        <v>456940.31869991205</v>
      </c>
      <c r="AK125" s="108">
        <f t="shared" si="34"/>
        <v>7095684.0960000018</v>
      </c>
      <c r="AL125" s="108">
        <f t="shared" si="35"/>
        <v>66109.65768476823</v>
      </c>
      <c r="AM125" s="108">
        <f t="shared" si="36"/>
        <v>594986.91916291404</v>
      </c>
      <c r="AN125" s="107">
        <f t="shared" si="37"/>
        <v>0.14467897661747955</v>
      </c>
      <c r="AO125" s="107">
        <f t="shared" si="38"/>
        <v>0.83797266086777855</v>
      </c>
      <c r="AP125" s="108">
        <f t="shared" si="29"/>
        <v>40751524.454077899</v>
      </c>
      <c r="AQ125" s="108">
        <f t="shared" si="30"/>
        <v>4076522.4069033735</v>
      </c>
      <c r="AR125" s="108">
        <f t="shared" si="31"/>
        <v>6149082.5098599857</v>
      </c>
      <c r="AS125" s="108">
        <f>LOOKUPS!$C$4*('Unit Level Costs'!AK125-'Unit Level Costs'!AG125)</f>
        <v>2.9406903970452491E-9</v>
      </c>
      <c r="AT125" s="108">
        <f t="shared" si="32"/>
        <v>18527964.816044349</v>
      </c>
      <c r="AU125" s="108">
        <f t="shared" si="39"/>
        <v>-50568067.329040468</v>
      </c>
      <c r="AV125" s="108">
        <f t="shared" si="40"/>
        <v>18937026.857845142</v>
      </c>
      <c r="AW125" s="112">
        <f t="shared" si="41"/>
        <v>41.443107738281505</v>
      </c>
      <c r="AX125" s="109">
        <f t="shared" si="42"/>
        <v>49.456395982375255</v>
      </c>
      <c r="AY125" s="112">
        <f t="shared" si="43"/>
        <v>44.866548110655224</v>
      </c>
      <c r="AZ125" s="108">
        <f t="shared" si="33"/>
        <v>8614.3772372458025</v>
      </c>
      <c r="BA125" s="109">
        <f t="shared" si="44"/>
        <v>7957.0766857500494</v>
      </c>
    </row>
    <row r="126" spans="1:53" x14ac:dyDescent="0.2">
      <c r="A126" s="21" t="b">
        <f t="shared" si="23"/>
        <v>1</v>
      </c>
      <c r="B126" t="s">
        <v>412</v>
      </c>
      <c r="C126" t="s">
        <v>416</v>
      </c>
      <c r="D126">
        <v>2876</v>
      </c>
      <c r="E126" t="s">
        <v>41</v>
      </c>
      <c r="F126">
        <v>3</v>
      </c>
      <c r="G126">
        <v>1973</v>
      </c>
      <c r="H126" t="s">
        <v>42</v>
      </c>
      <c r="I126">
        <v>0</v>
      </c>
      <c r="J126" t="s">
        <v>191</v>
      </c>
      <c r="K126" t="s">
        <v>134</v>
      </c>
      <c r="L126">
        <v>39</v>
      </c>
      <c r="M126" t="s">
        <v>414</v>
      </c>
      <c r="N126">
        <v>53</v>
      </c>
      <c r="O126">
        <v>39053</v>
      </c>
      <c r="P126">
        <v>192</v>
      </c>
      <c r="Q126">
        <v>10579</v>
      </c>
      <c r="R126">
        <v>1955</v>
      </c>
      <c r="S126">
        <v>9999</v>
      </c>
      <c r="T126">
        <v>0</v>
      </c>
      <c r="U126" s="106">
        <v>2511.3029131439794</v>
      </c>
      <c r="V126" s="104">
        <f>IFERROR(VLOOKUP($C$4&amp;"yr",LOOKUPS!$B$12:$D$26,2,FALSE),"")</f>
        <v>0.12499399999999999</v>
      </c>
      <c r="W126" s="106">
        <v>13.497936803630859</v>
      </c>
      <c r="X126" s="106">
        <v>31.310584698890402</v>
      </c>
      <c r="Y126" s="104">
        <v>0.32177949738854833</v>
      </c>
      <c r="Z126" s="104">
        <v>0.47444672661701287</v>
      </c>
      <c r="AA126" s="105">
        <v>22.679043518262745</v>
      </c>
      <c r="AB126" s="105">
        <v>4.82</v>
      </c>
      <c r="AC126" s="106">
        <f>IFERROR((VLOOKUP($C$4&amp;"yr",LOOKUPS!$B$12:$D$26,3,FALSE))*SUM(AA126:AB126),"")</f>
        <v>31.1401212687353</v>
      </c>
      <c r="AD126" s="106">
        <f>IFERROR(VLOOKUP($C$4,LOOKUPS!$F$12:$I$26,4,FALSE),"")</f>
        <v>84.990216928104203</v>
      </c>
      <c r="AE126" s="106">
        <v>205.4</v>
      </c>
      <c r="AF126" s="107">
        <f t="shared" si="24"/>
        <v>0.9856330400072576</v>
      </c>
      <c r="AG126" s="108">
        <f t="shared" si="25"/>
        <v>7117212.6720000003</v>
      </c>
      <c r="AH126" s="109">
        <f t="shared" si="26"/>
        <v>130.21833650139871</v>
      </c>
      <c r="AI126" s="108">
        <f t="shared" si="27"/>
        <v>15598.171920881379</v>
      </c>
      <c r="AJ126" s="108">
        <f t="shared" si="28"/>
        <v>456285.0511009011</v>
      </c>
      <c r="AK126" s="108">
        <f t="shared" si="34"/>
        <v>7117212.6720000012</v>
      </c>
      <c r="AL126" s="108">
        <f t="shared" si="35"/>
        <v>66310.236905960264</v>
      </c>
      <c r="AM126" s="108">
        <f t="shared" si="36"/>
        <v>596792.13215364236</v>
      </c>
      <c r="AN126" s="107">
        <f t="shared" si="37"/>
        <v>0.14532634094842761</v>
      </c>
      <c r="AO126" s="107">
        <f t="shared" si="38"/>
        <v>0.84030669905882993</v>
      </c>
      <c r="AP126" s="108">
        <f t="shared" si="29"/>
        <v>40875248.86896389</v>
      </c>
      <c r="AQ126" s="108">
        <f t="shared" si="30"/>
        <v>4077212.2543756561</v>
      </c>
      <c r="AR126" s="108">
        <f t="shared" si="31"/>
        <v>6158906.7842014404</v>
      </c>
      <c r="AS126" s="108">
        <f>LOOKUPS!$C$4*('Unit Level Costs'!AK126-'Unit Level Costs'!AG126)</f>
        <v>1.4703451985226245E-9</v>
      </c>
      <c r="AT126" s="108">
        <f t="shared" si="32"/>
        <v>18584179.367491525</v>
      </c>
      <c r="AU126" s="108">
        <f t="shared" si="39"/>
        <v>-50721492.772723898</v>
      </c>
      <c r="AV126" s="108">
        <f t="shared" si="40"/>
        <v>18974054.502308622</v>
      </c>
      <c r="AW126" s="112">
        <f t="shared" si="41"/>
        <v>41.583774126566276</v>
      </c>
      <c r="AX126" s="109">
        <f t="shared" si="42"/>
        <v>49.486424627033699</v>
      </c>
      <c r="AY126" s="112">
        <f t="shared" si="43"/>
        <v>44.893789918383106</v>
      </c>
      <c r="AZ126" s="108">
        <f t="shared" si="33"/>
        <v>8619.6076643295564</v>
      </c>
      <c r="BA126" s="109">
        <f t="shared" si="44"/>
        <v>7984.0846323007245</v>
      </c>
    </row>
    <row r="127" spans="1:53" x14ac:dyDescent="0.2">
      <c r="A127" s="21" t="b">
        <f t="shared" si="23"/>
        <v>1</v>
      </c>
      <c r="B127" t="s">
        <v>412</v>
      </c>
      <c r="C127" t="s">
        <v>417</v>
      </c>
      <c r="D127">
        <v>2876</v>
      </c>
      <c r="E127" t="s">
        <v>41</v>
      </c>
      <c r="F127">
        <v>4</v>
      </c>
      <c r="G127">
        <v>1974</v>
      </c>
      <c r="H127" t="s">
        <v>42</v>
      </c>
      <c r="I127">
        <v>0</v>
      </c>
      <c r="J127" t="s">
        <v>191</v>
      </c>
      <c r="K127" t="s">
        <v>134</v>
      </c>
      <c r="L127">
        <v>39</v>
      </c>
      <c r="M127" t="s">
        <v>414</v>
      </c>
      <c r="N127">
        <v>53</v>
      </c>
      <c r="O127">
        <v>39053</v>
      </c>
      <c r="P127">
        <v>192</v>
      </c>
      <c r="Q127">
        <v>10472</v>
      </c>
      <c r="R127">
        <v>1955</v>
      </c>
      <c r="S127">
        <v>9999</v>
      </c>
      <c r="T127">
        <v>0</v>
      </c>
      <c r="U127" s="106">
        <v>2474.0280375549219</v>
      </c>
      <c r="V127" s="104">
        <f>IFERROR(VLOOKUP($C$4&amp;"yr",LOOKUPS!$B$12:$D$26,2,FALSE),"")</f>
        <v>0.12499399999999999</v>
      </c>
      <c r="W127" s="106">
        <v>13.361404750847996</v>
      </c>
      <c r="X127" s="106">
        <v>31.142861451236477</v>
      </c>
      <c r="Y127" s="104">
        <v>0.31852468771199988</v>
      </c>
      <c r="Z127" s="104">
        <v>0.46740458820522535</v>
      </c>
      <c r="AA127" s="105">
        <v>22.679043518262745</v>
      </c>
      <c r="AB127" s="105">
        <v>4.82</v>
      </c>
      <c r="AC127" s="106">
        <f>IFERROR((VLOOKUP($C$4&amp;"yr",LOOKUPS!$B$12:$D$26,3,FALSE))*SUM(AA127:AB127),"")</f>
        <v>31.1401212687353</v>
      </c>
      <c r="AD127" s="106">
        <f>IFERROR(VLOOKUP($C$4,LOOKUPS!$F$12:$I$26,4,FALSE),"")</f>
        <v>84.990216928104203</v>
      </c>
      <c r="AE127" s="106">
        <v>205.4</v>
      </c>
      <c r="AF127" s="107">
        <f t="shared" si="24"/>
        <v>0.97566397532432192</v>
      </c>
      <c r="AG127" s="108">
        <f t="shared" si="25"/>
        <v>7045226.4960000003</v>
      </c>
      <c r="AH127" s="109">
        <f t="shared" si="26"/>
        <v>130.84325995929603</v>
      </c>
      <c r="AI127" s="108">
        <f t="shared" si="27"/>
        <v>15366.66084768512</v>
      </c>
      <c r="AJ127" s="108">
        <f t="shared" si="28"/>
        <v>458474.78289737331</v>
      </c>
      <c r="AK127" s="108">
        <f t="shared" si="34"/>
        <v>7045226.4960000021</v>
      </c>
      <c r="AL127" s="108">
        <f t="shared" si="35"/>
        <v>65639.550135099358</v>
      </c>
      <c r="AM127" s="108">
        <f t="shared" si="36"/>
        <v>590755.95121589419</v>
      </c>
      <c r="AN127" s="107">
        <f t="shared" si="37"/>
        <v>0.14316937939374597</v>
      </c>
      <c r="AO127" s="107">
        <f t="shared" si="38"/>
        <v>0.83249459593057595</v>
      </c>
      <c r="AP127" s="108">
        <f t="shared" si="29"/>
        <v>40461794.44868622</v>
      </c>
      <c r="AQ127" s="108">
        <f t="shared" si="30"/>
        <v>4074833.5167404739</v>
      </c>
      <c r="AR127" s="108">
        <f t="shared" si="31"/>
        <v>6125867.1423489675</v>
      </c>
      <c r="AS127" s="108">
        <f>LOOKUPS!$C$4*('Unit Level Costs'!AK127-'Unit Level Costs'!AG127)</f>
        <v>2.9406903970452491E-9</v>
      </c>
      <c r="AT127" s="108">
        <f t="shared" si="32"/>
        <v>18396211.961090021</v>
      </c>
      <c r="AU127" s="108">
        <f t="shared" si="39"/>
        <v>-50208476.445407391</v>
      </c>
      <c r="AV127" s="108">
        <f t="shared" si="40"/>
        <v>18850230.623458296</v>
      </c>
      <c r="AW127" s="112">
        <f t="shared" si="41"/>
        <v>41.115087081414906</v>
      </c>
      <c r="AX127" s="109">
        <f t="shared" si="42"/>
        <v>49.387812584483861</v>
      </c>
      <c r="AY127" s="112">
        <f t="shared" si="43"/>
        <v>44.804329660241187</v>
      </c>
      <c r="AZ127" s="108">
        <f t="shared" si="33"/>
        <v>8602.4312947663075</v>
      </c>
      <c r="BA127" s="109">
        <f t="shared" si="44"/>
        <v>7894.0967196316615</v>
      </c>
    </row>
    <row r="128" spans="1:53" x14ac:dyDescent="0.2">
      <c r="A128" s="21" t="b">
        <f t="shared" si="23"/>
        <v>1</v>
      </c>
      <c r="B128" t="s">
        <v>412</v>
      </c>
      <c r="C128" t="s">
        <v>418</v>
      </c>
      <c r="D128">
        <v>2876</v>
      </c>
      <c r="E128" t="s">
        <v>41</v>
      </c>
      <c r="F128">
        <v>5</v>
      </c>
      <c r="G128">
        <v>1975</v>
      </c>
      <c r="H128" t="s">
        <v>42</v>
      </c>
      <c r="I128">
        <v>0</v>
      </c>
      <c r="J128" t="s">
        <v>191</v>
      </c>
      <c r="K128" t="s">
        <v>134</v>
      </c>
      <c r="L128">
        <v>39</v>
      </c>
      <c r="M128" t="s">
        <v>414</v>
      </c>
      <c r="N128">
        <v>53</v>
      </c>
      <c r="O128">
        <v>39053</v>
      </c>
      <c r="P128">
        <v>192</v>
      </c>
      <c r="Q128">
        <v>10506</v>
      </c>
      <c r="R128">
        <v>1955</v>
      </c>
      <c r="S128">
        <v>9999</v>
      </c>
      <c r="T128">
        <v>0</v>
      </c>
      <c r="U128" s="106">
        <v>2485.8306621174024</v>
      </c>
      <c r="V128" s="104">
        <f>IFERROR(VLOOKUP($C$4&amp;"yr",LOOKUPS!$B$12:$D$26,2,FALSE),"")</f>
        <v>0.12499399999999999</v>
      </c>
      <c r="W128" s="106">
        <v>13.404777483820361</v>
      </c>
      <c r="X128" s="106">
        <v>31.196142827187963</v>
      </c>
      <c r="Y128" s="104">
        <v>0.31955865730448318</v>
      </c>
      <c r="Z128" s="104">
        <v>0.46963439352255681</v>
      </c>
      <c r="AA128" s="105">
        <v>22.679043518262745</v>
      </c>
      <c r="AB128" s="105">
        <v>4.82</v>
      </c>
      <c r="AC128" s="106">
        <f>IFERROR((VLOOKUP($C$4&amp;"yr",LOOKUPS!$B$12:$D$26,3,FALSE))*SUM(AA128:AB128),"")</f>
        <v>31.1401212687353</v>
      </c>
      <c r="AD128" s="106">
        <f>IFERROR(VLOOKUP($C$4,LOOKUPS!$F$12:$I$26,4,FALSE),"")</f>
        <v>84.990216928104203</v>
      </c>
      <c r="AE128" s="106">
        <v>205.4</v>
      </c>
      <c r="AF128" s="107">
        <f t="shared" si="24"/>
        <v>0.97883171550394621</v>
      </c>
      <c r="AG128" s="108">
        <f t="shared" si="25"/>
        <v>7068100.608</v>
      </c>
      <c r="AH128" s="109">
        <f t="shared" si="26"/>
        <v>130.64473779753922</v>
      </c>
      <c r="AI128" s="108">
        <f t="shared" si="27"/>
        <v>15439.978938347982</v>
      </c>
      <c r="AJ128" s="108">
        <f t="shared" si="28"/>
        <v>457779.16124257748</v>
      </c>
      <c r="AK128" s="108">
        <f t="shared" si="34"/>
        <v>7068100.6080000009</v>
      </c>
      <c r="AL128" s="108">
        <f t="shared" si="35"/>
        <v>65852.66555761591</v>
      </c>
      <c r="AM128" s="108">
        <f t="shared" si="36"/>
        <v>592673.99001854309</v>
      </c>
      <c r="AN128" s="107">
        <f t="shared" si="37"/>
        <v>0.14385247545752861</v>
      </c>
      <c r="AO128" s="107">
        <f t="shared" si="38"/>
        <v>0.83497924004641755</v>
      </c>
      <c r="AP128" s="108">
        <f t="shared" si="29"/>
        <v>40593138.318506047</v>
      </c>
      <c r="AQ128" s="108">
        <f t="shared" si="30"/>
        <v>4075611.8999525551</v>
      </c>
      <c r="AR128" s="108">
        <f t="shared" si="31"/>
        <v>6136427.793186673</v>
      </c>
      <c r="AS128" s="108">
        <f>LOOKUPS!$C$4*('Unit Level Costs'!AK128-'Unit Level Costs'!AG128)</f>
        <v>1.4703451985226245E-9</v>
      </c>
      <c r="AT128" s="108">
        <f t="shared" si="32"/>
        <v>18455939.922002647</v>
      </c>
      <c r="AU128" s="108">
        <f t="shared" si="39"/>
        <v>-50371490.97932104</v>
      </c>
      <c r="AV128" s="108">
        <f t="shared" si="40"/>
        <v>18889626.954326876</v>
      </c>
      <c r="AW128" s="112">
        <f t="shared" si="41"/>
        <v>41.263623497088915</v>
      </c>
      <c r="AX128" s="109">
        <f t="shared" si="42"/>
        <v>49.418741829790903</v>
      </c>
      <c r="AY128" s="112">
        <f t="shared" si="43"/>
        <v>44.832388487517825</v>
      </c>
      <c r="AZ128" s="108">
        <f t="shared" si="33"/>
        <v>8607.8185896034229</v>
      </c>
      <c r="BA128" s="109">
        <f t="shared" si="44"/>
        <v>7922.6157114410717</v>
      </c>
    </row>
    <row r="129" spans="1:53" x14ac:dyDescent="0.2">
      <c r="A129" s="21" t="b">
        <f t="shared" si="23"/>
        <v>1</v>
      </c>
      <c r="B129" t="s">
        <v>419</v>
      </c>
      <c r="C129" t="s">
        <v>420</v>
      </c>
      <c r="D129">
        <v>2878</v>
      </c>
      <c r="E129" t="s">
        <v>41</v>
      </c>
      <c r="F129">
        <v>1</v>
      </c>
      <c r="G129">
        <v>1984</v>
      </c>
      <c r="H129" t="s">
        <v>42</v>
      </c>
      <c r="I129">
        <v>0</v>
      </c>
      <c r="J129" t="s">
        <v>421</v>
      </c>
      <c r="K129" t="s">
        <v>134</v>
      </c>
      <c r="L129">
        <v>39</v>
      </c>
      <c r="M129" t="s">
        <v>422</v>
      </c>
      <c r="N129">
        <v>95</v>
      </c>
      <c r="O129">
        <v>39095</v>
      </c>
      <c r="P129">
        <v>136</v>
      </c>
      <c r="Q129">
        <v>12574</v>
      </c>
      <c r="R129">
        <v>2000</v>
      </c>
      <c r="S129">
        <v>9999</v>
      </c>
      <c r="T129">
        <v>0</v>
      </c>
      <c r="U129" s="106">
        <v>3278.1837658559616</v>
      </c>
      <c r="V129" s="104">
        <f>IFERROR(VLOOKUP($C$4&amp;"yr",LOOKUPS!$B$12:$D$26,2,FALSE),"")</f>
        <v>0.12499399999999999</v>
      </c>
      <c r="W129" s="106">
        <v>16.043365886414989</v>
      </c>
      <c r="X129" s="106">
        <v>40.502407749898154</v>
      </c>
      <c r="Y129" s="104">
        <v>0.38246039275887983</v>
      </c>
      <c r="Z129" s="104">
        <v>0.61932933252254885</v>
      </c>
      <c r="AA129" s="105">
        <v>25.659292887532271</v>
      </c>
      <c r="AB129" s="105">
        <v>4.82</v>
      </c>
      <c r="AC129" s="106">
        <f>IFERROR((VLOOKUP($C$4&amp;"yr",LOOKUPS!$B$12:$D$26,3,FALSE))*SUM(AA129:AB129),"")</f>
        <v>34.514977805417772</v>
      </c>
      <c r="AD129" s="106">
        <f>IFERROR(VLOOKUP($C$4,LOOKUPS!$F$12:$I$26,4,FALSE),"")</f>
        <v>84.990216928104203</v>
      </c>
      <c r="AE129" s="106">
        <v>214.13</v>
      </c>
      <c r="AF129" s="107">
        <f t="shared" si="24"/>
        <v>1.2212966615259002</v>
      </c>
      <c r="AG129" s="108">
        <f t="shared" si="25"/>
        <v>5992064.2560000001</v>
      </c>
      <c r="AH129" s="109">
        <f t="shared" si="26"/>
        <v>83.985386584792337</v>
      </c>
      <c r="AI129" s="108">
        <f t="shared" si="27"/>
        <v>20361.447027138529</v>
      </c>
      <c r="AJ129" s="108">
        <f t="shared" si="28"/>
        <v>294284.79459311237</v>
      </c>
      <c r="AK129" s="108">
        <f t="shared" si="34"/>
        <v>5992064.2560000001</v>
      </c>
      <c r="AL129" s="108">
        <f t="shared" si="35"/>
        <v>58200.159627019872</v>
      </c>
      <c r="AM129" s="108">
        <f t="shared" si="36"/>
        <v>523801.43664317887</v>
      </c>
      <c r="AN129" s="107">
        <f t="shared" si="37"/>
        <v>0.19776815077207535</v>
      </c>
      <c r="AO129" s="107">
        <f t="shared" si="38"/>
        <v>1.0235285107538248</v>
      </c>
      <c r="AP129" s="108">
        <f t="shared" si="29"/>
        <v>34413289.441740185</v>
      </c>
      <c r="AQ129" s="108">
        <f t="shared" si="30"/>
        <v>3401610.3724900852</v>
      </c>
      <c r="AR129" s="108">
        <f t="shared" si="31"/>
        <v>4721318.634465781</v>
      </c>
      <c r="AS129" s="108">
        <f>LOOKUPS!$C$4*('Unit Level Costs'!AK129-'Unit Level Costs'!AG129)</f>
        <v>0</v>
      </c>
      <c r="AT129" s="108">
        <f t="shared" si="32"/>
        <v>18078994.960185263</v>
      </c>
      <c r="AU129" s="108">
        <f t="shared" si="39"/>
        <v>-44517997.7275564</v>
      </c>
      <c r="AV129" s="108">
        <f t="shared" si="40"/>
        <v>16097215.681324922</v>
      </c>
      <c r="AW129" s="112">
        <f t="shared" si="41"/>
        <v>54.699447532046129</v>
      </c>
      <c r="AX129" s="109">
        <f t="shared" si="42"/>
        <v>53.442036013007787</v>
      </c>
      <c r="AY129" s="112">
        <f t="shared" si="43"/>
        <v>48.482297027132162</v>
      </c>
      <c r="AZ129" s="108">
        <f t="shared" si="33"/>
        <v>6593.5923956899742</v>
      </c>
      <c r="BA129" s="109">
        <f t="shared" si="44"/>
        <v>7439.124864358274</v>
      </c>
    </row>
    <row r="130" spans="1:53" x14ac:dyDescent="0.2">
      <c r="A130" s="21" t="b">
        <f t="shared" si="23"/>
        <v>1</v>
      </c>
      <c r="B130" t="s">
        <v>423</v>
      </c>
      <c r="C130" t="s">
        <v>424</v>
      </c>
      <c r="D130">
        <v>2914</v>
      </c>
      <c r="E130" t="s">
        <v>41</v>
      </c>
      <c r="F130">
        <v>4</v>
      </c>
      <c r="G130">
        <v>0</v>
      </c>
      <c r="H130" t="s">
        <v>42</v>
      </c>
      <c r="I130">
        <v>0</v>
      </c>
      <c r="J130" t="s">
        <v>191</v>
      </c>
      <c r="K130" t="s">
        <v>134</v>
      </c>
      <c r="L130">
        <v>39</v>
      </c>
      <c r="M130" t="s">
        <v>425</v>
      </c>
      <c r="N130">
        <v>157</v>
      </c>
      <c r="O130">
        <v>39157</v>
      </c>
      <c r="P130">
        <v>23.2</v>
      </c>
      <c r="Q130">
        <v>14500</v>
      </c>
      <c r="R130">
        <v>1962</v>
      </c>
      <c r="S130">
        <v>9999</v>
      </c>
      <c r="T130">
        <v>0</v>
      </c>
      <c r="U130" s="106">
        <v>4176.531610195666</v>
      </c>
      <c r="V130" s="104">
        <f>IFERROR(VLOOKUP($C$4&amp;"yr",LOOKUPS!$B$12:$D$26,2,FALSE),"")</f>
        <v>0.12499399999999999</v>
      </c>
      <c r="W130" s="106">
        <v>18.50081435589307</v>
      </c>
      <c r="X130" s="106">
        <v>144.62255843609012</v>
      </c>
      <c r="Y130" s="104">
        <v>0.4410439040666379</v>
      </c>
      <c r="Z130" s="104">
        <v>0.78904927824459803</v>
      </c>
      <c r="AA130" s="105">
        <v>65.755506982352259</v>
      </c>
      <c r="AB130" s="105">
        <v>4.82</v>
      </c>
      <c r="AC130" s="106">
        <f>IFERROR((VLOOKUP($C$4&amp;"yr",LOOKUPS!$B$12:$D$26,3,FALSE))*SUM(AA130:AB130),"")</f>
        <v>79.920228664439236</v>
      </c>
      <c r="AD130" s="106">
        <f>IFERROR(VLOOKUP($C$4,LOOKUPS!$F$12:$I$26,4,FALSE),"")</f>
        <v>84.990216928104203</v>
      </c>
      <c r="AE130" s="106">
        <v>205.4</v>
      </c>
      <c r="AF130" s="107">
        <f t="shared" si="24"/>
        <v>1.3509480177810032</v>
      </c>
      <c r="AG130" s="108">
        <f t="shared" si="25"/>
        <v>1178745.6000000001</v>
      </c>
      <c r="AH130" s="109">
        <f t="shared" si="26"/>
        <v>12.967781425654001</v>
      </c>
      <c r="AI130" s="108">
        <f t="shared" si="27"/>
        <v>25941.214534546671</v>
      </c>
      <c r="AJ130" s="108">
        <f t="shared" si="28"/>
        <v>45439.106115491624</v>
      </c>
      <c r="AK130" s="108">
        <f t="shared" si="34"/>
        <v>1178745.5999999999</v>
      </c>
      <c r="AL130" s="108">
        <f t="shared" si="35"/>
        <v>10982.234701986754</v>
      </c>
      <c r="AM130" s="108">
        <f t="shared" si="36"/>
        <v>98840.11231788079</v>
      </c>
      <c r="AN130" s="107">
        <f t="shared" si="37"/>
        <v>0.24169125761570745</v>
      </c>
      <c r="AO130" s="107">
        <f t="shared" si="38"/>
        <v>1.1092567601652956</v>
      </c>
      <c r="AP130" s="108">
        <f t="shared" si="29"/>
        <v>6769718.6676997887</v>
      </c>
      <c r="AQ130" s="108">
        <f t="shared" si="30"/>
        <v>1875433.7270180897</v>
      </c>
      <c r="AR130" s="108">
        <f t="shared" si="31"/>
        <v>840660.46674043604</v>
      </c>
      <c r="AS130" s="108">
        <f>LOOKUPS!$C$4*('Unit Level Costs'!AK130-'Unit Level Costs'!AG130)</f>
        <v>-3.6758629963065613E-10</v>
      </c>
      <c r="AT130" s="108">
        <f t="shared" si="32"/>
        <v>7899324.3776638899</v>
      </c>
      <c r="AU130" s="108">
        <f t="shared" si="39"/>
        <v>-8400442.5870948732</v>
      </c>
      <c r="AV130" s="108">
        <f t="shared" si="40"/>
        <v>8984694.6520273313</v>
      </c>
      <c r="AW130" s="112">
        <f t="shared" si="41"/>
        <v>197.73044454684299</v>
      </c>
      <c r="AX130" s="109">
        <f t="shared" si="42"/>
        <v>178.25489250782499</v>
      </c>
      <c r="AY130" s="112">
        <f t="shared" si="43"/>
        <v>161.7117776538374</v>
      </c>
      <c r="AZ130" s="108">
        <f t="shared" si="33"/>
        <v>3751.7132415690276</v>
      </c>
      <c r="BA130" s="109">
        <f t="shared" si="44"/>
        <v>4587.346313486757</v>
      </c>
    </row>
    <row r="131" spans="1:53" x14ac:dyDescent="0.2">
      <c r="A131" s="21" t="b">
        <f t="shared" si="23"/>
        <v>1</v>
      </c>
      <c r="B131" t="s">
        <v>426</v>
      </c>
      <c r="C131" t="s">
        <v>427</v>
      </c>
      <c r="D131">
        <v>2935</v>
      </c>
      <c r="E131" t="s">
        <v>41</v>
      </c>
      <c r="F131">
        <v>10</v>
      </c>
      <c r="G131">
        <v>0</v>
      </c>
      <c r="H131" t="s">
        <v>42</v>
      </c>
      <c r="I131">
        <v>0</v>
      </c>
      <c r="J131" t="s">
        <v>191</v>
      </c>
      <c r="K131" t="s">
        <v>134</v>
      </c>
      <c r="L131">
        <v>39</v>
      </c>
      <c r="M131" t="s">
        <v>192</v>
      </c>
      <c r="N131">
        <v>169</v>
      </c>
      <c r="O131">
        <v>39169</v>
      </c>
      <c r="P131">
        <v>11.5</v>
      </c>
      <c r="Q131">
        <v>14500</v>
      </c>
      <c r="R131">
        <v>1951</v>
      </c>
      <c r="S131">
        <v>9999</v>
      </c>
      <c r="T131">
        <v>0</v>
      </c>
      <c r="U131" s="106">
        <v>4319.1475026513017</v>
      </c>
      <c r="V131" s="104">
        <f>IFERROR(VLOOKUP($C$4&amp;"yr",LOOKUPS!$B$12:$D$26,2,FALSE),"")</f>
        <v>0.12499399999999999</v>
      </c>
      <c r="W131" s="106">
        <v>18.8486938627819</v>
      </c>
      <c r="X131" s="106">
        <v>269.06500061209402</v>
      </c>
      <c r="Y131" s="104">
        <v>0.44933705986570438</v>
      </c>
      <c r="Z131" s="104">
        <v>0.81599291892808379</v>
      </c>
      <c r="AA131" s="105">
        <v>65.755506982352259</v>
      </c>
      <c r="AB131" s="105">
        <v>4.82</v>
      </c>
      <c r="AC131" s="106">
        <f>IFERROR((VLOOKUP($C$4&amp;"yr",LOOKUPS!$B$12:$D$26,3,FALSE))*SUM(AA131:AB131),"")</f>
        <v>79.920228664439236</v>
      </c>
      <c r="AD131" s="106">
        <f>IFERROR(VLOOKUP($C$4,LOOKUPS!$F$12:$I$26,4,FALSE),"")</f>
        <v>84.990216928104203</v>
      </c>
      <c r="AE131" s="106">
        <v>205.4</v>
      </c>
      <c r="AF131" s="107">
        <f t="shared" si="24"/>
        <v>1.3509480177810032</v>
      </c>
      <c r="AG131" s="108">
        <f t="shared" si="25"/>
        <v>584292</v>
      </c>
      <c r="AH131" s="109">
        <f t="shared" si="26"/>
        <v>6.3326238115443996</v>
      </c>
      <c r="AI131" s="108">
        <f t="shared" si="27"/>
        <v>26331.897324457215</v>
      </c>
      <c r="AJ131" s="108">
        <f t="shared" si="28"/>
        <v>22189.513835651578</v>
      </c>
      <c r="AK131" s="108">
        <f t="shared" si="34"/>
        <v>584292.00000000012</v>
      </c>
      <c r="AL131" s="108">
        <f t="shared" si="35"/>
        <v>5443.7801324503325</v>
      </c>
      <c r="AM131" s="108">
        <f t="shared" si="36"/>
        <v>48994.021192052991</v>
      </c>
      <c r="AN131" s="107">
        <f t="shared" si="37"/>
        <v>0.24533120341302331</v>
      </c>
      <c r="AO131" s="107">
        <f t="shared" si="38"/>
        <v>1.1056168143679799</v>
      </c>
      <c r="AP131" s="108">
        <f t="shared" si="29"/>
        <v>3418777.9308898449</v>
      </c>
      <c r="AQ131" s="108">
        <f t="shared" si="30"/>
        <v>1703887.429729355</v>
      </c>
      <c r="AR131" s="108">
        <f t="shared" si="31"/>
        <v>418243.35325215996</v>
      </c>
      <c r="AS131" s="108">
        <f>LOOKUPS!$C$4*('Unit Level Costs'!AK131-'Unit Level Costs'!AG131)</f>
        <v>1.8379314981532807E-10</v>
      </c>
      <c r="AT131" s="108">
        <f t="shared" si="32"/>
        <v>3915613.376859257</v>
      </c>
      <c r="AU131" s="108">
        <f t="shared" si="39"/>
        <v>-4164012.489292718</v>
      </c>
      <c r="AV131" s="108">
        <f t="shared" si="40"/>
        <v>5292509.6014379002</v>
      </c>
      <c r="AW131" s="112">
        <f t="shared" si="41"/>
        <v>238.51399542312188</v>
      </c>
      <c r="AX131" s="109">
        <f t="shared" si="42"/>
        <v>215.7293488336347</v>
      </c>
      <c r="AY131" s="112">
        <f t="shared" si="43"/>
        <v>195.70838141489131</v>
      </c>
      <c r="AZ131" s="108">
        <f t="shared" si="33"/>
        <v>2250.6463862712499</v>
      </c>
      <c r="BA131" s="109">
        <f t="shared" si="44"/>
        <v>2742.9109473659018</v>
      </c>
    </row>
    <row r="132" spans="1:53" x14ac:dyDescent="0.2">
      <c r="A132" s="21" t="b">
        <f t="shared" si="23"/>
        <v>1</v>
      </c>
      <c r="B132" t="s">
        <v>426</v>
      </c>
      <c r="C132" t="s">
        <v>428</v>
      </c>
      <c r="D132">
        <v>2935</v>
      </c>
      <c r="E132" t="s">
        <v>41</v>
      </c>
      <c r="F132">
        <v>11</v>
      </c>
      <c r="G132">
        <v>0</v>
      </c>
      <c r="H132" t="s">
        <v>42</v>
      </c>
      <c r="I132">
        <v>0</v>
      </c>
      <c r="J132" t="s">
        <v>191</v>
      </c>
      <c r="K132" t="s">
        <v>134</v>
      </c>
      <c r="L132">
        <v>39</v>
      </c>
      <c r="M132" t="s">
        <v>192</v>
      </c>
      <c r="N132">
        <v>169</v>
      </c>
      <c r="O132">
        <v>39169</v>
      </c>
      <c r="P132">
        <v>11.5</v>
      </c>
      <c r="Q132">
        <v>14500</v>
      </c>
      <c r="R132">
        <v>1956</v>
      </c>
      <c r="S132">
        <v>9999</v>
      </c>
      <c r="T132">
        <v>0</v>
      </c>
      <c r="U132" s="106">
        <v>4340.6692464541147</v>
      </c>
      <c r="V132" s="104">
        <f>IFERROR(VLOOKUP($C$4&amp;"yr",LOOKUPS!$B$12:$D$26,2,FALSE),"")</f>
        <v>0.12499399999999999</v>
      </c>
      <c r="W132" s="106">
        <v>18.900296896984681</v>
      </c>
      <c r="X132" s="106">
        <v>269.12839252856253</v>
      </c>
      <c r="Y132" s="104">
        <v>0.45056723293963885</v>
      </c>
      <c r="Z132" s="104">
        <v>0.82005890429563566</v>
      </c>
      <c r="AA132" s="105">
        <v>65.755506982352259</v>
      </c>
      <c r="AB132" s="105">
        <v>4.82</v>
      </c>
      <c r="AC132" s="106">
        <f>IFERROR((VLOOKUP($C$4&amp;"yr",LOOKUPS!$B$12:$D$26,3,FALSE))*SUM(AA132:AB132),"")</f>
        <v>79.920228664439236</v>
      </c>
      <c r="AD132" s="106">
        <f>IFERROR(VLOOKUP($C$4,LOOKUPS!$F$12:$I$26,4,FALSE),"")</f>
        <v>84.990216928104203</v>
      </c>
      <c r="AE132" s="106">
        <v>205.4</v>
      </c>
      <c r="AF132" s="107">
        <f t="shared" si="24"/>
        <v>1.3509480177810032</v>
      </c>
      <c r="AG132" s="108">
        <f t="shared" si="25"/>
        <v>584292</v>
      </c>
      <c r="AH132" s="109">
        <f t="shared" si="26"/>
        <v>6.3184768211941531</v>
      </c>
      <c r="AI132" s="108">
        <f t="shared" si="27"/>
        <v>26390.854112286717</v>
      </c>
      <c r="AJ132" s="108">
        <f t="shared" si="28"/>
        <v>22139.942781464313</v>
      </c>
      <c r="AK132" s="108">
        <f t="shared" si="34"/>
        <v>584292.00000000012</v>
      </c>
      <c r="AL132" s="108">
        <f t="shared" si="35"/>
        <v>5443.7801324503325</v>
      </c>
      <c r="AM132" s="108">
        <f t="shared" si="36"/>
        <v>48994.021192052991</v>
      </c>
      <c r="AN132" s="107">
        <f t="shared" si="37"/>
        <v>0.24588049690028541</v>
      </c>
      <c r="AO132" s="107">
        <f t="shared" si="38"/>
        <v>1.1050675208807177</v>
      </c>
      <c r="AP132" s="108">
        <f t="shared" si="29"/>
        <v>3428137.6942656934</v>
      </c>
      <c r="AQ132" s="108">
        <f t="shared" si="30"/>
        <v>1700481.5101169641</v>
      </c>
      <c r="AR132" s="108">
        <f t="shared" si="31"/>
        <v>418451.49185192835</v>
      </c>
      <c r="AS132" s="108">
        <f>LOOKUPS!$C$4*('Unit Level Costs'!AK132-'Unit Level Costs'!AG132)</f>
        <v>1.8379314981532807E-10</v>
      </c>
      <c r="AT132" s="108">
        <f t="shared" si="32"/>
        <v>3915613.376859257</v>
      </c>
      <c r="AU132" s="108">
        <f t="shared" si="39"/>
        <v>-4164012.489292718</v>
      </c>
      <c r="AV132" s="108">
        <f t="shared" si="40"/>
        <v>5298671.5838011242</v>
      </c>
      <c r="AW132" s="112">
        <f t="shared" si="41"/>
        <v>239.32634497308649</v>
      </c>
      <c r="AX132" s="109">
        <f t="shared" si="42"/>
        <v>216.57169399237068</v>
      </c>
      <c r="AY132" s="112">
        <f t="shared" si="43"/>
        <v>196.47255192993802</v>
      </c>
      <c r="AZ132" s="108">
        <f t="shared" si="33"/>
        <v>2259.4343471942871</v>
      </c>
      <c r="BA132" s="109">
        <f t="shared" si="44"/>
        <v>2752.2529671904945</v>
      </c>
    </row>
    <row r="133" spans="1:53" x14ac:dyDescent="0.2">
      <c r="A133" s="21" t="b">
        <f t="shared" si="23"/>
        <v>0</v>
      </c>
      <c r="B133" t="s">
        <v>426</v>
      </c>
      <c r="C133" t="s">
        <v>429</v>
      </c>
      <c r="D133">
        <v>2935</v>
      </c>
      <c r="E133" t="s">
        <v>41</v>
      </c>
      <c r="F133">
        <v>12</v>
      </c>
      <c r="G133">
        <v>0</v>
      </c>
      <c r="H133" t="s">
        <v>42</v>
      </c>
      <c r="I133">
        <v>0</v>
      </c>
      <c r="J133" t="s">
        <v>191</v>
      </c>
      <c r="K133" t="s">
        <v>134</v>
      </c>
      <c r="L133">
        <v>39</v>
      </c>
      <c r="M133" t="s">
        <v>192</v>
      </c>
      <c r="N133">
        <v>169</v>
      </c>
      <c r="O133">
        <v>39169</v>
      </c>
      <c r="P133">
        <v>23</v>
      </c>
      <c r="Q133">
        <v>14500</v>
      </c>
      <c r="R133">
        <v>1963</v>
      </c>
      <c r="S133">
        <v>9999</v>
      </c>
      <c r="T133" t="s">
        <v>1188</v>
      </c>
      <c r="U133" s="106">
        <v>4265.7074524385189</v>
      </c>
      <c r="V133" s="104">
        <f>IFERROR(VLOOKUP($C$4&amp;"yr",LOOKUPS!$B$12:$D$26,2,FALSE),"")</f>
        <v>0.12499399999999999</v>
      </c>
      <c r="W133" s="106">
        <v>18.719554940347116</v>
      </c>
      <c r="X133" s="106">
        <v>145.95122904486072</v>
      </c>
      <c r="Y133" s="104">
        <v>0.44625849621861535</v>
      </c>
      <c r="Z133" s="104">
        <v>0.80589678247198326</v>
      </c>
      <c r="AA133" s="105">
        <v>65.755506982352259</v>
      </c>
      <c r="AB133" s="105">
        <v>4.82</v>
      </c>
      <c r="AC133" s="106">
        <f>IFERROR((VLOOKUP($C$4&amp;"yr",LOOKUPS!$B$12:$D$26,3,FALSE))*SUM(AA133:AB133),"")</f>
        <v>79.920228664439236</v>
      </c>
      <c r="AD133" s="106">
        <f>IFERROR(VLOOKUP($C$4,LOOKUPS!$F$12:$I$26,4,FALSE),"")</f>
        <v>84.990216928104203</v>
      </c>
      <c r="AE133" s="106">
        <v>205.4</v>
      </c>
      <c r="AF133" s="107">
        <f t="shared" si="24"/>
        <v>1.3509480177810032</v>
      </c>
      <c r="AG133" s="108">
        <f t="shared" si="25"/>
        <v>1168584</v>
      </c>
      <c r="AH133" s="109">
        <f t="shared" si="26"/>
        <v>12.736054586971846</v>
      </c>
      <c r="AI133" s="108">
        <f t="shared" si="27"/>
        <v>26185.503345843757</v>
      </c>
      <c r="AJ133" s="108">
        <f t="shared" si="28"/>
        <v>44627.135272749358</v>
      </c>
      <c r="AK133" s="108">
        <f t="shared" si="34"/>
        <v>1168584.0000000002</v>
      </c>
      <c r="AL133" s="108">
        <f t="shared" si="35"/>
        <v>10887.560264900665</v>
      </c>
      <c r="AM133" s="108">
        <f t="shared" si="36"/>
        <v>97988.042384105982</v>
      </c>
      <c r="AN133" s="107">
        <f t="shared" si="37"/>
        <v>0.24396726785976178</v>
      </c>
      <c r="AO133" s="107">
        <f t="shared" si="38"/>
        <v>1.1069807499212414</v>
      </c>
      <c r="AP133" s="108">
        <f t="shared" si="29"/>
        <v>6790709.4010909004</v>
      </c>
      <c r="AQ133" s="108">
        <f t="shared" si="30"/>
        <v>1858842.820150977</v>
      </c>
      <c r="AR133" s="108">
        <f t="shared" si="31"/>
        <v>835400.11056853423</v>
      </c>
      <c r="AS133" s="108">
        <f>LOOKUPS!$C$4*('Unit Level Costs'!AK133-'Unit Level Costs'!AG133)</f>
        <v>3.6758629963065613E-10</v>
      </c>
      <c r="AT133" s="108">
        <f t="shared" si="32"/>
        <v>7831226.753718514</v>
      </c>
      <c r="AU133" s="108">
        <f t="shared" si="39"/>
        <v>-8328024.978585436</v>
      </c>
      <c r="AV133" s="108">
        <f t="shared" si="40"/>
        <v>8988154.1069434881</v>
      </c>
      <c r="AW133" s="112">
        <f t="shared" si="41"/>
        <v>201.40558097691562</v>
      </c>
      <c r="AX133" s="109">
        <f t="shared" si="42"/>
        <v>181.94135805093725</v>
      </c>
      <c r="AY133" s="112">
        <f t="shared" si="43"/>
        <v>165.05611725568107</v>
      </c>
      <c r="AZ133" s="108">
        <f t="shared" si="33"/>
        <v>3796.2906968806647</v>
      </c>
      <c r="BA133" s="109">
        <f t="shared" si="44"/>
        <v>4632.3283624690594</v>
      </c>
    </row>
    <row r="134" spans="1:53" x14ac:dyDescent="0.2">
      <c r="A134" s="21" t="b">
        <f t="shared" si="23"/>
        <v>1</v>
      </c>
      <c r="B134" t="s">
        <v>426</v>
      </c>
      <c r="C134" t="s">
        <v>430</v>
      </c>
      <c r="D134">
        <v>2935</v>
      </c>
      <c r="E134" t="s">
        <v>41</v>
      </c>
      <c r="F134">
        <v>13</v>
      </c>
      <c r="G134">
        <v>0</v>
      </c>
      <c r="H134" t="s">
        <v>42</v>
      </c>
      <c r="I134">
        <v>0</v>
      </c>
      <c r="J134" t="s">
        <v>191</v>
      </c>
      <c r="K134" t="s">
        <v>134</v>
      </c>
      <c r="L134">
        <v>39</v>
      </c>
      <c r="M134" t="s">
        <v>192</v>
      </c>
      <c r="N134">
        <v>169</v>
      </c>
      <c r="O134">
        <v>39169</v>
      </c>
      <c r="P134">
        <v>20</v>
      </c>
      <c r="Q134">
        <v>14500</v>
      </c>
      <c r="R134">
        <v>1969</v>
      </c>
      <c r="S134">
        <v>9999</v>
      </c>
      <c r="T134">
        <v>0</v>
      </c>
      <c r="U134" s="106">
        <v>4345.5417890219815</v>
      </c>
      <c r="V134" s="104">
        <f>IFERROR(VLOOKUP($C$4&amp;"yr",LOOKUPS!$B$12:$D$26,2,FALSE),"")</f>
        <v>0.12499399999999999</v>
      </c>
      <c r="W134" s="106">
        <v>18.91194787894527</v>
      </c>
      <c r="X134" s="106">
        <v>164.63084434596686</v>
      </c>
      <c r="Y134" s="104">
        <v>0.45084498258196587</v>
      </c>
      <c r="Z134" s="104">
        <v>0.82097944711805904</v>
      </c>
      <c r="AA134" s="105">
        <v>65.755506982352259</v>
      </c>
      <c r="AB134" s="105">
        <v>4.82</v>
      </c>
      <c r="AC134" s="106">
        <f>IFERROR((VLOOKUP($C$4&amp;"yr",LOOKUPS!$B$12:$D$26,3,FALSE))*SUM(AA134:AB134),"")</f>
        <v>79.920228664439236</v>
      </c>
      <c r="AD134" s="106">
        <f>IFERROR(VLOOKUP($C$4,LOOKUPS!$F$12:$I$26,4,FALSE),"")</f>
        <v>84.990216928104203</v>
      </c>
      <c r="AE134" s="106">
        <v>205.4</v>
      </c>
      <c r="AF134" s="107">
        <f t="shared" si="24"/>
        <v>1.3509480177810032</v>
      </c>
      <c r="AG134" s="108">
        <f t="shared" si="25"/>
        <v>1016160</v>
      </c>
      <c r="AH134" s="109">
        <f t="shared" si="26"/>
        <v>10.983100348360683</v>
      </c>
      <c r="AI134" s="108">
        <f t="shared" si="27"/>
        <v>26404.201983211853</v>
      </c>
      <c r="AJ134" s="108">
        <f t="shared" si="28"/>
        <v>38484.783620655835</v>
      </c>
      <c r="AK134" s="108">
        <f t="shared" si="34"/>
        <v>1016159.9999999999</v>
      </c>
      <c r="AL134" s="108">
        <f t="shared" si="35"/>
        <v>9467.4437086092712</v>
      </c>
      <c r="AM134" s="108">
        <f t="shared" si="36"/>
        <v>85206.993377483435</v>
      </c>
      <c r="AN134" s="107">
        <f t="shared" si="37"/>
        <v>0.24600485745040893</v>
      </c>
      <c r="AO134" s="107">
        <f t="shared" si="38"/>
        <v>1.1049431603305941</v>
      </c>
      <c r="AP134" s="108">
        <f t="shared" si="29"/>
        <v>5965653.8269736832</v>
      </c>
      <c r="AQ134" s="108">
        <f t="shared" si="30"/>
        <v>1808157.0838871021</v>
      </c>
      <c r="AR134" s="108">
        <f t="shared" si="31"/>
        <v>727822.22196632973</v>
      </c>
      <c r="AS134" s="108">
        <f>LOOKUPS!$C$4*('Unit Level Costs'!AK134-'Unit Level Costs'!AG134)</f>
        <v>-1.8379314981532807E-10</v>
      </c>
      <c r="AT134" s="108">
        <f t="shared" si="32"/>
        <v>6809762.3945378354</v>
      </c>
      <c r="AU134" s="108">
        <f t="shared" si="39"/>
        <v>-7241760.850943855</v>
      </c>
      <c r="AV134" s="108">
        <f t="shared" si="40"/>
        <v>8069634.6764210956</v>
      </c>
      <c r="AW134" s="112">
        <f t="shared" si="41"/>
        <v>209.68377413690075</v>
      </c>
      <c r="AX134" s="109">
        <f t="shared" si="42"/>
        <v>189.76883306301863</v>
      </c>
      <c r="AY134" s="112">
        <f t="shared" si="43"/>
        <v>172.15715600382711</v>
      </c>
      <c r="AZ134" s="108">
        <f t="shared" si="33"/>
        <v>3443.1431200765423</v>
      </c>
      <c r="BA134" s="109">
        <f t="shared" si="44"/>
        <v>4193.6754827380155</v>
      </c>
    </row>
    <row r="135" spans="1:53" x14ac:dyDescent="0.2">
      <c r="A135" s="21" t="b">
        <f t="shared" si="23"/>
        <v>1</v>
      </c>
      <c r="B135" t="s">
        <v>431</v>
      </c>
      <c r="C135" t="s">
        <v>432</v>
      </c>
      <c r="D135">
        <v>2936</v>
      </c>
      <c r="E135" t="s">
        <v>41</v>
      </c>
      <c r="F135">
        <v>3</v>
      </c>
      <c r="G135">
        <v>0</v>
      </c>
      <c r="H135" t="s">
        <v>42</v>
      </c>
      <c r="I135">
        <v>0</v>
      </c>
      <c r="J135" t="s">
        <v>421</v>
      </c>
      <c r="K135" t="s">
        <v>134</v>
      </c>
      <c r="L135">
        <v>39</v>
      </c>
      <c r="M135" t="s">
        <v>247</v>
      </c>
      <c r="N135">
        <v>85</v>
      </c>
      <c r="O135">
        <v>39085</v>
      </c>
      <c r="P135">
        <v>9.8000000000000007</v>
      </c>
      <c r="Q135">
        <v>14500</v>
      </c>
      <c r="R135">
        <v>1954</v>
      </c>
      <c r="S135">
        <v>9999</v>
      </c>
      <c r="T135">
        <v>0</v>
      </c>
      <c r="U135" s="106">
        <v>4327.259508671239</v>
      </c>
      <c r="V135" s="104">
        <f>IFERROR(VLOOKUP($C$4&amp;"yr",LOOKUPS!$B$12:$D$26,2,FALSE),"")</f>
        <v>0.12499399999999999</v>
      </c>
      <c r="W135" s="106">
        <v>18.868171262733625</v>
      </c>
      <c r="X135" s="106">
        <v>311.74683008363274</v>
      </c>
      <c r="Y135" s="104">
        <v>0.44980138475165415</v>
      </c>
      <c r="Z135" s="104">
        <v>0.81752547586588331</v>
      </c>
      <c r="AA135" s="105">
        <v>65.755506982352259</v>
      </c>
      <c r="AB135" s="105">
        <v>4.82</v>
      </c>
      <c r="AC135" s="106">
        <f>IFERROR((VLOOKUP($C$4&amp;"yr",LOOKUPS!$B$12:$D$26,3,FALSE))*SUM(AA135:AB135),"")</f>
        <v>79.920228664439236</v>
      </c>
      <c r="AD135" s="106">
        <f>IFERROR(VLOOKUP($C$4,LOOKUPS!$F$12:$I$26,4,FALSE),"")</f>
        <v>84.990216928104203</v>
      </c>
      <c r="AE135" s="106">
        <v>205.4</v>
      </c>
      <c r="AF135" s="107">
        <f t="shared" si="24"/>
        <v>1.3509480177810032</v>
      </c>
      <c r="AG135" s="108">
        <f t="shared" si="25"/>
        <v>497918.40000000008</v>
      </c>
      <c r="AH135" s="109">
        <f t="shared" si="26"/>
        <v>5.3919464294337889</v>
      </c>
      <c r="AI135" s="108">
        <f t="shared" si="27"/>
        <v>26354.119400055311</v>
      </c>
      <c r="AJ135" s="108">
        <f t="shared" si="28"/>
        <v>18893.380288735996</v>
      </c>
      <c r="AK135" s="108">
        <f t="shared" si="34"/>
        <v>497918.39999999997</v>
      </c>
      <c r="AL135" s="108">
        <f t="shared" si="35"/>
        <v>4639.0474172185432</v>
      </c>
      <c r="AM135" s="108">
        <f t="shared" si="36"/>
        <v>41751.426754966888</v>
      </c>
      <c r="AN135" s="107">
        <f t="shared" si="37"/>
        <v>0.24553824388874906</v>
      </c>
      <c r="AO135" s="107">
        <f t="shared" si="38"/>
        <v>1.1054097738922541</v>
      </c>
      <c r="AP135" s="108">
        <f t="shared" si="29"/>
        <v>2916403.9380179201</v>
      </c>
      <c r="AQ135" s="108">
        <f t="shared" si="30"/>
        <v>1680922.2073567458</v>
      </c>
      <c r="AR135" s="108">
        <f t="shared" si="31"/>
        <v>356483.53501982644</v>
      </c>
      <c r="AS135" s="108">
        <f>LOOKUPS!$C$4*('Unit Level Costs'!AK135-'Unit Level Costs'!AG135)</f>
        <v>-1.8379314981532807E-10</v>
      </c>
      <c r="AT135" s="108">
        <f t="shared" si="32"/>
        <v>3336783.5733235399</v>
      </c>
      <c r="AU135" s="108">
        <f t="shared" si="39"/>
        <v>-3548462.8169624894</v>
      </c>
      <c r="AV135" s="108">
        <f t="shared" si="40"/>
        <v>4742130.4367555417</v>
      </c>
      <c r="AW135" s="112">
        <f t="shared" si="41"/>
        <v>250.99428288027116</v>
      </c>
      <c r="AX135" s="109">
        <f t="shared" si="42"/>
        <v>227.05994537798969</v>
      </c>
      <c r="AY135" s="112">
        <f t="shared" si="43"/>
        <v>205.98743116936376</v>
      </c>
      <c r="AZ135" s="108">
        <f t="shared" si="33"/>
        <v>2018.676825459765</v>
      </c>
      <c r="BA135" s="109">
        <f t="shared" si="44"/>
        <v>2459.7439722266577</v>
      </c>
    </row>
    <row r="136" spans="1:53" x14ac:dyDescent="0.2">
      <c r="A136" s="21" t="b">
        <f t="shared" si="23"/>
        <v>1</v>
      </c>
      <c r="B136" t="s">
        <v>431</v>
      </c>
      <c r="C136" t="s">
        <v>433</v>
      </c>
      <c r="D136">
        <v>2936</v>
      </c>
      <c r="E136" t="s">
        <v>41</v>
      </c>
      <c r="F136">
        <v>4</v>
      </c>
      <c r="G136">
        <v>0</v>
      </c>
      <c r="H136" t="s">
        <v>42</v>
      </c>
      <c r="I136">
        <v>0</v>
      </c>
      <c r="J136" t="s">
        <v>421</v>
      </c>
      <c r="K136" t="s">
        <v>134</v>
      </c>
      <c r="L136">
        <v>39</v>
      </c>
      <c r="M136" t="s">
        <v>247</v>
      </c>
      <c r="N136">
        <v>85</v>
      </c>
      <c r="O136">
        <v>39085</v>
      </c>
      <c r="P136">
        <v>18.600000000000001</v>
      </c>
      <c r="Q136">
        <v>14500</v>
      </c>
      <c r="R136">
        <v>1959</v>
      </c>
      <c r="S136">
        <v>9999</v>
      </c>
      <c r="T136">
        <v>0</v>
      </c>
      <c r="U136" s="106">
        <v>4169.2484166354097</v>
      </c>
      <c r="V136" s="104">
        <f>IFERROR(VLOOKUP($C$4&amp;"yr",LOOKUPS!$B$12:$D$26,2,FALSE),"")</f>
        <v>0.12499399999999999</v>
      </c>
      <c r="W136" s="106">
        <v>18.482767200000001</v>
      </c>
      <c r="X136" s="106">
        <v>174.74650625708068</v>
      </c>
      <c r="Y136" s="104">
        <v>0.44061367499999998</v>
      </c>
      <c r="Z136" s="104">
        <v>0.78767330431254257</v>
      </c>
      <c r="AA136" s="105">
        <v>65.755506982352259</v>
      </c>
      <c r="AB136" s="105">
        <v>4.82</v>
      </c>
      <c r="AC136" s="106">
        <f>IFERROR((VLOOKUP($C$4&amp;"yr",LOOKUPS!$B$12:$D$26,3,FALSE))*SUM(AA136:AB136),"")</f>
        <v>79.920228664439236</v>
      </c>
      <c r="AD136" s="106">
        <f>IFERROR(VLOOKUP($C$4,LOOKUPS!$F$12:$I$26,4,FALSE),"")</f>
        <v>84.990216928104203</v>
      </c>
      <c r="AE136" s="106">
        <v>205.4</v>
      </c>
      <c r="AF136" s="107">
        <f t="shared" si="24"/>
        <v>1.3509480177810032</v>
      </c>
      <c r="AG136" s="108">
        <f t="shared" si="25"/>
        <v>945028.8</v>
      </c>
      <c r="AH136" s="109">
        <f t="shared" si="26"/>
        <v>10.404585645000001</v>
      </c>
      <c r="AI136" s="108">
        <f t="shared" si="27"/>
        <v>25921.262912531867</v>
      </c>
      <c r="AJ136" s="108">
        <f t="shared" si="28"/>
        <v>36457.668100080009</v>
      </c>
      <c r="AK136" s="108">
        <f t="shared" si="34"/>
        <v>945028.80000000016</v>
      </c>
      <c r="AL136" s="108">
        <f t="shared" si="35"/>
        <v>8804.7226490066241</v>
      </c>
      <c r="AM136" s="108">
        <f t="shared" si="36"/>
        <v>79242.503841059617</v>
      </c>
      <c r="AN136" s="107">
        <f t="shared" si="37"/>
        <v>0.24150537069010461</v>
      </c>
      <c r="AO136" s="107">
        <f t="shared" si="38"/>
        <v>1.1094426470908985</v>
      </c>
      <c r="AP136" s="108">
        <f t="shared" si="29"/>
        <v>5422152.5024571139</v>
      </c>
      <c r="AQ136" s="108">
        <f t="shared" si="30"/>
        <v>1818164.9905163245</v>
      </c>
      <c r="AR136" s="108">
        <f t="shared" si="31"/>
        <v>673838.5921486452</v>
      </c>
      <c r="AS136" s="108">
        <f>LOOKUPS!$C$4*('Unit Level Costs'!AK136-'Unit Level Costs'!AG136)</f>
        <v>1.8379314981532807E-10</v>
      </c>
      <c r="AT136" s="108">
        <f t="shared" si="32"/>
        <v>6333079.0269201891</v>
      </c>
      <c r="AU136" s="108">
        <f t="shared" si="39"/>
        <v>-6734837.5913777873</v>
      </c>
      <c r="AV136" s="108">
        <f t="shared" si="40"/>
        <v>7512397.5206644852</v>
      </c>
      <c r="AW136" s="112">
        <f t="shared" si="41"/>
        <v>206.058091813283</v>
      </c>
      <c r="AX136" s="109">
        <f t="shared" si="42"/>
        <v>185.7311798438557</v>
      </c>
      <c r="AY136" s="112">
        <f t="shared" si="43"/>
        <v>168.49422103225592</v>
      </c>
      <c r="AZ136" s="108">
        <f t="shared" si="33"/>
        <v>3133.9925111999605</v>
      </c>
      <c r="BA136" s="109">
        <f t="shared" si="44"/>
        <v>3832.6805077270642</v>
      </c>
    </row>
    <row r="137" spans="1:53" x14ac:dyDescent="0.2">
      <c r="A137" s="21" t="b">
        <f t="shared" si="23"/>
        <v>1</v>
      </c>
      <c r="B137" t="s">
        <v>431</v>
      </c>
      <c r="C137" t="s">
        <v>434</v>
      </c>
      <c r="D137">
        <v>2936</v>
      </c>
      <c r="E137" t="s">
        <v>41</v>
      </c>
      <c r="F137">
        <v>5</v>
      </c>
      <c r="G137">
        <v>0</v>
      </c>
      <c r="H137" t="s">
        <v>42</v>
      </c>
      <c r="I137">
        <v>0</v>
      </c>
      <c r="J137" t="s">
        <v>421</v>
      </c>
      <c r="K137" t="s">
        <v>134</v>
      </c>
      <c r="L137">
        <v>39</v>
      </c>
      <c r="M137" t="s">
        <v>247</v>
      </c>
      <c r="N137">
        <v>85</v>
      </c>
      <c r="O137">
        <v>39085</v>
      </c>
      <c r="P137">
        <v>18.600000000000001</v>
      </c>
      <c r="Q137">
        <v>14500</v>
      </c>
      <c r="R137">
        <v>1975</v>
      </c>
      <c r="S137">
        <v>9999</v>
      </c>
      <c r="T137">
        <v>0</v>
      </c>
      <c r="U137" s="106">
        <v>4169.2484166354097</v>
      </c>
      <c r="V137" s="104">
        <f>IFERROR(VLOOKUP($C$4&amp;"yr",LOOKUPS!$B$12:$D$26,2,FALSE),"")</f>
        <v>0.12499399999999999</v>
      </c>
      <c r="W137" s="106">
        <v>18.482767200000001</v>
      </c>
      <c r="X137" s="106">
        <v>174.74650625708068</v>
      </c>
      <c r="Y137" s="104">
        <v>0.44061367499999998</v>
      </c>
      <c r="Z137" s="104">
        <v>0.78767330431254257</v>
      </c>
      <c r="AA137" s="105">
        <v>65.755506982352259</v>
      </c>
      <c r="AB137" s="105">
        <v>4.82</v>
      </c>
      <c r="AC137" s="106">
        <f>IFERROR((VLOOKUP($C$4&amp;"yr",LOOKUPS!$B$12:$D$26,3,FALSE))*SUM(AA137:AB137),"")</f>
        <v>79.920228664439236</v>
      </c>
      <c r="AD137" s="106">
        <f>IFERROR(VLOOKUP($C$4,LOOKUPS!$F$12:$I$26,4,FALSE),"")</f>
        <v>84.990216928104203</v>
      </c>
      <c r="AE137" s="106">
        <v>205.4</v>
      </c>
      <c r="AF137" s="107">
        <f t="shared" si="24"/>
        <v>1.3509480177810032</v>
      </c>
      <c r="AG137" s="108">
        <f t="shared" si="25"/>
        <v>945028.8</v>
      </c>
      <c r="AH137" s="109">
        <f t="shared" si="26"/>
        <v>10.404585645000001</v>
      </c>
      <c r="AI137" s="108">
        <f t="shared" si="27"/>
        <v>25921.262912531867</v>
      </c>
      <c r="AJ137" s="108">
        <f t="shared" si="28"/>
        <v>36457.668100080009</v>
      </c>
      <c r="AK137" s="108">
        <f t="shared" si="34"/>
        <v>945028.80000000016</v>
      </c>
      <c r="AL137" s="108">
        <f t="shared" si="35"/>
        <v>8804.7226490066241</v>
      </c>
      <c r="AM137" s="108">
        <f t="shared" si="36"/>
        <v>79242.503841059617</v>
      </c>
      <c r="AN137" s="107">
        <f t="shared" si="37"/>
        <v>0.24150537069010461</v>
      </c>
      <c r="AO137" s="107">
        <f t="shared" si="38"/>
        <v>1.1094426470908985</v>
      </c>
      <c r="AP137" s="108">
        <f t="shared" si="29"/>
        <v>5422152.5024571139</v>
      </c>
      <c r="AQ137" s="108">
        <f t="shared" si="30"/>
        <v>1818164.9905163245</v>
      </c>
      <c r="AR137" s="108">
        <f t="shared" si="31"/>
        <v>673838.5921486452</v>
      </c>
      <c r="AS137" s="108">
        <f>LOOKUPS!$C$4*('Unit Level Costs'!AK137-'Unit Level Costs'!AG137)</f>
        <v>1.8379314981532807E-10</v>
      </c>
      <c r="AT137" s="108">
        <f t="shared" si="32"/>
        <v>6333079.0269201891</v>
      </c>
      <c r="AU137" s="108">
        <f t="shared" si="39"/>
        <v>-6734837.5913777873</v>
      </c>
      <c r="AV137" s="108">
        <f t="shared" si="40"/>
        <v>7512397.5206644852</v>
      </c>
      <c r="AW137" s="112">
        <f t="shared" si="41"/>
        <v>206.058091813283</v>
      </c>
      <c r="AX137" s="109">
        <f t="shared" si="42"/>
        <v>185.7311798438557</v>
      </c>
      <c r="AY137" s="112">
        <f t="shared" si="43"/>
        <v>168.49422103225592</v>
      </c>
      <c r="AZ137" s="108">
        <f t="shared" si="33"/>
        <v>3133.9925111999605</v>
      </c>
      <c r="BA137" s="109">
        <f t="shared" si="44"/>
        <v>3832.6805077270642</v>
      </c>
    </row>
    <row r="138" spans="1:53" x14ac:dyDescent="0.2">
      <c r="A138" s="21" t="b">
        <f t="shared" si="23"/>
        <v>0</v>
      </c>
      <c r="B138" t="s">
        <v>435</v>
      </c>
      <c r="C138" t="s">
        <v>436</v>
      </c>
      <c r="D138">
        <v>2952</v>
      </c>
      <c r="E138" t="s">
        <v>41</v>
      </c>
      <c r="F138">
        <v>4</v>
      </c>
      <c r="G138">
        <v>2005</v>
      </c>
      <c r="H138" t="s">
        <v>42</v>
      </c>
      <c r="I138">
        <v>0</v>
      </c>
      <c r="J138" t="s">
        <v>199</v>
      </c>
      <c r="K138" t="s">
        <v>200</v>
      </c>
      <c r="L138">
        <v>40</v>
      </c>
      <c r="M138" t="s">
        <v>435</v>
      </c>
      <c r="N138">
        <v>101</v>
      </c>
      <c r="O138">
        <v>40101</v>
      </c>
      <c r="P138">
        <v>493</v>
      </c>
      <c r="Q138">
        <v>11271</v>
      </c>
      <c r="R138">
        <v>1977</v>
      </c>
      <c r="S138">
        <v>9999</v>
      </c>
      <c r="T138" t="s">
        <v>1188</v>
      </c>
      <c r="U138" s="106">
        <v>2757.1732694611155</v>
      </c>
      <c r="V138" s="104">
        <f>IFERROR(VLOOKUP($C$4&amp;"yr",LOOKUPS!$B$12:$D$26,2,FALSE),"")</f>
        <v>0.12499399999999999</v>
      </c>
      <c r="W138" s="106">
        <v>14.366846145600002</v>
      </c>
      <c r="X138" s="106">
        <v>23.385242635138912</v>
      </c>
      <c r="Y138" s="104">
        <v>0.34249356765000005</v>
      </c>
      <c r="Z138" s="104">
        <v>0.52089766852301478</v>
      </c>
      <c r="AA138" s="105">
        <v>11.98297837289781</v>
      </c>
      <c r="AB138" s="105">
        <v>4.82</v>
      </c>
      <c r="AC138" s="106">
        <f>IFERROR((VLOOKUP($C$4&amp;"yr",LOOKUPS!$B$12:$D$26,3,FALSE))*SUM(AA138:AB138),"")</f>
        <v>19.027817598836634</v>
      </c>
      <c r="AD138" s="106">
        <f>IFERROR(VLOOKUP($C$4,LOOKUPS!$F$12:$I$26,4,FALSE),"")</f>
        <v>84.990216928104203</v>
      </c>
      <c r="AE138" s="106">
        <v>214.13</v>
      </c>
      <c r="AF138" s="107">
        <f t="shared" si="24"/>
        <v>1.0947379252472103</v>
      </c>
      <c r="AG138" s="108">
        <f t="shared" si="25"/>
        <v>19470336.912</v>
      </c>
      <c r="AH138" s="109">
        <f t="shared" si="26"/>
        <v>324.15067114854997</v>
      </c>
      <c r="AI138" s="108">
        <f t="shared" si="27"/>
        <v>17142.0376219229</v>
      </c>
      <c r="AJ138" s="108">
        <f t="shared" si="28"/>
        <v>1135823.9517045191</v>
      </c>
      <c r="AK138" s="108">
        <f t="shared" si="34"/>
        <v>19470336.912000004</v>
      </c>
      <c r="AL138" s="108">
        <f t="shared" si="35"/>
        <v>189112.91132026492</v>
      </c>
      <c r="AM138" s="108">
        <f t="shared" si="36"/>
        <v>1702016.2018823843</v>
      </c>
      <c r="AN138" s="107">
        <f t="shared" si="37"/>
        <v>0.16649843581522045</v>
      </c>
      <c r="AO138" s="107">
        <f t="shared" si="38"/>
        <v>0.92823948943198986</v>
      </c>
      <c r="AP138" s="108">
        <f t="shared" si="29"/>
        <v>111712083.28368817</v>
      </c>
      <c r="AQ138" s="108">
        <f t="shared" si="30"/>
        <v>7580342.0951519636</v>
      </c>
      <c r="AR138" s="108">
        <f t="shared" si="31"/>
        <v>16318207.962626234</v>
      </c>
      <c r="AS138" s="108">
        <f>LOOKUPS!$C$4*('Unit Level Costs'!AK138-'Unit Level Costs'!AG138)</f>
        <v>5.8813807940904981E-9</v>
      </c>
      <c r="AT138" s="108">
        <f t="shared" si="32"/>
        <v>32385653.839682717</v>
      </c>
      <c r="AU138" s="108">
        <f t="shared" si="39"/>
        <v>-144654726.21313184</v>
      </c>
      <c r="AV138" s="108">
        <f t="shared" si="40"/>
        <v>23341560.96801725</v>
      </c>
      <c r="AW138" s="112">
        <f t="shared" si="41"/>
        <v>20.550333467601924</v>
      </c>
      <c r="AX138" s="109">
        <f t="shared" si="42"/>
        <v>22.139042457865184</v>
      </c>
      <c r="AY138" s="112">
        <f t="shared" si="43"/>
        <v>20.084407564061674</v>
      </c>
      <c r="AZ138" s="108">
        <f t="shared" si="33"/>
        <v>9901.6129290824047</v>
      </c>
      <c r="BA138" s="109">
        <f t="shared" si="44"/>
        <v>10131.314399527748</v>
      </c>
    </row>
    <row r="139" spans="1:53" x14ac:dyDescent="0.2">
      <c r="A139" s="21" t="b">
        <f t="shared" si="23"/>
        <v>0</v>
      </c>
      <c r="B139" t="s">
        <v>435</v>
      </c>
      <c r="C139" t="s">
        <v>437</v>
      </c>
      <c r="D139">
        <v>2952</v>
      </c>
      <c r="E139" t="s">
        <v>41</v>
      </c>
      <c r="F139">
        <v>5</v>
      </c>
      <c r="G139">
        <v>2006</v>
      </c>
      <c r="H139" t="s">
        <v>42</v>
      </c>
      <c r="I139">
        <v>0</v>
      </c>
      <c r="J139" t="s">
        <v>199</v>
      </c>
      <c r="K139" t="s">
        <v>200</v>
      </c>
      <c r="L139">
        <v>40</v>
      </c>
      <c r="M139" t="s">
        <v>435</v>
      </c>
      <c r="N139">
        <v>101</v>
      </c>
      <c r="O139">
        <v>40101</v>
      </c>
      <c r="P139">
        <v>498</v>
      </c>
      <c r="Q139">
        <v>11261</v>
      </c>
      <c r="R139">
        <v>1978</v>
      </c>
      <c r="S139">
        <v>9999</v>
      </c>
      <c r="T139" t="s">
        <v>1188</v>
      </c>
      <c r="U139" s="106">
        <v>2753.4544855986414</v>
      </c>
      <c r="V139" s="104">
        <f>IFERROR(VLOOKUP($C$4&amp;"yr",LOOKUPS!$B$12:$D$26,2,FALSE),"")</f>
        <v>0.12499399999999999</v>
      </c>
      <c r="W139" s="106">
        <v>14.3540994096</v>
      </c>
      <c r="X139" s="106">
        <v>23.311991060230639</v>
      </c>
      <c r="Y139" s="104">
        <v>0.34218969614999994</v>
      </c>
      <c r="Z139" s="104">
        <v>0.5201950990236075</v>
      </c>
      <c r="AA139" s="105">
        <v>11.98297837289781</v>
      </c>
      <c r="AB139" s="105">
        <v>4.82</v>
      </c>
      <c r="AC139" s="106">
        <f>IFERROR((VLOOKUP($C$4&amp;"yr",LOOKUPS!$B$12:$D$26,3,FALSE))*SUM(AA139:AB139),"")</f>
        <v>19.027817598836634</v>
      </c>
      <c r="AD139" s="106">
        <f>IFERROR(VLOOKUP($C$4,LOOKUPS!$F$12:$I$26,4,FALSE),"")</f>
        <v>84.990216928104203</v>
      </c>
      <c r="AE139" s="106">
        <v>214.13</v>
      </c>
      <c r="AF139" s="107">
        <f t="shared" si="24"/>
        <v>1.0937666379388549</v>
      </c>
      <c r="AG139" s="108">
        <f t="shared" si="25"/>
        <v>19650354.912</v>
      </c>
      <c r="AH139" s="109">
        <f t="shared" si="26"/>
        <v>327.58953131730004</v>
      </c>
      <c r="AI139" s="108">
        <f t="shared" si="27"/>
        <v>17118.917010104844</v>
      </c>
      <c r="AJ139" s="108">
        <f t="shared" si="28"/>
        <v>1147873.7177358193</v>
      </c>
      <c r="AK139" s="108">
        <f t="shared" si="34"/>
        <v>19650354.912000004</v>
      </c>
      <c r="AL139" s="108">
        <f t="shared" si="35"/>
        <v>190861.40330701991</v>
      </c>
      <c r="AM139" s="108">
        <f t="shared" si="36"/>
        <v>1717752.629763179</v>
      </c>
      <c r="AN139" s="107">
        <f t="shared" si="37"/>
        <v>0.16627386824701762</v>
      </c>
      <c r="AO139" s="107">
        <f t="shared" si="38"/>
        <v>0.92749276969183725</v>
      </c>
      <c r="AP139" s="108">
        <f t="shared" si="29"/>
        <v>112744946.0379104</v>
      </c>
      <c r="AQ139" s="108">
        <f t="shared" si="30"/>
        <v>7636764.2254940439</v>
      </c>
      <c r="AR139" s="108">
        <f t="shared" si="31"/>
        <v>16476693.45404708</v>
      </c>
      <c r="AS139" s="108">
        <f>LOOKUPS!$C$4*('Unit Level Costs'!AK139-'Unit Level Costs'!AG139)</f>
        <v>5.8813807940904981E-9</v>
      </c>
      <c r="AT139" s="108">
        <f t="shared" si="32"/>
        <v>32685083.719055727</v>
      </c>
      <c r="AU139" s="108">
        <f t="shared" si="39"/>
        <v>-145992168.63239405</v>
      </c>
      <c r="AV139" s="108">
        <f t="shared" si="40"/>
        <v>23551318.804113179</v>
      </c>
      <c r="AW139" s="112">
        <f t="shared" si="41"/>
        <v>20.517343014498277</v>
      </c>
      <c r="AX139" s="109">
        <f t="shared" si="42"/>
        <v>22.12129699007275</v>
      </c>
      <c r="AY139" s="112">
        <f t="shared" si="43"/>
        <v>20.068308981287082</v>
      </c>
      <c r="AZ139" s="108">
        <f t="shared" si="33"/>
        <v>9994.0178726809663</v>
      </c>
      <c r="BA139" s="109">
        <f t="shared" si="44"/>
        <v>10217.636821220141</v>
      </c>
    </row>
    <row r="140" spans="1:53" x14ac:dyDescent="0.2">
      <c r="A140" s="21" t="b">
        <f t="shared" si="23"/>
        <v>1</v>
      </c>
      <c r="B140" t="s">
        <v>435</v>
      </c>
      <c r="C140" t="s">
        <v>438</v>
      </c>
      <c r="D140">
        <v>2952</v>
      </c>
      <c r="E140" t="s">
        <v>41</v>
      </c>
      <c r="F140">
        <v>6</v>
      </c>
      <c r="G140">
        <v>2007</v>
      </c>
      <c r="H140" t="s">
        <v>42</v>
      </c>
      <c r="I140">
        <v>0</v>
      </c>
      <c r="J140" t="s">
        <v>199</v>
      </c>
      <c r="K140" t="s">
        <v>200</v>
      </c>
      <c r="L140">
        <v>40</v>
      </c>
      <c r="M140" t="s">
        <v>435</v>
      </c>
      <c r="N140">
        <v>101</v>
      </c>
      <c r="O140">
        <v>40101</v>
      </c>
      <c r="P140">
        <v>503</v>
      </c>
      <c r="Q140">
        <v>11137</v>
      </c>
      <c r="R140">
        <v>1984</v>
      </c>
      <c r="S140">
        <v>2049</v>
      </c>
      <c r="T140">
        <v>0</v>
      </c>
      <c r="U140" s="106">
        <v>2707.6253812185992</v>
      </c>
      <c r="V140" s="104">
        <f>IFERROR(VLOOKUP($C$4&amp;"yr",LOOKUPS!$B$12:$D$26,2,FALSE),"")</f>
        <v>0.12499399999999999</v>
      </c>
      <c r="W140" s="106">
        <v>14.196039883200001</v>
      </c>
      <c r="X140" s="106">
        <v>23.061374497957203</v>
      </c>
      <c r="Y140" s="104">
        <v>0.33842168954999996</v>
      </c>
      <c r="Z140" s="104">
        <v>0.51153685694412887</v>
      </c>
      <c r="AA140" s="105">
        <v>11.98297837289781</v>
      </c>
      <c r="AB140" s="105">
        <v>4.82</v>
      </c>
      <c r="AC140" s="106">
        <f>IFERROR((VLOOKUP($C$4&amp;"yr",LOOKUPS!$B$12:$D$26,3,FALSE))*SUM(AA140:AB140),"")</f>
        <v>19.027817598836634</v>
      </c>
      <c r="AD140" s="106">
        <f>IFERROR(VLOOKUP($C$4,LOOKUPS!$F$12:$I$26,4,FALSE),"")</f>
        <v>84.990216928104203</v>
      </c>
      <c r="AE140" s="106">
        <v>214.13</v>
      </c>
      <c r="AF140" s="107">
        <f t="shared" si="24"/>
        <v>1.0817226753152498</v>
      </c>
      <c r="AG140" s="108">
        <f t="shared" si="25"/>
        <v>19629096.144000001</v>
      </c>
      <c r="AH140" s="109">
        <f t="shared" si="26"/>
        <v>332.77389015635003</v>
      </c>
      <c r="AI140" s="108">
        <f t="shared" si="27"/>
        <v>16833.985975786763</v>
      </c>
      <c r="AJ140" s="108">
        <f t="shared" si="28"/>
        <v>1166039.7111078505</v>
      </c>
      <c r="AK140" s="108">
        <f t="shared" si="34"/>
        <v>19629096.144000005</v>
      </c>
      <c r="AL140" s="108">
        <f t="shared" si="35"/>
        <v>190654.91959152321</v>
      </c>
      <c r="AM140" s="108">
        <f t="shared" si="36"/>
        <v>1715894.2763237087</v>
      </c>
      <c r="AN140" s="107">
        <f t="shared" si="37"/>
        <v>0.16350636927312071</v>
      </c>
      <c r="AO140" s="107">
        <f t="shared" si="38"/>
        <v>0.91821630604212912</v>
      </c>
      <c r="AP140" s="108">
        <f t="shared" si="29"/>
        <v>112622972.73708577</v>
      </c>
      <c r="AQ140" s="108">
        <f t="shared" si="30"/>
        <v>7674223.3040376622</v>
      </c>
      <c r="AR140" s="108">
        <f t="shared" si="31"/>
        <v>16553146.244282054</v>
      </c>
      <c r="AS140" s="108">
        <f>LOOKUPS!$C$4*('Unit Level Costs'!AK140-'Unit Level Costs'!AG140)</f>
        <v>5.8813807940904981E-9</v>
      </c>
      <c r="AT140" s="108">
        <f t="shared" si="32"/>
        <v>32649723.308775317</v>
      </c>
      <c r="AU140" s="108">
        <f t="shared" si="39"/>
        <v>-145834226.77044439</v>
      </c>
      <c r="AV140" s="108">
        <f t="shared" si="40"/>
        <v>23665838.823736399</v>
      </c>
      <c r="AW140" s="112">
        <f t="shared" si="41"/>
        <v>20.295911535681373</v>
      </c>
      <c r="AX140" s="109">
        <f t="shared" si="42"/>
        <v>22.103627873005959</v>
      </c>
      <c r="AY140" s="112">
        <f t="shared" si="43"/>
        <v>20.052279663436412</v>
      </c>
      <c r="AZ140" s="108">
        <f t="shared" si="33"/>
        <v>10086.296670708516</v>
      </c>
      <c r="BA140" s="109">
        <f t="shared" si="44"/>
        <v>10208.843502447731</v>
      </c>
    </row>
    <row r="141" spans="1:53" x14ac:dyDescent="0.2">
      <c r="A141" s="21" t="b">
        <f t="shared" si="23"/>
        <v>0</v>
      </c>
      <c r="B141" t="s">
        <v>439</v>
      </c>
      <c r="C141" t="s">
        <v>440</v>
      </c>
      <c r="D141">
        <v>298</v>
      </c>
      <c r="E141" t="s">
        <v>41</v>
      </c>
      <c r="F141" t="s">
        <v>441</v>
      </c>
      <c r="G141">
        <v>176</v>
      </c>
      <c r="H141" t="s">
        <v>42</v>
      </c>
      <c r="I141">
        <v>0</v>
      </c>
      <c r="J141" t="s">
        <v>442</v>
      </c>
      <c r="K141" t="s">
        <v>77</v>
      </c>
      <c r="L141">
        <v>48</v>
      </c>
      <c r="M141" t="s">
        <v>439</v>
      </c>
      <c r="N141">
        <v>293</v>
      </c>
      <c r="O141">
        <v>48293</v>
      </c>
      <c r="P141">
        <v>831</v>
      </c>
      <c r="Q141">
        <v>10605</v>
      </c>
      <c r="R141">
        <v>1985</v>
      </c>
      <c r="S141">
        <v>2029</v>
      </c>
      <c r="T141">
        <v>0</v>
      </c>
      <c r="U141" s="106">
        <v>2516.7868207633001</v>
      </c>
      <c r="V141" s="104">
        <f>IFERROR(VLOOKUP($C$4&amp;"yr",LOOKUPS!$B$12:$D$26,2,FALSE),"")</f>
        <v>0.12499399999999999</v>
      </c>
      <c r="W141" s="106">
        <v>13.517913527999999</v>
      </c>
      <c r="X141" s="106">
        <v>20.009215424112579</v>
      </c>
      <c r="Y141" s="104">
        <v>0.32225572575</v>
      </c>
      <c r="Z141" s="104">
        <v>0.4754827712954301</v>
      </c>
      <c r="AA141" s="105">
        <v>9.1282932272705626</v>
      </c>
      <c r="AB141" s="105">
        <v>4.82</v>
      </c>
      <c r="AC141" s="106">
        <f>IFERROR((VLOOKUP($C$4&amp;"yr",LOOKUPS!$B$12:$D$26,3,FALSE))*SUM(AA141:AB141),"")</f>
        <v>15.79515092227196</v>
      </c>
      <c r="AD141" s="106">
        <f>IFERROR(VLOOKUP($C$4,LOOKUPS!$F$12:$I$26,4,FALSE),"")</f>
        <v>84.990216928104203</v>
      </c>
      <c r="AE141" s="106">
        <v>216.24</v>
      </c>
      <c r="AF141" s="107">
        <f t="shared" si="24"/>
        <v>1.0402001270071668</v>
      </c>
      <c r="AG141" s="108">
        <f t="shared" si="25"/>
        <v>30879893.52</v>
      </c>
      <c r="AH141" s="109">
        <f t="shared" si="26"/>
        <v>563.20549190174995</v>
      </c>
      <c r="AI141" s="108">
        <f t="shared" si="27"/>
        <v>15647.494789588036</v>
      </c>
      <c r="AJ141" s="108">
        <f t="shared" si="28"/>
        <v>1973472.0436237319</v>
      </c>
      <c r="AK141" s="108">
        <f t="shared" si="34"/>
        <v>30879893.52</v>
      </c>
      <c r="AL141" s="108">
        <f t="shared" si="35"/>
        <v>302887.96946225164</v>
      </c>
      <c r="AM141" s="108">
        <f t="shared" si="36"/>
        <v>2725991.7251602644</v>
      </c>
      <c r="AN141" s="107">
        <f t="shared" si="37"/>
        <v>0.1534797366098393</v>
      </c>
      <c r="AO141" s="107">
        <f t="shared" si="38"/>
        <v>0.88672039039732753</v>
      </c>
      <c r="AP141" s="108">
        <f t="shared" si="29"/>
        <v>177175015.11602306</v>
      </c>
      <c r="AQ141" s="108">
        <f t="shared" si="30"/>
        <v>11269300.015505407</v>
      </c>
      <c r="AR141" s="108">
        <f t="shared" si="31"/>
        <v>26677224.435631052</v>
      </c>
      <c r="AS141" s="108">
        <f>LOOKUPS!$C$4*('Unit Level Costs'!AK141-'Unit Level Costs'!AG141)</f>
        <v>0</v>
      </c>
      <c r="AT141" s="108">
        <f t="shared" si="32"/>
        <v>43057450.711770877</v>
      </c>
      <c r="AU141" s="108">
        <f t="shared" si="39"/>
        <v>-231682628.06558788</v>
      </c>
      <c r="AV141" s="108">
        <f t="shared" si="40"/>
        <v>26496362.213342547</v>
      </c>
      <c r="AW141" s="112">
        <f t="shared" si="41"/>
        <v>13.426266816878417</v>
      </c>
      <c r="AX141" s="109">
        <f t="shared" si="42"/>
        <v>15.14148875144541</v>
      </c>
      <c r="AY141" s="112">
        <f t="shared" si="43"/>
        <v>13.736268485390012</v>
      </c>
      <c r="AZ141" s="108">
        <f t="shared" si="33"/>
        <v>11414.839111359101</v>
      </c>
      <c r="BA141" s="109">
        <f t="shared" si="44"/>
        <v>11157.227724825965</v>
      </c>
    </row>
    <row r="142" spans="1:53" x14ac:dyDescent="0.2">
      <c r="A142" s="21" t="b">
        <f t="shared" ref="A142:A205" si="45">AND($S142&gt;2030,$T142=0)</f>
        <v>0</v>
      </c>
      <c r="B142" t="s">
        <v>439</v>
      </c>
      <c r="C142" t="s">
        <v>443</v>
      </c>
      <c r="D142">
        <v>298</v>
      </c>
      <c r="E142" t="s">
        <v>41</v>
      </c>
      <c r="F142" t="s">
        <v>444</v>
      </c>
      <c r="G142">
        <v>177</v>
      </c>
      <c r="H142" t="s">
        <v>42</v>
      </c>
      <c r="I142">
        <v>0</v>
      </c>
      <c r="J142" t="s">
        <v>442</v>
      </c>
      <c r="K142" t="s">
        <v>77</v>
      </c>
      <c r="L142">
        <v>48</v>
      </c>
      <c r="M142" t="s">
        <v>439</v>
      </c>
      <c r="N142">
        <v>293</v>
      </c>
      <c r="O142">
        <v>48293</v>
      </c>
      <c r="P142">
        <v>858</v>
      </c>
      <c r="Q142">
        <v>10567</v>
      </c>
      <c r="R142">
        <v>1986</v>
      </c>
      <c r="S142">
        <v>2029</v>
      </c>
      <c r="T142">
        <v>0</v>
      </c>
      <c r="U142" s="106">
        <v>2503.5032695378604</v>
      </c>
      <c r="V142" s="104">
        <f>IFERROR(VLOOKUP($C$4&amp;"yr",LOOKUPS!$B$12:$D$26,2,FALSE),"")</f>
        <v>0.12499399999999999</v>
      </c>
      <c r="W142" s="106">
        <v>13.4694759312</v>
      </c>
      <c r="X142" s="106">
        <v>19.842621846886999</v>
      </c>
      <c r="Y142" s="104">
        <v>0.32110101404999997</v>
      </c>
      <c r="Z142" s="104">
        <v>0.47297318260193838</v>
      </c>
      <c r="AA142" s="105">
        <v>9.1282932272705626</v>
      </c>
      <c r="AB142" s="105">
        <v>4.82</v>
      </c>
      <c r="AC142" s="106">
        <f>IFERROR((VLOOKUP($C$4&amp;"yr",LOOKUPS!$B$12:$D$26,3,FALSE))*SUM(AA142:AB142),"")</f>
        <v>15.79515092227196</v>
      </c>
      <c r="AD142" s="106">
        <f>IFERROR(VLOOKUP($C$4,LOOKUPS!$F$12:$I$26,4,FALSE),"")</f>
        <v>84.990216928104203</v>
      </c>
      <c r="AE142" s="106">
        <v>216.24</v>
      </c>
      <c r="AF142" s="107">
        <f t="shared" ref="AF142:AF205" si="46">(AE142/2000000)*Q142/1.1023</f>
        <v>1.0364728658260001</v>
      </c>
      <c r="AG142" s="108">
        <f t="shared" ref="AG142:AG205" si="47">$C$3*8760*P142*Q142/1000</f>
        <v>31768966.943999998</v>
      </c>
      <c r="AH142" s="109">
        <f t="shared" ref="AH142:AH205" si="48">(P142*(1-Y142))</f>
        <v>582.49532994510002</v>
      </c>
      <c r="AI142" s="108">
        <f t="shared" ref="AI142:AI205" si="49">(1+Z142)*Q142</f>
        <v>15564.907620554683</v>
      </c>
      <c r="AJ142" s="108">
        <f t="shared" ref="AJ142:AJ205" si="50">AH142*$C$3*8760</f>
        <v>2041063.6361276305</v>
      </c>
      <c r="AK142" s="108">
        <f t="shared" si="34"/>
        <v>31768966.944000002</v>
      </c>
      <c r="AL142" s="108">
        <f t="shared" si="35"/>
        <v>311608.51909509941</v>
      </c>
      <c r="AM142" s="108">
        <f t="shared" si="36"/>
        <v>2804476.6718558944</v>
      </c>
      <c r="AN142" s="107">
        <f t="shared" si="37"/>
        <v>0.15266967358562755</v>
      </c>
      <c r="AO142" s="107">
        <f t="shared" si="38"/>
        <v>0.88380319224037251</v>
      </c>
      <c r="AP142" s="108">
        <f t="shared" ref="AP142:AP205" si="51">AH142*U142*V142*1000</f>
        <v>182276120.70223355</v>
      </c>
      <c r="AQ142" s="108">
        <f t="shared" ref="AQ142:AQ205" si="52">AH142*X142*1000</f>
        <v>11558234.559678292</v>
      </c>
      <c r="AR142" s="108">
        <f t="shared" ref="AR142:AR205" si="53">AJ142*W142</f>
        <v>27492057.520868674</v>
      </c>
      <c r="AS142" s="108">
        <f>LOOKUPS!$C$4*('Unit Level Costs'!AK142-'Unit Level Costs'!AG142)</f>
        <v>5.8813807940904981E-9</v>
      </c>
      <c r="AT142" s="108">
        <f t="shared" ref="AT142:AT205" si="54">AM142*AC142</f>
        <v>44297132.289954826</v>
      </c>
      <c r="AU142" s="108">
        <f t="shared" si="39"/>
        <v>-238353080.71084017</v>
      </c>
      <c r="AV142" s="108">
        <f t="shared" si="40"/>
        <v>27270464.361895204</v>
      </c>
      <c r="AW142" s="112">
        <f t="shared" si="41"/>
        <v>13.360908439696461</v>
      </c>
      <c r="AX142" s="109">
        <f t="shared" si="42"/>
        <v>15.117515479693612</v>
      </c>
      <c r="AY142" s="112">
        <f t="shared" si="43"/>
        <v>13.714520075926346</v>
      </c>
      <c r="AZ142" s="108">
        <f t="shared" ref="AZ142:AZ205" si="55">AY142*P142</f>
        <v>11767.058225144805</v>
      </c>
      <c r="BA142" s="109">
        <f t="shared" si="44"/>
        <v>11463.659441259564</v>
      </c>
    </row>
    <row r="143" spans="1:53" x14ac:dyDescent="0.2">
      <c r="A143" s="21" t="b">
        <f t="shared" si="45"/>
        <v>0</v>
      </c>
      <c r="B143" t="s">
        <v>445</v>
      </c>
      <c r="C143" t="s">
        <v>446</v>
      </c>
      <c r="D143">
        <v>3</v>
      </c>
      <c r="E143" t="s">
        <v>41</v>
      </c>
      <c r="F143">
        <v>4</v>
      </c>
      <c r="G143">
        <v>4</v>
      </c>
      <c r="H143" t="s">
        <v>42</v>
      </c>
      <c r="I143">
        <v>0</v>
      </c>
      <c r="J143" t="s">
        <v>380</v>
      </c>
      <c r="K143" t="s">
        <v>381</v>
      </c>
      <c r="L143">
        <v>1</v>
      </c>
      <c r="M143" t="s">
        <v>447</v>
      </c>
      <c r="N143">
        <v>97</v>
      </c>
      <c r="O143">
        <v>1097</v>
      </c>
      <c r="P143">
        <v>362</v>
      </c>
      <c r="Q143">
        <v>10088</v>
      </c>
      <c r="R143">
        <v>1969</v>
      </c>
      <c r="S143">
        <v>9999</v>
      </c>
      <c r="T143" t="s">
        <v>1188</v>
      </c>
      <c r="U143" s="106">
        <v>2339.8540111690063</v>
      </c>
      <c r="V143" s="104">
        <f>IFERROR(VLOOKUP($C$4&amp;"yr",LOOKUPS!$B$12:$D$26,2,FALSE),"")</f>
        <v>0.12499399999999999</v>
      </c>
      <c r="W143" s="106">
        <v>12.858907276799998</v>
      </c>
      <c r="X143" s="106">
        <v>23.608633080910543</v>
      </c>
      <c r="Y143" s="104">
        <v>0.30654556919999998</v>
      </c>
      <c r="Z143" s="104">
        <v>0.44205582311494529</v>
      </c>
      <c r="AA143" s="105">
        <v>15.534726603327039</v>
      </c>
      <c r="AB143" s="105">
        <v>4.82</v>
      </c>
      <c r="AC143" s="106">
        <f>IFERROR((VLOOKUP($C$4&amp;"yr",LOOKUPS!$B$12:$D$26,3,FALSE))*SUM(AA143:AB143),"")</f>
        <v>23.049843693603492</v>
      </c>
      <c r="AD143" s="106">
        <f>IFERROR(VLOOKUP($C$4,LOOKUPS!$F$12:$I$26,4,FALSE),"")</f>
        <v>84.990216928104203</v>
      </c>
      <c r="AE143" s="106">
        <v>205.4</v>
      </c>
      <c r="AF143" s="107">
        <f t="shared" si="46"/>
        <v>0.93988714506032833</v>
      </c>
      <c r="AG143" s="108">
        <f t="shared" si="47"/>
        <v>12796103.424000001</v>
      </c>
      <c r="AH143" s="109">
        <f t="shared" si="48"/>
        <v>251.03050394960002</v>
      </c>
      <c r="AI143" s="108">
        <f t="shared" si="49"/>
        <v>14547.45914358357</v>
      </c>
      <c r="AJ143" s="108">
        <f t="shared" si="50"/>
        <v>879610.88583939848</v>
      </c>
      <c r="AK143" s="108">
        <f t="shared" ref="AK143:AK206" si="56">AJ143*AI143/1000</f>
        <v>12796103.424000002</v>
      </c>
      <c r="AL143" s="108">
        <f t="shared" ref="AL143:AL206" si="57">($AK143*$AE143/2000)/1.1023*0.1</f>
        <v>119219.79693774838</v>
      </c>
      <c r="AM143" s="108">
        <f t="shared" ref="AM143:AM206" si="58">($AK143*$AE143/2000)/1.1023*0.9</f>
        <v>1072978.1724397354</v>
      </c>
      <c r="AN143" s="107">
        <f t="shared" ref="AN143:AN206" si="59">AL143/AJ143</f>
        <v>0.13553697306051282</v>
      </c>
      <c r="AO143" s="107">
        <f t="shared" ref="AO143:AO206" si="60">AF143-AN143</f>
        <v>0.80435017199981551</v>
      </c>
      <c r="AP143" s="108">
        <f t="shared" si="51"/>
        <v>73418317.200641528</v>
      </c>
      <c r="AQ143" s="108">
        <f t="shared" si="52"/>
        <v>5926487.0598621722</v>
      </c>
      <c r="AR143" s="108">
        <f t="shared" si="53"/>
        <v>11310834.820672734</v>
      </c>
      <c r="AS143" s="108">
        <f>LOOKUPS!$C$4*('Unit Level Costs'!AK143-'Unit Level Costs'!AG143)</f>
        <v>2.9406903970452491E-9</v>
      </c>
      <c r="AT143" s="108">
        <f t="shared" si="54"/>
        <v>24731979.161384236</v>
      </c>
      <c r="AU143" s="108">
        <f t="shared" ref="AU143:AU206" si="61">-AM143*AD143</f>
        <v>-91192647.63477391</v>
      </c>
      <c r="AV143" s="108">
        <f t="shared" ref="AV143:AV206" si="62">SUM(AP143:AU143)</f>
        <v>24194970.60778676</v>
      </c>
      <c r="AW143" s="112">
        <f t="shared" ref="AW143:AW206" si="63">IFERROR(AV143/AJ143,0)</f>
        <v>27.50644744999704</v>
      </c>
      <c r="AX143" s="109">
        <f t="shared" ref="AX143:AX206" si="64">AW143/AO143</f>
        <v>34.197105200598315</v>
      </c>
      <c r="AY143" s="112">
        <f t="shared" ref="AY143:AY206" si="65">AX143/1.1023</f>
        <v>31.023410324411063</v>
      </c>
      <c r="AZ143" s="108">
        <f t="shared" si="55"/>
        <v>11230.474537436805</v>
      </c>
      <c r="BA143" s="109">
        <f t="shared" si="44"/>
        <v>9957.3339768989281</v>
      </c>
    </row>
    <row r="144" spans="1:53" x14ac:dyDescent="0.2">
      <c r="A144" s="21" t="b">
        <f t="shared" si="45"/>
        <v>1</v>
      </c>
      <c r="B144" t="s">
        <v>448</v>
      </c>
      <c r="C144" t="s">
        <v>449</v>
      </c>
      <c r="D144">
        <v>3122</v>
      </c>
      <c r="E144" t="s">
        <v>41</v>
      </c>
      <c r="F144">
        <v>1</v>
      </c>
      <c r="G144">
        <v>2072</v>
      </c>
      <c r="H144" t="s">
        <v>42</v>
      </c>
      <c r="I144">
        <v>0</v>
      </c>
      <c r="J144" t="s">
        <v>172</v>
      </c>
      <c r="K144" t="s">
        <v>72</v>
      </c>
      <c r="L144">
        <v>42</v>
      </c>
      <c r="M144" t="s">
        <v>43</v>
      </c>
      <c r="N144">
        <v>63</v>
      </c>
      <c r="O144">
        <v>42063</v>
      </c>
      <c r="P144">
        <v>620</v>
      </c>
      <c r="Q144">
        <v>10439</v>
      </c>
      <c r="R144">
        <v>1969</v>
      </c>
      <c r="S144">
        <v>9999</v>
      </c>
      <c r="T144">
        <v>0</v>
      </c>
      <c r="U144" s="106">
        <v>2459.0892375361336</v>
      </c>
      <c r="V144" s="104">
        <f>IFERROR(VLOOKUP($C$4&amp;"yr",LOOKUPS!$B$12:$D$26,2,FALSE),"")</f>
        <v>0.12499399999999999</v>
      </c>
      <c r="W144" s="106">
        <v>13.306317710399998</v>
      </c>
      <c r="X144" s="106">
        <v>20.907428305556419</v>
      </c>
      <c r="Y144" s="104">
        <v>0.31721145884999996</v>
      </c>
      <c r="Z144" s="104">
        <v>0.4645822824087385</v>
      </c>
      <c r="AA144" s="105">
        <v>10.935778228731822</v>
      </c>
      <c r="AB144" s="105">
        <v>9.64</v>
      </c>
      <c r="AC144" s="106">
        <f>IFERROR((VLOOKUP($C$4&amp;"yr",LOOKUPS!$B$12:$D$26,3,FALSE))*SUM(AA144:AB144),"")</f>
        <v>23.30016419719426</v>
      </c>
      <c r="AD144" s="106">
        <f>IFERROR(VLOOKUP($C$4,LOOKUPS!$F$12:$I$26,4,FALSE),"")</f>
        <v>84.990216928104203</v>
      </c>
      <c r="AE144" s="106">
        <v>205.4</v>
      </c>
      <c r="AF144" s="107">
        <f t="shared" si="46"/>
        <v>0.97258940397351001</v>
      </c>
      <c r="AG144" s="108">
        <f t="shared" si="47"/>
        <v>22678518.719999999</v>
      </c>
      <c r="AH144" s="109">
        <f t="shared" si="48"/>
        <v>423.32889551300008</v>
      </c>
      <c r="AI144" s="108">
        <f t="shared" si="49"/>
        <v>15288.774446064821</v>
      </c>
      <c r="AJ144" s="108">
        <f t="shared" si="50"/>
        <v>1483344.4498775525</v>
      </c>
      <c r="AK144" s="108">
        <f t="shared" si="56"/>
        <v>22678518.720000003</v>
      </c>
      <c r="AL144" s="108">
        <f t="shared" si="57"/>
        <v>211293.1028344371</v>
      </c>
      <c r="AM144" s="108">
        <f t="shared" si="58"/>
        <v>1901637.9255099338</v>
      </c>
      <c r="AN144" s="107">
        <f t="shared" si="59"/>
        <v>0.14244372091180776</v>
      </c>
      <c r="AO144" s="107">
        <f t="shared" si="60"/>
        <v>0.83014568306170222</v>
      </c>
      <c r="AP144" s="108">
        <f t="shared" si="51"/>
        <v>130119195.34057423</v>
      </c>
      <c r="AQ144" s="108">
        <f t="shared" si="52"/>
        <v>8850718.5326084327</v>
      </c>
      <c r="AR144" s="108">
        <f t="shared" si="53"/>
        <v>19737852.524029218</v>
      </c>
      <c r="AS144" s="108">
        <f>LOOKUPS!$C$4*('Unit Level Costs'!AK144-'Unit Level Costs'!AG144)</f>
        <v>5.8813807940904981E-9</v>
      </c>
      <c r="AT144" s="108">
        <f t="shared" si="54"/>
        <v>44308475.907993324</v>
      </c>
      <c r="AU144" s="108">
        <f t="shared" si="61"/>
        <v>-161620619.80779934</v>
      </c>
      <c r="AV144" s="108">
        <f t="shared" si="62"/>
        <v>41395622.497405857</v>
      </c>
      <c r="AW144" s="112">
        <f t="shared" si="63"/>
        <v>27.906952091149829</v>
      </c>
      <c r="AX144" s="109">
        <f t="shared" si="64"/>
        <v>33.616933341416399</v>
      </c>
      <c r="AY144" s="112">
        <f t="shared" si="65"/>
        <v>30.497081866475913</v>
      </c>
      <c r="AZ144" s="108">
        <f t="shared" si="55"/>
        <v>18908.190757215067</v>
      </c>
      <c r="BA144" s="109">
        <f t="shared" ref="BA144:BA207" si="66">AW144*P144</f>
        <v>17302.310296512893</v>
      </c>
    </row>
    <row r="145" spans="1:53" x14ac:dyDescent="0.2">
      <c r="A145" s="21" t="b">
        <f t="shared" si="45"/>
        <v>1</v>
      </c>
      <c r="B145" t="s">
        <v>448</v>
      </c>
      <c r="C145" t="s">
        <v>450</v>
      </c>
      <c r="D145">
        <v>3122</v>
      </c>
      <c r="E145" t="s">
        <v>41</v>
      </c>
      <c r="F145">
        <v>2</v>
      </c>
      <c r="G145">
        <v>2073</v>
      </c>
      <c r="H145" t="s">
        <v>42</v>
      </c>
      <c r="I145">
        <v>0</v>
      </c>
      <c r="J145" t="s">
        <v>172</v>
      </c>
      <c r="K145" t="s">
        <v>72</v>
      </c>
      <c r="L145">
        <v>42</v>
      </c>
      <c r="M145" t="s">
        <v>43</v>
      </c>
      <c r="N145">
        <v>63</v>
      </c>
      <c r="O145">
        <v>42063</v>
      </c>
      <c r="P145">
        <v>616</v>
      </c>
      <c r="Q145">
        <v>10362</v>
      </c>
      <c r="R145">
        <v>1969</v>
      </c>
      <c r="S145">
        <v>9999</v>
      </c>
      <c r="T145">
        <v>0</v>
      </c>
      <c r="U145" s="106">
        <v>2432.6143467660195</v>
      </c>
      <c r="V145" s="104">
        <f>IFERROR(VLOOKUP($C$4&amp;"yr",LOOKUPS!$B$12:$D$26,2,FALSE),"")</f>
        <v>0.12499399999999999</v>
      </c>
      <c r="W145" s="106">
        <v>13.2081678432</v>
      </c>
      <c r="X145" s="106">
        <v>20.816474212739145</v>
      </c>
      <c r="Y145" s="104">
        <v>0.31487164829999997</v>
      </c>
      <c r="Z145" s="104">
        <v>0.45958052607035293</v>
      </c>
      <c r="AA145" s="105">
        <v>10.935778228731822</v>
      </c>
      <c r="AB145" s="105">
        <v>9.64</v>
      </c>
      <c r="AC145" s="106">
        <f>IFERROR((VLOOKUP($C$4&amp;"yr",LOOKUPS!$B$12:$D$26,3,FALSE))*SUM(AA145:AB145),"")</f>
        <v>23.30016419719426</v>
      </c>
      <c r="AD145" s="106">
        <f>IFERROR(VLOOKUP($C$4,LOOKUPS!$F$12:$I$26,4,FALSE),"")</f>
        <v>84.990216928104203</v>
      </c>
      <c r="AE145" s="106">
        <v>205.4</v>
      </c>
      <c r="AF145" s="107">
        <f t="shared" si="46"/>
        <v>0.96541540415494864</v>
      </c>
      <c r="AG145" s="108">
        <f t="shared" si="47"/>
        <v>22366003.967999998</v>
      </c>
      <c r="AH145" s="109">
        <f t="shared" si="48"/>
        <v>422.03906464720001</v>
      </c>
      <c r="AI145" s="108">
        <f t="shared" si="49"/>
        <v>15124.173411140997</v>
      </c>
      <c r="AJ145" s="108">
        <f t="shared" si="50"/>
        <v>1478824.8825237891</v>
      </c>
      <c r="AK145" s="108">
        <f t="shared" si="56"/>
        <v>22366003.967999998</v>
      </c>
      <c r="AL145" s="108">
        <f t="shared" si="57"/>
        <v>208381.43949139072</v>
      </c>
      <c r="AM145" s="108">
        <f t="shared" si="58"/>
        <v>1875432.9554225164</v>
      </c>
      <c r="AN145" s="107">
        <f t="shared" si="59"/>
        <v>0.14091015234729024</v>
      </c>
      <c r="AO145" s="107">
        <f t="shared" si="60"/>
        <v>0.82450525180765843</v>
      </c>
      <c r="AP145" s="108">
        <f t="shared" si="51"/>
        <v>128326125.49485993</v>
      </c>
      <c r="AQ145" s="108">
        <f t="shared" si="52"/>
        <v>8785365.305996988</v>
      </c>
      <c r="AR145" s="108">
        <f t="shared" si="53"/>
        <v>19532567.259074729</v>
      </c>
      <c r="AS145" s="108">
        <f>LOOKUPS!$C$4*('Unit Level Costs'!AK145-'Unit Level Costs'!AG145)</f>
        <v>0</v>
      </c>
      <c r="AT145" s="108">
        <f t="shared" si="54"/>
        <v>43697895.802173935</v>
      </c>
      <c r="AU145" s="108">
        <f t="shared" si="61"/>
        <v>-159393453.71547526</v>
      </c>
      <c r="AV145" s="108">
        <f t="shared" si="62"/>
        <v>40948500.146630317</v>
      </c>
      <c r="AW145" s="112">
        <f t="shared" si="63"/>
        <v>27.689891230898734</v>
      </c>
      <c r="AX145" s="109">
        <f t="shared" si="64"/>
        <v>33.583644458529498</v>
      </c>
      <c r="AY145" s="112">
        <f t="shared" si="65"/>
        <v>30.466882390029483</v>
      </c>
      <c r="AZ145" s="108">
        <f t="shared" si="55"/>
        <v>18767.599552258162</v>
      </c>
      <c r="BA145" s="109">
        <f t="shared" si="66"/>
        <v>17056.972998233621</v>
      </c>
    </row>
    <row r="146" spans="1:53" x14ac:dyDescent="0.2">
      <c r="A146" s="21" t="b">
        <f t="shared" si="45"/>
        <v>1</v>
      </c>
      <c r="B146" t="s">
        <v>448</v>
      </c>
      <c r="C146" t="s">
        <v>451</v>
      </c>
      <c r="D146">
        <v>3122</v>
      </c>
      <c r="E146" t="s">
        <v>41</v>
      </c>
      <c r="F146">
        <v>3</v>
      </c>
      <c r="G146">
        <v>2074</v>
      </c>
      <c r="H146" t="s">
        <v>42</v>
      </c>
      <c r="I146">
        <v>0</v>
      </c>
      <c r="J146" t="s">
        <v>172</v>
      </c>
      <c r="K146" t="s">
        <v>72</v>
      </c>
      <c r="L146">
        <v>42</v>
      </c>
      <c r="M146" t="s">
        <v>43</v>
      </c>
      <c r="N146">
        <v>63</v>
      </c>
      <c r="O146">
        <v>42063</v>
      </c>
      <c r="P146">
        <v>657</v>
      </c>
      <c r="Q146">
        <v>10385</v>
      </c>
      <c r="R146">
        <v>1977</v>
      </c>
      <c r="S146">
        <v>9999</v>
      </c>
      <c r="T146">
        <v>0</v>
      </c>
      <c r="U146" s="106">
        <v>2440.5034715460042</v>
      </c>
      <c r="V146" s="104">
        <f>IFERROR(VLOOKUP($C$4&amp;"yr",LOOKUPS!$B$12:$D$26,2,FALSE),"")</f>
        <v>0.12499399999999999</v>
      </c>
      <c r="W146" s="106">
        <v>13.237485335999999</v>
      </c>
      <c r="X146" s="106">
        <v>20.565997536788654</v>
      </c>
      <c r="Y146" s="104">
        <v>0.31557055275000001</v>
      </c>
      <c r="Z146" s="104">
        <v>0.46107097527428881</v>
      </c>
      <c r="AA146" s="105">
        <v>10.935778228731822</v>
      </c>
      <c r="AB146" s="105">
        <v>9.64</v>
      </c>
      <c r="AC146" s="106">
        <f>IFERROR((VLOOKUP($C$4&amp;"yr",LOOKUPS!$B$12:$D$26,3,FALSE))*SUM(AA146:AB146),"")</f>
        <v>23.30016419719426</v>
      </c>
      <c r="AD146" s="106">
        <f>IFERROR(VLOOKUP($C$4,LOOKUPS!$F$12:$I$26,4,FALSE),"")</f>
        <v>84.990216928104203</v>
      </c>
      <c r="AE146" s="106">
        <v>205.4</v>
      </c>
      <c r="AF146" s="107">
        <f t="shared" si="46"/>
        <v>0.96755828721763582</v>
      </c>
      <c r="AG146" s="108">
        <f t="shared" si="47"/>
        <v>23907599.280000001</v>
      </c>
      <c r="AH146" s="109">
        <f t="shared" si="48"/>
        <v>449.67014684325</v>
      </c>
      <c r="AI146" s="108">
        <f t="shared" si="49"/>
        <v>15173.222078223489</v>
      </c>
      <c r="AJ146" s="108">
        <f t="shared" si="50"/>
        <v>1575644.1945387481</v>
      </c>
      <c r="AK146" s="108">
        <f t="shared" si="56"/>
        <v>23907599.280000001</v>
      </c>
      <c r="AL146" s="108">
        <f t="shared" si="57"/>
        <v>222744.3024635762</v>
      </c>
      <c r="AM146" s="108">
        <f t="shared" si="58"/>
        <v>2004698.7221721858</v>
      </c>
      <c r="AN146" s="107">
        <f t="shared" si="59"/>
        <v>0.14136713303397919</v>
      </c>
      <c r="AO146" s="107">
        <f t="shared" si="60"/>
        <v>0.82619115418365663</v>
      </c>
      <c r="AP146" s="108">
        <f t="shared" si="51"/>
        <v>137171109.77336761</v>
      </c>
      <c r="AQ146" s="108">
        <f t="shared" si="52"/>
        <v>9247915.1323456708</v>
      </c>
      <c r="AR146" s="108">
        <f t="shared" si="53"/>
        <v>20857566.919960208</v>
      </c>
      <c r="AS146" s="108">
        <f>LOOKUPS!$C$4*('Unit Level Costs'!AK146-'Unit Level Costs'!AG146)</f>
        <v>0</v>
      </c>
      <c r="AT146" s="108">
        <f t="shared" si="54"/>
        <v>46709809.392517447</v>
      </c>
      <c r="AU146" s="108">
        <f t="shared" si="61"/>
        <v>-170379779.27290738</v>
      </c>
      <c r="AV146" s="108">
        <f t="shared" si="62"/>
        <v>43606621.945283562</v>
      </c>
      <c r="AW146" s="112">
        <f t="shared" si="63"/>
        <v>27.675424500293929</v>
      </c>
      <c r="AX146" s="109">
        <f t="shared" si="64"/>
        <v>33.497604471013098</v>
      </c>
      <c r="AY146" s="112">
        <f t="shared" si="65"/>
        <v>30.388827425395171</v>
      </c>
      <c r="AZ146" s="108">
        <f t="shared" si="55"/>
        <v>19965.459618484627</v>
      </c>
      <c r="BA146" s="109">
        <f t="shared" si="66"/>
        <v>18182.75389669311</v>
      </c>
    </row>
    <row r="147" spans="1:53" x14ac:dyDescent="0.2">
      <c r="A147" s="21" t="b">
        <f t="shared" si="45"/>
        <v>1</v>
      </c>
      <c r="B147" t="s">
        <v>452</v>
      </c>
      <c r="C147" t="s">
        <v>453</v>
      </c>
      <c r="D147">
        <v>3130</v>
      </c>
      <c r="E147" t="s">
        <v>41</v>
      </c>
      <c r="F147">
        <v>1</v>
      </c>
      <c r="G147">
        <v>88264</v>
      </c>
      <c r="H147" t="s">
        <v>42</v>
      </c>
      <c r="I147">
        <v>0</v>
      </c>
      <c r="J147" t="s">
        <v>172</v>
      </c>
      <c r="K147" t="s">
        <v>72</v>
      </c>
      <c r="L147">
        <v>42</v>
      </c>
      <c r="M147" t="s">
        <v>43</v>
      </c>
      <c r="N147">
        <v>63</v>
      </c>
      <c r="O147">
        <v>42063</v>
      </c>
      <c r="P147">
        <v>260</v>
      </c>
      <c r="Q147">
        <v>10969</v>
      </c>
      <c r="R147">
        <v>2004</v>
      </c>
      <c r="S147">
        <v>9999</v>
      </c>
      <c r="T147">
        <v>0</v>
      </c>
      <c r="U147" s="106">
        <v>2646.3607211029685</v>
      </c>
      <c r="V147" s="104">
        <f>IFERROR(VLOOKUP($C$4&amp;"yr",LOOKUPS!$B$12:$D$26,2,FALSE),"")</f>
        <v>0.12499399999999999</v>
      </c>
      <c r="W147" s="106">
        <v>13.981894718399998</v>
      </c>
      <c r="X147" s="106">
        <v>28.052904385209004</v>
      </c>
      <c r="Y147" s="104">
        <v>0.33331664835000002</v>
      </c>
      <c r="Z147" s="104">
        <v>0.49996245972703818</v>
      </c>
      <c r="AA147" s="105">
        <v>18.206125120793672</v>
      </c>
      <c r="AB147" s="105">
        <v>9.64</v>
      </c>
      <c r="AC147" s="106">
        <f>IFERROR((VLOOKUP($C$4&amp;"yr",LOOKUPS!$B$12:$D$26,3,FALSE))*SUM(AA147:AB147),"")</f>
        <v>31.533159055150747</v>
      </c>
      <c r="AD147" s="106">
        <f>IFERROR(VLOOKUP($C$4,LOOKUPS!$F$12:$I$26,4,FALSE),"")</f>
        <v>84.990216928104203</v>
      </c>
      <c r="AE147" s="106">
        <v>228.6</v>
      </c>
      <c r="AF147" s="107">
        <f t="shared" si="46"/>
        <v>1.1374006168919533</v>
      </c>
      <c r="AG147" s="108">
        <f t="shared" si="47"/>
        <v>9993197.7599999998</v>
      </c>
      <c r="AH147" s="109">
        <f t="shared" si="48"/>
        <v>173.33767142899998</v>
      </c>
      <c r="AI147" s="108">
        <f t="shared" si="49"/>
        <v>16453.088220745882</v>
      </c>
      <c r="AJ147" s="108">
        <f t="shared" si="50"/>
        <v>607375.2006872159</v>
      </c>
      <c r="AK147" s="108">
        <f t="shared" si="56"/>
        <v>9993197.7599999979</v>
      </c>
      <c r="AL147" s="108">
        <f t="shared" si="57"/>
        <v>103621.74580132448</v>
      </c>
      <c r="AM147" s="108">
        <f t="shared" si="58"/>
        <v>932595.71221192018</v>
      </c>
      <c r="AN147" s="107">
        <f t="shared" si="59"/>
        <v>0.17060582270083047</v>
      </c>
      <c r="AO147" s="107">
        <f t="shared" si="60"/>
        <v>0.9667947941911228</v>
      </c>
      <c r="AP147" s="108">
        <f t="shared" si="51"/>
        <v>57336498.360613778</v>
      </c>
      <c r="AQ147" s="108">
        <f t="shared" si="52"/>
        <v>4862625.1229525115</v>
      </c>
      <c r="AR147" s="108">
        <f t="shared" si="53"/>
        <v>8492256.1105757225</v>
      </c>
      <c r="AS147" s="108">
        <f>LOOKUPS!$C$4*('Unit Level Costs'!AK147-'Unit Level Costs'!AG147)</f>
        <v>-2.9406903970452491E-9</v>
      </c>
      <c r="AT147" s="108">
        <f t="shared" si="54"/>
        <v>29407688.927330073</v>
      </c>
      <c r="AU147" s="108">
        <f t="shared" si="61"/>
        <v>-79261511.887110934</v>
      </c>
      <c r="AV147" s="108">
        <f t="shared" si="62"/>
        <v>20837556.634361163</v>
      </c>
      <c r="AW147" s="112">
        <f t="shared" si="63"/>
        <v>34.307552581640586</v>
      </c>
      <c r="AX147" s="109">
        <f t="shared" si="64"/>
        <v>35.48586813641699</v>
      </c>
      <c r="AY147" s="112">
        <f t="shared" si="65"/>
        <v>32.192568390108853</v>
      </c>
      <c r="AZ147" s="108">
        <f t="shared" si="55"/>
        <v>8370.0677814283026</v>
      </c>
      <c r="BA147" s="109">
        <f t="shared" si="66"/>
        <v>8919.9636712265528</v>
      </c>
    </row>
    <row r="148" spans="1:53" x14ac:dyDescent="0.2">
      <c r="A148" s="21" t="b">
        <f t="shared" si="45"/>
        <v>1</v>
      </c>
      <c r="B148" t="s">
        <v>452</v>
      </c>
      <c r="C148" t="s">
        <v>454</v>
      </c>
      <c r="D148">
        <v>3130</v>
      </c>
      <c r="E148" t="s">
        <v>41</v>
      </c>
      <c r="F148">
        <v>2</v>
      </c>
      <c r="G148">
        <v>88265</v>
      </c>
      <c r="H148" t="s">
        <v>42</v>
      </c>
      <c r="I148">
        <v>0</v>
      </c>
      <c r="J148" t="s">
        <v>172</v>
      </c>
      <c r="K148" t="s">
        <v>72</v>
      </c>
      <c r="L148">
        <v>42</v>
      </c>
      <c r="M148" t="s">
        <v>43</v>
      </c>
      <c r="N148">
        <v>63</v>
      </c>
      <c r="O148">
        <v>42063</v>
      </c>
      <c r="P148">
        <v>260</v>
      </c>
      <c r="Q148">
        <v>10969</v>
      </c>
      <c r="R148">
        <v>2004</v>
      </c>
      <c r="S148">
        <v>9999</v>
      </c>
      <c r="T148">
        <v>0</v>
      </c>
      <c r="U148" s="106">
        <v>2646.3607211029685</v>
      </c>
      <c r="V148" s="104">
        <f>IFERROR(VLOOKUP($C$4&amp;"yr",LOOKUPS!$B$12:$D$26,2,FALSE),"")</f>
        <v>0.12499399999999999</v>
      </c>
      <c r="W148" s="106">
        <v>13.981894718399998</v>
      </c>
      <c r="X148" s="106">
        <v>28.052904385209004</v>
      </c>
      <c r="Y148" s="104">
        <v>0.33331664835000002</v>
      </c>
      <c r="Z148" s="104">
        <v>0.49996245972703818</v>
      </c>
      <c r="AA148" s="105">
        <v>18.206125120793672</v>
      </c>
      <c r="AB148" s="105">
        <v>9.64</v>
      </c>
      <c r="AC148" s="106">
        <f>IFERROR((VLOOKUP($C$4&amp;"yr",LOOKUPS!$B$12:$D$26,3,FALSE))*SUM(AA148:AB148),"")</f>
        <v>31.533159055150747</v>
      </c>
      <c r="AD148" s="106">
        <f>IFERROR(VLOOKUP($C$4,LOOKUPS!$F$12:$I$26,4,FALSE),"")</f>
        <v>84.990216928104203</v>
      </c>
      <c r="AE148" s="106">
        <v>228.6</v>
      </c>
      <c r="AF148" s="107">
        <f t="shared" si="46"/>
        <v>1.1374006168919533</v>
      </c>
      <c r="AG148" s="108">
        <f t="shared" si="47"/>
        <v>9993197.7599999998</v>
      </c>
      <c r="AH148" s="109">
        <f t="shared" si="48"/>
        <v>173.33767142899998</v>
      </c>
      <c r="AI148" s="108">
        <f t="shared" si="49"/>
        <v>16453.088220745882</v>
      </c>
      <c r="AJ148" s="108">
        <f t="shared" si="50"/>
        <v>607375.2006872159</v>
      </c>
      <c r="AK148" s="108">
        <f t="shared" si="56"/>
        <v>9993197.7599999979</v>
      </c>
      <c r="AL148" s="108">
        <f t="shared" si="57"/>
        <v>103621.74580132448</v>
      </c>
      <c r="AM148" s="108">
        <f t="shared" si="58"/>
        <v>932595.71221192018</v>
      </c>
      <c r="AN148" s="107">
        <f t="shared" si="59"/>
        <v>0.17060582270083047</v>
      </c>
      <c r="AO148" s="107">
        <f t="shared" si="60"/>
        <v>0.9667947941911228</v>
      </c>
      <c r="AP148" s="108">
        <f t="shared" si="51"/>
        <v>57336498.360613778</v>
      </c>
      <c r="AQ148" s="108">
        <f t="shared" si="52"/>
        <v>4862625.1229525115</v>
      </c>
      <c r="AR148" s="108">
        <f t="shared" si="53"/>
        <v>8492256.1105757225</v>
      </c>
      <c r="AS148" s="108">
        <f>LOOKUPS!$C$4*('Unit Level Costs'!AK148-'Unit Level Costs'!AG148)</f>
        <v>-2.9406903970452491E-9</v>
      </c>
      <c r="AT148" s="108">
        <f t="shared" si="54"/>
        <v>29407688.927330073</v>
      </c>
      <c r="AU148" s="108">
        <f t="shared" si="61"/>
        <v>-79261511.887110934</v>
      </c>
      <c r="AV148" s="108">
        <f t="shared" si="62"/>
        <v>20837556.634361163</v>
      </c>
      <c r="AW148" s="112">
        <f t="shared" si="63"/>
        <v>34.307552581640586</v>
      </c>
      <c r="AX148" s="109">
        <f t="shared" si="64"/>
        <v>35.48586813641699</v>
      </c>
      <c r="AY148" s="112">
        <f t="shared" si="65"/>
        <v>32.192568390108853</v>
      </c>
      <c r="AZ148" s="108">
        <f t="shared" si="55"/>
        <v>8370.0677814283026</v>
      </c>
      <c r="BA148" s="109">
        <f t="shared" si="66"/>
        <v>8919.9636712265528</v>
      </c>
    </row>
    <row r="149" spans="1:53" x14ac:dyDescent="0.2">
      <c r="A149" s="21" t="b">
        <f t="shared" si="45"/>
        <v>0</v>
      </c>
      <c r="B149" t="s">
        <v>455</v>
      </c>
      <c r="C149" t="s">
        <v>456</v>
      </c>
      <c r="D149">
        <v>3140</v>
      </c>
      <c r="E149" t="s">
        <v>41</v>
      </c>
      <c r="F149">
        <v>1</v>
      </c>
      <c r="G149">
        <v>2100</v>
      </c>
      <c r="H149" t="s">
        <v>42</v>
      </c>
      <c r="I149">
        <v>0</v>
      </c>
      <c r="J149" t="s">
        <v>161</v>
      </c>
      <c r="K149" t="s">
        <v>72</v>
      </c>
      <c r="L149">
        <v>42</v>
      </c>
      <c r="M149" t="s">
        <v>457</v>
      </c>
      <c r="N149">
        <v>133</v>
      </c>
      <c r="O149">
        <v>42133</v>
      </c>
      <c r="P149">
        <v>306</v>
      </c>
      <c r="Q149">
        <v>11245</v>
      </c>
      <c r="R149">
        <v>1961</v>
      </c>
      <c r="S149">
        <v>9999</v>
      </c>
      <c r="T149" t="s">
        <v>1188</v>
      </c>
      <c r="U149" s="106">
        <v>2747.5115724788648</v>
      </c>
      <c r="V149" s="104">
        <f>IFERROR(VLOOKUP($C$4&amp;"yr",LOOKUPS!$B$12:$D$26,2,FALSE),"")</f>
        <v>0.12499399999999999</v>
      </c>
      <c r="W149" s="106">
        <v>14.333704632</v>
      </c>
      <c r="X149" s="106">
        <v>26.85001191664108</v>
      </c>
      <c r="Y149" s="104">
        <v>0.34170350174999997</v>
      </c>
      <c r="Z149" s="104">
        <v>0.51907233694600619</v>
      </c>
      <c r="AA149" s="105">
        <v>16.132712561431305</v>
      </c>
      <c r="AB149" s="105">
        <v>9.64</v>
      </c>
      <c r="AC149" s="106">
        <f>IFERROR((VLOOKUP($C$4&amp;"yr",LOOKUPS!$B$12:$D$26,3,FALSE))*SUM(AA149:AB149),"")</f>
        <v>29.185211262138129</v>
      </c>
      <c r="AD149" s="106">
        <f>IFERROR(VLOOKUP($C$4,LOOKUPS!$F$12:$I$26,4,FALSE),"")</f>
        <v>84.990216928104203</v>
      </c>
      <c r="AE149" s="106">
        <v>205.4</v>
      </c>
      <c r="AF149" s="107">
        <f t="shared" si="46"/>
        <v>1.0476834799963712</v>
      </c>
      <c r="AG149" s="108">
        <f t="shared" si="47"/>
        <v>12057158.880000001</v>
      </c>
      <c r="AH149" s="109">
        <f t="shared" si="48"/>
        <v>201.4387284645</v>
      </c>
      <c r="AI149" s="108">
        <f t="shared" si="49"/>
        <v>17081.96842895784</v>
      </c>
      <c r="AJ149" s="108">
        <f t="shared" si="50"/>
        <v>705841.30453960807</v>
      </c>
      <c r="AK149" s="108">
        <f t="shared" si="56"/>
        <v>12057158.880000003</v>
      </c>
      <c r="AL149" s="108">
        <f t="shared" si="57"/>
        <v>112335.13716556293</v>
      </c>
      <c r="AM149" s="108">
        <f t="shared" si="58"/>
        <v>1011016.2344900663</v>
      </c>
      <c r="AN149" s="107">
        <f t="shared" si="59"/>
        <v>0.15915069923378122</v>
      </c>
      <c r="AO149" s="107">
        <f t="shared" si="60"/>
        <v>0.88853278076259001</v>
      </c>
      <c r="AP149" s="108">
        <f t="shared" si="51"/>
        <v>69178583.968779564</v>
      </c>
      <c r="AQ149" s="108">
        <f t="shared" si="52"/>
        <v>5408632.2597448518</v>
      </c>
      <c r="AR149" s="108">
        <f t="shared" si="53"/>
        <v>10117320.776336303</v>
      </c>
      <c r="AS149" s="108">
        <f>LOOKUPS!$C$4*('Unit Level Costs'!AK149-'Unit Level Costs'!AG149)</f>
        <v>2.9406903970452491E-9</v>
      </c>
      <c r="AT149" s="108">
        <f t="shared" si="54"/>
        <v>29506722.393043965</v>
      </c>
      <c r="AU149" s="108">
        <f t="shared" si="61"/>
        <v>-85926489.087145805</v>
      </c>
      <c r="AV149" s="108">
        <f t="shared" si="62"/>
        <v>28284770.310758874</v>
      </c>
      <c r="AW149" s="112">
        <f t="shared" si="63"/>
        <v>40.07242156111549</v>
      </c>
      <c r="AX149" s="109">
        <f t="shared" si="64"/>
        <v>45.099542108871923</v>
      </c>
      <c r="AY149" s="112">
        <f t="shared" si="65"/>
        <v>40.914036205091101</v>
      </c>
      <c r="AZ149" s="108">
        <f t="shared" si="55"/>
        <v>12519.695078757877</v>
      </c>
      <c r="BA149" s="109">
        <f t="shared" si="66"/>
        <v>12262.16099770134</v>
      </c>
    </row>
    <row r="150" spans="1:53" x14ac:dyDescent="0.2">
      <c r="A150" s="21" t="b">
        <f t="shared" si="45"/>
        <v>0</v>
      </c>
      <c r="B150" t="s">
        <v>458</v>
      </c>
      <c r="C150" t="s">
        <v>459</v>
      </c>
      <c r="D150">
        <v>3399</v>
      </c>
      <c r="E150" t="s">
        <v>41</v>
      </c>
      <c r="F150">
        <v>1</v>
      </c>
      <c r="G150">
        <v>2252</v>
      </c>
      <c r="H150" t="s">
        <v>42</v>
      </c>
      <c r="I150">
        <v>0</v>
      </c>
      <c r="J150" t="s">
        <v>283</v>
      </c>
      <c r="K150" t="s">
        <v>460</v>
      </c>
      <c r="L150">
        <v>47</v>
      </c>
      <c r="M150" t="s">
        <v>461</v>
      </c>
      <c r="N150">
        <v>161</v>
      </c>
      <c r="O150">
        <v>47161</v>
      </c>
      <c r="P150">
        <v>1239</v>
      </c>
      <c r="Q150">
        <v>10158</v>
      </c>
      <c r="R150">
        <v>1973</v>
      </c>
      <c r="S150">
        <v>2029</v>
      </c>
      <c r="T150">
        <v>0</v>
      </c>
      <c r="U150" s="106">
        <v>2366.6743735768887</v>
      </c>
      <c r="V150" s="104">
        <f>IFERROR(VLOOKUP($C$4&amp;"yr",LOOKUPS!$B$12:$D$26,2,FALSE),"")</f>
        <v>0.12499399999999999</v>
      </c>
      <c r="W150" s="106">
        <v>12.960760445507489</v>
      </c>
      <c r="X150" s="106">
        <v>18.204148689863672</v>
      </c>
      <c r="Y150" s="104">
        <v>0.3089736633532717</v>
      </c>
      <c r="Z150" s="104">
        <v>0.44712284752068332</v>
      </c>
      <c r="AA150" s="105">
        <v>7.4615202453379146</v>
      </c>
      <c r="AB150" s="105">
        <v>9.64</v>
      </c>
      <c r="AC150" s="106">
        <f>IFERROR((VLOOKUP($C$4&amp;"yr",LOOKUPS!$B$12:$D$26,3,FALSE))*SUM(AA150:AB150),"")</f>
        <v>19.365888634122136</v>
      </c>
      <c r="AD150" s="106">
        <f>IFERROR(VLOOKUP($C$4,LOOKUPS!$F$12:$I$26,4,FALSE),"")</f>
        <v>84.990216928104203</v>
      </c>
      <c r="AE150" s="106">
        <v>205.4</v>
      </c>
      <c r="AF150" s="107">
        <f t="shared" si="46"/>
        <v>0.94640896307720224</v>
      </c>
      <c r="AG150" s="108">
        <f t="shared" si="47"/>
        <v>44100510.048</v>
      </c>
      <c r="AH150" s="109">
        <f t="shared" si="48"/>
        <v>856.18163110529633</v>
      </c>
      <c r="AI150" s="108">
        <f t="shared" si="49"/>
        <v>14699.873885115099</v>
      </c>
      <c r="AJ150" s="108">
        <f t="shared" si="50"/>
        <v>3000060.4353929586</v>
      </c>
      <c r="AK150" s="108">
        <f t="shared" si="56"/>
        <v>44100510.047999986</v>
      </c>
      <c r="AL150" s="108">
        <f t="shared" si="57"/>
        <v>410879.28712052968</v>
      </c>
      <c r="AM150" s="108">
        <f t="shared" si="58"/>
        <v>3697913.5840847674</v>
      </c>
      <c r="AN150" s="107">
        <f t="shared" si="59"/>
        <v>0.1369570033567378</v>
      </c>
      <c r="AO150" s="107">
        <f t="shared" si="60"/>
        <v>0.80945195972046446</v>
      </c>
      <c r="AP150" s="108">
        <f t="shared" si="51"/>
        <v>253275732.86426795</v>
      </c>
      <c r="AQ150" s="108">
        <f t="shared" si="52"/>
        <v>15586057.718170822</v>
      </c>
      <c r="AR150" s="108">
        <f t="shared" si="53"/>
        <v>38883064.625173032</v>
      </c>
      <c r="AS150" s="108">
        <f>LOOKUPS!$C$4*('Unit Level Costs'!AK150-'Unit Level Costs'!AG150)</f>
        <v>-2.3525523176361992E-8</v>
      </c>
      <c r="AT150" s="108">
        <f t="shared" si="54"/>
        <v>71613382.647993043</v>
      </c>
      <c r="AU150" s="108">
        <f t="shared" si="61"/>
        <v>-314286477.69274771</v>
      </c>
      <c r="AV150" s="108">
        <f t="shared" si="62"/>
        <v>65071760.162857115</v>
      </c>
      <c r="AW150" s="112">
        <f t="shared" si="63"/>
        <v>21.690149770044144</v>
      </c>
      <c r="AX150" s="109">
        <f t="shared" si="64"/>
        <v>26.796092726163273</v>
      </c>
      <c r="AY150" s="112">
        <f t="shared" si="65"/>
        <v>24.309255852456928</v>
      </c>
      <c r="AZ150" s="108">
        <f t="shared" si="55"/>
        <v>30119.168001194135</v>
      </c>
      <c r="BA150" s="109">
        <f t="shared" si="66"/>
        <v>26874.095565084695</v>
      </c>
    </row>
    <row r="151" spans="1:53" x14ac:dyDescent="0.2">
      <c r="A151" s="21" t="b">
        <f t="shared" si="45"/>
        <v>1</v>
      </c>
      <c r="B151" t="s">
        <v>462</v>
      </c>
      <c r="C151" t="s">
        <v>463</v>
      </c>
      <c r="D151">
        <v>3403</v>
      </c>
      <c r="E151" t="s">
        <v>41</v>
      </c>
      <c r="F151">
        <v>1</v>
      </c>
      <c r="G151">
        <v>2254</v>
      </c>
      <c r="H151" t="s">
        <v>42</v>
      </c>
      <c r="I151">
        <v>0</v>
      </c>
      <c r="J151" t="s">
        <v>283</v>
      </c>
      <c r="K151" t="s">
        <v>460</v>
      </c>
      <c r="L151">
        <v>47</v>
      </c>
      <c r="M151" t="s">
        <v>464</v>
      </c>
      <c r="N151">
        <v>165</v>
      </c>
      <c r="O151">
        <v>47165</v>
      </c>
      <c r="P151">
        <v>225</v>
      </c>
      <c r="Q151">
        <v>10662</v>
      </c>
      <c r="R151">
        <v>1956</v>
      </c>
      <c r="S151">
        <v>2032</v>
      </c>
      <c r="T151">
        <v>0</v>
      </c>
      <c r="U151" s="106">
        <v>2623.0664949284728</v>
      </c>
      <c r="V151" s="104">
        <f>IFERROR(VLOOKUP($C$4&amp;"yr",LOOKUPS!$B$12:$D$26,2,FALSE),"")</f>
        <v>0.12499399999999999</v>
      </c>
      <c r="W151" s="106">
        <v>13.899602084005847</v>
      </c>
      <c r="X151" s="106">
        <v>29.643758395482848</v>
      </c>
      <c r="Y151" s="104">
        <v>0.33135486093616301</v>
      </c>
      <c r="Z151" s="104">
        <v>0.49556160895761447</v>
      </c>
      <c r="AA151" s="105">
        <v>20.398980628702549</v>
      </c>
      <c r="AB151" s="105">
        <v>9.64</v>
      </c>
      <c r="AC151" s="106">
        <f>IFERROR((VLOOKUP($C$4&amp;"yr",LOOKUPS!$B$12:$D$26,3,FALSE))*SUM(AA151:AB151),"")</f>
        <v>34.01636493086589</v>
      </c>
      <c r="AD151" s="106">
        <f>IFERROR(VLOOKUP($C$4,LOOKUPS!$F$12:$I$26,4,FALSE),"")</f>
        <v>84.990216928104203</v>
      </c>
      <c r="AE151" s="106">
        <v>205.4</v>
      </c>
      <c r="AF151" s="107">
        <f t="shared" si="46"/>
        <v>0.9933660527986935</v>
      </c>
      <c r="AG151" s="108">
        <f t="shared" si="47"/>
        <v>8405920.8000000007</v>
      </c>
      <c r="AH151" s="109">
        <f t="shared" si="48"/>
        <v>150.44515628936333</v>
      </c>
      <c r="AI151" s="108">
        <f t="shared" si="49"/>
        <v>15945.677874706085</v>
      </c>
      <c r="AJ151" s="108">
        <f t="shared" si="50"/>
        <v>527159.82763792912</v>
      </c>
      <c r="AK151" s="108">
        <f t="shared" si="56"/>
        <v>8405920.8000000007</v>
      </c>
      <c r="AL151" s="108">
        <f t="shared" si="57"/>
        <v>78316.979602649008</v>
      </c>
      <c r="AM151" s="108">
        <f t="shared" si="58"/>
        <v>704852.81642384105</v>
      </c>
      <c r="AN151" s="107">
        <f t="shared" si="59"/>
        <v>0.14856401322074889</v>
      </c>
      <c r="AO151" s="107">
        <f t="shared" si="60"/>
        <v>0.84480203957794464</v>
      </c>
      <c r="AP151" s="108">
        <f t="shared" si="51"/>
        <v>49326088.332470596</v>
      </c>
      <c r="AQ151" s="108">
        <f t="shared" si="52"/>
        <v>4459759.8648125427</v>
      </c>
      <c r="AR151" s="108">
        <f t="shared" si="53"/>
        <v>7327311.8388403226</v>
      </c>
      <c r="AS151" s="108">
        <f>LOOKUPS!$C$4*('Unit Level Costs'!AK151-'Unit Level Costs'!AG151)</f>
        <v>0</v>
      </c>
      <c r="AT151" s="108">
        <f t="shared" si="54"/>
        <v>23976530.626022</v>
      </c>
      <c r="AU151" s="108">
        <f t="shared" si="61"/>
        <v>-59905593.770247459</v>
      </c>
      <c r="AV151" s="108">
        <f t="shared" si="62"/>
        <v>25184096.891898006</v>
      </c>
      <c r="AW151" s="112">
        <f t="shared" si="63"/>
        <v>47.773171572541145</v>
      </c>
      <c r="AX151" s="109">
        <f t="shared" si="64"/>
        <v>56.549545733114215</v>
      </c>
      <c r="AY151" s="112">
        <f t="shared" si="65"/>
        <v>51.301411351822743</v>
      </c>
      <c r="AZ151" s="108">
        <f t="shared" si="55"/>
        <v>11542.817554160118</v>
      </c>
      <c r="BA151" s="109">
        <f t="shared" si="66"/>
        <v>10748.963603821758</v>
      </c>
    </row>
    <row r="152" spans="1:53" x14ac:dyDescent="0.2">
      <c r="A152" s="21" t="b">
        <f t="shared" si="45"/>
        <v>1</v>
      </c>
      <c r="B152" t="s">
        <v>462</v>
      </c>
      <c r="C152" t="s">
        <v>465</v>
      </c>
      <c r="D152">
        <v>3403</v>
      </c>
      <c r="E152" t="s">
        <v>41</v>
      </c>
      <c r="F152">
        <v>2</v>
      </c>
      <c r="G152">
        <v>2255</v>
      </c>
      <c r="H152" t="s">
        <v>42</v>
      </c>
      <c r="I152">
        <v>0</v>
      </c>
      <c r="J152" t="s">
        <v>283</v>
      </c>
      <c r="K152" t="s">
        <v>460</v>
      </c>
      <c r="L152">
        <v>47</v>
      </c>
      <c r="M152" t="s">
        <v>464</v>
      </c>
      <c r="N152">
        <v>165</v>
      </c>
      <c r="O152">
        <v>47165</v>
      </c>
      <c r="P152">
        <v>225</v>
      </c>
      <c r="Q152">
        <v>10633</v>
      </c>
      <c r="R152">
        <v>1957</v>
      </c>
      <c r="S152">
        <v>2032</v>
      </c>
      <c r="T152">
        <v>0</v>
      </c>
      <c r="U152" s="106">
        <v>2612.8857677904361</v>
      </c>
      <c r="V152" s="104">
        <f>IFERROR(VLOOKUP($C$4&amp;"yr",LOOKUPS!$B$12:$D$26,2,FALSE),"")</f>
        <v>0.12499399999999999</v>
      </c>
      <c r="W152" s="106">
        <v>13.863483855015641</v>
      </c>
      <c r="X152" s="106">
        <v>29.599388838721119</v>
      </c>
      <c r="Y152" s="104">
        <v>0.33049383263679311</v>
      </c>
      <c r="Z152" s="104">
        <v>0.49363821985152856</v>
      </c>
      <c r="AA152" s="105">
        <v>20.398980628702549</v>
      </c>
      <c r="AB152" s="105">
        <v>9.64</v>
      </c>
      <c r="AC152" s="106">
        <f>IFERROR((VLOOKUP($C$4&amp;"yr",LOOKUPS!$B$12:$D$26,3,FALSE))*SUM(AA152:AB152),"")</f>
        <v>34.01636493086589</v>
      </c>
      <c r="AD152" s="106">
        <f>IFERROR(VLOOKUP($C$4,LOOKUPS!$F$12:$I$26,4,FALSE),"")</f>
        <v>84.990216928104203</v>
      </c>
      <c r="AE152" s="106">
        <v>205.4</v>
      </c>
      <c r="AF152" s="107">
        <f t="shared" si="46"/>
        <v>0.99066415676313169</v>
      </c>
      <c r="AG152" s="108">
        <f t="shared" si="47"/>
        <v>8383057.2000000002</v>
      </c>
      <c r="AH152" s="109">
        <f t="shared" si="48"/>
        <v>150.63888765672155</v>
      </c>
      <c r="AI152" s="108">
        <f t="shared" si="49"/>
        <v>15881.855191681303</v>
      </c>
      <c r="AJ152" s="108">
        <f t="shared" si="50"/>
        <v>527838.66234915238</v>
      </c>
      <c r="AK152" s="108">
        <f t="shared" si="56"/>
        <v>8383057.2000000002</v>
      </c>
      <c r="AL152" s="108">
        <f t="shared" si="57"/>
        <v>78103.962119205302</v>
      </c>
      <c r="AM152" s="108">
        <f t="shared" si="58"/>
        <v>702935.65907284769</v>
      </c>
      <c r="AN152" s="107">
        <f t="shared" si="59"/>
        <v>0.14796938475783997</v>
      </c>
      <c r="AO152" s="107">
        <f t="shared" si="60"/>
        <v>0.84269477200529175</v>
      </c>
      <c r="AP152" s="108">
        <f t="shared" si="51"/>
        <v>49197914.091019966</v>
      </c>
      <c r="AQ152" s="108">
        <f t="shared" si="52"/>
        <v>4458819.0099837286</v>
      </c>
      <c r="AR152" s="108">
        <f t="shared" si="53"/>
        <v>7317682.7735305261</v>
      </c>
      <c r="AS152" s="108">
        <f>LOOKUPS!$C$4*('Unit Level Costs'!AK152-'Unit Level Costs'!AG152)</f>
        <v>0</v>
      </c>
      <c r="AT152" s="108">
        <f t="shared" si="54"/>
        <v>23911315.901940718</v>
      </c>
      <c r="AU152" s="108">
        <f t="shared" si="61"/>
        <v>-59742654.151101224</v>
      </c>
      <c r="AV152" s="108">
        <f t="shared" si="62"/>
        <v>25143077.625373714</v>
      </c>
      <c r="AW152" s="112">
        <f t="shared" si="63"/>
        <v>47.634020428655496</v>
      </c>
      <c r="AX152" s="109">
        <f t="shared" si="64"/>
        <v>56.525828818546863</v>
      </c>
      <c r="AY152" s="112">
        <f t="shared" si="65"/>
        <v>51.279895508071178</v>
      </c>
      <c r="AZ152" s="108">
        <f t="shared" si="55"/>
        <v>11537.976489316015</v>
      </c>
      <c r="BA152" s="109">
        <f t="shared" si="66"/>
        <v>10717.654596447486</v>
      </c>
    </row>
    <row r="153" spans="1:53" x14ac:dyDescent="0.2">
      <c r="A153" s="21" t="b">
        <f t="shared" si="45"/>
        <v>1</v>
      </c>
      <c r="B153" t="s">
        <v>462</v>
      </c>
      <c r="C153" t="s">
        <v>466</v>
      </c>
      <c r="D153">
        <v>3403</v>
      </c>
      <c r="E153" t="s">
        <v>41</v>
      </c>
      <c r="F153">
        <v>3</v>
      </c>
      <c r="G153">
        <v>2256</v>
      </c>
      <c r="H153" t="s">
        <v>42</v>
      </c>
      <c r="I153">
        <v>0</v>
      </c>
      <c r="J153" t="s">
        <v>283</v>
      </c>
      <c r="K153" t="s">
        <v>460</v>
      </c>
      <c r="L153">
        <v>47</v>
      </c>
      <c r="M153" t="s">
        <v>464</v>
      </c>
      <c r="N153">
        <v>165</v>
      </c>
      <c r="O153">
        <v>47165</v>
      </c>
      <c r="P153">
        <v>263</v>
      </c>
      <c r="Q153">
        <v>10669</v>
      </c>
      <c r="R153">
        <v>1959</v>
      </c>
      <c r="S153">
        <v>2032</v>
      </c>
      <c r="T153">
        <v>0</v>
      </c>
      <c r="U153" s="106">
        <v>2622.922411497902</v>
      </c>
      <c r="V153" s="104">
        <f>IFERROR(VLOOKUP($C$4&amp;"yr",LOOKUPS!$B$12:$D$26,2,FALSE),"")</f>
        <v>0.12499399999999999</v>
      </c>
      <c r="W153" s="106">
        <v>13.899091566423222</v>
      </c>
      <c r="X153" s="106">
        <v>27.827114619841662</v>
      </c>
      <c r="Y153" s="104">
        <v>0.33134269062498617</v>
      </c>
      <c r="Z153" s="104">
        <v>0.49553438806297995</v>
      </c>
      <c r="AA153" s="105">
        <v>20.398980628702549</v>
      </c>
      <c r="AB153" s="105">
        <v>9.64</v>
      </c>
      <c r="AC153" s="106">
        <f>IFERROR((VLOOKUP($C$4&amp;"yr",LOOKUPS!$B$12:$D$26,3,FALSE))*SUM(AA153:AB153),"")</f>
        <v>34.01636493086589</v>
      </c>
      <c r="AD153" s="106">
        <f>IFERROR(VLOOKUP($C$4,LOOKUPS!$F$12:$I$26,4,FALSE),"")</f>
        <v>84.990216928104203</v>
      </c>
      <c r="AE153" s="106">
        <v>205.4</v>
      </c>
      <c r="AF153" s="107">
        <f t="shared" si="46"/>
        <v>0.99401823460038097</v>
      </c>
      <c r="AG153" s="108">
        <f t="shared" si="47"/>
        <v>9832038.2880000006</v>
      </c>
      <c r="AH153" s="109">
        <f t="shared" si="48"/>
        <v>175.85687236562865</v>
      </c>
      <c r="AI153" s="108">
        <f t="shared" si="49"/>
        <v>15955.856386243933</v>
      </c>
      <c r="AJ153" s="108">
        <f t="shared" si="50"/>
        <v>616202.48076916276</v>
      </c>
      <c r="AK153" s="108">
        <f t="shared" si="56"/>
        <v>9832038.2880000006</v>
      </c>
      <c r="AL153" s="108">
        <f t="shared" si="57"/>
        <v>91603.949213245054</v>
      </c>
      <c r="AM153" s="108">
        <f t="shared" si="58"/>
        <v>824435.54291920539</v>
      </c>
      <c r="AN153" s="107">
        <f t="shared" si="59"/>
        <v>0.14865884522065248</v>
      </c>
      <c r="AO153" s="107">
        <f t="shared" si="60"/>
        <v>0.84535938937972843</v>
      </c>
      <c r="AP153" s="108">
        <f t="shared" si="51"/>
        <v>57654598.914376222</v>
      </c>
      <c r="AQ153" s="108">
        <f t="shared" si="52"/>
        <v>4893589.3440052141</v>
      </c>
      <c r="AR153" s="108">
        <f t="shared" si="53"/>
        <v>8564654.7036677375</v>
      </c>
      <c r="AS153" s="108">
        <f>LOOKUPS!$C$4*('Unit Level Costs'!AK153-'Unit Level Costs'!AG153)</f>
        <v>0</v>
      </c>
      <c r="AT153" s="108">
        <f t="shared" si="54"/>
        <v>28044300.28991624</v>
      </c>
      <c r="AU153" s="108">
        <f t="shared" si="61"/>
        <v>-70068955.635942623</v>
      </c>
      <c r="AV153" s="108">
        <f t="shared" si="62"/>
        <v>29088187.616022781</v>
      </c>
      <c r="AW153" s="112">
        <f t="shared" si="63"/>
        <v>47.205567202056727</v>
      </c>
      <c r="AX153" s="109">
        <f t="shared" si="64"/>
        <v>55.840826747891455</v>
      </c>
      <c r="AY153" s="112">
        <f t="shared" si="65"/>
        <v>50.658465706152093</v>
      </c>
      <c r="AZ153" s="108">
        <f t="shared" si="55"/>
        <v>13323.176480718001</v>
      </c>
      <c r="BA153" s="109">
        <f t="shared" si="66"/>
        <v>12415.06417414092</v>
      </c>
    </row>
    <row r="154" spans="1:53" x14ac:dyDescent="0.2">
      <c r="A154" s="21" t="b">
        <f t="shared" si="45"/>
        <v>1</v>
      </c>
      <c r="B154" t="s">
        <v>462</v>
      </c>
      <c r="C154" t="s">
        <v>467</v>
      </c>
      <c r="D154">
        <v>3403</v>
      </c>
      <c r="E154" t="s">
        <v>41</v>
      </c>
      <c r="F154">
        <v>4</v>
      </c>
      <c r="G154">
        <v>2257</v>
      </c>
      <c r="H154" t="s">
        <v>42</v>
      </c>
      <c r="I154">
        <v>0</v>
      </c>
      <c r="J154" t="s">
        <v>283</v>
      </c>
      <c r="K154" t="s">
        <v>460</v>
      </c>
      <c r="L154">
        <v>47</v>
      </c>
      <c r="M154" t="s">
        <v>464</v>
      </c>
      <c r="N154">
        <v>165</v>
      </c>
      <c r="O154">
        <v>47165</v>
      </c>
      <c r="P154">
        <v>263</v>
      </c>
      <c r="Q154">
        <v>10657</v>
      </c>
      <c r="R154">
        <v>1959</v>
      </c>
      <c r="S154">
        <v>2032</v>
      </c>
      <c r="T154">
        <v>0</v>
      </c>
      <c r="U154" s="106">
        <v>2623.0583893703365</v>
      </c>
      <c r="V154" s="104">
        <f>IFERROR(VLOOKUP($C$4&amp;"yr",LOOKUPS!$B$12:$D$26,2,FALSE),"")</f>
        <v>0.12499399999999999</v>
      </c>
      <c r="W154" s="106">
        <v>13.89957336481968</v>
      </c>
      <c r="X154" s="106">
        <v>27.827706486660638</v>
      </c>
      <c r="Y154" s="104">
        <v>0.33135417629484154</v>
      </c>
      <c r="Z154" s="104">
        <v>0.49556007761883991</v>
      </c>
      <c r="AA154" s="105">
        <v>20.398980628702549</v>
      </c>
      <c r="AB154" s="105">
        <v>9.64</v>
      </c>
      <c r="AC154" s="106">
        <f>IFERROR((VLOOKUP($C$4&amp;"yr",LOOKUPS!$B$12:$D$26,3,FALSE))*SUM(AA154:AB154),"")</f>
        <v>34.01636493086589</v>
      </c>
      <c r="AD154" s="106">
        <f>IFERROR(VLOOKUP($C$4,LOOKUPS!$F$12:$I$26,4,FALSE),"")</f>
        <v>84.990216928104203</v>
      </c>
      <c r="AE154" s="106">
        <v>205.4</v>
      </c>
      <c r="AF154" s="107">
        <f t="shared" si="46"/>
        <v>0.99290020865463124</v>
      </c>
      <c r="AG154" s="108">
        <f t="shared" si="47"/>
        <v>9820979.6640000008</v>
      </c>
      <c r="AH154" s="109">
        <f t="shared" si="48"/>
        <v>175.85385163445667</v>
      </c>
      <c r="AI154" s="108">
        <f t="shared" si="49"/>
        <v>15938.183747183979</v>
      </c>
      <c r="AJ154" s="108">
        <f t="shared" si="50"/>
        <v>616191.89612713619</v>
      </c>
      <c r="AK154" s="108">
        <f t="shared" si="56"/>
        <v>9820979.6640000008</v>
      </c>
      <c r="AL154" s="108">
        <f t="shared" si="57"/>
        <v>91500.917308609278</v>
      </c>
      <c r="AM154" s="108">
        <f t="shared" si="58"/>
        <v>823508.25577748346</v>
      </c>
      <c r="AN154" s="107">
        <f t="shared" si="59"/>
        <v>0.14849419131232827</v>
      </c>
      <c r="AO154" s="107">
        <f t="shared" si="60"/>
        <v>0.84440601734230292</v>
      </c>
      <c r="AP154" s="108">
        <f t="shared" si="51"/>
        <v>57656597.454581007</v>
      </c>
      <c r="AQ154" s="108">
        <f t="shared" si="52"/>
        <v>4893609.3678324278</v>
      </c>
      <c r="AR154" s="108">
        <f t="shared" si="53"/>
        <v>8564804.4670264777</v>
      </c>
      <c r="AS154" s="108">
        <f>LOOKUPS!$C$4*('Unit Level Costs'!AK154-'Unit Level Costs'!AG154)</f>
        <v>0</v>
      </c>
      <c r="AT154" s="108">
        <f t="shared" si="54"/>
        <v>28012757.352107726</v>
      </c>
      <c r="AU154" s="108">
        <f t="shared" si="61"/>
        <v>-69990145.300613046</v>
      </c>
      <c r="AV154" s="108">
        <f t="shared" si="62"/>
        <v>29137623.340934604</v>
      </c>
      <c r="AW154" s="112">
        <f t="shared" si="63"/>
        <v>47.286605883766384</v>
      </c>
      <c r="AX154" s="109">
        <f t="shared" si="64"/>
        <v>55.99984475785358</v>
      </c>
      <c r="AY154" s="112">
        <f t="shared" si="65"/>
        <v>50.802725898442873</v>
      </c>
      <c r="AZ154" s="108">
        <f t="shared" si="55"/>
        <v>13361.116911290475</v>
      </c>
      <c r="BA154" s="109">
        <f t="shared" si="66"/>
        <v>12436.37734743056</v>
      </c>
    </row>
    <row r="155" spans="1:53" x14ac:dyDescent="0.2">
      <c r="A155" s="21" t="b">
        <f t="shared" si="45"/>
        <v>1</v>
      </c>
      <c r="B155" t="s">
        <v>74</v>
      </c>
      <c r="C155" t="s">
        <v>75</v>
      </c>
      <c r="D155">
        <v>3470</v>
      </c>
      <c r="E155" t="s">
        <v>41</v>
      </c>
      <c r="F155" t="s">
        <v>76</v>
      </c>
      <c r="G155">
        <v>2378</v>
      </c>
      <c r="H155" t="s">
        <v>42</v>
      </c>
      <c r="I155">
        <v>0</v>
      </c>
      <c r="J155" t="s">
        <v>442</v>
      </c>
      <c r="K155" t="s">
        <v>77</v>
      </c>
      <c r="L155">
        <v>48</v>
      </c>
      <c r="M155" t="s">
        <v>468</v>
      </c>
      <c r="N155">
        <v>157</v>
      </c>
      <c r="O155">
        <v>48157</v>
      </c>
      <c r="P155">
        <v>659</v>
      </c>
      <c r="Q155">
        <v>10451</v>
      </c>
      <c r="R155">
        <v>1977</v>
      </c>
      <c r="S155">
        <v>9999</v>
      </c>
      <c r="T155">
        <v>0</v>
      </c>
      <c r="U155" s="106">
        <v>2466.9675694338121</v>
      </c>
      <c r="V155" s="104">
        <f>IFERROR(VLOOKUP($C$4&amp;"yr",LOOKUPS!$B$12:$D$26,2,FALSE),"")</f>
        <v>0.12499399999999999</v>
      </c>
      <c r="W155" s="106">
        <v>13.335395605156778</v>
      </c>
      <c r="X155" s="106">
        <v>20.67321240366654</v>
      </c>
      <c r="Y155" s="104">
        <v>0.31790465148351688</v>
      </c>
      <c r="Z155" s="104">
        <v>0.46607069257243949</v>
      </c>
      <c r="AA155" s="105">
        <v>10.540200699412772</v>
      </c>
      <c r="AB155" s="105">
        <v>4.82</v>
      </c>
      <c r="AC155" s="106">
        <f>IFERROR((VLOOKUP($C$4&amp;"yr",LOOKUPS!$B$12:$D$26,3,FALSE))*SUM(AA155:AB155),"")</f>
        <v>17.394005437831471</v>
      </c>
      <c r="AD155" s="106">
        <f>IFERROR(VLOOKUP($C$4,LOOKUPS!$F$12:$I$26,4,FALSE),"")</f>
        <v>84.990216928104203</v>
      </c>
      <c r="AE155" s="106">
        <v>214.13</v>
      </c>
      <c r="AF155" s="107">
        <f t="shared" si="46"/>
        <v>1.0150923659620792</v>
      </c>
      <c r="AG155" s="108">
        <f t="shared" si="47"/>
        <v>24132780.335999999</v>
      </c>
      <c r="AH155" s="109">
        <f t="shared" si="48"/>
        <v>449.50083467236237</v>
      </c>
      <c r="AI155" s="108">
        <f t="shared" si="49"/>
        <v>15321.904808074567</v>
      </c>
      <c r="AJ155" s="108">
        <f t="shared" si="50"/>
        <v>1575050.9246919579</v>
      </c>
      <c r="AK155" s="108">
        <f t="shared" si="56"/>
        <v>24132780.336000003</v>
      </c>
      <c r="AL155" s="108">
        <f t="shared" si="57"/>
        <v>234398.63255682119</v>
      </c>
      <c r="AM155" s="108">
        <f t="shared" si="58"/>
        <v>2109587.6930113905</v>
      </c>
      <c r="AN155" s="107">
        <f t="shared" si="59"/>
        <v>0.14881971679910219</v>
      </c>
      <c r="AO155" s="107">
        <f t="shared" si="60"/>
        <v>0.86627264916297697</v>
      </c>
      <c r="AP155" s="108">
        <f t="shared" si="51"/>
        <v>138606344.27237904</v>
      </c>
      <c r="AQ155" s="108">
        <f t="shared" si="52"/>
        <v>9292626.2308071442</v>
      </c>
      <c r="AR155" s="108">
        <f t="shared" si="53"/>
        <v>21003927.179035254</v>
      </c>
      <c r="AS155" s="108">
        <f>LOOKUPS!$C$4*('Unit Level Costs'!AK155-'Unit Level Costs'!AG155)</f>
        <v>5.8813807940904981E-9</v>
      </c>
      <c r="AT155" s="108">
        <f t="shared" si="54"/>
        <v>36694179.803822473</v>
      </c>
      <c r="AU155" s="108">
        <f t="shared" si="61"/>
        <v>-179294315.65789697</v>
      </c>
      <c r="AV155" s="108">
        <f t="shared" si="62"/>
        <v>26302761.828146964</v>
      </c>
      <c r="AW155" s="112">
        <f t="shared" si="63"/>
        <v>16.699626288776123</v>
      </c>
      <c r="AX155" s="109">
        <f t="shared" si="64"/>
        <v>19.27756383040823</v>
      </c>
      <c r="AY155" s="112">
        <f t="shared" si="65"/>
        <v>17.488491182444189</v>
      </c>
      <c r="AZ155" s="108">
        <f t="shared" si="55"/>
        <v>11524.91568923072</v>
      </c>
      <c r="BA155" s="109">
        <f t="shared" si="66"/>
        <v>11005.053724303465</v>
      </c>
    </row>
    <row r="156" spans="1:53" x14ac:dyDescent="0.2">
      <c r="A156" s="21" t="b">
        <f t="shared" si="45"/>
        <v>1</v>
      </c>
      <c r="B156" t="s">
        <v>74</v>
      </c>
      <c r="C156" t="s">
        <v>78</v>
      </c>
      <c r="D156">
        <v>3470</v>
      </c>
      <c r="E156" t="s">
        <v>41</v>
      </c>
      <c r="F156" t="s">
        <v>79</v>
      </c>
      <c r="G156">
        <v>2379</v>
      </c>
      <c r="H156" t="s">
        <v>42</v>
      </c>
      <c r="I156">
        <v>0</v>
      </c>
      <c r="J156" t="s">
        <v>442</v>
      </c>
      <c r="K156" t="s">
        <v>77</v>
      </c>
      <c r="L156">
        <v>48</v>
      </c>
      <c r="M156" t="s">
        <v>468</v>
      </c>
      <c r="N156">
        <v>157</v>
      </c>
      <c r="O156">
        <v>48157</v>
      </c>
      <c r="P156">
        <v>653</v>
      </c>
      <c r="Q156">
        <v>10463</v>
      </c>
      <c r="R156">
        <v>1978</v>
      </c>
      <c r="S156">
        <v>9999</v>
      </c>
      <c r="T156">
        <v>0</v>
      </c>
      <c r="U156" s="106">
        <v>2467.3782831655503</v>
      </c>
      <c r="V156" s="104">
        <f>IFERROR(VLOOKUP($C$4&amp;"yr",LOOKUPS!$B$12:$D$26,2,FALSE),"")</f>
        <v>0.12499399999999999</v>
      </c>
      <c r="W156" s="106">
        <v>13.3369098768</v>
      </c>
      <c r="X156" s="106">
        <v>20.714502649068578</v>
      </c>
      <c r="Y156" s="104">
        <v>0.31794075044999998</v>
      </c>
      <c r="Z156" s="104">
        <v>0.46614828647183743</v>
      </c>
      <c r="AA156" s="105">
        <v>10.540200699412772</v>
      </c>
      <c r="AB156" s="105">
        <v>4.82</v>
      </c>
      <c r="AC156" s="106">
        <f>IFERROR((VLOOKUP($C$4&amp;"yr",LOOKUPS!$B$12:$D$26,3,FALSE))*SUM(AA156:AB156),"")</f>
        <v>17.394005437831471</v>
      </c>
      <c r="AD156" s="106">
        <f>IFERROR(VLOOKUP($C$4,LOOKUPS!$F$12:$I$26,4,FALSE),"")</f>
        <v>84.990216928104203</v>
      </c>
      <c r="AE156" s="106">
        <v>214.13</v>
      </c>
      <c r="AF156" s="107">
        <f t="shared" si="46"/>
        <v>1.0162579107321055</v>
      </c>
      <c r="AG156" s="108">
        <f t="shared" si="47"/>
        <v>23940515.855999999</v>
      </c>
      <c r="AH156" s="109">
        <f t="shared" si="48"/>
        <v>445.38468995615</v>
      </c>
      <c r="AI156" s="108">
        <f t="shared" si="49"/>
        <v>15340.309521354835</v>
      </c>
      <c r="AJ156" s="108">
        <f t="shared" si="50"/>
        <v>1560627.9536063499</v>
      </c>
      <c r="AK156" s="108">
        <f t="shared" si="56"/>
        <v>23940515.855999999</v>
      </c>
      <c r="AL156" s="108">
        <f t="shared" si="57"/>
        <v>232531.19206410591</v>
      </c>
      <c r="AM156" s="108">
        <f t="shared" si="58"/>
        <v>2092780.7285769533</v>
      </c>
      <c r="AN156" s="107">
        <f t="shared" si="59"/>
        <v>0.14899847944333258</v>
      </c>
      <c r="AO156" s="107">
        <f t="shared" si="60"/>
        <v>0.86725943128877292</v>
      </c>
      <c r="AP156" s="108">
        <f t="shared" si="51"/>
        <v>137359970.36145836</v>
      </c>
      <c r="AQ156" s="108">
        <f t="shared" si="52"/>
        <v>9225922.3399512563</v>
      </c>
      <c r="AR156" s="108">
        <f t="shared" si="53"/>
        <v>20813954.3684627</v>
      </c>
      <c r="AS156" s="108">
        <f>LOOKUPS!$C$4*('Unit Level Costs'!AK156-'Unit Level Costs'!AG156)</f>
        <v>0</v>
      </c>
      <c r="AT156" s="108">
        <f t="shared" si="54"/>
        <v>36401839.373056434</v>
      </c>
      <c r="AU156" s="108">
        <f t="shared" si="61"/>
        <v>-177865888.10471123</v>
      </c>
      <c r="AV156" s="108">
        <f t="shared" si="62"/>
        <v>25935798.338217527</v>
      </c>
      <c r="AW156" s="112">
        <f t="shared" si="63"/>
        <v>16.618822108295728</v>
      </c>
      <c r="AX156" s="109">
        <f t="shared" si="64"/>
        <v>19.162457632313863</v>
      </c>
      <c r="AY156" s="112">
        <f t="shared" si="65"/>
        <v>17.384067524552176</v>
      </c>
      <c r="AZ156" s="108">
        <f t="shared" si="55"/>
        <v>11351.79609353257</v>
      </c>
      <c r="BA156" s="109">
        <f t="shared" si="66"/>
        <v>10852.090836717111</v>
      </c>
    </row>
    <row r="157" spans="1:53" x14ac:dyDescent="0.2">
      <c r="A157" s="21" t="b">
        <f t="shared" si="45"/>
        <v>1</v>
      </c>
      <c r="B157" t="s">
        <v>74</v>
      </c>
      <c r="C157" t="s">
        <v>80</v>
      </c>
      <c r="D157">
        <v>3470</v>
      </c>
      <c r="E157" t="s">
        <v>41</v>
      </c>
      <c r="F157" t="s">
        <v>81</v>
      </c>
      <c r="G157">
        <v>2380</v>
      </c>
      <c r="H157" t="s">
        <v>42</v>
      </c>
      <c r="I157">
        <v>0</v>
      </c>
      <c r="J157" t="s">
        <v>442</v>
      </c>
      <c r="K157" t="s">
        <v>77</v>
      </c>
      <c r="L157">
        <v>48</v>
      </c>
      <c r="M157" t="s">
        <v>468</v>
      </c>
      <c r="N157">
        <v>157</v>
      </c>
      <c r="O157">
        <v>48157</v>
      </c>
      <c r="P157">
        <v>577</v>
      </c>
      <c r="Q157">
        <v>10444</v>
      </c>
      <c r="R157">
        <v>1980</v>
      </c>
      <c r="S157">
        <v>9999</v>
      </c>
      <c r="T157">
        <v>0</v>
      </c>
      <c r="U157" s="106">
        <v>2460.8146614893644</v>
      </c>
      <c r="V157" s="104">
        <f>IFERROR(VLOOKUP($C$4&amp;"yr",LOOKUPS!$B$12:$D$26,2,FALSE),"")</f>
        <v>0.12499399999999999</v>
      </c>
      <c r="W157" s="106">
        <v>13.312691078399999</v>
      </c>
      <c r="X157" s="106">
        <v>21.255176692989025</v>
      </c>
      <c r="Y157" s="104">
        <v>0.31736339459999996</v>
      </c>
      <c r="Z157" s="104">
        <v>0.46490825732094543</v>
      </c>
      <c r="AA157" s="105">
        <v>10.540200699412772</v>
      </c>
      <c r="AB157" s="105">
        <v>4.82</v>
      </c>
      <c r="AC157" s="106">
        <f>IFERROR((VLOOKUP($C$4&amp;"yr",LOOKUPS!$B$12:$D$26,3,FALSE))*SUM(AA157:AB157),"")</f>
        <v>17.394005437831471</v>
      </c>
      <c r="AD157" s="106">
        <f>IFERROR(VLOOKUP($C$4,LOOKUPS!$F$12:$I$26,4,FALSE),"")</f>
        <v>84.990216928104203</v>
      </c>
      <c r="AE157" s="106">
        <v>214.13</v>
      </c>
      <c r="AF157" s="107">
        <f t="shared" si="46"/>
        <v>1.0144124648462305</v>
      </c>
      <c r="AG157" s="108">
        <f t="shared" si="47"/>
        <v>21115762.752</v>
      </c>
      <c r="AH157" s="109">
        <f t="shared" si="48"/>
        <v>393.88132131580005</v>
      </c>
      <c r="AI157" s="108">
        <f t="shared" si="49"/>
        <v>15299.501839459954</v>
      </c>
      <c r="AJ157" s="108">
        <f t="shared" si="50"/>
        <v>1380160.1498905635</v>
      </c>
      <c r="AK157" s="108">
        <f t="shared" si="56"/>
        <v>21115762.752</v>
      </c>
      <c r="AL157" s="108">
        <f t="shared" si="57"/>
        <v>205094.72367258277</v>
      </c>
      <c r="AM157" s="108">
        <f t="shared" si="58"/>
        <v>1845852.5130532449</v>
      </c>
      <c r="AN157" s="107">
        <f t="shared" si="59"/>
        <v>0.14860211960825362</v>
      </c>
      <c r="AO157" s="107">
        <f t="shared" si="60"/>
        <v>0.86581034523797684</v>
      </c>
      <c r="AP157" s="108">
        <f t="shared" si="51"/>
        <v>121152800.68400823</v>
      </c>
      <c r="AQ157" s="108">
        <f t="shared" si="52"/>
        <v>8372017.0806353148</v>
      </c>
      <c r="AR157" s="108">
        <f t="shared" si="53"/>
        <v>18373645.714211307</v>
      </c>
      <c r="AS157" s="108">
        <f>LOOKUPS!$C$4*('Unit Level Costs'!AK157-'Unit Level Costs'!AG157)</f>
        <v>0</v>
      </c>
      <c r="AT157" s="108">
        <f t="shared" si="54"/>
        <v>32106768.649483029</v>
      </c>
      <c r="AU157" s="108">
        <f t="shared" si="61"/>
        <v>-156879405.50168157</v>
      </c>
      <c r="AV157" s="108">
        <f t="shared" si="62"/>
        <v>23125826.626656294</v>
      </c>
      <c r="AW157" s="112">
        <f t="shared" si="63"/>
        <v>16.755900848528341</v>
      </c>
      <c r="AX157" s="109">
        <f t="shared" si="64"/>
        <v>19.352853590497133</v>
      </c>
      <c r="AY157" s="112">
        <f t="shared" si="65"/>
        <v>17.556793604732952</v>
      </c>
      <c r="AZ157" s="108">
        <f t="shared" si="55"/>
        <v>10130.269909930914</v>
      </c>
      <c r="BA157" s="109">
        <f t="shared" si="66"/>
        <v>9668.1547896008524</v>
      </c>
    </row>
    <row r="158" spans="1:53" x14ac:dyDescent="0.2">
      <c r="A158" s="21" t="b">
        <f t="shared" si="45"/>
        <v>1</v>
      </c>
      <c r="B158" t="s">
        <v>74</v>
      </c>
      <c r="C158" t="s">
        <v>82</v>
      </c>
      <c r="D158">
        <v>3470</v>
      </c>
      <c r="E158" t="s">
        <v>41</v>
      </c>
      <c r="F158" t="s">
        <v>83</v>
      </c>
      <c r="G158">
        <v>2381</v>
      </c>
      <c r="H158" t="s">
        <v>42</v>
      </c>
      <c r="I158">
        <v>0</v>
      </c>
      <c r="J158" t="s">
        <v>442</v>
      </c>
      <c r="K158" t="s">
        <v>77</v>
      </c>
      <c r="L158">
        <v>48</v>
      </c>
      <c r="M158" t="s">
        <v>468</v>
      </c>
      <c r="N158">
        <v>157</v>
      </c>
      <c r="O158">
        <v>48157</v>
      </c>
      <c r="P158">
        <v>610</v>
      </c>
      <c r="Q158">
        <v>10480</v>
      </c>
      <c r="R158">
        <v>1982</v>
      </c>
      <c r="S158">
        <v>9999</v>
      </c>
      <c r="T158">
        <v>0</v>
      </c>
      <c r="U158" s="106">
        <v>2473.260423532281</v>
      </c>
      <c r="V158" s="104">
        <f>IFERROR(VLOOKUP($C$4&amp;"yr",LOOKUPS!$B$12:$D$26,2,FALSE),"")</f>
        <v>0.12499399999999999</v>
      </c>
      <c r="W158" s="106">
        <v>13.358579327999999</v>
      </c>
      <c r="X158" s="106">
        <v>21.046403666034106</v>
      </c>
      <c r="Y158" s="104">
        <v>0.31845733199999998</v>
      </c>
      <c r="Z158" s="104">
        <v>0.46725956708553423</v>
      </c>
      <c r="AA158" s="105">
        <v>10.540200699412772</v>
      </c>
      <c r="AB158" s="105">
        <v>4.82</v>
      </c>
      <c r="AC158" s="106">
        <f>IFERROR((VLOOKUP($C$4&amp;"yr",LOOKUPS!$B$12:$D$26,3,FALSE))*SUM(AA158:AB158),"")</f>
        <v>17.394005437831471</v>
      </c>
      <c r="AD158" s="106">
        <f>IFERROR(VLOOKUP($C$4,LOOKUPS!$F$12:$I$26,4,FALSE),"")</f>
        <v>84.990216928104203</v>
      </c>
      <c r="AE158" s="106">
        <v>214.13</v>
      </c>
      <c r="AF158" s="107">
        <f t="shared" si="46"/>
        <v>1.0179090991563093</v>
      </c>
      <c r="AG158" s="108">
        <f t="shared" si="47"/>
        <v>22400371.199999999</v>
      </c>
      <c r="AH158" s="109">
        <f t="shared" si="48"/>
        <v>415.74102748000007</v>
      </c>
      <c r="AI158" s="108">
        <f t="shared" si="49"/>
        <v>15376.880263056399</v>
      </c>
      <c r="AJ158" s="108">
        <f t="shared" si="50"/>
        <v>1456756.5602899203</v>
      </c>
      <c r="AK158" s="108">
        <f t="shared" si="56"/>
        <v>22400371.200000003</v>
      </c>
      <c r="AL158" s="108">
        <f t="shared" si="57"/>
        <v>217571.96249006625</v>
      </c>
      <c r="AM158" s="108">
        <f t="shared" si="58"/>
        <v>1958147.6624105962</v>
      </c>
      <c r="AN158" s="107">
        <f t="shared" si="59"/>
        <v>0.14935368641605126</v>
      </c>
      <c r="AO158" s="107">
        <f t="shared" si="60"/>
        <v>0.86855541274025805</v>
      </c>
      <c r="AP158" s="108">
        <f t="shared" si="51"/>
        <v>128523309.2981381</v>
      </c>
      <c r="AQ158" s="108">
        <f t="shared" si="52"/>
        <v>8749853.4848758597</v>
      </c>
      <c r="AR158" s="108">
        <f t="shared" si="53"/>
        <v>19460198.072217315</v>
      </c>
      <c r="AS158" s="108">
        <f>LOOKUPS!$C$4*('Unit Level Costs'!AK158-'Unit Level Costs'!AG158)</f>
        <v>5.8813807940904981E-9</v>
      </c>
      <c r="AT158" s="108">
        <f t="shared" si="54"/>
        <v>34060031.088046893</v>
      </c>
      <c r="AU158" s="108">
        <f t="shared" si="61"/>
        <v>-166423394.60553673</v>
      </c>
      <c r="AV158" s="108">
        <f t="shared" si="62"/>
        <v>24369997.337741464</v>
      </c>
      <c r="AW158" s="112">
        <f t="shared" si="63"/>
        <v>16.728942914725163</v>
      </c>
      <c r="AX158" s="109">
        <f t="shared" si="64"/>
        <v>19.260651271455448</v>
      </c>
      <c r="AY158" s="112">
        <f t="shared" si="65"/>
        <v>17.473148209612127</v>
      </c>
      <c r="AZ158" s="108">
        <f t="shared" si="55"/>
        <v>10658.620407863398</v>
      </c>
      <c r="BA158" s="109">
        <f t="shared" si="66"/>
        <v>10204.655177982349</v>
      </c>
    </row>
    <row r="159" spans="1:53" x14ac:dyDescent="0.2">
      <c r="A159" s="21" t="b">
        <f t="shared" si="45"/>
        <v>1</v>
      </c>
      <c r="B159" t="s">
        <v>84</v>
      </c>
      <c r="C159" t="s">
        <v>85</v>
      </c>
      <c r="D159">
        <v>3935</v>
      </c>
      <c r="E159" t="s">
        <v>41</v>
      </c>
      <c r="F159">
        <v>1</v>
      </c>
      <c r="G159">
        <v>2538</v>
      </c>
      <c r="H159" t="s">
        <v>42</v>
      </c>
      <c r="I159">
        <v>0</v>
      </c>
      <c r="J159" t="s">
        <v>191</v>
      </c>
      <c r="K159" t="s">
        <v>86</v>
      </c>
      <c r="L159">
        <v>54</v>
      </c>
      <c r="M159" t="s">
        <v>276</v>
      </c>
      <c r="N159">
        <v>79</v>
      </c>
      <c r="O159">
        <v>54079</v>
      </c>
      <c r="P159">
        <v>800</v>
      </c>
      <c r="Q159">
        <v>9891</v>
      </c>
      <c r="R159">
        <v>1971</v>
      </c>
      <c r="S159">
        <v>2040</v>
      </c>
      <c r="T159">
        <v>0</v>
      </c>
      <c r="U159" s="106">
        <v>2350.768267879062</v>
      </c>
      <c r="V159" s="104">
        <f>IFERROR(VLOOKUP($C$4&amp;"yr",LOOKUPS!$B$12:$D$26,2,FALSE),"")</f>
        <v>0.12499399999999999</v>
      </c>
      <c r="W159" s="106">
        <v>12.900441572286388</v>
      </c>
      <c r="X159" s="106">
        <v>19.382549723965312</v>
      </c>
      <c r="Y159" s="104">
        <v>0.3075357119840737</v>
      </c>
      <c r="Z159" s="104">
        <v>0.44411779395185291</v>
      </c>
      <c r="AA159" s="105">
        <v>9.7159316249245045</v>
      </c>
      <c r="AB159" s="105">
        <v>9.64</v>
      </c>
      <c r="AC159" s="106">
        <f>IFERROR((VLOOKUP($C$4&amp;"yr",LOOKUPS!$B$12:$D$26,3,FALSE))*SUM(AA159:AB159),"")</f>
        <v>21.918800836443648</v>
      </c>
      <c r="AD159" s="106">
        <f>IFERROR(VLOOKUP($C$4,LOOKUPS!$F$12:$I$26,4,FALSE),"")</f>
        <v>84.990216928104203</v>
      </c>
      <c r="AE159" s="106">
        <v>205.4</v>
      </c>
      <c r="AF159" s="107">
        <f t="shared" si="46"/>
        <v>0.92153288578426928</v>
      </c>
      <c r="AG159" s="108">
        <f t="shared" si="47"/>
        <v>27726451.199999999</v>
      </c>
      <c r="AH159" s="109">
        <f t="shared" si="48"/>
        <v>553.97143041274103</v>
      </c>
      <c r="AI159" s="108">
        <f t="shared" si="49"/>
        <v>14283.769099977779</v>
      </c>
      <c r="AJ159" s="108">
        <f t="shared" si="50"/>
        <v>1941115.8921662446</v>
      </c>
      <c r="AK159" s="108">
        <f t="shared" si="56"/>
        <v>27726451.200000003</v>
      </c>
      <c r="AL159" s="108">
        <f t="shared" si="57"/>
        <v>258324.09854304639</v>
      </c>
      <c r="AM159" s="108">
        <f t="shared" si="58"/>
        <v>2324916.8868874172</v>
      </c>
      <c r="AN159" s="107">
        <f t="shared" si="59"/>
        <v>0.13308020380728638</v>
      </c>
      <c r="AO159" s="107">
        <f t="shared" si="60"/>
        <v>0.78845268197698293</v>
      </c>
      <c r="AP159" s="108">
        <f t="shared" si="51"/>
        <v>162774493.93997112</v>
      </c>
      <c r="AQ159" s="108">
        <f t="shared" si="52"/>
        <v>10737378.795631142</v>
      </c>
      <c r="AR159" s="108">
        <f t="shared" si="53"/>
        <v>25041252.151927203</v>
      </c>
      <c r="AS159" s="108">
        <f>LOOKUPS!$C$4*('Unit Level Costs'!AK159-'Unit Level Costs'!AG159)</f>
        <v>5.8813807940904981E-9</v>
      </c>
      <c r="AT159" s="108">
        <f t="shared" si="54"/>
        <v>50959390.204969883</v>
      </c>
      <c r="AU159" s="108">
        <f t="shared" si="61"/>
        <v>-197595190.55637428</v>
      </c>
      <c r="AV159" s="108">
        <f t="shared" si="62"/>
        <v>51917324.536125064</v>
      </c>
      <c r="AW159" s="112">
        <f t="shared" si="63"/>
        <v>26.746123065422136</v>
      </c>
      <c r="AX159" s="109">
        <f t="shared" si="64"/>
        <v>33.922293216580023</v>
      </c>
      <c r="AY159" s="112">
        <f t="shared" si="65"/>
        <v>30.774102527968811</v>
      </c>
      <c r="AZ159" s="108">
        <f t="shared" si="55"/>
        <v>24619.28202237505</v>
      </c>
      <c r="BA159" s="109">
        <f t="shared" si="66"/>
        <v>21396.898452337708</v>
      </c>
    </row>
    <row r="160" spans="1:53" x14ac:dyDescent="0.2">
      <c r="A160" s="21" t="b">
        <f t="shared" si="45"/>
        <v>1</v>
      </c>
      <c r="B160" t="s">
        <v>84</v>
      </c>
      <c r="C160" t="s">
        <v>87</v>
      </c>
      <c r="D160">
        <v>3935</v>
      </c>
      <c r="E160" t="s">
        <v>41</v>
      </c>
      <c r="F160">
        <v>2</v>
      </c>
      <c r="G160">
        <v>2539</v>
      </c>
      <c r="H160" t="s">
        <v>42</v>
      </c>
      <c r="I160">
        <v>0</v>
      </c>
      <c r="J160" t="s">
        <v>191</v>
      </c>
      <c r="K160" t="s">
        <v>86</v>
      </c>
      <c r="L160">
        <v>54</v>
      </c>
      <c r="M160" t="s">
        <v>276</v>
      </c>
      <c r="N160">
        <v>79</v>
      </c>
      <c r="O160">
        <v>54079</v>
      </c>
      <c r="P160">
        <v>800</v>
      </c>
      <c r="Q160">
        <v>9911</v>
      </c>
      <c r="R160">
        <v>1972</v>
      </c>
      <c r="S160">
        <v>2040</v>
      </c>
      <c r="T160">
        <v>0</v>
      </c>
      <c r="U160" s="106">
        <v>2357.6625798119035</v>
      </c>
      <c r="V160" s="104">
        <f>IFERROR(VLOOKUP($C$4&amp;"yr",LOOKUPS!$B$12:$D$26,2,FALSE),"")</f>
        <v>0.12499399999999999</v>
      </c>
      <c r="W160" s="106">
        <v>12.926616864346608</v>
      </c>
      <c r="X160" s="106">
        <v>19.414704847272603</v>
      </c>
      <c r="Y160" s="104">
        <v>0.30815970900270467</v>
      </c>
      <c r="Z160" s="104">
        <v>0.4454202986045942</v>
      </c>
      <c r="AA160" s="105">
        <v>9.7159316249245045</v>
      </c>
      <c r="AB160" s="105">
        <v>9.64</v>
      </c>
      <c r="AC160" s="106">
        <f>IFERROR((VLOOKUP($C$4&amp;"yr",LOOKUPS!$B$12:$D$26,3,FALSE))*SUM(AA160:AB160),"")</f>
        <v>21.918800836443648</v>
      </c>
      <c r="AD160" s="106">
        <f>IFERROR(VLOOKUP($C$4,LOOKUPS!$F$12:$I$26,4,FALSE),"")</f>
        <v>84.990216928104203</v>
      </c>
      <c r="AE160" s="106">
        <v>205.4</v>
      </c>
      <c r="AF160" s="107">
        <f t="shared" si="46"/>
        <v>0.92339626236051886</v>
      </c>
      <c r="AG160" s="108">
        <f t="shared" si="47"/>
        <v>27782515.199999999</v>
      </c>
      <c r="AH160" s="109">
        <f t="shared" si="48"/>
        <v>553.47223279783634</v>
      </c>
      <c r="AI160" s="108">
        <f t="shared" si="49"/>
        <v>14325.560579470135</v>
      </c>
      <c r="AJ160" s="108">
        <f t="shared" si="50"/>
        <v>1939366.7037236185</v>
      </c>
      <c r="AK160" s="108">
        <f t="shared" si="56"/>
        <v>27782515.200000007</v>
      </c>
      <c r="AL160" s="108">
        <f t="shared" si="57"/>
        <v>258846.44026490074</v>
      </c>
      <c r="AM160" s="108">
        <f t="shared" si="58"/>
        <v>2329617.9623841066</v>
      </c>
      <c r="AN160" s="107">
        <f t="shared" si="59"/>
        <v>0.13346957012715077</v>
      </c>
      <c r="AO160" s="107">
        <f t="shared" si="60"/>
        <v>0.78992669223336809</v>
      </c>
      <c r="AP160" s="108">
        <f t="shared" si="51"/>
        <v>163104767.12441674</v>
      </c>
      <c r="AQ160" s="108">
        <f t="shared" si="52"/>
        <v>10745500.040930944</v>
      </c>
      <c r="AR160" s="108">
        <f t="shared" si="53"/>
        <v>25069450.338506017</v>
      </c>
      <c r="AS160" s="108">
        <f>LOOKUPS!$C$4*('Unit Level Costs'!AK160-'Unit Level Costs'!AG160)</f>
        <v>1.1762761588180996E-8</v>
      </c>
      <c r="AT160" s="108">
        <f t="shared" si="54"/>
        <v>51062432.142498903</v>
      </c>
      <c r="AU160" s="108">
        <f t="shared" si="61"/>
        <v>-197994735.98263332</v>
      </c>
      <c r="AV160" s="108">
        <f t="shared" si="62"/>
        <v>51987413.663719296</v>
      </c>
      <c r="AW160" s="112">
        <f t="shared" si="63"/>
        <v>26.806386622964361</v>
      </c>
      <c r="AX160" s="109">
        <f t="shared" si="64"/>
        <v>33.935283978282058</v>
      </c>
      <c r="AY160" s="112">
        <f t="shared" si="65"/>
        <v>30.78588766967437</v>
      </c>
      <c r="AZ160" s="108">
        <f t="shared" si="55"/>
        <v>24628.710135739497</v>
      </c>
      <c r="BA160" s="109">
        <f t="shared" si="66"/>
        <v>21445.109298371488</v>
      </c>
    </row>
    <row r="161" spans="1:53" x14ac:dyDescent="0.2">
      <c r="A161" s="21" t="b">
        <f t="shared" si="45"/>
        <v>1</v>
      </c>
      <c r="B161" t="s">
        <v>84</v>
      </c>
      <c r="C161" t="s">
        <v>88</v>
      </c>
      <c r="D161">
        <v>3935</v>
      </c>
      <c r="E161" t="s">
        <v>41</v>
      </c>
      <c r="F161">
        <v>3</v>
      </c>
      <c r="G161">
        <v>2540</v>
      </c>
      <c r="H161" t="s">
        <v>42</v>
      </c>
      <c r="I161">
        <v>0</v>
      </c>
      <c r="J161" t="s">
        <v>191</v>
      </c>
      <c r="K161" t="s">
        <v>86</v>
      </c>
      <c r="L161">
        <v>54</v>
      </c>
      <c r="M161" t="s">
        <v>276</v>
      </c>
      <c r="N161">
        <v>79</v>
      </c>
      <c r="O161">
        <v>54079</v>
      </c>
      <c r="P161">
        <v>1300</v>
      </c>
      <c r="Q161">
        <v>10019</v>
      </c>
      <c r="R161">
        <v>1973</v>
      </c>
      <c r="S161">
        <v>2040</v>
      </c>
      <c r="T161">
        <v>0</v>
      </c>
      <c r="U161" s="106">
        <v>2394.9817761849795</v>
      </c>
      <c r="V161" s="104">
        <f>IFERROR(VLOOKUP($C$4&amp;"yr",LOOKUPS!$B$12:$D$26,2,FALSE),"")</f>
        <v>0.12499399999999999</v>
      </c>
      <c r="W161" s="106">
        <v>13.067489972283921</v>
      </c>
      <c r="X161" s="106">
        <v>18.228160878356565</v>
      </c>
      <c r="Y161" s="104">
        <v>0.31151800579480693</v>
      </c>
      <c r="Z161" s="104">
        <v>0.45247081029974323</v>
      </c>
      <c r="AA161" s="105">
        <v>9.7159316249245045</v>
      </c>
      <c r="AB161" s="105">
        <v>9.64</v>
      </c>
      <c r="AC161" s="106">
        <f>IFERROR((VLOOKUP($C$4&amp;"yr",LOOKUPS!$B$12:$D$26,3,FALSE))*SUM(AA161:AB161),"")</f>
        <v>21.918800836443648</v>
      </c>
      <c r="AD161" s="106">
        <f>IFERROR(VLOOKUP($C$4,LOOKUPS!$F$12:$I$26,4,FALSE),"")</f>
        <v>84.990216928104203</v>
      </c>
      <c r="AE161" s="106">
        <v>205.4</v>
      </c>
      <c r="AF161" s="107">
        <f t="shared" si="46"/>
        <v>0.93345849587226715</v>
      </c>
      <c r="AG161" s="108">
        <f t="shared" si="47"/>
        <v>45638548.799999997</v>
      </c>
      <c r="AH161" s="109">
        <f t="shared" si="48"/>
        <v>895.02659246675103</v>
      </c>
      <c r="AI161" s="108">
        <f t="shared" si="49"/>
        <v>14552.305048393127</v>
      </c>
      <c r="AJ161" s="108">
        <f t="shared" si="50"/>
        <v>3136173.1800034959</v>
      </c>
      <c r="AK161" s="108">
        <f t="shared" si="56"/>
        <v>45638548.799999997</v>
      </c>
      <c r="AL161" s="108">
        <f t="shared" si="57"/>
        <v>425209.01403973514</v>
      </c>
      <c r="AM161" s="108">
        <f t="shared" si="58"/>
        <v>3826881.1263576164</v>
      </c>
      <c r="AN161" s="107">
        <f t="shared" si="59"/>
        <v>0.13558212178807713</v>
      </c>
      <c r="AO161" s="107">
        <f t="shared" si="60"/>
        <v>0.79787637408418999</v>
      </c>
      <c r="AP161" s="108">
        <f t="shared" si="51"/>
        <v>267933685.8355822</v>
      </c>
      <c r="AQ161" s="108">
        <f t="shared" si="52"/>
        <v>16314688.717891216</v>
      </c>
      <c r="AR161" s="108">
        <f t="shared" si="53"/>
        <v>40981911.581041463</v>
      </c>
      <c r="AS161" s="108">
        <f>LOOKUPS!$C$4*('Unit Level Costs'!AK161-'Unit Level Costs'!AG161)</f>
        <v>0</v>
      </c>
      <c r="AT161" s="108">
        <f t="shared" si="54"/>
        <v>83880645.233377725</v>
      </c>
      <c r="AU161" s="108">
        <f t="shared" si="61"/>
        <v>-325247457.0872016</v>
      </c>
      <c r="AV161" s="108">
        <f t="shared" si="62"/>
        <v>83863474.280691028</v>
      </c>
      <c r="AW161" s="112">
        <f t="shared" si="63"/>
        <v>26.74070259111059</v>
      </c>
      <c r="AX161" s="109">
        <f t="shared" si="64"/>
        <v>33.514844479263871</v>
      </c>
      <c r="AY161" s="112">
        <f t="shared" si="65"/>
        <v>30.404467458281655</v>
      </c>
      <c r="AZ161" s="108">
        <f t="shared" si="55"/>
        <v>39525.807695766154</v>
      </c>
      <c r="BA161" s="109">
        <f t="shared" si="66"/>
        <v>34762.913368443769</v>
      </c>
    </row>
    <row r="162" spans="1:53" x14ac:dyDescent="0.2">
      <c r="A162" s="21" t="b">
        <f t="shared" si="45"/>
        <v>1</v>
      </c>
      <c r="B162" t="s">
        <v>469</v>
      </c>
      <c r="C162" t="s">
        <v>470</v>
      </c>
      <c r="D162">
        <v>3943</v>
      </c>
      <c r="E162" t="s">
        <v>41</v>
      </c>
      <c r="F162">
        <v>1</v>
      </c>
      <c r="G162">
        <v>2551</v>
      </c>
      <c r="H162" t="s">
        <v>42</v>
      </c>
      <c r="I162">
        <v>0</v>
      </c>
      <c r="J162" t="s">
        <v>177</v>
      </c>
      <c r="K162" t="s">
        <v>86</v>
      </c>
      <c r="L162">
        <v>54</v>
      </c>
      <c r="M162" t="s">
        <v>471</v>
      </c>
      <c r="N162">
        <v>61</v>
      </c>
      <c r="O162">
        <v>54061</v>
      </c>
      <c r="P162">
        <v>552</v>
      </c>
      <c r="Q162">
        <v>10223</v>
      </c>
      <c r="R162">
        <v>1967</v>
      </c>
      <c r="S162">
        <v>2035</v>
      </c>
      <c r="T162">
        <v>0</v>
      </c>
      <c r="U162" s="106">
        <v>2466.4683349269417</v>
      </c>
      <c r="V162" s="104">
        <f>IFERROR(VLOOKUP($C$4&amp;"yr",LOOKUPS!$B$12:$D$26,2,FALSE),"")</f>
        <v>0.12499399999999999</v>
      </c>
      <c r="W162" s="106">
        <v>13.333554748009286</v>
      </c>
      <c r="X162" s="106">
        <v>21.502779458767971</v>
      </c>
      <c r="Y162" s="104">
        <v>0.31786076699240523</v>
      </c>
      <c r="Z162" s="104">
        <v>0.46597637492706157</v>
      </c>
      <c r="AA162" s="105">
        <v>11.871716927031567</v>
      </c>
      <c r="AB162" s="105">
        <v>9.64</v>
      </c>
      <c r="AC162" s="106">
        <f>IFERROR((VLOOKUP($C$4&amp;"yr",LOOKUPS!$B$12:$D$26,3,FALSE))*SUM(AA162:AB162),"")</f>
        <v>24.360028135581803</v>
      </c>
      <c r="AD162" s="106">
        <f>IFERROR(VLOOKUP($C$4,LOOKUPS!$F$12:$I$26,4,FALSE),"")</f>
        <v>84.990216928104203</v>
      </c>
      <c r="AE162" s="106">
        <v>205.4</v>
      </c>
      <c r="AF162" s="107">
        <f t="shared" si="46"/>
        <v>0.95246493695001355</v>
      </c>
      <c r="AG162" s="108">
        <f t="shared" si="47"/>
        <v>19773408.384</v>
      </c>
      <c r="AH162" s="109">
        <f t="shared" si="48"/>
        <v>376.54085662019236</v>
      </c>
      <c r="AI162" s="108">
        <f t="shared" si="49"/>
        <v>14986.67648087935</v>
      </c>
      <c r="AJ162" s="108">
        <f t="shared" si="50"/>
        <v>1319399.1615971539</v>
      </c>
      <c r="AK162" s="108">
        <f t="shared" si="56"/>
        <v>19773408.384</v>
      </c>
      <c r="AL162" s="108">
        <f t="shared" si="57"/>
        <v>184226.53007682122</v>
      </c>
      <c r="AM162" s="108">
        <f t="shared" si="58"/>
        <v>1658038.7706913908</v>
      </c>
      <c r="AN162" s="107">
        <f t="shared" si="59"/>
        <v>0.13962910955151134</v>
      </c>
      <c r="AO162" s="107">
        <f t="shared" si="60"/>
        <v>0.81283582739850224</v>
      </c>
      <c r="AP162" s="108">
        <f t="shared" si="51"/>
        <v>116085190.1008983</v>
      </c>
      <c r="AQ162" s="108">
        <f t="shared" si="52"/>
        <v>8096674.9971195683</v>
      </c>
      <c r="AR162" s="108">
        <f t="shared" si="53"/>
        <v>17592280.955633201</v>
      </c>
      <c r="AS162" s="108">
        <f>LOOKUPS!$C$4*('Unit Level Costs'!AK162-'Unit Level Costs'!AG162)</f>
        <v>0</v>
      </c>
      <c r="AT162" s="108">
        <f t="shared" si="54"/>
        <v>40389871.103927746</v>
      </c>
      <c r="AU162" s="108">
        <f t="shared" si="61"/>
        <v>-140917074.79626852</v>
      </c>
      <c r="AV162" s="108">
        <f t="shared" si="62"/>
        <v>41246942.361310303</v>
      </c>
      <c r="AW162" s="112">
        <f t="shared" si="63"/>
        <v>31.261913423819536</v>
      </c>
      <c r="AX162" s="109">
        <f t="shared" si="64"/>
        <v>38.460304492081669</v>
      </c>
      <c r="AY162" s="112">
        <f t="shared" si="65"/>
        <v>34.890959350523147</v>
      </c>
      <c r="AZ162" s="108">
        <f t="shared" si="55"/>
        <v>19259.809561488779</v>
      </c>
      <c r="BA162" s="109">
        <f t="shared" si="66"/>
        <v>17256.576209948384</v>
      </c>
    </row>
    <row r="163" spans="1:53" x14ac:dyDescent="0.2">
      <c r="A163" s="21" t="b">
        <f t="shared" si="45"/>
        <v>1</v>
      </c>
      <c r="B163" t="s">
        <v>469</v>
      </c>
      <c r="C163" t="s">
        <v>472</v>
      </c>
      <c r="D163">
        <v>3943</v>
      </c>
      <c r="E163" t="s">
        <v>41</v>
      </c>
      <c r="F163">
        <v>2</v>
      </c>
      <c r="G163">
        <v>2552</v>
      </c>
      <c r="H163" t="s">
        <v>42</v>
      </c>
      <c r="I163">
        <v>0</v>
      </c>
      <c r="J163" t="s">
        <v>177</v>
      </c>
      <c r="K163" t="s">
        <v>86</v>
      </c>
      <c r="L163">
        <v>54</v>
      </c>
      <c r="M163" t="s">
        <v>471</v>
      </c>
      <c r="N163">
        <v>61</v>
      </c>
      <c r="O163">
        <v>54061</v>
      </c>
      <c r="P163">
        <v>546</v>
      </c>
      <c r="Q163">
        <v>10240</v>
      </c>
      <c r="R163">
        <v>1968</v>
      </c>
      <c r="S163">
        <v>2035</v>
      </c>
      <c r="T163">
        <v>0</v>
      </c>
      <c r="U163" s="106">
        <v>2472.4865091201186</v>
      </c>
      <c r="V163" s="104">
        <f>IFERROR(VLOOKUP($C$4&amp;"yr",LOOKUPS!$B$12:$D$26,2,FALSE),"")</f>
        <v>0.12499399999999999</v>
      </c>
      <c r="W163" s="106">
        <v>13.355730149297095</v>
      </c>
      <c r="X163" s="106">
        <v>21.586319039794283</v>
      </c>
      <c r="Y163" s="104">
        <v>0.31838940996833481</v>
      </c>
      <c r="Z163" s="104">
        <v>0.46711335566770396</v>
      </c>
      <c r="AA163" s="105">
        <v>11.871716927031567</v>
      </c>
      <c r="AB163" s="105">
        <v>9.64</v>
      </c>
      <c r="AC163" s="106">
        <f>IFERROR((VLOOKUP($C$4&amp;"yr",LOOKUPS!$B$12:$D$26,3,FALSE))*SUM(AA163:AB163),"")</f>
        <v>24.360028135581803</v>
      </c>
      <c r="AD163" s="106">
        <f>IFERROR(VLOOKUP($C$4,LOOKUPS!$F$12:$I$26,4,FALSE),"")</f>
        <v>84.990216928104203</v>
      </c>
      <c r="AE163" s="106">
        <v>205.4</v>
      </c>
      <c r="AF163" s="107">
        <f t="shared" si="46"/>
        <v>0.95404880703982586</v>
      </c>
      <c r="AG163" s="108">
        <f t="shared" si="47"/>
        <v>19591004.16</v>
      </c>
      <c r="AH163" s="109">
        <f t="shared" si="48"/>
        <v>372.15938215728914</v>
      </c>
      <c r="AI163" s="108">
        <f t="shared" si="49"/>
        <v>15023.240762037291</v>
      </c>
      <c r="AJ163" s="108">
        <f t="shared" si="50"/>
        <v>1304046.4750791413</v>
      </c>
      <c r="AK163" s="108">
        <f t="shared" si="56"/>
        <v>19591004.16</v>
      </c>
      <c r="AL163" s="108">
        <f t="shared" si="57"/>
        <v>182527.09128476822</v>
      </c>
      <c r="AM163" s="108">
        <f t="shared" si="58"/>
        <v>1642743.8215629139</v>
      </c>
      <c r="AN163" s="107">
        <f t="shared" si="59"/>
        <v>0.13996977467669688</v>
      </c>
      <c r="AO163" s="107">
        <f t="shared" si="60"/>
        <v>0.81407903236312895</v>
      </c>
      <c r="AP163" s="108">
        <f t="shared" si="51"/>
        <v>115014360.49898724</v>
      </c>
      <c r="AQ163" s="108">
        <f t="shared" si="52"/>
        <v>8033551.1568999672</v>
      </c>
      <c r="AR163" s="108">
        <f t="shared" si="53"/>
        <v>17416492.823299091</v>
      </c>
      <c r="AS163" s="108">
        <f>LOOKUPS!$C$4*('Unit Level Costs'!AK163-'Unit Level Costs'!AG163)</f>
        <v>0</v>
      </c>
      <c r="AT163" s="108">
        <f t="shared" si="54"/>
        <v>40017285.71282576</v>
      </c>
      <c r="AU163" s="108">
        <f t="shared" si="61"/>
        <v>-139617153.75193495</v>
      </c>
      <c r="AV163" s="108">
        <f t="shared" si="62"/>
        <v>40864536.440077126</v>
      </c>
      <c r="AW163" s="112">
        <f t="shared" si="63"/>
        <v>31.336717840211254</v>
      </c>
      <c r="AX163" s="109">
        <f t="shared" si="64"/>
        <v>38.49345898179719</v>
      </c>
      <c r="AY163" s="112">
        <f t="shared" si="65"/>
        <v>34.9210369062843</v>
      </c>
      <c r="AZ163" s="108">
        <f t="shared" si="55"/>
        <v>19066.886150831229</v>
      </c>
      <c r="BA163" s="109">
        <f t="shared" si="66"/>
        <v>17109.847940755346</v>
      </c>
    </row>
    <row r="164" spans="1:53" x14ac:dyDescent="0.2">
      <c r="A164" s="21" t="b">
        <f t="shared" si="45"/>
        <v>1</v>
      </c>
      <c r="B164" t="s">
        <v>473</v>
      </c>
      <c r="C164" t="s">
        <v>474</v>
      </c>
      <c r="D164">
        <v>3944</v>
      </c>
      <c r="E164" t="s">
        <v>41</v>
      </c>
      <c r="F164">
        <v>1</v>
      </c>
      <c r="G164">
        <v>2553</v>
      </c>
      <c r="H164" t="s">
        <v>42</v>
      </c>
      <c r="I164">
        <v>0</v>
      </c>
      <c r="J164" t="s">
        <v>177</v>
      </c>
      <c r="K164" t="s">
        <v>86</v>
      </c>
      <c r="L164">
        <v>54</v>
      </c>
      <c r="M164" t="s">
        <v>475</v>
      </c>
      <c r="N164">
        <v>33</v>
      </c>
      <c r="O164">
        <v>54033</v>
      </c>
      <c r="P164">
        <v>652</v>
      </c>
      <c r="Q164">
        <v>10184</v>
      </c>
      <c r="R164">
        <v>1972</v>
      </c>
      <c r="S164">
        <v>2040</v>
      </c>
      <c r="T164">
        <v>0</v>
      </c>
      <c r="U164" s="106">
        <v>2452.698335146401</v>
      </c>
      <c r="V164" s="104">
        <f>IFERROR(VLOOKUP($C$4&amp;"yr",LOOKUPS!$B$12:$D$26,2,FALSE),"")</f>
        <v>0.12499399999999999</v>
      </c>
      <c r="W164" s="106">
        <v>13.282686270364692</v>
      </c>
      <c r="X164" s="106">
        <v>20.654533709056704</v>
      </c>
      <c r="Y164" s="104">
        <v>0.31664810513100172</v>
      </c>
      <c r="Z164" s="104">
        <v>0.46337488416814088</v>
      </c>
      <c r="AA164" s="105">
        <v>10.770801344827431</v>
      </c>
      <c r="AB164" s="105">
        <v>9.64</v>
      </c>
      <c r="AC164" s="106">
        <f>IFERROR((VLOOKUP($C$4&amp;"yr",LOOKUPS!$B$12:$D$26,3,FALSE))*SUM(AA164:AB164),"")</f>
        <v>23.11334314765816</v>
      </c>
      <c r="AD164" s="106">
        <f>IFERROR(VLOOKUP($C$4,LOOKUPS!$F$12:$I$26,4,FALSE),"")</f>
        <v>84.990216928104203</v>
      </c>
      <c r="AE164" s="106">
        <v>205.4</v>
      </c>
      <c r="AF164" s="107">
        <f t="shared" si="46"/>
        <v>0.94883135262632667</v>
      </c>
      <c r="AG164" s="108">
        <f t="shared" si="47"/>
        <v>23266447.872000001</v>
      </c>
      <c r="AH164" s="109">
        <f t="shared" si="48"/>
        <v>445.54543545458688</v>
      </c>
      <c r="AI164" s="108">
        <f t="shared" si="49"/>
        <v>14903.009820368346</v>
      </c>
      <c r="AJ164" s="108">
        <f t="shared" si="50"/>
        <v>1561191.2058328725</v>
      </c>
      <c r="AK164" s="108">
        <f t="shared" si="56"/>
        <v>23266447.872000001</v>
      </c>
      <c r="AL164" s="108">
        <f t="shared" si="57"/>
        <v>216770.76988609272</v>
      </c>
      <c r="AM164" s="108">
        <f t="shared" si="58"/>
        <v>1950936.9289748343</v>
      </c>
      <c r="AN164" s="107">
        <f t="shared" si="59"/>
        <v>0.13884959707446515</v>
      </c>
      <c r="AO164" s="107">
        <f t="shared" si="60"/>
        <v>0.80998175555186158</v>
      </c>
      <c r="AP164" s="108">
        <f t="shared" si="51"/>
        <v>136592011.74015629</v>
      </c>
      <c r="AQ164" s="108">
        <f t="shared" si="52"/>
        <v>9202533.215513112</v>
      </c>
      <c r="AR164" s="108">
        <f t="shared" si="53"/>
        <v>20736812.995130394</v>
      </c>
      <c r="AS164" s="108">
        <f>LOOKUPS!$C$4*('Unit Level Costs'!AK164-'Unit Level Costs'!AG164)</f>
        <v>0</v>
      </c>
      <c r="AT164" s="108">
        <f t="shared" si="54"/>
        <v>45092674.698833741</v>
      </c>
      <c r="AU164" s="108">
        <f t="shared" si="61"/>
        <v>-165810552.8066206</v>
      </c>
      <c r="AV164" s="108">
        <f t="shared" si="62"/>
        <v>45813479.843012929</v>
      </c>
      <c r="AW164" s="112">
        <f t="shared" si="63"/>
        <v>29.345207474809026</v>
      </c>
      <c r="AX164" s="109">
        <f t="shared" si="64"/>
        <v>36.229467236351979</v>
      </c>
      <c r="AY164" s="112">
        <f t="shared" si="65"/>
        <v>32.867157068268149</v>
      </c>
      <c r="AZ164" s="108">
        <f t="shared" si="55"/>
        <v>21429.386408510833</v>
      </c>
      <c r="BA164" s="109">
        <f t="shared" si="66"/>
        <v>19133.075273575487</v>
      </c>
    </row>
    <row r="165" spans="1:53" x14ac:dyDescent="0.2">
      <c r="A165" s="21" t="b">
        <f t="shared" si="45"/>
        <v>1</v>
      </c>
      <c r="B165" t="s">
        <v>473</v>
      </c>
      <c r="C165" t="s">
        <v>476</v>
      </c>
      <c r="D165">
        <v>3944</v>
      </c>
      <c r="E165" t="s">
        <v>41</v>
      </c>
      <c r="F165">
        <v>2</v>
      </c>
      <c r="G165">
        <v>2554</v>
      </c>
      <c r="H165" t="s">
        <v>42</v>
      </c>
      <c r="I165">
        <v>0</v>
      </c>
      <c r="J165" t="s">
        <v>177</v>
      </c>
      <c r="K165" t="s">
        <v>86</v>
      </c>
      <c r="L165">
        <v>54</v>
      </c>
      <c r="M165" t="s">
        <v>475</v>
      </c>
      <c r="N165">
        <v>33</v>
      </c>
      <c r="O165">
        <v>54033</v>
      </c>
      <c r="P165">
        <v>651</v>
      </c>
      <c r="Q165">
        <v>10116</v>
      </c>
      <c r="R165">
        <v>1973</v>
      </c>
      <c r="S165">
        <v>2040</v>
      </c>
      <c r="T165">
        <v>0</v>
      </c>
      <c r="U165" s="106">
        <v>2427.7748256649816</v>
      </c>
      <c r="V165" s="104">
        <f>IFERROR(VLOOKUP($C$4&amp;"yr",LOOKUPS!$B$12:$D$26,2,FALSE),"")</f>
        <v>0.12499399999999999</v>
      </c>
      <c r="W165" s="106">
        <v>13.19015361014665</v>
      </c>
      <c r="X165" s="106">
        <v>20.547524292614774</v>
      </c>
      <c r="Y165" s="104">
        <v>0.31444220408626</v>
      </c>
      <c r="Z165" s="104">
        <v>0.45866622181308353</v>
      </c>
      <c r="AA165" s="105">
        <v>10.770801344827431</v>
      </c>
      <c r="AB165" s="105">
        <v>9.64</v>
      </c>
      <c r="AC165" s="106">
        <f>IFERROR((VLOOKUP($C$4&amp;"yr",LOOKUPS!$B$12:$D$26,3,FALSE))*SUM(AA165:AB165),"")</f>
        <v>23.11334314765816</v>
      </c>
      <c r="AD165" s="106">
        <f>IFERROR(VLOOKUP($C$4,LOOKUPS!$F$12:$I$26,4,FALSE),"")</f>
        <v>84.990216928104203</v>
      </c>
      <c r="AE165" s="106">
        <v>205.4</v>
      </c>
      <c r="AF165" s="107">
        <f t="shared" si="46"/>
        <v>0.94249587226707798</v>
      </c>
      <c r="AG165" s="108">
        <f t="shared" si="47"/>
        <v>23075648.063999999</v>
      </c>
      <c r="AH165" s="109">
        <f t="shared" si="48"/>
        <v>446.29812513984473</v>
      </c>
      <c r="AI165" s="108">
        <f t="shared" si="49"/>
        <v>14755.867499861153</v>
      </c>
      <c r="AJ165" s="108">
        <f t="shared" si="50"/>
        <v>1563828.630490016</v>
      </c>
      <c r="AK165" s="108">
        <f t="shared" si="56"/>
        <v>23075648.064000003</v>
      </c>
      <c r="AL165" s="108">
        <f t="shared" si="57"/>
        <v>214993.1104211921</v>
      </c>
      <c r="AM165" s="108">
        <f t="shared" si="58"/>
        <v>1934937.9937907287</v>
      </c>
      <c r="AN165" s="107">
        <f t="shared" si="59"/>
        <v>0.13747868930742452</v>
      </c>
      <c r="AO165" s="107">
        <f t="shared" si="60"/>
        <v>0.80501718295965352</v>
      </c>
      <c r="AP165" s="108">
        <f t="shared" si="51"/>
        <v>135432418.05138159</v>
      </c>
      <c r="AQ165" s="108">
        <f t="shared" si="52"/>
        <v>9170321.5680593867</v>
      </c>
      <c r="AR165" s="108">
        <f t="shared" si="53"/>
        <v>20627139.856108576</v>
      </c>
      <c r="AS165" s="108">
        <f>LOOKUPS!$C$4*('Unit Level Costs'!AK165-'Unit Level Costs'!AG165)</f>
        <v>5.8813807940904981E-9</v>
      </c>
      <c r="AT165" s="108">
        <f t="shared" si="54"/>
        <v>44722885.819926366</v>
      </c>
      <c r="AU165" s="108">
        <f t="shared" si="61"/>
        <v>-164450799.83470479</v>
      </c>
      <c r="AV165" s="108">
        <f t="shared" si="62"/>
        <v>45501965.460771114</v>
      </c>
      <c r="AW165" s="112">
        <f t="shared" si="63"/>
        <v>29.096516442798055</v>
      </c>
      <c r="AX165" s="109">
        <f t="shared" si="64"/>
        <v>36.143969419167462</v>
      </c>
      <c r="AY165" s="112">
        <f t="shared" si="65"/>
        <v>32.789593957332357</v>
      </c>
      <c r="AZ165" s="108">
        <f t="shared" si="55"/>
        <v>21346.025666223366</v>
      </c>
      <c r="BA165" s="109">
        <f t="shared" si="66"/>
        <v>18941.832204261533</v>
      </c>
    </row>
    <row r="166" spans="1:53" x14ac:dyDescent="0.2">
      <c r="A166" s="21" t="b">
        <f t="shared" si="45"/>
        <v>1</v>
      </c>
      <c r="B166" t="s">
        <v>473</v>
      </c>
      <c r="C166" t="s">
        <v>477</v>
      </c>
      <c r="D166">
        <v>3944</v>
      </c>
      <c r="E166" t="s">
        <v>41</v>
      </c>
      <c r="F166">
        <v>3</v>
      </c>
      <c r="G166">
        <v>2555</v>
      </c>
      <c r="H166" t="s">
        <v>42</v>
      </c>
      <c r="I166">
        <v>0</v>
      </c>
      <c r="J166" t="s">
        <v>177</v>
      </c>
      <c r="K166" t="s">
        <v>86</v>
      </c>
      <c r="L166">
        <v>54</v>
      </c>
      <c r="M166" t="s">
        <v>475</v>
      </c>
      <c r="N166">
        <v>33</v>
      </c>
      <c r="O166">
        <v>54033</v>
      </c>
      <c r="P166">
        <v>651</v>
      </c>
      <c r="Q166">
        <v>10120</v>
      </c>
      <c r="R166">
        <v>1974</v>
      </c>
      <c r="S166">
        <v>2040</v>
      </c>
      <c r="T166">
        <v>0</v>
      </c>
      <c r="U166" s="106">
        <v>2429.199301486964</v>
      </c>
      <c r="V166" s="104">
        <f>IFERROR(VLOOKUP($C$4&amp;"yr",LOOKUPS!$B$12:$D$26,2,FALSE),"")</f>
        <v>0.12499399999999999</v>
      </c>
      <c r="W166" s="106">
        <v>13.195458305984964</v>
      </c>
      <c r="X166" s="106">
        <v>20.55404086360074</v>
      </c>
      <c r="Y166" s="104">
        <v>0.31456866358784791</v>
      </c>
      <c r="Z166" s="104">
        <v>0.4589353402405531</v>
      </c>
      <c r="AA166" s="105">
        <v>10.770801344827431</v>
      </c>
      <c r="AB166" s="105">
        <v>9.64</v>
      </c>
      <c r="AC166" s="106">
        <f>IFERROR((VLOOKUP($C$4&amp;"yr",LOOKUPS!$B$12:$D$26,3,FALSE))*SUM(AA166:AB166),"")</f>
        <v>23.11334314765816</v>
      </c>
      <c r="AD166" s="106">
        <f>IFERROR(VLOOKUP($C$4,LOOKUPS!$F$12:$I$26,4,FALSE),"")</f>
        <v>84.990216928104203</v>
      </c>
      <c r="AE166" s="106">
        <v>205.4</v>
      </c>
      <c r="AF166" s="107">
        <f t="shared" si="46"/>
        <v>0.94286854758232796</v>
      </c>
      <c r="AG166" s="108">
        <f t="shared" si="47"/>
        <v>23084772.48</v>
      </c>
      <c r="AH166" s="109">
        <f t="shared" si="48"/>
        <v>446.21580000431095</v>
      </c>
      <c r="AI166" s="108">
        <f t="shared" si="49"/>
        <v>14764.425643234397</v>
      </c>
      <c r="AJ166" s="108">
        <f t="shared" si="50"/>
        <v>1563540.1632151057</v>
      </c>
      <c r="AK166" s="108">
        <f t="shared" si="56"/>
        <v>23084772.48</v>
      </c>
      <c r="AL166" s="108">
        <f t="shared" si="57"/>
        <v>215078.12153642383</v>
      </c>
      <c r="AM166" s="108">
        <f t="shared" si="58"/>
        <v>1935703.0938278146</v>
      </c>
      <c r="AN166" s="107">
        <f t="shared" si="59"/>
        <v>0.13755842452691394</v>
      </c>
      <c r="AO166" s="107">
        <f t="shared" si="60"/>
        <v>0.80531012305541405</v>
      </c>
      <c r="AP166" s="108">
        <f t="shared" si="51"/>
        <v>135486885.02770677</v>
      </c>
      <c r="AQ166" s="108">
        <f t="shared" si="52"/>
        <v>9171537.7872729022</v>
      </c>
      <c r="AR166" s="108">
        <f t="shared" si="53"/>
        <v>20631629.033437852</v>
      </c>
      <c r="AS166" s="108">
        <f>LOOKUPS!$C$4*('Unit Level Costs'!AK166-'Unit Level Costs'!AG166)</f>
        <v>0</v>
      </c>
      <c r="AT166" s="108">
        <f t="shared" si="54"/>
        <v>44740569.839625821</v>
      </c>
      <c r="AU166" s="108">
        <f t="shared" si="61"/>
        <v>-164515825.85282841</v>
      </c>
      <c r="AV166" s="108">
        <f t="shared" si="62"/>
        <v>45514795.835214943</v>
      </c>
      <c r="AW166" s="112">
        <f t="shared" si="63"/>
        <v>29.110090617450417</v>
      </c>
      <c r="AX166" s="109">
        <f t="shared" si="64"/>
        <v>36.147677502183008</v>
      </c>
      <c r="AY166" s="112">
        <f t="shared" si="65"/>
        <v>32.792957908176547</v>
      </c>
      <c r="AZ166" s="108">
        <f t="shared" si="55"/>
        <v>21348.215598222931</v>
      </c>
      <c r="BA166" s="109">
        <f t="shared" si="66"/>
        <v>18950.668991960221</v>
      </c>
    </row>
    <row r="167" spans="1:53" x14ac:dyDescent="0.2">
      <c r="A167" s="21" t="b">
        <f t="shared" si="45"/>
        <v>1</v>
      </c>
      <c r="B167" t="s">
        <v>89</v>
      </c>
      <c r="C167" t="s">
        <v>90</v>
      </c>
      <c r="D167">
        <v>3948</v>
      </c>
      <c r="E167" t="s">
        <v>41</v>
      </c>
      <c r="F167">
        <v>1</v>
      </c>
      <c r="G167">
        <v>2563</v>
      </c>
      <c r="H167" t="s">
        <v>42</v>
      </c>
      <c r="I167">
        <v>0</v>
      </c>
      <c r="J167" t="s">
        <v>191</v>
      </c>
      <c r="K167" t="s">
        <v>86</v>
      </c>
      <c r="L167">
        <v>54</v>
      </c>
      <c r="M167" t="s">
        <v>478</v>
      </c>
      <c r="N167">
        <v>51</v>
      </c>
      <c r="O167">
        <v>54051</v>
      </c>
      <c r="P167">
        <v>770</v>
      </c>
      <c r="Q167">
        <v>10248</v>
      </c>
      <c r="R167">
        <v>1971</v>
      </c>
      <c r="S167">
        <v>2040</v>
      </c>
      <c r="T167">
        <v>0</v>
      </c>
      <c r="U167" s="106">
        <v>2397.1448854329251</v>
      </c>
      <c r="V167" s="104">
        <f>IFERROR(VLOOKUP($C$4&amp;"yr",LOOKUPS!$B$12:$D$26,2,FALSE),"")</f>
        <v>0.12499399999999999</v>
      </c>
      <c r="W167" s="106">
        <v>13.075613390790524</v>
      </c>
      <c r="X167" s="106">
        <v>19.735465832726995</v>
      </c>
      <c r="Y167" s="104">
        <v>0.31171166128172756</v>
      </c>
      <c r="Z167" s="104">
        <v>0.4528794747012504</v>
      </c>
      <c r="AA167" s="105">
        <v>9.7315859163492604</v>
      </c>
      <c r="AB167" s="105">
        <v>4.82</v>
      </c>
      <c r="AC167" s="106">
        <f>IFERROR((VLOOKUP($C$4&amp;"yr",LOOKUPS!$B$12:$D$26,3,FALSE))*SUM(AA167:AB167),"")</f>
        <v>16.478324047401767</v>
      </c>
      <c r="AD167" s="106">
        <f>IFERROR(VLOOKUP($C$4,LOOKUPS!$F$12:$I$26,4,FALSE),"")</f>
        <v>84.990216928104203</v>
      </c>
      <c r="AE167" s="106">
        <v>205.4</v>
      </c>
      <c r="AF167" s="107">
        <f t="shared" si="46"/>
        <v>0.95479415767032561</v>
      </c>
      <c r="AG167" s="108">
        <f t="shared" si="47"/>
        <v>27649923.84</v>
      </c>
      <c r="AH167" s="109">
        <f t="shared" si="48"/>
        <v>529.98202081306977</v>
      </c>
      <c r="AI167" s="108">
        <f t="shared" si="49"/>
        <v>14889.108856738414</v>
      </c>
      <c r="AJ167" s="108">
        <f t="shared" si="50"/>
        <v>1857057.0009289966</v>
      </c>
      <c r="AK167" s="108">
        <f t="shared" si="56"/>
        <v>27649923.84</v>
      </c>
      <c r="AL167" s="108">
        <f t="shared" si="57"/>
        <v>257611.10209271521</v>
      </c>
      <c r="AM167" s="108">
        <f t="shared" si="58"/>
        <v>2318499.9188344372</v>
      </c>
      <c r="AN167" s="107">
        <f t="shared" si="59"/>
        <v>0.13872008342438855</v>
      </c>
      <c r="AO167" s="107">
        <f t="shared" si="60"/>
        <v>0.81607407424593703</v>
      </c>
      <c r="AP167" s="108">
        <f t="shared" si="51"/>
        <v>158797838.65828866</v>
      </c>
      <c r="AQ167" s="108">
        <f t="shared" si="52"/>
        <v>10459442.063715946</v>
      </c>
      <c r="AR167" s="108">
        <f t="shared" si="53"/>
        <v>24282159.388808478</v>
      </c>
      <c r="AS167" s="108">
        <f>LOOKUPS!$C$4*('Unit Level Costs'!AK167-'Unit Level Costs'!AG167)</f>
        <v>0</v>
      </c>
      <c r="AT167" s="108">
        <f t="shared" si="54"/>
        <v>38204992.966428548</v>
      </c>
      <c r="AU167" s="108">
        <f t="shared" si="61"/>
        <v>-197049811.0495308</v>
      </c>
      <c r="AV167" s="108">
        <f t="shared" si="62"/>
        <v>34694622.027710825</v>
      </c>
      <c r="AW167" s="112">
        <f t="shared" si="63"/>
        <v>18.682583254232245</v>
      </c>
      <c r="AX167" s="109">
        <f t="shared" si="64"/>
        <v>22.893244429429025</v>
      </c>
      <c r="AY167" s="112">
        <f t="shared" si="65"/>
        <v>20.768615104262928</v>
      </c>
      <c r="AZ167" s="108">
        <f t="shared" si="55"/>
        <v>15991.833630282454</v>
      </c>
      <c r="BA167" s="109">
        <f t="shared" si="66"/>
        <v>14385.589105758829</v>
      </c>
    </row>
    <row r="168" spans="1:53" x14ac:dyDescent="0.2">
      <c r="A168" s="21" t="b">
        <f t="shared" si="45"/>
        <v>1</v>
      </c>
      <c r="B168" t="s">
        <v>89</v>
      </c>
      <c r="C168" t="s">
        <v>91</v>
      </c>
      <c r="D168">
        <v>3948</v>
      </c>
      <c r="E168" t="s">
        <v>41</v>
      </c>
      <c r="F168">
        <v>2</v>
      </c>
      <c r="G168">
        <v>2564</v>
      </c>
      <c r="H168" t="s">
        <v>42</v>
      </c>
      <c r="I168">
        <v>0</v>
      </c>
      <c r="J168" t="s">
        <v>191</v>
      </c>
      <c r="K168" t="s">
        <v>86</v>
      </c>
      <c r="L168">
        <v>54</v>
      </c>
      <c r="M168" t="s">
        <v>478</v>
      </c>
      <c r="N168">
        <v>51</v>
      </c>
      <c r="O168">
        <v>54051</v>
      </c>
      <c r="P168">
        <v>790</v>
      </c>
      <c r="Q168">
        <v>9996</v>
      </c>
      <c r="R168">
        <v>1971</v>
      </c>
      <c r="S168">
        <v>2040</v>
      </c>
      <c r="T168">
        <v>0</v>
      </c>
      <c r="U168" s="106">
        <v>2386.9966546637802</v>
      </c>
      <c r="V168" s="104">
        <f>IFERROR(VLOOKUP($C$4&amp;"yr",LOOKUPS!$B$12:$D$26,2,FALSE),"")</f>
        <v>0.12499399999999999</v>
      </c>
      <c r="W168" s="106">
        <v>13.037462734286915</v>
      </c>
      <c r="X168" s="106">
        <v>19.595620148554403</v>
      </c>
      <c r="Y168" s="104">
        <v>0.31080218161432588</v>
      </c>
      <c r="Z168" s="104">
        <v>0.45096222495643645</v>
      </c>
      <c r="AA168" s="105">
        <v>9.7315859163492604</v>
      </c>
      <c r="AB168" s="105">
        <v>4.82</v>
      </c>
      <c r="AC168" s="106">
        <f>IFERROR((VLOOKUP($C$4&amp;"yr",LOOKUPS!$B$12:$D$26,3,FALSE))*SUM(AA168:AB168),"")</f>
        <v>16.478324047401767</v>
      </c>
      <c r="AD168" s="106">
        <f>IFERROR(VLOOKUP($C$4,LOOKUPS!$F$12:$I$26,4,FALSE),"")</f>
        <v>84.990216928104203</v>
      </c>
      <c r="AE168" s="106">
        <v>205.4</v>
      </c>
      <c r="AF168" s="107">
        <f t="shared" si="46"/>
        <v>0.93131561280957997</v>
      </c>
      <c r="AG168" s="108">
        <f t="shared" si="47"/>
        <v>27670527.359999999</v>
      </c>
      <c r="AH168" s="109">
        <f t="shared" si="48"/>
        <v>544.4662765246826</v>
      </c>
      <c r="AI168" s="108">
        <f t="shared" si="49"/>
        <v>14503.818400664539</v>
      </c>
      <c r="AJ168" s="108">
        <f t="shared" si="50"/>
        <v>1907809.8329424881</v>
      </c>
      <c r="AK168" s="108">
        <f t="shared" si="56"/>
        <v>27670527.359999999</v>
      </c>
      <c r="AL168" s="108">
        <f t="shared" si="57"/>
        <v>257803.06267549671</v>
      </c>
      <c r="AM168" s="108">
        <f t="shared" si="58"/>
        <v>2320227.5640794705</v>
      </c>
      <c r="AN168" s="107">
        <f t="shared" si="59"/>
        <v>0.13513037736988553</v>
      </c>
      <c r="AO168" s="107">
        <f t="shared" si="60"/>
        <v>0.79618523543969444</v>
      </c>
      <c r="AP168" s="108">
        <f t="shared" si="51"/>
        <v>162447099.74512392</v>
      </c>
      <c r="AQ168" s="108">
        <f t="shared" si="52"/>
        <v>10669154.338475464</v>
      </c>
      <c r="AR168" s="108">
        <f t="shared" si="53"/>
        <v>24872999.601093836</v>
      </c>
      <c r="AS168" s="108">
        <f>LOOKUPS!$C$4*('Unit Level Costs'!AK168-'Unit Level Costs'!AG168)</f>
        <v>0</v>
      </c>
      <c r="AT168" s="108">
        <f t="shared" si="54"/>
        <v>38233461.664615162</v>
      </c>
      <c r="AU168" s="108">
        <f t="shared" si="61"/>
        <v>-197196643.99368098</v>
      </c>
      <c r="AV168" s="108">
        <f t="shared" si="62"/>
        <v>39026071.355627388</v>
      </c>
      <c r="AW168" s="112">
        <f t="shared" si="63"/>
        <v>20.455954614426105</v>
      </c>
      <c r="AX168" s="109">
        <f t="shared" si="64"/>
        <v>25.692456609207625</v>
      </c>
      <c r="AY168" s="112">
        <f t="shared" si="65"/>
        <v>23.308043735106253</v>
      </c>
      <c r="AZ168" s="108">
        <f t="shared" si="55"/>
        <v>18413.35455073394</v>
      </c>
      <c r="BA168" s="109">
        <f t="shared" si="66"/>
        <v>16160.204145396623</v>
      </c>
    </row>
    <row r="169" spans="1:53" x14ac:dyDescent="0.2">
      <c r="A169" s="21" t="b">
        <f t="shared" si="45"/>
        <v>1</v>
      </c>
      <c r="B169" t="s">
        <v>479</v>
      </c>
      <c r="C169" t="s">
        <v>480</v>
      </c>
      <c r="D169">
        <v>3954</v>
      </c>
      <c r="E169" t="s">
        <v>41</v>
      </c>
      <c r="F169">
        <v>1</v>
      </c>
      <c r="G169">
        <v>2565</v>
      </c>
      <c r="H169" t="s">
        <v>42</v>
      </c>
      <c r="I169">
        <v>0</v>
      </c>
      <c r="J169" t="s">
        <v>177</v>
      </c>
      <c r="K169" t="s">
        <v>86</v>
      </c>
      <c r="L169">
        <v>54</v>
      </c>
      <c r="M169" t="s">
        <v>481</v>
      </c>
      <c r="N169">
        <v>23</v>
      </c>
      <c r="O169">
        <v>54023</v>
      </c>
      <c r="P169">
        <v>554</v>
      </c>
      <c r="Q169">
        <v>10094</v>
      </c>
      <c r="R169">
        <v>1965</v>
      </c>
      <c r="S169">
        <v>9999</v>
      </c>
      <c r="T169">
        <v>0</v>
      </c>
      <c r="U169" s="106">
        <v>2421.1100730808407</v>
      </c>
      <c r="V169" s="104">
        <f>IFERROR(VLOOKUP($C$4&amp;"yr",LOOKUPS!$B$12:$D$26,2,FALSE),"")</f>
        <v>0.12499399999999999</v>
      </c>
      <c r="W169" s="106">
        <v>13.16530828959667</v>
      </c>
      <c r="X169" s="106">
        <v>21.277601489869454</v>
      </c>
      <c r="Y169" s="104">
        <v>0.31384991247345001</v>
      </c>
      <c r="Z169" s="104">
        <v>0.4574070865527739</v>
      </c>
      <c r="AA169" s="105">
        <v>11.936991089484215</v>
      </c>
      <c r="AB169" s="105">
        <v>9.64</v>
      </c>
      <c r="AC169" s="106">
        <f>IFERROR((VLOOKUP($C$4&amp;"yr",LOOKUPS!$B$12:$D$26,3,FALSE))*SUM(AA169:AB169),"")</f>
        <v>24.433945082298173</v>
      </c>
      <c r="AD169" s="106">
        <f>IFERROR(VLOOKUP($C$4,LOOKUPS!$F$12:$I$26,4,FALSE),"")</f>
        <v>84.990216928104203</v>
      </c>
      <c r="AE169" s="106">
        <v>205.4</v>
      </c>
      <c r="AF169" s="107">
        <f t="shared" si="46"/>
        <v>0.94044615803320331</v>
      </c>
      <c r="AG169" s="108">
        <f t="shared" si="47"/>
        <v>19594634.304000001</v>
      </c>
      <c r="AH169" s="109">
        <f t="shared" si="48"/>
        <v>380.1271484897087</v>
      </c>
      <c r="AI169" s="108">
        <f t="shared" si="49"/>
        <v>14711.0671316637</v>
      </c>
      <c r="AJ169" s="108">
        <f t="shared" si="50"/>
        <v>1331965.5283079394</v>
      </c>
      <c r="AK169" s="108">
        <f t="shared" si="56"/>
        <v>19594634.304000005</v>
      </c>
      <c r="AL169" s="108">
        <f t="shared" si="57"/>
        <v>182560.91291125832</v>
      </c>
      <c r="AM169" s="108">
        <f t="shared" si="58"/>
        <v>1643048.2162013249</v>
      </c>
      <c r="AN169" s="107">
        <f t="shared" si="59"/>
        <v>0.13706128952389204</v>
      </c>
      <c r="AO169" s="107">
        <f t="shared" si="60"/>
        <v>0.80338486850931123</v>
      </c>
      <c r="AP169" s="108">
        <f t="shared" si="51"/>
        <v>115035686.55448171</v>
      </c>
      <c r="AQ169" s="108">
        <f t="shared" si="52"/>
        <v>8088193.9810444526</v>
      </c>
      <c r="AR169" s="108">
        <f t="shared" si="53"/>
        <v>17535736.811289523</v>
      </c>
      <c r="AS169" s="108">
        <f>LOOKUPS!$C$4*('Unit Level Costs'!AK169-'Unit Level Costs'!AG169)</f>
        <v>5.8813807940904981E-9</v>
      </c>
      <c r="AT169" s="108">
        <f t="shared" si="54"/>
        <v>40146149.882231146</v>
      </c>
      <c r="AU169" s="108">
        <f t="shared" si="61"/>
        <v>-139643024.31828526</v>
      </c>
      <c r="AV169" s="108">
        <f t="shared" si="62"/>
        <v>41162742.910761595</v>
      </c>
      <c r="AW169" s="112">
        <f t="shared" si="63"/>
        <v>30.903759921664513</v>
      </c>
      <c r="AX169" s="109">
        <f t="shared" si="64"/>
        <v>38.466942972185613</v>
      </c>
      <c r="AY169" s="112">
        <f t="shared" si="65"/>
        <v>34.896981740166574</v>
      </c>
      <c r="AZ169" s="108">
        <f t="shared" si="55"/>
        <v>19332.927884052282</v>
      </c>
      <c r="BA169" s="109">
        <f t="shared" si="66"/>
        <v>17120.68299660214</v>
      </c>
    </row>
    <row r="170" spans="1:53" x14ac:dyDescent="0.2">
      <c r="A170" s="21" t="b">
        <f t="shared" si="45"/>
        <v>1</v>
      </c>
      <c r="B170" t="s">
        <v>479</v>
      </c>
      <c r="C170" t="s">
        <v>482</v>
      </c>
      <c r="D170">
        <v>3954</v>
      </c>
      <c r="E170" t="s">
        <v>41</v>
      </c>
      <c r="F170">
        <v>2</v>
      </c>
      <c r="G170">
        <v>2566</v>
      </c>
      <c r="H170" t="s">
        <v>42</v>
      </c>
      <c r="I170">
        <v>0</v>
      </c>
      <c r="J170" t="s">
        <v>177</v>
      </c>
      <c r="K170" t="s">
        <v>86</v>
      </c>
      <c r="L170">
        <v>54</v>
      </c>
      <c r="M170" t="s">
        <v>481</v>
      </c>
      <c r="N170">
        <v>23</v>
      </c>
      <c r="O170">
        <v>54023</v>
      </c>
      <c r="P170">
        <v>555</v>
      </c>
      <c r="Q170">
        <v>10069</v>
      </c>
      <c r="R170">
        <v>1966</v>
      </c>
      <c r="S170">
        <v>9999</v>
      </c>
      <c r="T170">
        <v>0</v>
      </c>
      <c r="U170" s="106">
        <v>2412.3825016996934</v>
      </c>
      <c r="V170" s="104">
        <f>IFERROR(VLOOKUP($C$4&amp;"yr",LOOKUPS!$B$12:$D$26,2,FALSE),"")</f>
        <v>0.12499399999999999</v>
      </c>
      <c r="W170" s="106">
        <v>13.132708060431966</v>
      </c>
      <c r="X170" s="106">
        <v>21.228356090298242</v>
      </c>
      <c r="Y170" s="104">
        <v>0.31307275034060106</v>
      </c>
      <c r="Z170" s="104">
        <v>0.45575823421742684</v>
      </c>
      <c r="AA170" s="105">
        <v>11.936991089484215</v>
      </c>
      <c r="AB170" s="105">
        <v>9.64</v>
      </c>
      <c r="AC170" s="106">
        <f>IFERROR((VLOOKUP($C$4&amp;"yr",LOOKUPS!$B$12:$D$26,3,FALSE))*SUM(AA170:AB170),"")</f>
        <v>24.433945082298173</v>
      </c>
      <c r="AD170" s="106">
        <f>IFERROR(VLOOKUP($C$4,LOOKUPS!$F$12:$I$26,4,FALSE),"")</f>
        <v>84.990216928104203</v>
      </c>
      <c r="AE170" s="106">
        <v>205.4</v>
      </c>
      <c r="AF170" s="107">
        <f t="shared" si="46"/>
        <v>0.93811693731289114</v>
      </c>
      <c r="AG170" s="108">
        <f t="shared" si="47"/>
        <v>19581385.68</v>
      </c>
      <c r="AH170" s="109">
        <f t="shared" si="48"/>
        <v>381.24462356096643</v>
      </c>
      <c r="AI170" s="108">
        <f t="shared" si="49"/>
        <v>14658.029660335271</v>
      </c>
      <c r="AJ170" s="108">
        <f t="shared" si="50"/>
        <v>1335881.1609576263</v>
      </c>
      <c r="AK170" s="108">
        <f t="shared" si="56"/>
        <v>19581385.680000003</v>
      </c>
      <c r="AL170" s="108">
        <f t="shared" si="57"/>
        <v>182437.47703311261</v>
      </c>
      <c r="AM170" s="108">
        <f t="shared" si="58"/>
        <v>1641937.2932980133</v>
      </c>
      <c r="AN170" s="107">
        <f t="shared" si="59"/>
        <v>0.1365671456152075</v>
      </c>
      <c r="AO170" s="107">
        <f t="shared" si="60"/>
        <v>0.8015497916976837</v>
      </c>
      <c r="AP170" s="108">
        <f t="shared" si="51"/>
        <v>114957964.09604278</v>
      </c>
      <c r="AQ170" s="108">
        <f t="shared" si="52"/>
        <v>8093196.6264639022</v>
      </c>
      <c r="AR170" s="108">
        <f t="shared" si="53"/>
        <v>17543737.290287431</v>
      </c>
      <c r="AS170" s="108">
        <f>LOOKUPS!$C$4*('Unit Level Costs'!AK170-'Unit Level Costs'!AG170)</f>
        <v>5.8813807940904981E-9</v>
      </c>
      <c r="AT170" s="108">
        <f t="shared" si="54"/>
        <v>40119005.653020963</v>
      </c>
      <c r="AU170" s="108">
        <f t="shared" si="61"/>
        <v>-139548606.7397424</v>
      </c>
      <c r="AV170" s="108">
        <f t="shared" si="62"/>
        <v>41165296.926072657</v>
      </c>
      <c r="AW170" s="112">
        <f t="shared" si="63"/>
        <v>30.815089043222464</v>
      </c>
      <c r="AX170" s="109">
        <f t="shared" si="64"/>
        <v>38.444385317543478</v>
      </c>
      <c r="AY170" s="112">
        <f t="shared" si="65"/>
        <v>34.876517570120178</v>
      </c>
      <c r="AZ170" s="108">
        <f t="shared" si="55"/>
        <v>19356.4672514167</v>
      </c>
      <c r="BA170" s="109">
        <f t="shared" si="66"/>
        <v>17102.374418988467</v>
      </c>
    </row>
    <row r="171" spans="1:53" x14ac:dyDescent="0.2">
      <c r="A171" s="21" t="b">
        <f t="shared" si="45"/>
        <v>1</v>
      </c>
      <c r="B171" t="s">
        <v>479</v>
      </c>
      <c r="C171" t="s">
        <v>483</v>
      </c>
      <c r="D171">
        <v>3954</v>
      </c>
      <c r="E171" t="s">
        <v>41</v>
      </c>
      <c r="F171">
        <v>3</v>
      </c>
      <c r="G171">
        <v>2567</v>
      </c>
      <c r="H171" t="s">
        <v>42</v>
      </c>
      <c r="I171">
        <v>0</v>
      </c>
      <c r="J171" t="s">
        <v>177</v>
      </c>
      <c r="K171" t="s">
        <v>86</v>
      </c>
      <c r="L171">
        <v>54</v>
      </c>
      <c r="M171" t="s">
        <v>481</v>
      </c>
      <c r="N171">
        <v>23</v>
      </c>
      <c r="O171">
        <v>54023</v>
      </c>
      <c r="P171">
        <v>520</v>
      </c>
      <c r="Q171">
        <v>10433</v>
      </c>
      <c r="R171">
        <v>1973</v>
      </c>
      <c r="S171">
        <v>9999</v>
      </c>
      <c r="T171">
        <v>0</v>
      </c>
      <c r="U171" s="106">
        <v>2460.5249770649198</v>
      </c>
      <c r="V171" s="104">
        <f>IFERROR(VLOOKUP($C$4&amp;"yr",LOOKUPS!$B$12:$D$26,2,FALSE),"")</f>
        <v>0.12499399999999999</v>
      </c>
      <c r="W171" s="106">
        <v>13.311621240714556</v>
      </c>
      <c r="X171" s="106">
        <v>21.791104735073485</v>
      </c>
      <c r="Y171" s="104">
        <v>0.31733789056647865</v>
      </c>
      <c r="Z171" s="104">
        <v>0.46485352882674008</v>
      </c>
      <c r="AA171" s="105">
        <v>11.936991089484215</v>
      </c>
      <c r="AB171" s="105">
        <v>9.64</v>
      </c>
      <c r="AC171" s="106">
        <f>IFERROR((VLOOKUP($C$4&amp;"yr",LOOKUPS!$B$12:$D$26,3,FALSE))*SUM(AA171:AB171),"")</f>
        <v>24.433945082298173</v>
      </c>
      <c r="AD171" s="106">
        <f>IFERROR(VLOOKUP($C$4,LOOKUPS!$F$12:$I$26,4,FALSE),"")</f>
        <v>84.990216928104203</v>
      </c>
      <c r="AE171" s="106">
        <v>205.4</v>
      </c>
      <c r="AF171" s="107">
        <f t="shared" si="46"/>
        <v>0.97203039100063504</v>
      </c>
      <c r="AG171" s="108">
        <f t="shared" si="47"/>
        <v>19009760.640000001</v>
      </c>
      <c r="AH171" s="109">
        <f t="shared" si="48"/>
        <v>354.98429690543111</v>
      </c>
      <c r="AI171" s="108">
        <f t="shared" si="49"/>
        <v>15282.816866249379</v>
      </c>
      <c r="AJ171" s="108">
        <f t="shared" si="50"/>
        <v>1243864.9763566307</v>
      </c>
      <c r="AK171" s="108">
        <f t="shared" si="56"/>
        <v>19009760.640000001</v>
      </c>
      <c r="AL171" s="108">
        <f t="shared" si="57"/>
        <v>177111.71348344372</v>
      </c>
      <c r="AM171" s="108">
        <f t="shared" si="58"/>
        <v>1594005.4213509934</v>
      </c>
      <c r="AN171" s="107">
        <f t="shared" si="59"/>
        <v>0.14238821483841163</v>
      </c>
      <c r="AO171" s="107">
        <f t="shared" si="60"/>
        <v>0.82964217616222347</v>
      </c>
      <c r="AP171" s="108">
        <f t="shared" si="51"/>
        <v>109175725.4388313</v>
      </c>
      <c r="AQ171" s="108">
        <f t="shared" si="52"/>
        <v>7735499.9931726716</v>
      </c>
      <c r="AR171" s="108">
        <f t="shared" si="53"/>
        <v>16557859.439849835</v>
      </c>
      <c r="AS171" s="108">
        <f>LOOKUPS!$C$4*('Unit Level Costs'!AK171-'Unit Level Costs'!AG171)</f>
        <v>0</v>
      </c>
      <c r="AT171" s="108">
        <f t="shared" si="54"/>
        <v>38947840.926175736</v>
      </c>
      <c r="AU171" s="108">
        <f t="shared" si="61"/>
        <v>-135474866.54519507</v>
      </c>
      <c r="AV171" s="108">
        <f t="shared" si="62"/>
        <v>36942059.252834469</v>
      </c>
      <c r="AW171" s="112">
        <f t="shared" si="63"/>
        <v>29.699412681463546</v>
      </c>
      <c r="AX171" s="109">
        <f t="shared" si="64"/>
        <v>35.797857841374125</v>
      </c>
      <c r="AY171" s="112">
        <f t="shared" si="65"/>
        <v>32.47560359373503</v>
      </c>
      <c r="AZ171" s="108">
        <f t="shared" si="55"/>
        <v>16887.313868742214</v>
      </c>
      <c r="BA171" s="109">
        <f t="shared" si="66"/>
        <v>15443.694594361044</v>
      </c>
    </row>
    <row r="172" spans="1:53" x14ac:dyDescent="0.2">
      <c r="A172" s="21" t="b">
        <f t="shared" si="45"/>
        <v>1</v>
      </c>
      <c r="B172" t="s">
        <v>484</v>
      </c>
      <c r="C172" t="s">
        <v>485</v>
      </c>
      <c r="D172">
        <v>4078</v>
      </c>
      <c r="E172" t="s">
        <v>41</v>
      </c>
      <c r="F172">
        <v>3</v>
      </c>
      <c r="G172">
        <v>2615</v>
      </c>
      <c r="H172" t="s">
        <v>42</v>
      </c>
      <c r="I172">
        <v>0</v>
      </c>
      <c r="J172" t="s">
        <v>486</v>
      </c>
      <c r="K172" t="s">
        <v>487</v>
      </c>
      <c r="L172">
        <v>55</v>
      </c>
      <c r="M172" t="s">
        <v>488</v>
      </c>
      <c r="N172">
        <v>73</v>
      </c>
      <c r="O172">
        <v>55073</v>
      </c>
      <c r="P172">
        <v>327</v>
      </c>
      <c r="Q172">
        <v>9994</v>
      </c>
      <c r="R172">
        <v>1981</v>
      </c>
      <c r="S172">
        <v>9999</v>
      </c>
      <c r="T172">
        <v>0</v>
      </c>
      <c r="U172" s="106">
        <v>2386.3143990312869</v>
      </c>
      <c r="V172" s="104">
        <f>IFERROR(VLOOKUP($C$4&amp;"yr",LOOKUPS!$B$12:$D$26,2,FALSE),"")</f>
        <v>0.12499399999999999</v>
      </c>
      <c r="W172" s="106">
        <v>13.034894285708475</v>
      </c>
      <c r="X172" s="106">
        <v>24.660978783853786</v>
      </c>
      <c r="Y172" s="104">
        <v>0.31074095195347756</v>
      </c>
      <c r="Z172" s="104">
        <v>0.45083333013062399</v>
      </c>
      <c r="AA172" s="105">
        <v>26.676986956113726</v>
      </c>
      <c r="AB172" s="105">
        <v>4.82</v>
      </c>
      <c r="AC172" s="106">
        <f>IFERROR((VLOOKUP($C$4&amp;"yr",LOOKUPS!$B$12:$D$26,3,FALSE))*SUM(AA172:AB172),"")</f>
        <v>35.667422132765104</v>
      </c>
      <c r="AD172" s="106">
        <f>IFERROR(VLOOKUP($C$4,LOOKUPS!$F$12:$I$26,4,FALSE),"")</f>
        <v>84.990216928104203</v>
      </c>
      <c r="AE172" s="106">
        <v>214.13</v>
      </c>
      <c r="AF172" s="107">
        <f t="shared" si="46"/>
        <v>0.97070453597024398</v>
      </c>
      <c r="AG172" s="108">
        <f t="shared" si="47"/>
        <v>11451205.152000001</v>
      </c>
      <c r="AH172" s="109">
        <f t="shared" si="48"/>
        <v>225.38770871121281</v>
      </c>
      <c r="AI172" s="108">
        <f t="shared" si="49"/>
        <v>14499.628301325456</v>
      </c>
      <c r="AJ172" s="108">
        <f t="shared" si="50"/>
        <v>789758.53132408974</v>
      </c>
      <c r="AK172" s="108">
        <f t="shared" si="56"/>
        <v>11451205.151999999</v>
      </c>
      <c r="AL172" s="108">
        <f t="shared" si="57"/>
        <v>111224.10229509932</v>
      </c>
      <c r="AM172" s="108">
        <f t="shared" si="58"/>
        <v>1001016.9206558939</v>
      </c>
      <c r="AN172" s="107">
        <f t="shared" si="59"/>
        <v>0.14083304944946112</v>
      </c>
      <c r="AO172" s="107">
        <f t="shared" si="60"/>
        <v>0.8298714865207828</v>
      </c>
      <c r="AP172" s="108">
        <f t="shared" si="51"/>
        <v>67227514.757171586</v>
      </c>
      <c r="AQ172" s="108">
        <f t="shared" si="52"/>
        <v>5558281.5026686359</v>
      </c>
      <c r="AR172" s="108">
        <f t="shared" si="53"/>
        <v>10294418.967045896</v>
      </c>
      <c r="AS172" s="108">
        <f>LOOKUPS!$C$4*('Unit Level Costs'!AK172-'Unit Level Costs'!AG172)</f>
        <v>-2.9406903970452491E-9</v>
      </c>
      <c r="AT172" s="108">
        <f t="shared" si="54"/>
        <v>35703693.071074396</v>
      </c>
      <c r="AU172" s="108">
        <f t="shared" si="61"/>
        <v>-85076645.235247299</v>
      </c>
      <c r="AV172" s="108">
        <f t="shared" si="62"/>
        <v>33707263.062713221</v>
      </c>
      <c r="AW172" s="112">
        <f t="shared" si="63"/>
        <v>42.680467162792723</v>
      </c>
      <c r="AX172" s="109">
        <f t="shared" si="64"/>
        <v>51.430212817323806</v>
      </c>
      <c r="AY172" s="112">
        <f t="shared" si="65"/>
        <v>46.657182996755694</v>
      </c>
      <c r="AZ172" s="108">
        <f t="shared" si="55"/>
        <v>15256.898839939111</v>
      </c>
      <c r="BA172" s="109">
        <f t="shared" si="66"/>
        <v>13956.51276223322</v>
      </c>
    </row>
    <row r="173" spans="1:53" x14ac:dyDescent="0.2">
      <c r="A173" s="21" t="b">
        <f t="shared" si="45"/>
        <v>1</v>
      </c>
      <c r="B173" t="s">
        <v>484</v>
      </c>
      <c r="C173" t="s">
        <v>489</v>
      </c>
      <c r="D173">
        <v>4078</v>
      </c>
      <c r="E173" t="s">
        <v>41</v>
      </c>
      <c r="F173">
        <v>4</v>
      </c>
      <c r="G173">
        <v>89565</v>
      </c>
      <c r="H173" t="s">
        <v>42</v>
      </c>
      <c r="I173">
        <v>0</v>
      </c>
      <c r="J173" t="s">
        <v>486</v>
      </c>
      <c r="K173" t="s">
        <v>487</v>
      </c>
      <c r="L173">
        <v>55</v>
      </c>
      <c r="M173" t="s">
        <v>488</v>
      </c>
      <c r="N173">
        <v>73</v>
      </c>
      <c r="O173">
        <v>55073</v>
      </c>
      <c r="P173">
        <v>550</v>
      </c>
      <c r="Q173">
        <v>9679</v>
      </c>
      <c r="R173">
        <v>2008</v>
      </c>
      <c r="S173">
        <v>9999</v>
      </c>
      <c r="T173">
        <v>0</v>
      </c>
      <c r="U173" s="106">
        <v>2278.7178948208389</v>
      </c>
      <c r="V173" s="104">
        <f>IFERROR(VLOOKUP($C$4&amp;"yr",LOOKUPS!$B$12:$D$26,2,FALSE),"")</f>
        <v>0.12499399999999999</v>
      </c>
      <c r="W173" s="106">
        <v>12.624039436679139</v>
      </c>
      <c r="X173" s="106">
        <v>20.649802614714293</v>
      </c>
      <c r="Y173" s="104">
        <v>0.30094651679322804</v>
      </c>
      <c r="Z173" s="104">
        <v>0.43050571096891538</v>
      </c>
      <c r="AA173" s="105">
        <v>26.676986956113726</v>
      </c>
      <c r="AB173" s="105">
        <v>4.82</v>
      </c>
      <c r="AC173" s="106">
        <f>IFERROR((VLOOKUP($C$4&amp;"yr",LOOKUPS!$B$12:$D$26,3,FALSE))*SUM(AA173:AB173),"")</f>
        <v>35.667422132765104</v>
      </c>
      <c r="AD173" s="106">
        <f>IFERROR(VLOOKUP($C$4,LOOKUPS!$F$12:$I$26,4,FALSE),"")</f>
        <v>84.990216928104203</v>
      </c>
      <c r="AE173" s="106">
        <v>214.13</v>
      </c>
      <c r="AF173" s="107">
        <f t="shared" si="46"/>
        <v>0.94010898575705337</v>
      </c>
      <c r="AG173" s="108">
        <f t="shared" si="47"/>
        <v>18653368.800000001</v>
      </c>
      <c r="AH173" s="109">
        <f t="shared" si="48"/>
        <v>384.4794157637246</v>
      </c>
      <c r="AI173" s="108">
        <f t="shared" si="49"/>
        <v>13845.864776468132</v>
      </c>
      <c r="AJ173" s="108">
        <f t="shared" si="50"/>
        <v>1347215.8728360911</v>
      </c>
      <c r="AK173" s="108">
        <f t="shared" si="56"/>
        <v>18653368.800000004</v>
      </c>
      <c r="AL173" s="108">
        <f t="shared" si="57"/>
        <v>181177.80373509938</v>
      </c>
      <c r="AM173" s="108">
        <f t="shared" si="58"/>
        <v>1630600.2336158946</v>
      </c>
      <c r="AN173" s="107">
        <f t="shared" si="59"/>
        <v>0.13448312730586598</v>
      </c>
      <c r="AO173" s="107">
        <f t="shared" si="60"/>
        <v>0.80562585845118739</v>
      </c>
      <c r="AP173" s="108">
        <f t="shared" si="51"/>
        <v>109509758.89063321</v>
      </c>
      <c r="AQ173" s="108">
        <f t="shared" si="52"/>
        <v>7939424.0449415836</v>
      </c>
      <c r="AR173" s="108">
        <f t="shared" si="53"/>
        <v>17007306.308402922</v>
      </c>
      <c r="AS173" s="108">
        <f>LOOKUPS!$C$4*('Unit Level Costs'!AK173-'Unit Level Costs'!AG173)</f>
        <v>5.8813807940904981E-9</v>
      </c>
      <c r="AT173" s="108">
        <f t="shared" si="54"/>
        <v>58159306.862163506</v>
      </c>
      <c r="AU173" s="108">
        <f t="shared" si="61"/>
        <v>-138585067.57803228</v>
      </c>
      <c r="AV173" s="108">
        <f t="shared" si="62"/>
        <v>54030728.528108954</v>
      </c>
      <c r="AW173" s="112">
        <f t="shared" si="63"/>
        <v>40.105472046114023</v>
      </c>
      <c r="AX173" s="109">
        <f t="shared" si="64"/>
        <v>49.781758648135551</v>
      </c>
      <c r="AY173" s="112">
        <f t="shared" si="65"/>
        <v>45.161715184736956</v>
      </c>
      <c r="AZ173" s="108">
        <f t="shared" si="55"/>
        <v>24838.943351605325</v>
      </c>
      <c r="BA173" s="109">
        <f t="shared" si="66"/>
        <v>22058.009625362713</v>
      </c>
    </row>
    <row r="174" spans="1:53" x14ac:dyDescent="0.2">
      <c r="A174" s="21" t="b">
        <f t="shared" si="45"/>
        <v>1</v>
      </c>
      <c r="B174" t="s">
        <v>490</v>
      </c>
      <c r="C174" t="s">
        <v>491</v>
      </c>
      <c r="D174">
        <v>4125</v>
      </c>
      <c r="E174" t="s">
        <v>41</v>
      </c>
      <c r="F174">
        <v>9</v>
      </c>
      <c r="G174">
        <v>2622</v>
      </c>
      <c r="H174" t="s">
        <v>42</v>
      </c>
      <c r="I174">
        <v>0</v>
      </c>
      <c r="J174" t="s">
        <v>486</v>
      </c>
      <c r="K174" t="s">
        <v>487</v>
      </c>
      <c r="L174">
        <v>55</v>
      </c>
      <c r="M174" t="s">
        <v>490</v>
      </c>
      <c r="N174">
        <v>71</v>
      </c>
      <c r="O174">
        <v>55071</v>
      </c>
      <c r="P174">
        <v>58</v>
      </c>
      <c r="Q174">
        <v>12066</v>
      </c>
      <c r="R174">
        <v>2005</v>
      </c>
      <c r="S174">
        <v>9999</v>
      </c>
      <c r="T174">
        <v>0</v>
      </c>
      <c r="U174" s="106">
        <v>3176.9480185307789</v>
      </c>
      <c r="V174" s="104">
        <f>IFERROR(VLOOKUP($C$4&amp;"yr",LOOKUPS!$B$12:$D$26,2,FALSE),"")</f>
        <v>0.12499399999999999</v>
      </c>
      <c r="W174" s="106">
        <v>15.733751670677094</v>
      </c>
      <c r="X174" s="106">
        <v>68.086247764551388</v>
      </c>
      <c r="Y174" s="104">
        <v>0.37507944942110316</v>
      </c>
      <c r="Z174" s="104">
        <v>0.60020341637612573</v>
      </c>
      <c r="AA174" s="105">
        <v>49.374975801574486</v>
      </c>
      <c r="AB174" s="105">
        <v>4.82</v>
      </c>
      <c r="AC174" s="106">
        <f>IFERROR((VLOOKUP($C$4&amp;"yr",LOOKUPS!$B$12:$D$26,3,FALSE))*SUM(AA174:AB174),"")</f>
        <v>61.370793405829019</v>
      </c>
      <c r="AD174" s="106">
        <f>IFERROR(VLOOKUP($C$4,LOOKUPS!$F$12:$I$26,4,FALSE),"")</f>
        <v>84.990216928104203</v>
      </c>
      <c r="AE174" s="106">
        <v>205.4</v>
      </c>
      <c r="AF174" s="107">
        <f t="shared" si="46"/>
        <v>1.1241750884514197</v>
      </c>
      <c r="AG174" s="108">
        <f t="shared" si="47"/>
        <v>2452197.3119999999</v>
      </c>
      <c r="AH174" s="109">
        <f t="shared" si="48"/>
        <v>36.245391933576016</v>
      </c>
      <c r="AI174" s="108">
        <f t="shared" si="49"/>
        <v>19308.054421994333</v>
      </c>
      <c r="AJ174" s="108">
        <f t="shared" si="50"/>
        <v>127003.85333525037</v>
      </c>
      <c r="AK174" s="108">
        <f t="shared" si="56"/>
        <v>2452197.3120000004</v>
      </c>
      <c r="AL174" s="108">
        <f t="shared" si="57"/>
        <v>22846.8351576159</v>
      </c>
      <c r="AM174" s="108">
        <f t="shared" si="58"/>
        <v>205621.51641854309</v>
      </c>
      <c r="AN174" s="107">
        <f t="shared" si="59"/>
        <v>0.17989088171448953</v>
      </c>
      <c r="AO174" s="107">
        <f t="shared" si="60"/>
        <v>0.94428420673693014</v>
      </c>
      <c r="AP174" s="108">
        <f t="shared" si="51"/>
        <v>14393024.862174219</v>
      </c>
      <c r="AQ174" s="108">
        <f t="shared" si="52"/>
        <v>2467812.7355127288</v>
      </c>
      <c r="AR174" s="108">
        <f t="shared" si="53"/>
        <v>1998247.0895959241</v>
      </c>
      <c r="AS174" s="108">
        <f>LOOKUPS!$C$4*('Unit Level Costs'!AK174-'Unit Level Costs'!AG174)</f>
        <v>7.3517259926131226E-10</v>
      </c>
      <c r="AT174" s="108">
        <f t="shared" si="54"/>
        <v>12619155.603915688</v>
      </c>
      <c r="AU174" s="108">
        <f t="shared" si="61"/>
        <v>-17475817.285497718</v>
      </c>
      <c r="AV174" s="108">
        <f t="shared" si="62"/>
        <v>14002423.005700842</v>
      </c>
      <c r="AW174" s="112">
        <f t="shared" si="63"/>
        <v>110.25195407842338</v>
      </c>
      <c r="AX174" s="109">
        <f t="shared" si="64"/>
        <v>116.75717256715559</v>
      </c>
      <c r="AY174" s="112">
        <f t="shared" si="65"/>
        <v>105.92141210846012</v>
      </c>
      <c r="AZ174" s="108">
        <f t="shared" si="55"/>
        <v>6143.4419022906868</v>
      </c>
      <c r="BA174" s="109">
        <f t="shared" si="66"/>
        <v>6394.6133365485557</v>
      </c>
    </row>
    <row r="175" spans="1:53" x14ac:dyDescent="0.2">
      <c r="A175" s="21" t="b">
        <f t="shared" si="45"/>
        <v>1</v>
      </c>
      <c r="B175" t="s">
        <v>492</v>
      </c>
      <c r="C175" t="s">
        <v>493</v>
      </c>
      <c r="D175">
        <v>4271</v>
      </c>
      <c r="E175" t="s">
        <v>41</v>
      </c>
      <c r="F175" t="s">
        <v>403</v>
      </c>
      <c r="G175">
        <v>2653</v>
      </c>
      <c r="H175" t="s">
        <v>42</v>
      </c>
      <c r="I175">
        <v>0</v>
      </c>
      <c r="J175" t="s">
        <v>245</v>
      </c>
      <c r="K175" t="s">
        <v>487</v>
      </c>
      <c r="L175">
        <v>55</v>
      </c>
      <c r="M175" t="s">
        <v>494</v>
      </c>
      <c r="N175">
        <v>11</v>
      </c>
      <c r="O175">
        <v>55011</v>
      </c>
      <c r="P175">
        <v>390</v>
      </c>
      <c r="Q175">
        <v>11241</v>
      </c>
      <c r="R175">
        <v>1979</v>
      </c>
      <c r="S175">
        <v>9999</v>
      </c>
      <c r="T175">
        <v>0</v>
      </c>
      <c r="U175" s="106">
        <v>2844.0505738097181</v>
      </c>
      <c r="V175" s="104">
        <f>IFERROR(VLOOKUP($C$4&amp;"yr",LOOKUPS!$B$12:$D$26,2,FALSE),"")</f>
        <v>0.12499399999999999</v>
      </c>
      <c r="W175" s="106">
        <v>14.661316789332641</v>
      </c>
      <c r="X175" s="106">
        <v>25.2619426546988</v>
      </c>
      <c r="Y175" s="104">
        <v>0.34951350092680145</v>
      </c>
      <c r="Z175" s="104">
        <v>0.53731092255532131</v>
      </c>
      <c r="AA175" s="105">
        <v>19.950366540180866</v>
      </c>
      <c r="AB175" s="105">
        <v>4.82</v>
      </c>
      <c r="AC175" s="106">
        <f>IFERROR((VLOOKUP($C$4&amp;"yr",LOOKUPS!$B$12:$D$26,3,FALSE))*SUM(AA175:AB175),"")</f>
        <v>28.050147177663931</v>
      </c>
      <c r="AD175" s="106">
        <f>IFERROR(VLOOKUP($C$4,LOOKUPS!$F$12:$I$26,4,FALSE),"")</f>
        <v>84.990216928104203</v>
      </c>
      <c r="AE175" s="106">
        <v>214.13</v>
      </c>
      <c r="AF175" s="107">
        <f t="shared" si="46"/>
        <v>1.0918240633221445</v>
      </c>
      <c r="AG175" s="108">
        <f t="shared" si="47"/>
        <v>15361500.960000001</v>
      </c>
      <c r="AH175" s="109">
        <f t="shared" si="48"/>
        <v>253.68973463854743</v>
      </c>
      <c r="AI175" s="108">
        <f t="shared" si="49"/>
        <v>17280.912080444366</v>
      </c>
      <c r="AJ175" s="108">
        <f t="shared" si="50"/>
        <v>888928.8301734702</v>
      </c>
      <c r="AK175" s="108">
        <f t="shared" si="56"/>
        <v>15361500.960000001</v>
      </c>
      <c r="AL175" s="108">
        <f t="shared" si="57"/>
        <v>149204.30919735102</v>
      </c>
      <c r="AM175" s="108">
        <f t="shared" si="58"/>
        <v>1342838.7827761592</v>
      </c>
      <c r="AN175" s="107">
        <f t="shared" si="59"/>
        <v>0.16784730580538659</v>
      </c>
      <c r="AO175" s="107">
        <f t="shared" si="60"/>
        <v>0.9239767575167579</v>
      </c>
      <c r="AP175" s="108">
        <f t="shared" si="51"/>
        <v>90183975.382437289</v>
      </c>
      <c r="AQ175" s="108">
        <f t="shared" si="52"/>
        <v>6408695.5285247415</v>
      </c>
      <c r="AR175" s="108">
        <f t="shared" si="53"/>
        <v>13032867.182344122</v>
      </c>
      <c r="AS175" s="108">
        <f>LOOKUPS!$C$4*('Unit Level Costs'!AK175-'Unit Level Costs'!AG175)</f>
        <v>0</v>
      </c>
      <c r="AT175" s="108">
        <f t="shared" si="54"/>
        <v>37666825.492746353</v>
      </c>
      <c r="AU175" s="108">
        <f t="shared" si="61"/>
        <v>-114128159.44761717</v>
      </c>
      <c r="AV175" s="108">
        <f t="shared" si="62"/>
        <v>33164204.138435334</v>
      </c>
      <c r="AW175" s="112">
        <f t="shared" si="63"/>
        <v>37.308053257720864</v>
      </c>
      <c r="AX175" s="109">
        <f t="shared" si="64"/>
        <v>40.377696683614055</v>
      </c>
      <c r="AY175" s="112">
        <f t="shared" si="65"/>
        <v>36.63040613591042</v>
      </c>
      <c r="AZ175" s="108">
        <f t="shared" si="55"/>
        <v>14285.858393005064</v>
      </c>
      <c r="BA175" s="109">
        <f t="shared" si="66"/>
        <v>14550.140770511138</v>
      </c>
    </row>
    <row r="176" spans="1:53" x14ac:dyDescent="0.2">
      <c r="A176" s="21" t="b">
        <f t="shared" si="45"/>
        <v>1</v>
      </c>
      <c r="B176" t="s">
        <v>495</v>
      </c>
      <c r="C176" t="s">
        <v>496</v>
      </c>
      <c r="D176">
        <v>470</v>
      </c>
      <c r="E176" t="s">
        <v>41</v>
      </c>
      <c r="F176">
        <v>3</v>
      </c>
      <c r="G176">
        <v>89734</v>
      </c>
      <c r="H176" t="s">
        <v>42</v>
      </c>
      <c r="I176">
        <v>0</v>
      </c>
      <c r="J176" t="s">
        <v>497</v>
      </c>
      <c r="K176" t="s">
        <v>136</v>
      </c>
      <c r="L176">
        <v>8</v>
      </c>
      <c r="M176" t="s">
        <v>498</v>
      </c>
      <c r="N176">
        <v>101</v>
      </c>
      <c r="O176">
        <v>8101</v>
      </c>
      <c r="P176">
        <v>750</v>
      </c>
      <c r="Q176">
        <v>10459</v>
      </c>
      <c r="R176">
        <v>2010</v>
      </c>
      <c r="S176">
        <v>2040</v>
      </c>
      <c r="T176">
        <v>0</v>
      </c>
      <c r="U176" s="106">
        <v>2545.5739131015389</v>
      </c>
      <c r="V176" s="104">
        <f>IFERROR(VLOOKUP($C$4&amp;"yr",LOOKUPS!$B$12:$D$26,2,FALSE),"")</f>
        <v>0.12499399999999999</v>
      </c>
      <c r="W176" s="106">
        <v>13.622320388503917</v>
      </c>
      <c r="X176" s="106">
        <v>20.505008121330242</v>
      </c>
      <c r="Y176" s="104">
        <v>0.32474469777480824</v>
      </c>
      <c r="Z176" s="104">
        <v>0.48092135923208013</v>
      </c>
      <c r="AA176" s="105">
        <v>15.618374115256769</v>
      </c>
      <c r="AB176" s="105">
        <v>4.82</v>
      </c>
      <c r="AC176" s="106">
        <f>IFERROR((VLOOKUP($C$4&amp;"yr",LOOKUPS!$B$12:$D$26,3,FALSE))*SUM(AA176:AB176),"")</f>
        <v>23.144566757828979</v>
      </c>
      <c r="AD176" s="106">
        <f>IFERROR(VLOOKUP($C$4,LOOKUPS!$F$12:$I$26,4,FALSE),"")</f>
        <v>84.990216928104203</v>
      </c>
      <c r="AE176" s="106">
        <v>214.13</v>
      </c>
      <c r="AF176" s="107">
        <f t="shared" si="46"/>
        <v>1.0158693958087635</v>
      </c>
      <c r="AG176" s="108">
        <f t="shared" si="47"/>
        <v>27486252</v>
      </c>
      <c r="AH176" s="109">
        <f t="shared" si="48"/>
        <v>506.44147666889376</v>
      </c>
      <c r="AI176" s="108">
        <f t="shared" si="49"/>
        <v>15488.956496208324</v>
      </c>
      <c r="AJ176" s="108">
        <f t="shared" si="50"/>
        <v>1774570.9342478039</v>
      </c>
      <c r="AK176" s="108">
        <f t="shared" si="56"/>
        <v>27486251.999999996</v>
      </c>
      <c r="AL176" s="108">
        <f t="shared" si="57"/>
        <v>266970.477218543</v>
      </c>
      <c r="AM176" s="108">
        <f t="shared" si="58"/>
        <v>2402734.2949668872</v>
      </c>
      <c r="AN176" s="107">
        <f t="shared" si="59"/>
        <v>0.15044226864433857</v>
      </c>
      <c r="AO176" s="107">
        <f t="shared" si="60"/>
        <v>0.86542712716442494</v>
      </c>
      <c r="AP176" s="108">
        <f t="shared" si="51"/>
        <v>161140291.33485058</v>
      </c>
      <c r="AQ176" s="108">
        <f t="shared" si="52"/>
        <v>10384586.592074146</v>
      </c>
      <c r="AR176" s="108">
        <f t="shared" si="53"/>
        <v>24173773.818450302</v>
      </c>
      <c r="AS176" s="108">
        <f>LOOKUPS!$C$4*('Unit Level Costs'!AK176-'Unit Level Costs'!AG176)</f>
        <v>-5.8813807940904981E-9</v>
      </c>
      <c r="AT176" s="108">
        <f t="shared" si="54"/>
        <v>55610244.291186266</v>
      </c>
      <c r="AU176" s="108">
        <f t="shared" si="61"/>
        <v>-204208908.94983125</v>
      </c>
      <c r="AV176" s="108">
        <f t="shared" si="62"/>
        <v>47099987.086730063</v>
      </c>
      <c r="AW176" s="112">
        <f t="shared" si="63"/>
        <v>26.541619823551638</v>
      </c>
      <c r="AX176" s="109">
        <f t="shared" si="64"/>
        <v>30.668809643759783</v>
      </c>
      <c r="AY176" s="112">
        <f t="shared" si="65"/>
        <v>27.822561592814825</v>
      </c>
      <c r="AZ176" s="108">
        <f t="shared" si="55"/>
        <v>20866.921194611117</v>
      </c>
      <c r="BA176" s="109">
        <f t="shared" si="66"/>
        <v>19906.21486766373</v>
      </c>
    </row>
    <row r="177" spans="1:53" x14ac:dyDescent="0.2">
      <c r="A177" s="21" t="b">
        <f t="shared" si="45"/>
        <v>1</v>
      </c>
      <c r="B177" t="s">
        <v>499</v>
      </c>
      <c r="C177" t="s">
        <v>500</v>
      </c>
      <c r="D177">
        <v>50366</v>
      </c>
      <c r="E177" t="s">
        <v>41</v>
      </c>
      <c r="F177" t="s">
        <v>121</v>
      </c>
      <c r="G177">
        <v>0</v>
      </c>
      <c r="H177" t="s">
        <v>42</v>
      </c>
      <c r="I177">
        <v>0</v>
      </c>
      <c r="J177" t="s">
        <v>191</v>
      </c>
      <c r="K177" t="s">
        <v>43</v>
      </c>
      <c r="L177">
        <v>18</v>
      </c>
      <c r="M177" t="s">
        <v>501</v>
      </c>
      <c r="N177">
        <v>141</v>
      </c>
      <c r="O177">
        <v>18141</v>
      </c>
      <c r="P177">
        <v>2.6</v>
      </c>
      <c r="Q177">
        <v>8300</v>
      </c>
      <c r="R177">
        <v>1952</v>
      </c>
      <c r="S177">
        <v>9999</v>
      </c>
      <c r="T177">
        <v>0</v>
      </c>
      <c r="U177" s="106">
        <v>1837.9354418900339</v>
      </c>
      <c r="V177" s="104">
        <f>IFERROR(VLOOKUP($C$4&amp;"yr",LOOKUPS!$B$12:$D$26,2,FALSE),"")</f>
        <v>0.12499399999999999</v>
      </c>
      <c r="W177" s="106">
        <v>10.811489502568003</v>
      </c>
      <c r="X177" s="106">
        <v>1100.9614097084655</v>
      </c>
      <c r="Y177" s="104">
        <v>0.25773684591722879</v>
      </c>
      <c r="Z177" s="104">
        <v>0.3472310925034654</v>
      </c>
      <c r="AA177" s="105">
        <v>65.755506982352259</v>
      </c>
      <c r="AB177" s="105">
        <v>4.82</v>
      </c>
      <c r="AC177" s="106">
        <f>IFERROR((VLOOKUP($C$4&amp;"yr",LOOKUPS!$B$12:$D$26,3,FALSE))*SUM(AA177:AB177),"")</f>
        <v>79.920228664439236</v>
      </c>
      <c r="AD177" s="106">
        <f>IFERROR(VLOOKUP($C$4,LOOKUPS!$F$12:$I$26,4,FALSE),"")</f>
        <v>84.990216928104203</v>
      </c>
      <c r="AE177" s="106">
        <v>205.4</v>
      </c>
      <c r="AF177" s="107">
        <f t="shared" si="46"/>
        <v>0.7733012791436088</v>
      </c>
      <c r="AG177" s="108">
        <f t="shared" si="47"/>
        <v>75616.320000000007</v>
      </c>
      <c r="AH177" s="109">
        <f t="shared" si="48"/>
        <v>1.9298842006152053</v>
      </c>
      <c r="AI177" s="108">
        <f t="shared" si="49"/>
        <v>11182.018067778763</v>
      </c>
      <c r="AJ177" s="108">
        <f t="shared" si="50"/>
        <v>6762.3142389556797</v>
      </c>
      <c r="AK177" s="108">
        <f t="shared" si="56"/>
        <v>75616.320000000007</v>
      </c>
      <c r="AL177" s="108">
        <f t="shared" si="57"/>
        <v>704.5083973509935</v>
      </c>
      <c r="AM177" s="108">
        <f t="shared" si="58"/>
        <v>6340.5755761589407</v>
      </c>
      <c r="AN177" s="107">
        <f t="shared" si="59"/>
        <v>0.10418155271349715</v>
      </c>
      <c r="AO177" s="107">
        <f t="shared" si="60"/>
        <v>0.66911972643011164</v>
      </c>
      <c r="AP177" s="108">
        <f t="shared" si="51"/>
        <v>443354.03936636145</v>
      </c>
      <c r="AQ177" s="108">
        <f t="shared" si="52"/>
        <v>2124728.0300834114</v>
      </c>
      <c r="AR177" s="108">
        <f t="shared" si="53"/>
        <v>73110.689407535465</v>
      </c>
      <c r="AS177" s="108">
        <f>LOOKUPS!$C$4*('Unit Level Costs'!AK177-'Unit Level Costs'!AG177)</f>
        <v>0</v>
      </c>
      <c r="AT177" s="108">
        <f t="shared" si="54"/>
        <v>506740.2499107811</v>
      </c>
      <c r="AU177" s="108">
        <f t="shared" si="61"/>
        <v>-538886.89366678766</v>
      </c>
      <c r="AV177" s="108">
        <f t="shared" si="62"/>
        <v>2609046.115101302</v>
      </c>
      <c r="AW177" s="112">
        <f t="shared" si="63"/>
        <v>385.82148402263886</v>
      </c>
      <c r="AX177" s="109">
        <f t="shared" si="64"/>
        <v>576.61053587685137</v>
      </c>
      <c r="AY177" s="112">
        <f t="shared" si="65"/>
        <v>523.09764662691771</v>
      </c>
      <c r="AZ177" s="108">
        <f t="shared" si="55"/>
        <v>1360.053881229986</v>
      </c>
      <c r="BA177" s="109">
        <f t="shared" si="66"/>
        <v>1003.1358584588611</v>
      </c>
    </row>
    <row r="178" spans="1:53" x14ac:dyDescent="0.2">
      <c r="A178" s="21" t="b">
        <f t="shared" si="45"/>
        <v>1</v>
      </c>
      <c r="B178" t="s">
        <v>499</v>
      </c>
      <c r="C178" t="s">
        <v>502</v>
      </c>
      <c r="D178">
        <v>50366</v>
      </c>
      <c r="E178" t="s">
        <v>41</v>
      </c>
      <c r="F178" t="s">
        <v>503</v>
      </c>
      <c r="G178">
        <v>0</v>
      </c>
      <c r="H178" t="s">
        <v>42</v>
      </c>
      <c r="I178">
        <v>0</v>
      </c>
      <c r="J178" t="s">
        <v>191</v>
      </c>
      <c r="K178" t="s">
        <v>43</v>
      </c>
      <c r="L178">
        <v>18</v>
      </c>
      <c r="M178" t="s">
        <v>501</v>
      </c>
      <c r="N178">
        <v>141</v>
      </c>
      <c r="O178">
        <v>18141</v>
      </c>
      <c r="P178">
        <v>2.6</v>
      </c>
      <c r="Q178">
        <v>8300</v>
      </c>
      <c r="R178">
        <v>2007</v>
      </c>
      <c r="S178">
        <v>9999</v>
      </c>
      <c r="T178">
        <v>0</v>
      </c>
      <c r="U178" s="106">
        <v>1836.4055885231719</v>
      </c>
      <c r="V178" s="104">
        <f>IFERROR(VLOOKUP($C$4&amp;"yr",LOOKUPS!$B$12:$D$26,2,FALSE),"")</f>
        <v>0.12499399999999999</v>
      </c>
      <c r="W178" s="106">
        <v>10.804808276473265</v>
      </c>
      <c r="X178" s="106">
        <v>1100.9532021343753</v>
      </c>
      <c r="Y178" s="104">
        <v>0.25757757108834339</v>
      </c>
      <c r="Z178" s="104">
        <v>0.34694206567268643</v>
      </c>
      <c r="AA178" s="105">
        <v>65.755506982352259</v>
      </c>
      <c r="AB178" s="105">
        <v>4.82</v>
      </c>
      <c r="AC178" s="106">
        <f>IFERROR((VLOOKUP($C$4&amp;"yr",LOOKUPS!$B$12:$D$26,3,FALSE))*SUM(AA178:AB178),"")</f>
        <v>79.920228664439236</v>
      </c>
      <c r="AD178" s="106">
        <f>IFERROR(VLOOKUP($C$4,LOOKUPS!$F$12:$I$26,4,FALSE),"")</f>
        <v>84.990216928104203</v>
      </c>
      <c r="AE178" s="106">
        <v>205.4</v>
      </c>
      <c r="AF178" s="107">
        <f t="shared" si="46"/>
        <v>0.7733012791436088</v>
      </c>
      <c r="AG178" s="108">
        <f t="shared" si="47"/>
        <v>75616.320000000007</v>
      </c>
      <c r="AH178" s="109">
        <f t="shared" si="48"/>
        <v>1.930298315170307</v>
      </c>
      <c r="AI178" s="108">
        <f t="shared" si="49"/>
        <v>11179.619145083298</v>
      </c>
      <c r="AJ178" s="108">
        <f t="shared" si="50"/>
        <v>6763.7652963567562</v>
      </c>
      <c r="AK178" s="108">
        <f t="shared" si="56"/>
        <v>75616.320000000007</v>
      </c>
      <c r="AL178" s="108">
        <f t="shared" si="57"/>
        <v>704.5083973509935</v>
      </c>
      <c r="AM178" s="108">
        <f t="shared" si="58"/>
        <v>6340.5755761589407</v>
      </c>
      <c r="AN178" s="107">
        <f t="shared" si="59"/>
        <v>0.10415920223170234</v>
      </c>
      <c r="AO178" s="107">
        <f t="shared" si="60"/>
        <v>0.66914207691190641</v>
      </c>
      <c r="AP178" s="108">
        <f t="shared" si="51"/>
        <v>443080.05782327085</v>
      </c>
      <c r="AQ178" s="108">
        <f t="shared" si="52"/>
        <v>2125168.1111613386</v>
      </c>
      <c r="AR178" s="108">
        <f t="shared" si="53"/>
        <v>73081.187254198128</v>
      </c>
      <c r="AS178" s="108">
        <f>LOOKUPS!$C$4*('Unit Level Costs'!AK178-'Unit Level Costs'!AG178)</f>
        <v>0</v>
      </c>
      <c r="AT178" s="108">
        <f t="shared" si="54"/>
        <v>506740.2499107811</v>
      </c>
      <c r="AU178" s="108">
        <f t="shared" si="61"/>
        <v>-538886.89366678766</v>
      </c>
      <c r="AV178" s="108">
        <f t="shared" si="62"/>
        <v>2609182.7124828012</v>
      </c>
      <c r="AW178" s="112">
        <f t="shared" si="63"/>
        <v>385.75890767354315</v>
      </c>
      <c r="AX178" s="109">
        <f t="shared" si="64"/>
        <v>576.49775882249435</v>
      </c>
      <c r="AY178" s="112">
        <f t="shared" si="65"/>
        <v>522.99533595436299</v>
      </c>
      <c r="AZ178" s="108">
        <f t="shared" si="55"/>
        <v>1359.7878734813439</v>
      </c>
      <c r="BA178" s="109">
        <f t="shared" si="66"/>
        <v>1002.9731599512122</v>
      </c>
    </row>
    <row r="179" spans="1:53" x14ac:dyDescent="0.2">
      <c r="A179" s="21" t="b">
        <f t="shared" si="45"/>
        <v>1</v>
      </c>
      <c r="B179" t="s">
        <v>504</v>
      </c>
      <c r="C179" t="s">
        <v>505</v>
      </c>
      <c r="D179">
        <v>50388</v>
      </c>
      <c r="E179" t="s">
        <v>41</v>
      </c>
      <c r="F179" t="s">
        <v>506</v>
      </c>
      <c r="G179">
        <v>0</v>
      </c>
      <c r="H179" t="s">
        <v>42</v>
      </c>
      <c r="I179">
        <v>0</v>
      </c>
      <c r="J179" t="s">
        <v>507</v>
      </c>
      <c r="K179" t="s">
        <v>217</v>
      </c>
      <c r="L179">
        <v>6</v>
      </c>
      <c r="M179" t="s">
        <v>508</v>
      </c>
      <c r="N179">
        <v>13</v>
      </c>
      <c r="O179">
        <v>6013</v>
      </c>
      <c r="P179">
        <v>8.5</v>
      </c>
      <c r="Q179">
        <v>8300</v>
      </c>
      <c r="R179">
        <v>1983</v>
      </c>
      <c r="S179">
        <v>9999</v>
      </c>
      <c r="T179">
        <v>0</v>
      </c>
      <c r="U179" s="106">
        <v>1837.7771184713756</v>
      </c>
      <c r="V179" s="104">
        <f>IFERROR(VLOOKUP($C$4&amp;"yr",LOOKUPS!$B$12:$D$26,2,FALSE),"")</f>
        <v>0.12499399999999999</v>
      </c>
      <c r="W179" s="106">
        <v>10.81079820029891</v>
      </c>
      <c r="X179" s="106">
        <v>345.98267812298639</v>
      </c>
      <c r="Y179" s="104">
        <v>0.25772036585068764</v>
      </c>
      <c r="Z179" s="104">
        <v>0.34720118132575134</v>
      </c>
      <c r="AA179" s="105">
        <v>65.755506982352259</v>
      </c>
      <c r="AB179" s="105">
        <v>4.82</v>
      </c>
      <c r="AC179" s="106">
        <f>IFERROR((VLOOKUP($C$4&amp;"yr",LOOKUPS!$B$12:$D$26,3,FALSE))*SUM(AA179:AB179),"")</f>
        <v>79.920228664439236</v>
      </c>
      <c r="AD179" s="106">
        <f>IFERROR(VLOOKUP($C$4,LOOKUPS!$F$12:$I$26,4,FALSE),"")</f>
        <v>84.990216928104203</v>
      </c>
      <c r="AE179" s="106">
        <v>250.59</v>
      </c>
      <c r="AF179" s="107">
        <f t="shared" si="46"/>
        <v>0.94343509026580796</v>
      </c>
      <c r="AG179" s="108">
        <f t="shared" si="47"/>
        <v>247207.2</v>
      </c>
      <c r="AH179" s="109">
        <f t="shared" si="48"/>
        <v>6.3093768902691547</v>
      </c>
      <c r="AI179" s="108">
        <f t="shared" si="49"/>
        <v>11181.769805003736</v>
      </c>
      <c r="AJ179" s="108">
        <f t="shared" si="50"/>
        <v>22108.056623503118</v>
      </c>
      <c r="AK179" s="108">
        <f t="shared" si="56"/>
        <v>247207.20000000004</v>
      </c>
      <c r="AL179" s="108">
        <f t="shared" si="57"/>
        <v>2809.9270728476827</v>
      </c>
      <c r="AM179" s="108">
        <f t="shared" si="58"/>
        <v>25289.343655629145</v>
      </c>
      <c r="AN179" s="107">
        <f t="shared" si="59"/>
        <v>0.12709968681102635</v>
      </c>
      <c r="AO179" s="107">
        <f t="shared" si="60"/>
        <v>0.81633540345478162</v>
      </c>
      <c r="AP179" s="108">
        <f t="shared" si="51"/>
        <v>1449333.9887227074</v>
      </c>
      <c r="AQ179" s="108">
        <f t="shared" si="52"/>
        <v>2182935.1137826014</v>
      </c>
      <c r="AR179" s="108">
        <f t="shared" si="53"/>
        <v>239005.73875747391</v>
      </c>
      <c r="AS179" s="108">
        <f>LOOKUPS!$C$4*('Unit Level Costs'!AK179-'Unit Level Costs'!AG179)</f>
        <v>4.5948287453832016E-11</v>
      </c>
      <c r="AT179" s="108">
        <f t="shared" si="54"/>
        <v>2021130.1277314669</v>
      </c>
      <c r="AU179" s="108">
        <f t="shared" si="61"/>
        <v>-2149346.8032612968</v>
      </c>
      <c r="AV179" s="108">
        <f t="shared" si="62"/>
        <v>3743058.1657329528</v>
      </c>
      <c r="AW179" s="112">
        <f t="shared" si="63"/>
        <v>169.30742622369169</v>
      </c>
      <c r="AX179" s="109">
        <f t="shared" si="64"/>
        <v>207.39934285242592</v>
      </c>
      <c r="AY179" s="112">
        <f t="shared" si="65"/>
        <v>188.15144956221167</v>
      </c>
      <c r="AZ179" s="108">
        <f t="shared" si="55"/>
        <v>1599.2873212787993</v>
      </c>
      <c r="BA179" s="109">
        <f t="shared" si="66"/>
        <v>1439.1131229013795</v>
      </c>
    </row>
    <row r="180" spans="1:53" x14ac:dyDescent="0.2">
      <c r="A180" s="21" t="b">
        <f t="shared" si="45"/>
        <v>1</v>
      </c>
      <c r="B180" t="s">
        <v>504</v>
      </c>
      <c r="C180" t="s">
        <v>509</v>
      </c>
      <c r="D180">
        <v>50388</v>
      </c>
      <c r="E180" t="s">
        <v>41</v>
      </c>
      <c r="F180" t="s">
        <v>510</v>
      </c>
      <c r="G180">
        <v>0</v>
      </c>
      <c r="H180" t="s">
        <v>42</v>
      </c>
      <c r="I180">
        <v>0</v>
      </c>
      <c r="J180" t="s">
        <v>507</v>
      </c>
      <c r="K180" t="s">
        <v>217</v>
      </c>
      <c r="L180">
        <v>6</v>
      </c>
      <c r="M180" t="s">
        <v>508</v>
      </c>
      <c r="N180">
        <v>13</v>
      </c>
      <c r="O180">
        <v>6013</v>
      </c>
      <c r="P180">
        <v>8.5</v>
      </c>
      <c r="Q180">
        <v>8300</v>
      </c>
      <c r="R180">
        <v>1983</v>
      </c>
      <c r="S180">
        <v>9999</v>
      </c>
      <c r="T180">
        <v>0</v>
      </c>
      <c r="U180" s="106">
        <v>1841.1326192605075</v>
      </c>
      <c r="V180" s="104">
        <f>IFERROR(VLOOKUP($C$4&amp;"yr",LOOKUPS!$B$12:$D$26,2,FALSE),"")</f>
        <v>0.12499399999999999</v>
      </c>
      <c r="W180" s="106">
        <v>10.825443069537259</v>
      </c>
      <c r="X180" s="106">
        <v>346.00066866059319</v>
      </c>
      <c r="Y180" s="104">
        <v>0.25806948725578782</v>
      </c>
      <c r="Z180" s="104">
        <v>0.34783511774068232</v>
      </c>
      <c r="AA180" s="105">
        <v>65.755506982352259</v>
      </c>
      <c r="AB180" s="105">
        <v>4.82</v>
      </c>
      <c r="AC180" s="106">
        <f>IFERROR((VLOOKUP($C$4&amp;"yr",LOOKUPS!$B$12:$D$26,3,FALSE))*SUM(AA180:AB180),"")</f>
        <v>79.920228664439236</v>
      </c>
      <c r="AD180" s="106">
        <f>IFERROR(VLOOKUP($C$4,LOOKUPS!$F$12:$I$26,4,FALSE),"")</f>
        <v>84.990216928104203</v>
      </c>
      <c r="AE180" s="106">
        <v>250.59</v>
      </c>
      <c r="AF180" s="107">
        <f t="shared" si="46"/>
        <v>0.94343509026580796</v>
      </c>
      <c r="AG180" s="108">
        <f t="shared" si="47"/>
        <v>247207.2</v>
      </c>
      <c r="AH180" s="109">
        <f t="shared" si="48"/>
        <v>6.3064093583258032</v>
      </c>
      <c r="AI180" s="108">
        <f t="shared" si="49"/>
        <v>11187.031477247665</v>
      </c>
      <c r="AJ180" s="108">
        <f t="shared" si="50"/>
        <v>22097.658391573619</v>
      </c>
      <c r="AK180" s="108">
        <f t="shared" si="56"/>
        <v>247207.2000000001</v>
      </c>
      <c r="AL180" s="108">
        <f t="shared" si="57"/>
        <v>2809.9270728476836</v>
      </c>
      <c r="AM180" s="108">
        <f t="shared" si="58"/>
        <v>25289.343655629149</v>
      </c>
      <c r="AN180" s="107">
        <f t="shared" si="59"/>
        <v>0.12715949459691067</v>
      </c>
      <c r="AO180" s="107">
        <f t="shared" si="60"/>
        <v>0.81627559566889729</v>
      </c>
      <c r="AP180" s="108">
        <f t="shared" si="51"/>
        <v>1451297.3318870401</v>
      </c>
      <c r="AQ180" s="108">
        <f t="shared" si="52"/>
        <v>2182021.8548281505</v>
      </c>
      <c r="AR180" s="108">
        <f t="shared" si="53"/>
        <v>239216.94288806251</v>
      </c>
      <c r="AS180" s="108">
        <f>LOOKUPS!$C$4*('Unit Level Costs'!AK180-'Unit Level Costs'!AG180)</f>
        <v>1.3784486236149606E-10</v>
      </c>
      <c r="AT180" s="108">
        <f t="shared" si="54"/>
        <v>2021130.1277314671</v>
      </c>
      <c r="AU180" s="108">
        <f t="shared" si="61"/>
        <v>-2149346.8032612973</v>
      </c>
      <c r="AV180" s="108">
        <f t="shared" si="62"/>
        <v>3744319.4540734231</v>
      </c>
      <c r="AW180" s="112">
        <f t="shared" si="63"/>
        <v>169.44417312113143</v>
      </c>
      <c r="AX180" s="109">
        <f t="shared" si="64"/>
        <v>207.58206421972022</v>
      </c>
      <c r="AY180" s="112">
        <f t="shared" si="65"/>
        <v>188.31721329921092</v>
      </c>
      <c r="AZ180" s="108">
        <f t="shared" si="55"/>
        <v>1600.6963130432928</v>
      </c>
      <c r="BA180" s="109">
        <f t="shared" si="66"/>
        <v>1440.2754715296171</v>
      </c>
    </row>
    <row r="181" spans="1:53" x14ac:dyDescent="0.2">
      <c r="A181" s="21" t="b">
        <f t="shared" si="45"/>
        <v>1</v>
      </c>
      <c r="B181" t="s">
        <v>511</v>
      </c>
      <c r="C181" t="s">
        <v>512</v>
      </c>
      <c r="D181">
        <v>50397</v>
      </c>
      <c r="E181" t="s">
        <v>41</v>
      </c>
      <c r="F181" t="s">
        <v>513</v>
      </c>
      <c r="G181">
        <v>3656</v>
      </c>
      <c r="H181" t="s">
        <v>42</v>
      </c>
      <c r="I181">
        <v>0</v>
      </c>
      <c r="J181" t="s">
        <v>161</v>
      </c>
      <c r="K181" t="s">
        <v>72</v>
      </c>
      <c r="L181">
        <v>42</v>
      </c>
      <c r="M181" t="s">
        <v>457</v>
      </c>
      <c r="N181">
        <v>133</v>
      </c>
      <c r="O181">
        <v>42133</v>
      </c>
      <c r="P181">
        <v>53</v>
      </c>
      <c r="Q181">
        <v>8300</v>
      </c>
      <c r="R181">
        <v>1989</v>
      </c>
      <c r="S181">
        <v>9999</v>
      </c>
      <c r="T181">
        <v>0</v>
      </c>
      <c r="U181" s="106">
        <v>1841.1298404805848</v>
      </c>
      <c r="V181" s="104">
        <f>IFERROR(VLOOKUP($C$4&amp;"yr",LOOKUPS!$B$12:$D$26,2,FALSE),"")</f>
        <v>0.12499399999999999</v>
      </c>
      <c r="W181" s="106">
        <v>10.825430947428904</v>
      </c>
      <c r="X181" s="106">
        <v>66.656422914543484</v>
      </c>
      <c r="Y181" s="104">
        <v>0.25806919827488717</v>
      </c>
      <c r="Z181" s="104">
        <v>0.34783459276098705</v>
      </c>
      <c r="AA181" s="105">
        <v>65.755506982352259</v>
      </c>
      <c r="AB181" s="105">
        <v>9.64</v>
      </c>
      <c r="AC181" s="106">
        <f>IFERROR((VLOOKUP($C$4&amp;"yr",LOOKUPS!$B$12:$D$26,3,FALSE))*SUM(AA181:AB181),"")</f>
        <v>85.378432489442176</v>
      </c>
      <c r="AD181" s="106">
        <f>IFERROR(VLOOKUP($C$4,LOOKUPS!$F$12:$I$26,4,FALSE),"")</f>
        <v>84.990216928104203</v>
      </c>
      <c r="AE181" s="106">
        <v>205.4</v>
      </c>
      <c r="AF181" s="107">
        <f t="shared" si="46"/>
        <v>0.7733012791436088</v>
      </c>
      <c r="AG181" s="108">
        <f t="shared" si="47"/>
        <v>1541409.6</v>
      </c>
      <c r="AH181" s="109">
        <f t="shared" si="48"/>
        <v>39.322332491430977</v>
      </c>
      <c r="AI181" s="108">
        <f t="shared" si="49"/>
        <v>11187.027119916193</v>
      </c>
      <c r="AJ181" s="108">
        <f t="shared" si="50"/>
        <v>137785.45304997414</v>
      </c>
      <c r="AK181" s="108">
        <f t="shared" si="56"/>
        <v>1541409.6</v>
      </c>
      <c r="AL181" s="108">
        <f t="shared" si="57"/>
        <v>14361.13271523179</v>
      </c>
      <c r="AM181" s="108">
        <f t="shared" si="58"/>
        <v>129250.1944370861</v>
      </c>
      <c r="AN181" s="107">
        <f t="shared" si="59"/>
        <v>0.10422822146560766</v>
      </c>
      <c r="AO181" s="107">
        <f t="shared" si="60"/>
        <v>0.66907305767800118</v>
      </c>
      <c r="AP181" s="108">
        <f t="shared" si="51"/>
        <v>9049255.5832906198</v>
      </c>
      <c r="AQ181" s="108">
        <f t="shared" si="52"/>
        <v>2621086.0245351177</v>
      </c>
      <c r="AR181" s="108">
        <f t="shared" si="53"/>
        <v>1491586.9075527024</v>
      </c>
      <c r="AS181" s="108">
        <f>LOOKUPS!$C$4*('Unit Level Costs'!AK181-'Unit Level Costs'!AG181)</f>
        <v>0</v>
      </c>
      <c r="AT181" s="108">
        <f t="shared" si="54"/>
        <v>11035178.99999403</v>
      </c>
      <c r="AU181" s="108">
        <f t="shared" si="61"/>
        <v>-10985002.063207595</v>
      </c>
      <c r="AV181" s="108">
        <f t="shared" si="62"/>
        <v>13212105.452164875</v>
      </c>
      <c r="AW181" s="112">
        <f t="shared" si="63"/>
        <v>95.888972019222578</v>
      </c>
      <c r="AX181" s="109">
        <f t="shared" si="64"/>
        <v>143.31614600056159</v>
      </c>
      <c r="AY181" s="112">
        <f t="shared" si="65"/>
        <v>130.01555474967032</v>
      </c>
      <c r="AZ181" s="108">
        <f t="shared" si="55"/>
        <v>6890.8244017325269</v>
      </c>
      <c r="BA181" s="109">
        <f t="shared" si="66"/>
        <v>5082.1155170187967</v>
      </c>
    </row>
    <row r="182" spans="1:53" x14ac:dyDescent="0.2">
      <c r="A182" s="21" t="b">
        <f t="shared" si="45"/>
        <v>1</v>
      </c>
      <c r="B182" t="s">
        <v>514</v>
      </c>
      <c r="C182" t="s">
        <v>515</v>
      </c>
      <c r="D182">
        <v>50611</v>
      </c>
      <c r="E182" t="s">
        <v>41</v>
      </c>
      <c r="F182">
        <v>31</v>
      </c>
      <c r="G182">
        <v>3677</v>
      </c>
      <c r="H182" t="s">
        <v>42</v>
      </c>
      <c r="I182">
        <v>0</v>
      </c>
      <c r="J182" t="s">
        <v>161</v>
      </c>
      <c r="K182" t="s">
        <v>72</v>
      </c>
      <c r="L182">
        <v>42</v>
      </c>
      <c r="M182" t="s">
        <v>162</v>
      </c>
      <c r="N182">
        <v>107</v>
      </c>
      <c r="O182">
        <v>42107</v>
      </c>
      <c r="P182">
        <v>30</v>
      </c>
      <c r="Q182">
        <v>14500</v>
      </c>
      <c r="R182">
        <v>1987</v>
      </c>
      <c r="S182">
        <v>9999</v>
      </c>
      <c r="T182">
        <v>0</v>
      </c>
      <c r="U182" s="106">
        <v>4176.5268129257684</v>
      </c>
      <c r="V182" s="104">
        <f>IFERROR(VLOOKUP($C$4&amp;"yr",LOOKUPS!$B$12:$D$26,2,FALSE),"")</f>
        <v>0.12499399999999999</v>
      </c>
      <c r="W182" s="106">
        <v>18.500802477788554</v>
      </c>
      <c r="X182" s="106">
        <v>116.99297143060059</v>
      </c>
      <c r="Y182" s="104">
        <v>0.44104362090258431</v>
      </c>
      <c r="Z182" s="104">
        <v>0.78904837192263044</v>
      </c>
      <c r="AA182" s="105">
        <v>65.755506982352259</v>
      </c>
      <c r="AB182" s="105">
        <v>9.64</v>
      </c>
      <c r="AC182" s="106">
        <f>IFERROR((VLOOKUP($C$4&amp;"yr",LOOKUPS!$B$12:$D$26,3,FALSE))*SUM(AA182:AB182),"")</f>
        <v>85.378432489442176</v>
      </c>
      <c r="AD182" s="106">
        <f>IFERROR(VLOOKUP($C$4,LOOKUPS!$F$12:$I$26,4,FALSE),"")</f>
        <v>84.990216928104203</v>
      </c>
      <c r="AE182" s="106">
        <v>228.6</v>
      </c>
      <c r="AF182" s="107">
        <f t="shared" si="46"/>
        <v>1.5035380567903476</v>
      </c>
      <c r="AG182" s="108">
        <f t="shared" si="47"/>
        <v>1524240</v>
      </c>
      <c r="AH182" s="109">
        <f t="shared" si="48"/>
        <v>16.768691372922472</v>
      </c>
      <c r="AI182" s="108">
        <f t="shared" si="49"/>
        <v>25941.201392878142</v>
      </c>
      <c r="AJ182" s="108">
        <f t="shared" si="50"/>
        <v>58757.494570720344</v>
      </c>
      <c r="AK182" s="108">
        <f t="shared" si="56"/>
        <v>1524240.0000000005</v>
      </c>
      <c r="AL182" s="108">
        <f t="shared" si="57"/>
        <v>15805.192052980137</v>
      </c>
      <c r="AM182" s="108">
        <f t="shared" si="58"/>
        <v>142246.72847682124</v>
      </c>
      <c r="AN182" s="107">
        <f t="shared" si="59"/>
        <v>0.26899023126244864</v>
      </c>
      <c r="AO182" s="107">
        <f t="shared" si="60"/>
        <v>1.234547825527899</v>
      </c>
      <c r="AP182" s="108">
        <f t="shared" si="51"/>
        <v>8753940.9327511434</v>
      </c>
      <c r="AQ182" s="108">
        <f t="shared" si="52"/>
        <v>1961819.0307208775</v>
      </c>
      <c r="AR182" s="108">
        <f t="shared" si="53"/>
        <v>1087060.8011426304</v>
      </c>
      <c r="AS182" s="108">
        <f>LOOKUPS!$C$4*('Unit Level Costs'!AK182-'Unit Level Costs'!AG182)</f>
        <v>7.3517259926131226E-10</v>
      </c>
      <c r="AT182" s="108">
        <f t="shared" si="54"/>
        <v>12144802.704102295</v>
      </c>
      <c r="AU182" s="108">
        <f t="shared" si="61"/>
        <v>-12089580.310558176</v>
      </c>
      <c r="AV182" s="108">
        <f t="shared" si="62"/>
        <v>11858043.15815877</v>
      </c>
      <c r="AW182" s="112">
        <f t="shared" si="63"/>
        <v>201.81328773109044</v>
      </c>
      <c r="AX182" s="109">
        <f t="shared" si="64"/>
        <v>163.47142132366889</v>
      </c>
      <c r="AY182" s="112">
        <f t="shared" si="65"/>
        <v>148.30030057486064</v>
      </c>
      <c r="AZ182" s="108">
        <f t="shared" si="55"/>
        <v>4449.0090172458195</v>
      </c>
      <c r="BA182" s="109">
        <f t="shared" si="66"/>
        <v>6054.3986319327132</v>
      </c>
    </row>
    <row r="183" spans="1:53" x14ac:dyDescent="0.2">
      <c r="A183" s="21" t="b">
        <f t="shared" si="45"/>
        <v>1</v>
      </c>
      <c r="B183" t="s">
        <v>516</v>
      </c>
      <c r="C183" t="s">
        <v>517</v>
      </c>
      <c r="D183">
        <v>50776</v>
      </c>
      <c r="E183" t="s">
        <v>41</v>
      </c>
      <c r="F183" t="s">
        <v>210</v>
      </c>
      <c r="G183">
        <v>3693</v>
      </c>
      <c r="H183" t="s">
        <v>42</v>
      </c>
      <c r="I183">
        <v>0</v>
      </c>
      <c r="J183" t="s">
        <v>161</v>
      </c>
      <c r="K183" t="s">
        <v>72</v>
      </c>
      <c r="L183">
        <v>42</v>
      </c>
      <c r="M183" t="s">
        <v>518</v>
      </c>
      <c r="N183">
        <v>25</v>
      </c>
      <c r="O183">
        <v>42025</v>
      </c>
      <c r="P183">
        <v>42</v>
      </c>
      <c r="Q183">
        <v>14141</v>
      </c>
      <c r="R183">
        <v>1992</v>
      </c>
      <c r="S183">
        <v>9999</v>
      </c>
      <c r="T183">
        <v>0</v>
      </c>
      <c r="U183" s="106">
        <v>3995.0735735400062</v>
      </c>
      <c r="V183" s="104">
        <f>IFERROR(VLOOKUP($C$4&amp;"yr",LOOKUPS!$B$12:$D$26,2,FALSE),"")</f>
        <v>0.12499399999999999</v>
      </c>
      <c r="W183" s="106">
        <v>18.042744490984614</v>
      </c>
      <c r="X183" s="106">
        <v>89.497240024235822</v>
      </c>
      <c r="Y183" s="104">
        <v>0.43012390251059024</v>
      </c>
      <c r="Z183" s="104">
        <v>0.75476740366107953</v>
      </c>
      <c r="AA183" s="105">
        <v>56.168724302726616</v>
      </c>
      <c r="AB183" s="105">
        <v>9.64</v>
      </c>
      <c r="AC183" s="106">
        <f>IFERROR((VLOOKUP($C$4&amp;"yr",LOOKUPS!$B$12:$D$26,3,FALSE))*SUM(AA183:AB183),"")</f>
        <v>74.522288528569845</v>
      </c>
      <c r="AD183" s="106">
        <f>IFERROR(VLOOKUP($C$4,LOOKUPS!$F$12:$I$26,4,FALSE),"")</f>
        <v>84.990216928104203</v>
      </c>
      <c r="AE183" s="106">
        <v>228.6</v>
      </c>
      <c r="AF183" s="107">
        <f t="shared" si="46"/>
        <v>1.466312528349814</v>
      </c>
      <c r="AG183" s="108">
        <f t="shared" si="47"/>
        <v>2081102.6880000001</v>
      </c>
      <c r="AH183" s="109">
        <f t="shared" si="48"/>
        <v>23.934796094555207</v>
      </c>
      <c r="AI183" s="108">
        <f t="shared" si="49"/>
        <v>24814.165855171323</v>
      </c>
      <c r="AJ183" s="108">
        <f t="shared" si="50"/>
        <v>83867.525515321453</v>
      </c>
      <c r="AK183" s="108">
        <f t="shared" si="56"/>
        <v>2081102.6879999994</v>
      </c>
      <c r="AL183" s="108">
        <f t="shared" si="57"/>
        <v>21579.428217218538</v>
      </c>
      <c r="AM183" s="108">
        <f t="shared" si="58"/>
        <v>194214.85395496685</v>
      </c>
      <c r="AN183" s="107">
        <f t="shared" si="59"/>
        <v>0.2573037428328116</v>
      </c>
      <c r="AO183" s="107">
        <f t="shared" si="60"/>
        <v>1.2090087855170024</v>
      </c>
      <c r="AP183" s="108">
        <f t="shared" si="51"/>
        <v>11952085.193050064</v>
      </c>
      <c r="AQ183" s="108">
        <f t="shared" si="52"/>
        <v>2142098.1910055494</v>
      </c>
      <c r="AR183" s="108">
        <f t="shared" si="53"/>
        <v>1513200.3339640778</v>
      </c>
      <c r="AS183" s="108">
        <f>LOOKUPS!$C$4*('Unit Level Costs'!AK183-'Unit Level Costs'!AG183)</f>
        <v>-1.1027588988919685E-9</v>
      </c>
      <c r="AT183" s="108">
        <f t="shared" si="54"/>
        <v>14473335.382966094</v>
      </c>
      <c r="AU183" s="108">
        <f t="shared" si="61"/>
        <v>-16506362.568292709</v>
      </c>
      <c r="AV183" s="108">
        <f t="shared" si="62"/>
        <v>13574356.532693075</v>
      </c>
      <c r="AW183" s="112">
        <f t="shared" si="63"/>
        <v>161.85473995191649</v>
      </c>
      <c r="AX183" s="109">
        <f t="shared" si="64"/>
        <v>133.87391546762279</v>
      </c>
      <c r="AY183" s="112">
        <f t="shared" si="65"/>
        <v>121.44961940272411</v>
      </c>
      <c r="AZ183" s="108">
        <f t="shared" si="55"/>
        <v>5100.8840149144125</v>
      </c>
      <c r="BA183" s="109">
        <f t="shared" si="66"/>
        <v>6797.8990779804926</v>
      </c>
    </row>
    <row r="184" spans="1:53" x14ac:dyDescent="0.2">
      <c r="A184" s="21" t="b">
        <f t="shared" si="45"/>
        <v>1</v>
      </c>
      <c r="B184" t="s">
        <v>516</v>
      </c>
      <c r="C184" t="s">
        <v>519</v>
      </c>
      <c r="D184">
        <v>50776</v>
      </c>
      <c r="E184" t="s">
        <v>41</v>
      </c>
      <c r="F184" t="s">
        <v>121</v>
      </c>
      <c r="G184">
        <v>3694</v>
      </c>
      <c r="H184" t="s">
        <v>42</v>
      </c>
      <c r="I184">
        <v>0</v>
      </c>
      <c r="J184" t="s">
        <v>161</v>
      </c>
      <c r="K184" t="s">
        <v>72</v>
      </c>
      <c r="L184">
        <v>42</v>
      </c>
      <c r="M184" t="s">
        <v>518</v>
      </c>
      <c r="N184">
        <v>25</v>
      </c>
      <c r="O184">
        <v>42025</v>
      </c>
      <c r="P184">
        <v>42</v>
      </c>
      <c r="Q184">
        <v>14141</v>
      </c>
      <c r="R184">
        <v>1992</v>
      </c>
      <c r="S184">
        <v>9999</v>
      </c>
      <c r="T184">
        <v>0</v>
      </c>
      <c r="U184" s="106">
        <v>3995.0733244585181</v>
      </c>
      <c r="V184" s="104">
        <f>IFERROR(VLOOKUP($C$4&amp;"yr",LOOKUPS!$B$12:$D$26,2,FALSE),"")</f>
        <v>0.12499399999999999</v>
      </c>
      <c r="W184" s="106">
        <v>18.04274384992307</v>
      </c>
      <c r="X184" s="106">
        <v>89.497239236721668</v>
      </c>
      <c r="Y184" s="104">
        <v>0.43012388722822048</v>
      </c>
      <c r="Z184" s="104">
        <v>0.75476735660347638</v>
      </c>
      <c r="AA184" s="105">
        <v>56.168724302726616</v>
      </c>
      <c r="AB184" s="105">
        <v>9.64</v>
      </c>
      <c r="AC184" s="106">
        <f>IFERROR((VLOOKUP($C$4&amp;"yr",LOOKUPS!$B$12:$D$26,3,FALSE))*SUM(AA184:AB184),"")</f>
        <v>74.522288528569845</v>
      </c>
      <c r="AD184" s="106">
        <f>IFERROR(VLOOKUP($C$4,LOOKUPS!$F$12:$I$26,4,FALSE),"")</f>
        <v>84.990216928104203</v>
      </c>
      <c r="AE184" s="106">
        <v>228.6</v>
      </c>
      <c r="AF184" s="107">
        <f t="shared" si="46"/>
        <v>1.466312528349814</v>
      </c>
      <c r="AG184" s="108">
        <f t="shared" si="47"/>
        <v>2081102.6880000001</v>
      </c>
      <c r="AH184" s="109">
        <f t="shared" si="48"/>
        <v>23.934796736414739</v>
      </c>
      <c r="AI184" s="108">
        <f t="shared" si="49"/>
        <v>24814.16518972976</v>
      </c>
      <c r="AJ184" s="108">
        <f t="shared" si="50"/>
        <v>83867.527764397237</v>
      </c>
      <c r="AK184" s="108">
        <f t="shared" si="56"/>
        <v>2081102.6880000001</v>
      </c>
      <c r="AL184" s="108">
        <f t="shared" si="57"/>
        <v>21579.428217218545</v>
      </c>
      <c r="AM184" s="108">
        <f t="shared" si="58"/>
        <v>194214.85395496688</v>
      </c>
      <c r="AN184" s="107">
        <f t="shared" si="59"/>
        <v>0.25730373593269634</v>
      </c>
      <c r="AO184" s="107">
        <f t="shared" si="60"/>
        <v>1.2090087924171176</v>
      </c>
      <c r="AP184" s="108">
        <f t="shared" si="51"/>
        <v>11952084.768390607</v>
      </c>
      <c r="AQ184" s="108">
        <f t="shared" si="52"/>
        <v>2142098.2296012146</v>
      </c>
      <c r="AR184" s="108">
        <f t="shared" si="53"/>
        <v>1513200.3207793306</v>
      </c>
      <c r="AS184" s="108">
        <f>LOOKUPS!$C$4*('Unit Level Costs'!AK184-'Unit Level Costs'!AG184)</f>
        <v>0</v>
      </c>
      <c r="AT184" s="108">
        <f t="shared" si="54"/>
        <v>14473335.382966096</v>
      </c>
      <c r="AU184" s="108">
        <f t="shared" si="61"/>
        <v>-16506362.568292711</v>
      </c>
      <c r="AV184" s="108">
        <f t="shared" si="62"/>
        <v>13574356.133444536</v>
      </c>
      <c r="AW184" s="112">
        <f t="shared" si="63"/>
        <v>161.85473085099107</v>
      </c>
      <c r="AX184" s="109">
        <f t="shared" si="64"/>
        <v>133.8739071759785</v>
      </c>
      <c r="AY184" s="112">
        <f t="shared" si="65"/>
        <v>121.44961188059375</v>
      </c>
      <c r="AZ184" s="108">
        <f t="shared" si="55"/>
        <v>5100.8836989849378</v>
      </c>
      <c r="BA184" s="109">
        <f t="shared" si="66"/>
        <v>6797.8986957416255</v>
      </c>
    </row>
    <row r="185" spans="1:53" x14ac:dyDescent="0.2">
      <c r="A185" s="21" t="b">
        <f t="shared" si="45"/>
        <v>1</v>
      </c>
      <c r="B185" t="s">
        <v>520</v>
      </c>
      <c r="C185" t="s">
        <v>521</v>
      </c>
      <c r="D185">
        <v>50835</v>
      </c>
      <c r="E185" t="s">
        <v>41</v>
      </c>
      <c r="F185">
        <v>1</v>
      </c>
      <c r="G185">
        <v>90183</v>
      </c>
      <c r="H185" t="s">
        <v>42</v>
      </c>
      <c r="I185">
        <v>0</v>
      </c>
      <c r="J185" t="s">
        <v>312</v>
      </c>
      <c r="K185" t="s">
        <v>62</v>
      </c>
      <c r="L185">
        <v>26</v>
      </c>
      <c r="M185" t="s">
        <v>522</v>
      </c>
      <c r="N185">
        <v>101</v>
      </c>
      <c r="O185">
        <v>26101</v>
      </c>
      <c r="P185">
        <v>30</v>
      </c>
      <c r="Q185">
        <v>10883</v>
      </c>
      <c r="R185">
        <v>1990</v>
      </c>
      <c r="S185">
        <v>9999</v>
      </c>
      <c r="T185">
        <v>0</v>
      </c>
      <c r="U185" s="106">
        <v>2619.1742925606295</v>
      </c>
      <c r="V185" s="104">
        <f>IFERROR(VLOOKUP($C$4&amp;"yr",LOOKUPS!$B$12:$D$26,2,FALSE),"")</f>
        <v>0.12499399999999999</v>
      </c>
      <c r="W185" s="106">
        <v>13.885804668075954</v>
      </c>
      <c r="X185" s="106">
        <v>111.32366224800325</v>
      </c>
      <c r="Y185" s="104">
        <v>0.33102594210747305</v>
      </c>
      <c r="Z185" s="104">
        <v>0.4948262764483064</v>
      </c>
      <c r="AA185" s="105">
        <v>65.755506982352259</v>
      </c>
      <c r="AB185" s="105">
        <v>4.82</v>
      </c>
      <c r="AC185" s="106">
        <f>IFERROR((VLOOKUP($C$4&amp;"yr",LOOKUPS!$B$12:$D$26,3,FALSE))*SUM(AA185:AB185),"")</f>
        <v>79.920228664439236</v>
      </c>
      <c r="AD185" s="106">
        <f>IFERROR(VLOOKUP($C$4,LOOKUPS!$F$12:$I$26,4,FALSE),"")</f>
        <v>84.990216928104203</v>
      </c>
      <c r="AE185" s="106">
        <v>205.4</v>
      </c>
      <c r="AF185" s="107">
        <f t="shared" si="46"/>
        <v>1.0139563639662523</v>
      </c>
      <c r="AG185" s="108">
        <f t="shared" si="47"/>
        <v>1144020.96</v>
      </c>
      <c r="AH185" s="109">
        <f t="shared" si="48"/>
        <v>20.069221736775809</v>
      </c>
      <c r="AI185" s="108">
        <f t="shared" si="49"/>
        <v>16268.194366586918</v>
      </c>
      <c r="AJ185" s="108">
        <f t="shared" si="50"/>
        <v>70322.552965662442</v>
      </c>
      <c r="AK185" s="108">
        <f t="shared" si="56"/>
        <v>1144020.96</v>
      </c>
      <c r="AL185" s="108">
        <f t="shared" si="57"/>
        <v>10658.709298013244</v>
      </c>
      <c r="AM185" s="108">
        <f t="shared" si="58"/>
        <v>95928.383682119194</v>
      </c>
      <c r="AN185" s="107">
        <f t="shared" si="59"/>
        <v>0.15156886160287367</v>
      </c>
      <c r="AO185" s="107">
        <f t="shared" si="60"/>
        <v>0.86238750236337869</v>
      </c>
      <c r="AP185" s="108">
        <f t="shared" si="51"/>
        <v>6570283.3168449048</v>
      </c>
      <c r="AQ185" s="108">
        <f t="shared" si="52"/>
        <v>2234179.2622051151</v>
      </c>
      <c r="AR185" s="108">
        <f t="shared" si="53"/>
        <v>976485.234241614</v>
      </c>
      <c r="AS185" s="108">
        <f>LOOKUPS!$C$4*('Unit Level Costs'!AK185-'Unit Level Costs'!AG185)</f>
        <v>0</v>
      </c>
      <c r="AT185" s="108">
        <f t="shared" si="54"/>
        <v>7666618.3592850277</v>
      </c>
      <c r="AU185" s="108">
        <f t="shared" si="61"/>
        <v>-8152974.1387057221</v>
      </c>
      <c r="AV185" s="108">
        <f t="shared" si="62"/>
        <v>9294592.0338709392</v>
      </c>
      <c r="AW185" s="112">
        <f t="shared" si="63"/>
        <v>132.17085617482294</v>
      </c>
      <c r="AX185" s="109">
        <f t="shared" si="64"/>
        <v>153.26156259524615</v>
      </c>
      <c r="AY185" s="112">
        <f t="shared" si="65"/>
        <v>139.03797749727491</v>
      </c>
      <c r="AZ185" s="108">
        <f t="shared" si="55"/>
        <v>4171.1393249182474</v>
      </c>
      <c r="BA185" s="109">
        <f t="shared" si="66"/>
        <v>3965.1256852446882</v>
      </c>
    </row>
    <row r="186" spans="1:53" x14ac:dyDescent="0.2">
      <c r="A186" s="21" t="b">
        <f t="shared" si="45"/>
        <v>1</v>
      </c>
      <c r="B186" t="s">
        <v>520</v>
      </c>
      <c r="C186" t="s">
        <v>523</v>
      </c>
      <c r="D186">
        <v>50835</v>
      </c>
      <c r="E186" t="s">
        <v>41</v>
      </c>
      <c r="F186">
        <v>2</v>
      </c>
      <c r="G186">
        <v>90184</v>
      </c>
      <c r="H186" t="s">
        <v>42</v>
      </c>
      <c r="I186">
        <v>0</v>
      </c>
      <c r="J186" t="s">
        <v>312</v>
      </c>
      <c r="K186" t="s">
        <v>62</v>
      </c>
      <c r="L186">
        <v>26</v>
      </c>
      <c r="M186" t="s">
        <v>522</v>
      </c>
      <c r="N186">
        <v>101</v>
      </c>
      <c r="O186">
        <v>26101</v>
      </c>
      <c r="P186">
        <v>30</v>
      </c>
      <c r="Q186">
        <v>10883</v>
      </c>
      <c r="R186">
        <v>1990</v>
      </c>
      <c r="S186">
        <v>9999</v>
      </c>
      <c r="T186">
        <v>0</v>
      </c>
      <c r="U186" s="106">
        <v>2707.1491747311693</v>
      </c>
      <c r="V186" s="104">
        <f>IFERROR(VLOOKUP($C$4&amp;"yr",LOOKUPS!$B$12:$D$26,2,FALSE),"")</f>
        <v>0.12499399999999999</v>
      </c>
      <c r="W186" s="106">
        <v>14.194387993479644</v>
      </c>
      <c r="X186" s="106">
        <v>111.70274244531682</v>
      </c>
      <c r="Y186" s="104">
        <v>0.33838230988393025</v>
      </c>
      <c r="Z186" s="104">
        <v>0.51144688985653741</v>
      </c>
      <c r="AA186" s="105">
        <v>65.755506982352259</v>
      </c>
      <c r="AB186" s="105">
        <v>4.82</v>
      </c>
      <c r="AC186" s="106">
        <f>IFERROR((VLOOKUP($C$4&amp;"yr",LOOKUPS!$B$12:$D$26,3,FALSE))*SUM(AA186:AB186),"")</f>
        <v>79.920228664439236</v>
      </c>
      <c r="AD186" s="106">
        <f>IFERROR(VLOOKUP($C$4,LOOKUPS!$F$12:$I$26,4,FALSE),"")</f>
        <v>84.990216928104203</v>
      </c>
      <c r="AE186" s="106">
        <v>205.4</v>
      </c>
      <c r="AF186" s="107">
        <f t="shared" si="46"/>
        <v>1.0139563639662523</v>
      </c>
      <c r="AG186" s="108">
        <f t="shared" si="47"/>
        <v>1144020.96</v>
      </c>
      <c r="AH186" s="109">
        <f t="shared" si="48"/>
        <v>19.848530703482091</v>
      </c>
      <c r="AI186" s="108">
        <f t="shared" si="49"/>
        <v>16449.076502308697</v>
      </c>
      <c r="AJ186" s="108">
        <f t="shared" si="50"/>
        <v>69549.251585001257</v>
      </c>
      <c r="AK186" s="108">
        <f t="shared" si="56"/>
        <v>1144020.96</v>
      </c>
      <c r="AL186" s="108">
        <f t="shared" si="57"/>
        <v>10658.709298013244</v>
      </c>
      <c r="AM186" s="108">
        <f t="shared" si="58"/>
        <v>95928.383682119194</v>
      </c>
      <c r="AN186" s="107">
        <f t="shared" si="59"/>
        <v>0.15325411927670352</v>
      </c>
      <c r="AO186" s="107">
        <f t="shared" si="60"/>
        <v>0.86070224468954881</v>
      </c>
      <c r="AP186" s="108">
        <f t="shared" si="51"/>
        <v>6716294.2915936457</v>
      </c>
      <c r="AQ186" s="108">
        <f t="shared" si="52"/>
        <v>2217135.3130890229</v>
      </c>
      <c r="AR186" s="108">
        <f t="shared" si="53"/>
        <v>987209.06165363698</v>
      </c>
      <c r="AS186" s="108">
        <f>LOOKUPS!$C$4*('Unit Level Costs'!AK186-'Unit Level Costs'!AG186)</f>
        <v>0</v>
      </c>
      <c r="AT186" s="108">
        <f t="shared" si="54"/>
        <v>7666618.3592850277</v>
      </c>
      <c r="AU186" s="108">
        <f t="shared" si="61"/>
        <v>-8152974.1387057221</v>
      </c>
      <c r="AV186" s="108">
        <f t="shared" si="62"/>
        <v>9434282.8869156092</v>
      </c>
      <c r="AW186" s="112">
        <f t="shared" si="63"/>
        <v>135.6489490815768</v>
      </c>
      <c r="AX186" s="109">
        <f t="shared" si="64"/>
        <v>157.60264356055529</v>
      </c>
      <c r="AY186" s="112">
        <f t="shared" si="65"/>
        <v>142.97618031439291</v>
      </c>
      <c r="AZ186" s="108">
        <f t="shared" si="55"/>
        <v>4289.2854094317872</v>
      </c>
      <c r="BA186" s="109">
        <f t="shared" si="66"/>
        <v>4069.4684724473041</v>
      </c>
    </row>
    <row r="187" spans="1:53" x14ac:dyDescent="0.2">
      <c r="A187" s="21" t="b">
        <f t="shared" si="45"/>
        <v>1</v>
      </c>
      <c r="B187" t="s">
        <v>524</v>
      </c>
      <c r="C187" t="s">
        <v>525</v>
      </c>
      <c r="D187">
        <v>50888</v>
      </c>
      <c r="E187" t="s">
        <v>41</v>
      </c>
      <c r="F187" t="s">
        <v>210</v>
      </c>
      <c r="G187">
        <v>3702</v>
      </c>
      <c r="H187" t="s">
        <v>42</v>
      </c>
      <c r="I187">
        <v>0</v>
      </c>
      <c r="J187" t="s">
        <v>161</v>
      </c>
      <c r="K187" t="s">
        <v>72</v>
      </c>
      <c r="L187">
        <v>42</v>
      </c>
      <c r="M187" t="s">
        <v>526</v>
      </c>
      <c r="N187">
        <v>95</v>
      </c>
      <c r="O187">
        <v>42095</v>
      </c>
      <c r="P187">
        <v>112</v>
      </c>
      <c r="Q187">
        <v>10316</v>
      </c>
      <c r="R187">
        <v>1995</v>
      </c>
      <c r="S187">
        <v>9999</v>
      </c>
      <c r="T187">
        <v>0</v>
      </c>
      <c r="U187" s="106">
        <v>2499.5010019620063</v>
      </c>
      <c r="V187" s="104">
        <f>IFERROR(VLOOKUP($C$4&amp;"yr",LOOKUPS!$B$12:$D$26,2,FALSE),"")</f>
        <v>0.12499399999999999</v>
      </c>
      <c r="W187" s="106">
        <v>13.454849552584646</v>
      </c>
      <c r="X187" s="106">
        <v>41.778368309860909</v>
      </c>
      <c r="Y187" s="104">
        <v>0.32075233344585036</v>
      </c>
      <c r="Z187" s="104">
        <v>0.47221705607475956</v>
      </c>
      <c r="AA187" s="105">
        <v>33.880987526600912</v>
      </c>
      <c r="AB187" s="105">
        <v>9.64</v>
      </c>
      <c r="AC187" s="106">
        <f>IFERROR((VLOOKUP($C$4&amp;"yr",LOOKUPS!$B$12:$D$26,3,FALSE))*SUM(AA187:AB187),"")</f>
        <v>49.28348974804949</v>
      </c>
      <c r="AD187" s="106">
        <f>IFERROR(VLOOKUP($C$4,LOOKUPS!$F$12:$I$26,4,FALSE),"")</f>
        <v>84.990216928104203</v>
      </c>
      <c r="AE187" s="106">
        <v>228.6</v>
      </c>
      <c r="AF187" s="107">
        <f t="shared" si="46"/>
        <v>1.069689558196498</v>
      </c>
      <c r="AG187" s="108">
        <f t="shared" si="47"/>
        <v>4048493.568</v>
      </c>
      <c r="AH187" s="109">
        <f t="shared" si="48"/>
        <v>76.07573865406475</v>
      </c>
      <c r="AI187" s="108">
        <f t="shared" si="49"/>
        <v>15187.39115046722</v>
      </c>
      <c r="AJ187" s="108">
        <f t="shared" si="50"/>
        <v>266569.38824384293</v>
      </c>
      <c r="AK187" s="108">
        <f t="shared" si="56"/>
        <v>4048493.5680000004</v>
      </c>
      <c r="AL187" s="108">
        <f t="shared" si="57"/>
        <v>41979.752773509943</v>
      </c>
      <c r="AM187" s="108">
        <f t="shared" si="58"/>
        <v>377817.77496158943</v>
      </c>
      <c r="AN187" s="107">
        <f t="shared" si="59"/>
        <v>0.15748152122819589</v>
      </c>
      <c r="AO187" s="107">
        <f t="shared" si="60"/>
        <v>0.91220803696830211</v>
      </c>
      <c r="AP187" s="108">
        <f t="shared" si="51"/>
        <v>23767782.215544377</v>
      </c>
      <c r="AQ187" s="108">
        <f t="shared" si="52"/>
        <v>3178320.2289342396</v>
      </c>
      <c r="AR187" s="108">
        <f t="shared" si="53"/>
        <v>3586651.014145433</v>
      </c>
      <c r="AS187" s="108">
        <f>LOOKUPS!$C$4*('Unit Level Costs'!AK187-'Unit Level Costs'!AG187)</f>
        <v>7.3517259926131226E-10</v>
      </c>
      <c r="AT187" s="108">
        <f t="shared" si="54"/>
        <v>18620178.438950364</v>
      </c>
      <c r="AU187" s="108">
        <f t="shared" si="61"/>
        <v>-32110814.653279141</v>
      </c>
      <c r="AV187" s="108">
        <f t="shared" si="62"/>
        <v>17042117.244295269</v>
      </c>
      <c r="AW187" s="112">
        <f t="shared" si="63"/>
        <v>63.931261412154662</v>
      </c>
      <c r="AX187" s="109">
        <f t="shared" si="64"/>
        <v>70.084080408487111</v>
      </c>
      <c r="AY187" s="112">
        <f t="shared" si="65"/>
        <v>63.579860662693555</v>
      </c>
      <c r="AZ187" s="108">
        <f t="shared" si="55"/>
        <v>7120.9443942216785</v>
      </c>
      <c r="BA187" s="109">
        <f t="shared" si="66"/>
        <v>7160.3012781613224</v>
      </c>
    </row>
    <row r="188" spans="1:53" x14ac:dyDescent="0.2">
      <c r="A188" s="21" t="b">
        <f t="shared" si="45"/>
        <v>1</v>
      </c>
      <c r="B188" t="s">
        <v>527</v>
      </c>
      <c r="C188" t="s">
        <v>528</v>
      </c>
      <c r="D188">
        <v>50900</v>
      </c>
      <c r="E188" t="s">
        <v>41</v>
      </c>
      <c r="F188" t="s">
        <v>529</v>
      </c>
      <c r="G188">
        <v>10097</v>
      </c>
      <c r="H188" t="s">
        <v>42</v>
      </c>
      <c r="I188">
        <v>0</v>
      </c>
      <c r="J188" t="s">
        <v>530</v>
      </c>
      <c r="K188" t="s">
        <v>531</v>
      </c>
      <c r="L188">
        <v>51</v>
      </c>
      <c r="M188" t="s">
        <v>532</v>
      </c>
      <c r="N188">
        <v>580</v>
      </c>
      <c r="O188">
        <v>51580</v>
      </c>
      <c r="P188">
        <v>14.7</v>
      </c>
      <c r="Q188">
        <v>10986</v>
      </c>
      <c r="R188">
        <v>1962</v>
      </c>
      <c r="S188">
        <v>9999</v>
      </c>
      <c r="T188">
        <v>0</v>
      </c>
      <c r="U188" s="106">
        <v>2746.0538882394785</v>
      </c>
      <c r="V188" s="104">
        <f>IFERROR(VLOOKUP($C$4&amp;"yr",LOOKUPS!$B$12:$D$26,2,FALSE),"")</f>
        <v>0.12499399999999999</v>
      </c>
      <c r="W188" s="106">
        <v>14.328697573517896</v>
      </c>
      <c r="X188" s="106">
        <v>209.98091099924872</v>
      </c>
      <c r="Y188" s="104">
        <v>0.34158413767345952</v>
      </c>
      <c r="Z188" s="104">
        <v>0.51879694463383286</v>
      </c>
      <c r="AA188" s="105">
        <v>65.755506982352259</v>
      </c>
      <c r="AB188" s="105">
        <v>4.82</v>
      </c>
      <c r="AC188" s="106">
        <f>IFERROR((VLOOKUP($C$4&amp;"yr",LOOKUPS!$B$12:$D$26,3,FALSE))*SUM(AA188:AB188),"")</f>
        <v>79.920228664439236</v>
      </c>
      <c r="AD188" s="106">
        <f>IFERROR(VLOOKUP($C$4,LOOKUPS!$F$12:$I$26,4,FALSE),"")</f>
        <v>84.990216928104203</v>
      </c>
      <c r="AE188" s="106">
        <v>205.4</v>
      </c>
      <c r="AF188" s="107">
        <f t="shared" si="46"/>
        <v>1.0235527533339381</v>
      </c>
      <c r="AG188" s="108">
        <f t="shared" si="47"/>
        <v>565875.6767999999</v>
      </c>
      <c r="AH188" s="109">
        <f t="shared" si="48"/>
        <v>9.6787131762001444</v>
      </c>
      <c r="AI188" s="108">
        <f t="shared" si="49"/>
        <v>16685.503233747288</v>
      </c>
      <c r="AJ188" s="108">
        <f t="shared" si="50"/>
        <v>33914.210969405307</v>
      </c>
      <c r="AK188" s="108">
        <f t="shared" si="56"/>
        <v>565875.6767999999</v>
      </c>
      <c r="AL188" s="108">
        <f t="shared" si="57"/>
        <v>5272.1974060927141</v>
      </c>
      <c r="AM188" s="108">
        <f t="shared" si="58"/>
        <v>47449.77665483443</v>
      </c>
      <c r="AN188" s="107">
        <f t="shared" si="59"/>
        <v>0.15545687944351322</v>
      </c>
      <c r="AO188" s="107">
        <f t="shared" si="60"/>
        <v>0.86809587389042497</v>
      </c>
      <c r="AP188" s="108">
        <f t="shared" si="51"/>
        <v>3322124.0242246808</v>
      </c>
      <c r="AQ188" s="108">
        <f t="shared" si="52"/>
        <v>2032345.0100389384</v>
      </c>
      <c r="AR188" s="108">
        <f t="shared" si="53"/>
        <v>485946.47242509184</v>
      </c>
      <c r="AS188" s="108">
        <f>LOOKUPS!$C$4*('Unit Level Costs'!AK188-'Unit Level Costs'!AG188)</f>
        <v>0</v>
      </c>
      <c r="AT188" s="108">
        <f t="shared" si="54"/>
        <v>3792197.0003309385</v>
      </c>
      <c r="AU188" s="108">
        <f t="shared" si="61"/>
        <v>-4032766.8110844726</v>
      </c>
      <c r="AV188" s="108">
        <f t="shared" si="62"/>
        <v>5599845.6959351776</v>
      </c>
      <c r="AW188" s="112">
        <f t="shared" si="63"/>
        <v>165.11797078183275</v>
      </c>
      <c r="AX188" s="109">
        <f t="shared" si="64"/>
        <v>190.20706784591249</v>
      </c>
      <c r="AY188" s="112">
        <f t="shared" si="65"/>
        <v>172.55471999084867</v>
      </c>
      <c r="AZ188" s="108">
        <f t="shared" si="55"/>
        <v>2536.5543838654753</v>
      </c>
      <c r="BA188" s="109">
        <f t="shared" si="66"/>
        <v>2427.2341704929413</v>
      </c>
    </row>
    <row r="189" spans="1:53" x14ac:dyDescent="0.2">
      <c r="A189" s="21" t="b">
        <f t="shared" si="45"/>
        <v>1</v>
      </c>
      <c r="B189" t="s">
        <v>533</v>
      </c>
      <c r="C189" t="s">
        <v>534</v>
      </c>
      <c r="D189">
        <v>50931</v>
      </c>
      <c r="E189" t="s">
        <v>41</v>
      </c>
      <c r="F189" t="s">
        <v>210</v>
      </c>
      <c r="G189">
        <v>0</v>
      </c>
      <c r="H189" t="s">
        <v>42</v>
      </c>
      <c r="I189">
        <v>0</v>
      </c>
      <c r="J189" t="s">
        <v>230</v>
      </c>
      <c r="K189" t="s">
        <v>103</v>
      </c>
      <c r="L189">
        <v>30</v>
      </c>
      <c r="M189" t="s">
        <v>535</v>
      </c>
      <c r="N189">
        <v>111</v>
      </c>
      <c r="O189">
        <v>30111</v>
      </c>
      <c r="P189">
        <v>26</v>
      </c>
      <c r="Q189">
        <v>10449</v>
      </c>
      <c r="R189">
        <v>1995</v>
      </c>
      <c r="S189">
        <v>9999</v>
      </c>
      <c r="T189">
        <v>0</v>
      </c>
      <c r="U189" s="106">
        <v>2686.865760550641</v>
      </c>
      <c r="V189" s="104">
        <f>IFERROR(VLOOKUP($C$4&amp;"yr",LOOKUPS!$B$12:$D$26,2,FALSE),"")</f>
        <v>0.12499399999999999</v>
      </c>
      <c r="W189" s="106">
        <v>14.123844796924537</v>
      </c>
      <c r="X189" s="106">
        <v>126.11848342434006</v>
      </c>
      <c r="Y189" s="104">
        <v>0.33670061921802213</v>
      </c>
      <c r="Z189" s="104">
        <v>0.5076148553328641</v>
      </c>
      <c r="AA189" s="105">
        <v>65.755506982352259</v>
      </c>
      <c r="AB189" s="105">
        <v>4.82</v>
      </c>
      <c r="AC189" s="106">
        <f>IFERROR((VLOOKUP($C$4&amp;"yr",LOOKUPS!$B$12:$D$26,3,FALSE))*SUM(AA189:AB189),"")</f>
        <v>79.920228664439236</v>
      </c>
      <c r="AD189" s="106">
        <f>IFERROR(VLOOKUP($C$4,LOOKUPS!$F$12:$I$26,4,FALSE),"")</f>
        <v>84.990216928104203</v>
      </c>
      <c r="AE189" s="106">
        <v>250.59</v>
      </c>
      <c r="AF189" s="107">
        <f t="shared" si="46"/>
        <v>1.1877052118298104</v>
      </c>
      <c r="AG189" s="108">
        <f t="shared" si="47"/>
        <v>951945.696</v>
      </c>
      <c r="AH189" s="109">
        <f t="shared" si="48"/>
        <v>17.245783900331425</v>
      </c>
      <c r="AI189" s="108">
        <f t="shared" si="49"/>
        <v>15753.067623373097</v>
      </c>
      <c r="AJ189" s="108">
        <f t="shared" si="50"/>
        <v>60429.226786761319</v>
      </c>
      <c r="AK189" s="108">
        <f t="shared" si="56"/>
        <v>951945.696</v>
      </c>
      <c r="AL189" s="108">
        <f t="shared" si="57"/>
        <v>10820.469561854305</v>
      </c>
      <c r="AM189" s="108">
        <f t="shared" si="58"/>
        <v>97384.226056688742</v>
      </c>
      <c r="AN189" s="107">
        <f t="shared" si="59"/>
        <v>0.17906020211108883</v>
      </c>
      <c r="AO189" s="107">
        <f t="shared" si="60"/>
        <v>1.0086450097187216</v>
      </c>
      <c r="AP189" s="108">
        <f t="shared" si="51"/>
        <v>5791860.2618193449</v>
      </c>
      <c r="AQ189" s="108">
        <f t="shared" si="52"/>
        <v>2175012.110973699</v>
      </c>
      <c r="AR189" s="108">
        <f t="shared" si="53"/>
        <v>853493.02033437171</v>
      </c>
      <c r="AS189" s="108">
        <f>LOOKUPS!$C$4*('Unit Level Costs'!AK189-'Unit Level Costs'!AG189)</f>
        <v>0</v>
      </c>
      <c r="AT189" s="108">
        <f t="shared" si="54"/>
        <v>7782969.6147600058</v>
      </c>
      <c r="AU189" s="108">
        <f t="shared" si="61"/>
        <v>-8276706.4979335144</v>
      </c>
      <c r="AV189" s="108">
        <f t="shared" si="62"/>
        <v>8326628.5099539068</v>
      </c>
      <c r="AW189" s="112">
        <f t="shared" si="63"/>
        <v>137.79141241267848</v>
      </c>
      <c r="AX189" s="109">
        <f t="shared" si="64"/>
        <v>136.6104140554902</v>
      </c>
      <c r="AY189" s="112">
        <f t="shared" si="65"/>
        <v>123.93215463620629</v>
      </c>
      <c r="AZ189" s="108">
        <f t="shared" si="55"/>
        <v>3222.2360205413634</v>
      </c>
      <c r="BA189" s="109">
        <f t="shared" si="66"/>
        <v>3582.5767227296406</v>
      </c>
    </row>
    <row r="190" spans="1:53" x14ac:dyDescent="0.2">
      <c r="A190" s="21" t="b">
        <f t="shared" si="45"/>
        <v>1</v>
      </c>
      <c r="B190" t="s">
        <v>533</v>
      </c>
      <c r="C190" t="s">
        <v>536</v>
      </c>
      <c r="D190">
        <v>50931</v>
      </c>
      <c r="E190" t="s">
        <v>41</v>
      </c>
      <c r="F190" t="s">
        <v>121</v>
      </c>
      <c r="G190">
        <v>0</v>
      </c>
      <c r="H190" t="s">
        <v>42</v>
      </c>
      <c r="I190">
        <v>0</v>
      </c>
      <c r="J190" t="s">
        <v>230</v>
      </c>
      <c r="K190" t="s">
        <v>103</v>
      </c>
      <c r="L190">
        <v>30</v>
      </c>
      <c r="M190" t="s">
        <v>535</v>
      </c>
      <c r="N190">
        <v>111</v>
      </c>
      <c r="O190">
        <v>30111</v>
      </c>
      <c r="P190">
        <v>26</v>
      </c>
      <c r="Q190">
        <v>10449</v>
      </c>
      <c r="R190">
        <v>1995</v>
      </c>
      <c r="S190">
        <v>9999</v>
      </c>
      <c r="T190">
        <v>0</v>
      </c>
      <c r="U190" s="106">
        <v>2685.8998049619881</v>
      </c>
      <c r="V190" s="104">
        <f>IFERROR(VLOOKUP($C$4&amp;"yr",LOOKUPS!$B$12:$D$26,2,FALSE),"")</f>
        <v>0.12499399999999999</v>
      </c>
      <c r="W190" s="106">
        <v>14.120476376498411</v>
      </c>
      <c r="X190" s="106">
        <v>126.11434547722934</v>
      </c>
      <c r="Y190" s="104">
        <v>0.3366203188989822</v>
      </c>
      <c r="Z190" s="104">
        <v>0.50743236262571401</v>
      </c>
      <c r="AA190" s="105">
        <v>65.755506982352259</v>
      </c>
      <c r="AB190" s="105">
        <v>4.82</v>
      </c>
      <c r="AC190" s="106">
        <f>IFERROR((VLOOKUP($C$4&amp;"yr",LOOKUPS!$B$12:$D$26,3,FALSE))*SUM(AA190:AB190),"")</f>
        <v>79.920228664439236</v>
      </c>
      <c r="AD190" s="106">
        <f>IFERROR(VLOOKUP($C$4,LOOKUPS!$F$12:$I$26,4,FALSE),"")</f>
        <v>84.990216928104203</v>
      </c>
      <c r="AE190" s="106">
        <v>250.59</v>
      </c>
      <c r="AF190" s="107">
        <f t="shared" si="46"/>
        <v>1.1877052118298104</v>
      </c>
      <c r="AG190" s="108">
        <f t="shared" si="47"/>
        <v>951945.696</v>
      </c>
      <c r="AH190" s="109">
        <f t="shared" si="48"/>
        <v>17.247871708626462</v>
      </c>
      <c r="AI190" s="108">
        <f t="shared" si="49"/>
        <v>15751.160757076086</v>
      </c>
      <c r="AJ190" s="108">
        <f t="shared" si="50"/>
        <v>60436.542467027124</v>
      </c>
      <c r="AK190" s="108">
        <f t="shared" si="56"/>
        <v>951945.696</v>
      </c>
      <c r="AL190" s="108">
        <f t="shared" si="57"/>
        <v>10820.469561854305</v>
      </c>
      <c r="AM190" s="108">
        <f t="shared" si="58"/>
        <v>97384.226056688742</v>
      </c>
      <c r="AN190" s="107">
        <f t="shared" si="59"/>
        <v>0.17903852735714854</v>
      </c>
      <c r="AO190" s="107">
        <f t="shared" si="60"/>
        <v>1.0086666844726619</v>
      </c>
      <c r="AP190" s="108">
        <f t="shared" si="51"/>
        <v>5790478.9509446006</v>
      </c>
      <c r="AQ190" s="108">
        <f t="shared" si="52"/>
        <v>2175204.0514086476</v>
      </c>
      <c r="AR190" s="108">
        <f t="shared" si="53"/>
        <v>853392.77018289955</v>
      </c>
      <c r="AS190" s="108">
        <f>LOOKUPS!$C$4*('Unit Level Costs'!AK190-'Unit Level Costs'!AG190)</f>
        <v>0</v>
      </c>
      <c r="AT190" s="108">
        <f t="shared" si="54"/>
        <v>7782969.6147600058</v>
      </c>
      <c r="AU190" s="108">
        <f t="shared" si="61"/>
        <v>-8276706.4979335144</v>
      </c>
      <c r="AV190" s="108">
        <f t="shared" si="62"/>
        <v>8325338.8893626388</v>
      </c>
      <c r="AW190" s="112">
        <f t="shared" si="63"/>
        <v>137.75339470991022</v>
      </c>
      <c r="AX190" s="109">
        <f t="shared" si="64"/>
        <v>136.56978745355178</v>
      </c>
      <c r="AY190" s="112">
        <f t="shared" si="65"/>
        <v>123.89529842470451</v>
      </c>
      <c r="AZ190" s="108">
        <f t="shared" si="55"/>
        <v>3221.277759042317</v>
      </c>
      <c r="BA190" s="109">
        <f t="shared" si="66"/>
        <v>3581.5882624576657</v>
      </c>
    </row>
    <row r="191" spans="1:53" x14ac:dyDescent="0.2">
      <c r="A191" s="21" t="b">
        <f t="shared" si="45"/>
        <v>1</v>
      </c>
      <c r="B191" t="s">
        <v>537</v>
      </c>
      <c r="C191" t="s">
        <v>538</v>
      </c>
      <c r="D191">
        <v>50951</v>
      </c>
      <c r="E191" t="s">
        <v>41</v>
      </c>
      <c r="F191">
        <v>1</v>
      </c>
      <c r="G191">
        <v>90986</v>
      </c>
      <c r="H191" t="s">
        <v>42</v>
      </c>
      <c r="I191">
        <v>0</v>
      </c>
      <c r="J191" t="s">
        <v>539</v>
      </c>
      <c r="K191" t="s">
        <v>540</v>
      </c>
      <c r="L191">
        <v>49</v>
      </c>
      <c r="M191" t="s">
        <v>518</v>
      </c>
      <c r="N191">
        <v>7</v>
      </c>
      <c r="O191">
        <v>49007</v>
      </c>
      <c r="P191">
        <v>51</v>
      </c>
      <c r="Q191">
        <v>12284</v>
      </c>
      <c r="R191">
        <v>1993</v>
      </c>
      <c r="S191">
        <v>9999</v>
      </c>
      <c r="T191">
        <v>0</v>
      </c>
      <c r="U191" s="106">
        <v>3468.0390912158527</v>
      </c>
      <c r="V191" s="104">
        <f>IFERROR(VLOOKUP($C$4&amp;"yr",LOOKUPS!$B$12:$D$26,2,FALSE),"")</f>
        <v>0.12499399999999999</v>
      </c>
      <c r="W191" s="106">
        <v>16.60471767715358</v>
      </c>
      <c r="X191" s="106">
        <v>75.848472785004915</v>
      </c>
      <c r="Y191" s="104">
        <v>0.39584254884020303</v>
      </c>
      <c r="Z191" s="104">
        <v>0.65519766094137699</v>
      </c>
      <c r="AA191" s="105">
        <v>53.844558181248836</v>
      </c>
      <c r="AB191" s="105">
        <v>4.82</v>
      </c>
      <c r="AC191" s="106">
        <f>IFERROR((VLOOKUP($C$4&amp;"yr",LOOKUPS!$B$12:$D$26,3,FALSE))*SUM(AA191:AB191),"")</f>
        <v>66.432181713070577</v>
      </c>
      <c r="AD191" s="106">
        <f>IFERROR(VLOOKUP($C$4,LOOKUPS!$F$12:$I$26,4,FALSE),"")</f>
        <v>84.990216928104203</v>
      </c>
      <c r="AE191" s="106">
        <v>228.6</v>
      </c>
      <c r="AF191" s="107">
        <f t="shared" si="46"/>
        <v>1.2737559648008707</v>
      </c>
      <c r="AG191" s="108">
        <f t="shared" si="47"/>
        <v>2195199.9360000002</v>
      </c>
      <c r="AH191" s="109">
        <f t="shared" si="48"/>
        <v>30.812030009149641</v>
      </c>
      <c r="AI191" s="108">
        <f t="shared" si="49"/>
        <v>20332.448067003876</v>
      </c>
      <c r="AJ191" s="108">
        <f t="shared" si="50"/>
        <v>107965.35315206036</v>
      </c>
      <c r="AK191" s="108">
        <f t="shared" si="56"/>
        <v>2195199.9360000007</v>
      </c>
      <c r="AL191" s="108">
        <f t="shared" si="57"/>
        <v>22762.528593377487</v>
      </c>
      <c r="AM191" s="108">
        <f t="shared" si="58"/>
        <v>204862.75734039739</v>
      </c>
      <c r="AN191" s="107">
        <f t="shared" si="59"/>
        <v>0.21083178935485283</v>
      </c>
      <c r="AO191" s="107">
        <f t="shared" si="60"/>
        <v>1.0629241754460179</v>
      </c>
      <c r="AP191" s="108">
        <f t="shared" si="51"/>
        <v>13356524.424983554</v>
      </c>
      <c r="AQ191" s="108">
        <f t="shared" si="52"/>
        <v>2337045.4195997412</v>
      </c>
      <c r="AR191" s="108">
        <f t="shared" si="53"/>
        <v>1792734.2080041457</v>
      </c>
      <c r="AS191" s="108">
        <f>LOOKUPS!$C$4*('Unit Level Costs'!AK191-'Unit Level Costs'!AG191)</f>
        <v>7.3517259926131226E-10</v>
      </c>
      <c r="AT191" s="108">
        <f t="shared" si="54"/>
        <v>13609479.921877963</v>
      </c>
      <c r="AU191" s="108">
        <f t="shared" si="61"/>
        <v>-17411330.186849948</v>
      </c>
      <c r="AV191" s="108">
        <f t="shared" si="62"/>
        <v>13684453.787615459</v>
      </c>
      <c r="AW191" s="112">
        <f t="shared" si="63"/>
        <v>126.74856690684859</v>
      </c>
      <c r="AX191" s="109">
        <f t="shared" si="64"/>
        <v>119.24516332847836</v>
      </c>
      <c r="AY191" s="112">
        <f t="shared" si="65"/>
        <v>108.17850252061902</v>
      </c>
      <c r="AZ191" s="108">
        <f t="shared" si="55"/>
        <v>5517.1036285515702</v>
      </c>
      <c r="BA191" s="109">
        <f t="shared" si="66"/>
        <v>6464.1769122492788</v>
      </c>
    </row>
    <row r="192" spans="1:53" x14ac:dyDescent="0.2">
      <c r="A192" s="21" t="b">
        <f t="shared" si="45"/>
        <v>1</v>
      </c>
      <c r="B192" t="s">
        <v>541</v>
      </c>
      <c r="C192" t="s">
        <v>542</v>
      </c>
      <c r="D192">
        <v>50974</v>
      </c>
      <c r="E192" t="s">
        <v>41</v>
      </c>
      <c r="F192" t="s">
        <v>543</v>
      </c>
      <c r="G192">
        <v>3706</v>
      </c>
      <c r="H192" t="s">
        <v>42</v>
      </c>
      <c r="I192">
        <v>0</v>
      </c>
      <c r="J192" t="s">
        <v>172</v>
      </c>
      <c r="K192" t="s">
        <v>72</v>
      </c>
      <c r="L192">
        <v>42</v>
      </c>
      <c r="M192" t="s">
        <v>544</v>
      </c>
      <c r="N192">
        <v>121</v>
      </c>
      <c r="O192">
        <v>42121</v>
      </c>
      <c r="P192">
        <v>43</v>
      </c>
      <c r="Q192">
        <v>13904</v>
      </c>
      <c r="R192">
        <v>1993</v>
      </c>
      <c r="S192">
        <v>9999</v>
      </c>
      <c r="T192">
        <v>0</v>
      </c>
      <c r="U192" s="106">
        <v>3879.0420744188473</v>
      </c>
      <c r="V192" s="104">
        <f>IFERROR(VLOOKUP($C$4&amp;"yr",LOOKUPS!$B$12:$D$26,2,FALSE),"")</f>
        <v>0.12499399999999999</v>
      </c>
      <c r="W192" s="106">
        <v>17.740336195336216</v>
      </c>
      <c r="X192" s="106">
        <v>87.559871808307761</v>
      </c>
      <c r="Y192" s="104">
        <v>0.42291474226665621</v>
      </c>
      <c r="Z192" s="104">
        <v>0.73284620703666281</v>
      </c>
      <c r="AA192" s="105">
        <v>55.8737528004743</v>
      </c>
      <c r="AB192" s="105">
        <v>9.64</v>
      </c>
      <c r="AC192" s="106">
        <f>IFERROR((VLOOKUP($C$4&amp;"yr",LOOKUPS!$B$12:$D$26,3,FALSE))*SUM(AA192:AB192),"")</f>
        <v>74.188260607022016</v>
      </c>
      <c r="AD192" s="106">
        <f>IFERROR(VLOOKUP($C$4,LOOKUPS!$F$12:$I$26,4,FALSE),"")</f>
        <v>84.990216928104203</v>
      </c>
      <c r="AE192" s="106">
        <v>205.4</v>
      </c>
      <c r="AF192" s="107">
        <f t="shared" si="46"/>
        <v>1.2954193958087634</v>
      </c>
      <c r="AG192" s="108">
        <f t="shared" si="47"/>
        <v>2094943.4879999999</v>
      </c>
      <c r="AH192" s="109">
        <f t="shared" si="48"/>
        <v>24.814666082533787</v>
      </c>
      <c r="AI192" s="108">
        <f t="shared" si="49"/>
        <v>24093.49366263776</v>
      </c>
      <c r="AJ192" s="108">
        <f t="shared" si="50"/>
        <v>86950.589953198403</v>
      </c>
      <c r="AK192" s="108">
        <f t="shared" si="56"/>
        <v>2094943.4880000001</v>
      </c>
      <c r="AL192" s="108">
        <f t="shared" si="57"/>
        <v>19518.343120529804</v>
      </c>
      <c r="AM192" s="108">
        <f t="shared" si="58"/>
        <v>175665.08808476821</v>
      </c>
      <c r="AN192" s="107">
        <f t="shared" si="59"/>
        <v>0.22447625865489412</v>
      </c>
      <c r="AO192" s="107">
        <f t="shared" si="60"/>
        <v>1.0709431371538694</v>
      </c>
      <c r="AP192" s="108">
        <f t="shared" si="51"/>
        <v>12031564.181797577</v>
      </c>
      <c r="AQ192" s="108">
        <f t="shared" si="52"/>
        <v>2172768.9811526211</v>
      </c>
      <c r="AR192" s="108">
        <f t="shared" si="53"/>
        <v>1542532.6981525631</v>
      </c>
      <c r="AS192" s="108">
        <f>LOOKUPS!$C$4*('Unit Level Costs'!AK192-'Unit Level Costs'!AG192)</f>
        <v>3.6758629963065613E-10</v>
      </c>
      <c r="AT192" s="108">
        <f t="shared" si="54"/>
        <v>13032287.334388262</v>
      </c>
      <c r="AU192" s="108">
        <f t="shared" si="61"/>
        <v>-14929813.943018984</v>
      </c>
      <c r="AV192" s="108">
        <f t="shared" si="62"/>
        <v>13849339.252472039</v>
      </c>
      <c r="AW192" s="112">
        <f t="shared" si="63"/>
        <v>159.27826665611488</v>
      </c>
      <c r="AX192" s="109">
        <f t="shared" si="64"/>
        <v>148.72709962866156</v>
      </c>
      <c r="AY192" s="112">
        <f t="shared" si="65"/>
        <v>134.92433967945345</v>
      </c>
      <c r="AZ192" s="108">
        <f t="shared" si="55"/>
        <v>5801.7466062164985</v>
      </c>
      <c r="BA192" s="109">
        <f t="shared" si="66"/>
        <v>6848.9654662129396</v>
      </c>
    </row>
    <row r="193" spans="1:53" x14ac:dyDescent="0.2">
      <c r="A193" s="21" t="b">
        <f t="shared" si="45"/>
        <v>1</v>
      </c>
      <c r="B193" t="s">
        <v>541</v>
      </c>
      <c r="C193" t="s">
        <v>545</v>
      </c>
      <c r="D193">
        <v>50974</v>
      </c>
      <c r="E193" t="s">
        <v>41</v>
      </c>
      <c r="F193" t="s">
        <v>546</v>
      </c>
      <c r="G193">
        <v>3707</v>
      </c>
      <c r="H193" t="s">
        <v>42</v>
      </c>
      <c r="I193">
        <v>0</v>
      </c>
      <c r="J193" t="s">
        <v>172</v>
      </c>
      <c r="K193" t="s">
        <v>72</v>
      </c>
      <c r="L193">
        <v>42</v>
      </c>
      <c r="M193" t="s">
        <v>544</v>
      </c>
      <c r="N193">
        <v>121</v>
      </c>
      <c r="O193">
        <v>42121</v>
      </c>
      <c r="P193">
        <v>43</v>
      </c>
      <c r="Q193">
        <v>13904</v>
      </c>
      <c r="R193">
        <v>1993</v>
      </c>
      <c r="S193">
        <v>9999</v>
      </c>
      <c r="T193">
        <v>0</v>
      </c>
      <c r="U193" s="106">
        <v>3879.0354554017986</v>
      </c>
      <c r="V193" s="104">
        <f>IFERROR(VLOOKUP($C$4&amp;"yr",LOOKUPS!$B$12:$D$26,2,FALSE),"")</f>
        <v>0.12499399999999999</v>
      </c>
      <c r="W193" s="106">
        <v>17.740318726211367</v>
      </c>
      <c r="X193" s="106">
        <v>87.55985034830411</v>
      </c>
      <c r="Y193" s="104">
        <v>0.4229143258173651</v>
      </c>
      <c r="Z193" s="104">
        <v>0.73284495654196746</v>
      </c>
      <c r="AA193" s="105">
        <v>55.8737528004743</v>
      </c>
      <c r="AB193" s="105">
        <v>9.64</v>
      </c>
      <c r="AC193" s="106">
        <f>IFERROR((VLOOKUP($C$4&amp;"yr",LOOKUPS!$B$12:$D$26,3,FALSE))*SUM(AA193:AB193),"")</f>
        <v>74.188260607022016</v>
      </c>
      <c r="AD193" s="106">
        <f>IFERROR(VLOOKUP($C$4,LOOKUPS!$F$12:$I$26,4,FALSE),"")</f>
        <v>84.990216928104203</v>
      </c>
      <c r="AE193" s="106">
        <v>205.4</v>
      </c>
      <c r="AF193" s="107">
        <f t="shared" si="46"/>
        <v>1.2954193958087634</v>
      </c>
      <c r="AG193" s="108">
        <f t="shared" si="47"/>
        <v>2094943.4879999999</v>
      </c>
      <c r="AH193" s="109">
        <f t="shared" si="48"/>
        <v>24.8146839898533</v>
      </c>
      <c r="AI193" s="108">
        <f t="shared" si="49"/>
        <v>24093.476275759516</v>
      </c>
      <c r="AJ193" s="108">
        <f t="shared" si="50"/>
        <v>86950.652700445964</v>
      </c>
      <c r="AK193" s="108">
        <f t="shared" si="56"/>
        <v>2094943.4879999999</v>
      </c>
      <c r="AL193" s="108">
        <f t="shared" si="57"/>
        <v>19518.3431205298</v>
      </c>
      <c r="AM193" s="108">
        <f t="shared" si="58"/>
        <v>175665.08808476821</v>
      </c>
      <c r="AN193" s="107">
        <f t="shared" si="59"/>
        <v>0.22447609666338586</v>
      </c>
      <c r="AO193" s="107">
        <f t="shared" si="60"/>
        <v>1.0709432991453776</v>
      </c>
      <c r="AP193" s="108">
        <f t="shared" si="51"/>
        <v>12031552.334169973</v>
      </c>
      <c r="AQ193" s="108">
        <f t="shared" si="52"/>
        <v>2172770.0165920127</v>
      </c>
      <c r="AR193" s="108">
        <f t="shared" si="53"/>
        <v>1542532.2923580224</v>
      </c>
      <c r="AS193" s="108">
        <f>LOOKUPS!$C$4*('Unit Level Costs'!AK193-'Unit Level Costs'!AG193)</f>
        <v>0</v>
      </c>
      <c r="AT193" s="108">
        <f t="shared" si="54"/>
        <v>13032287.334388262</v>
      </c>
      <c r="AU193" s="108">
        <f t="shared" si="61"/>
        <v>-14929813.943018984</v>
      </c>
      <c r="AV193" s="108">
        <f t="shared" si="62"/>
        <v>13849328.034489285</v>
      </c>
      <c r="AW193" s="112">
        <f t="shared" si="63"/>
        <v>159.27802269871003</v>
      </c>
      <c r="AX193" s="109">
        <f t="shared" si="64"/>
        <v>148.72684933536195</v>
      </c>
      <c r="AY193" s="112">
        <f t="shared" si="65"/>
        <v>134.9241126148616</v>
      </c>
      <c r="AZ193" s="108">
        <f t="shared" si="55"/>
        <v>5801.7368424390488</v>
      </c>
      <c r="BA193" s="109">
        <f t="shared" si="66"/>
        <v>6848.9549760445316</v>
      </c>
    </row>
    <row r="194" spans="1:53" x14ac:dyDescent="0.2">
      <c r="A194" s="21" t="b">
        <f t="shared" si="45"/>
        <v>1</v>
      </c>
      <c r="B194" t="s">
        <v>547</v>
      </c>
      <c r="C194" t="s">
        <v>548</v>
      </c>
      <c r="D194">
        <v>54556</v>
      </c>
      <c r="E194" t="s">
        <v>41</v>
      </c>
      <c r="F194" t="s">
        <v>549</v>
      </c>
      <c r="G194">
        <v>89733</v>
      </c>
      <c r="H194" t="s">
        <v>42</v>
      </c>
      <c r="I194">
        <v>0</v>
      </c>
      <c r="J194" t="s">
        <v>550</v>
      </c>
      <c r="K194" t="s">
        <v>95</v>
      </c>
      <c r="L194">
        <v>17</v>
      </c>
      <c r="M194" t="s">
        <v>551</v>
      </c>
      <c r="N194">
        <v>31</v>
      </c>
      <c r="O194">
        <v>17031</v>
      </c>
      <c r="P194">
        <v>10.6</v>
      </c>
      <c r="Q194">
        <v>10986</v>
      </c>
      <c r="R194">
        <v>2006</v>
      </c>
      <c r="S194">
        <v>9999</v>
      </c>
      <c r="T194">
        <v>0</v>
      </c>
      <c r="U194" s="106">
        <v>2746.0603177283579</v>
      </c>
      <c r="V194" s="104">
        <f>IFERROR(VLOOKUP($C$4&amp;"yr",LOOKUPS!$B$12:$D$26,2,FALSE),"")</f>
        <v>0.12499399999999999</v>
      </c>
      <c r="W194" s="106">
        <v>14.328719662415818</v>
      </c>
      <c r="X194" s="106">
        <v>284.39159658648788</v>
      </c>
      <c r="Y194" s="104">
        <v>0.34158466425426781</v>
      </c>
      <c r="Z194" s="104">
        <v>0.51879815932200779</v>
      </c>
      <c r="AA194" s="105">
        <v>65.755506982352259</v>
      </c>
      <c r="AB194" s="105">
        <v>4.82</v>
      </c>
      <c r="AC194" s="106">
        <f>IFERROR((VLOOKUP($C$4&amp;"yr",LOOKUPS!$B$12:$D$26,3,FALSE))*SUM(AA194:AB194),"")</f>
        <v>79.920228664439236</v>
      </c>
      <c r="AD194" s="106">
        <f>IFERROR(VLOOKUP($C$4,LOOKUPS!$F$12:$I$26,4,FALSE),"")</f>
        <v>84.990216928104203</v>
      </c>
      <c r="AE194" s="106">
        <v>205.4</v>
      </c>
      <c r="AF194" s="107">
        <f t="shared" si="46"/>
        <v>1.0235527533339381</v>
      </c>
      <c r="AG194" s="108">
        <f t="shared" si="47"/>
        <v>408046.40640000004</v>
      </c>
      <c r="AH194" s="109">
        <f t="shared" si="48"/>
        <v>6.9792025589047606</v>
      </c>
      <c r="AI194" s="108">
        <f t="shared" si="49"/>
        <v>16685.516578311577</v>
      </c>
      <c r="AJ194" s="108">
        <f t="shared" si="50"/>
        <v>24455.125766402285</v>
      </c>
      <c r="AK194" s="108">
        <f t="shared" si="56"/>
        <v>408046.40639999992</v>
      </c>
      <c r="AL194" s="108">
        <f t="shared" si="57"/>
        <v>3801.7205785430451</v>
      </c>
      <c r="AM194" s="108">
        <f t="shared" si="58"/>
        <v>34215.48520688741</v>
      </c>
      <c r="AN194" s="107">
        <f t="shared" si="59"/>
        <v>0.1554570037732558</v>
      </c>
      <c r="AO194" s="107">
        <f t="shared" si="60"/>
        <v>0.86809574956068236</v>
      </c>
      <c r="AP194" s="108">
        <f t="shared" si="51"/>
        <v>2395548.9076823932</v>
      </c>
      <c r="AQ194" s="108">
        <f t="shared" si="52"/>
        <v>1984826.5586274264</v>
      </c>
      <c r="AR194" s="108">
        <f t="shared" si="53"/>
        <v>350410.64141590014</v>
      </c>
      <c r="AS194" s="108">
        <f>LOOKUPS!$C$4*('Unit Level Costs'!AK194-'Unit Level Costs'!AG194)</f>
        <v>-1.8379314981532807E-10</v>
      </c>
      <c r="AT194" s="108">
        <f t="shared" si="54"/>
        <v>2734509.40159918</v>
      </c>
      <c r="AU194" s="108">
        <f t="shared" si="61"/>
        <v>-2907981.5100337011</v>
      </c>
      <c r="AV194" s="108">
        <f t="shared" si="62"/>
        <v>4557313.9992911983</v>
      </c>
      <c r="AW194" s="112">
        <f t="shared" si="63"/>
        <v>186.35414280110845</v>
      </c>
      <c r="AX194" s="109">
        <f t="shared" si="64"/>
        <v>214.67003253433367</v>
      </c>
      <c r="AY194" s="112">
        <f t="shared" si="65"/>
        <v>194.74737597236111</v>
      </c>
      <c r="AZ194" s="108">
        <f t="shared" si="55"/>
        <v>2064.3221853070277</v>
      </c>
      <c r="BA194" s="109">
        <f t="shared" si="66"/>
        <v>1975.3539136917495</v>
      </c>
    </row>
    <row r="195" spans="1:53" x14ac:dyDescent="0.2">
      <c r="A195" s="21" t="b">
        <f t="shared" si="45"/>
        <v>1</v>
      </c>
      <c r="B195" t="s">
        <v>547</v>
      </c>
      <c r="C195" t="s">
        <v>552</v>
      </c>
      <c r="D195">
        <v>54556</v>
      </c>
      <c r="E195" t="s">
        <v>41</v>
      </c>
      <c r="F195" t="s">
        <v>553</v>
      </c>
      <c r="G195">
        <v>10116</v>
      </c>
      <c r="H195" t="s">
        <v>42</v>
      </c>
      <c r="I195">
        <v>0</v>
      </c>
      <c r="J195" t="s">
        <v>550</v>
      </c>
      <c r="K195" t="s">
        <v>95</v>
      </c>
      <c r="L195">
        <v>17</v>
      </c>
      <c r="M195" t="s">
        <v>551</v>
      </c>
      <c r="N195">
        <v>31</v>
      </c>
      <c r="O195">
        <v>17031</v>
      </c>
      <c r="P195">
        <v>10.6</v>
      </c>
      <c r="Q195">
        <v>10986</v>
      </c>
      <c r="R195">
        <v>2003</v>
      </c>
      <c r="S195">
        <v>9999</v>
      </c>
      <c r="T195">
        <v>0</v>
      </c>
      <c r="U195" s="106">
        <v>2743.1497919938543</v>
      </c>
      <c r="V195" s="104">
        <f>IFERROR(VLOOKUP($C$4&amp;"yr",LOOKUPS!$B$12:$D$26,2,FALSE),"")</f>
        <v>0.12499399999999999</v>
      </c>
      <c r="W195" s="106">
        <v>14.318716761736948</v>
      </c>
      <c r="X195" s="106">
        <v>284.37930849036957</v>
      </c>
      <c r="Y195" s="104">
        <v>0.34134620348802613</v>
      </c>
      <c r="Z195" s="104">
        <v>0.51824828961085434</v>
      </c>
      <c r="AA195" s="105">
        <v>65.755506982352259</v>
      </c>
      <c r="AB195" s="105">
        <v>4.82</v>
      </c>
      <c r="AC195" s="106">
        <f>IFERROR((VLOOKUP($C$4&amp;"yr",LOOKUPS!$B$12:$D$26,3,FALSE))*SUM(AA195:AB195),"")</f>
        <v>79.920228664439236</v>
      </c>
      <c r="AD195" s="106">
        <f>IFERROR(VLOOKUP($C$4,LOOKUPS!$F$12:$I$26,4,FALSE),"")</f>
        <v>84.990216928104203</v>
      </c>
      <c r="AE195" s="106">
        <v>205.4</v>
      </c>
      <c r="AF195" s="107">
        <f t="shared" si="46"/>
        <v>1.0235527533339381</v>
      </c>
      <c r="AG195" s="108">
        <f t="shared" si="47"/>
        <v>408046.40640000004</v>
      </c>
      <c r="AH195" s="109">
        <f t="shared" si="48"/>
        <v>6.9817302430269228</v>
      </c>
      <c r="AI195" s="108">
        <f t="shared" si="49"/>
        <v>16679.475709664846</v>
      </c>
      <c r="AJ195" s="108">
        <f t="shared" si="50"/>
        <v>24463.982771566341</v>
      </c>
      <c r="AK195" s="108">
        <f t="shared" si="56"/>
        <v>408046.40640000009</v>
      </c>
      <c r="AL195" s="108">
        <f t="shared" si="57"/>
        <v>3801.7205785430483</v>
      </c>
      <c r="AM195" s="108">
        <f t="shared" si="58"/>
        <v>34215.485206887432</v>
      </c>
      <c r="AN195" s="107">
        <f t="shared" si="59"/>
        <v>0.15540072170757327</v>
      </c>
      <c r="AO195" s="107">
        <f t="shared" si="60"/>
        <v>0.8681520316263649</v>
      </c>
      <c r="AP195" s="108">
        <f t="shared" si="51"/>
        <v>2393876.5713983793</v>
      </c>
      <c r="AQ195" s="108">
        <f t="shared" si="52"/>
        <v>1985459.6185782962</v>
      </c>
      <c r="AR195" s="108">
        <f t="shared" si="53"/>
        <v>350292.84017007088</v>
      </c>
      <c r="AS195" s="108">
        <f>LOOKUPS!$C$4*('Unit Level Costs'!AK195-'Unit Level Costs'!AG195)</f>
        <v>9.1896574907664033E-11</v>
      </c>
      <c r="AT195" s="108">
        <f t="shared" si="54"/>
        <v>2734509.4015991814</v>
      </c>
      <c r="AU195" s="108">
        <f t="shared" si="61"/>
        <v>-2907981.5100337029</v>
      </c>
      <c r="AV195" s="108">
        <f t="shared" si="62"/>
        <v>4556156.9217122253</v>
      </c>
      <c r="AW195" s="112">
        <f t="shared" si="63"/>
        <v>186.23937746586759</v>
      </c>
      <c r="AX195" s="109">
        <f t="shared" si="64"/>
        <v>214.52392055913688</v>
      </c>
      <c r="AY195" s="112">
        <f t="shared" si="65"/>
        <v>194.61482405800314</v>
      </c>
      <c r="AZ195" s="108">
        <f t="shared" si="55"/>
        <v>2062.9171350148331</v>
      </c>
      <c r="BA195" s="109">
        <f t="shared" si="66"/>
        <v>1974.1374011381963</v>
      </c>
    </row>
    <row r="196" spans="1:53" x14ac:dyDescent="0.2">
      <c r="A196" s="21" t="b">
        <f t="shared" si="45"/>
        <v>1</v>
      </c>
      <c r="B196" t="s">
        <v>547</v>
      </c>
      <c r="C196" t="s">
        <v>554</v>
      </c>
      <c r="D196">
        <v>54556</v>
      </c>
      <c r="E196" t="s">
        <v>41</v>
      </c>
      <c r="F196" t="s">
        <v>555</v>
      </c>
      <c r="G196">
        <v>88140</v>
      </c>
      <c r="H196" t="s">
        <v>42</v>
      </c>
      <c r="I196">
        <v>0</v>
      </c>
      <c r="J196" t="s">
        <v>550</v>
      </c>
      <c r="K196" t="s">
        <v>95</v>
      </c>
      <c r="L196">
        <v>17</v>
      </c>
      <c r="M196" t="s">
        <v>551</v>
      </c>
      <c r="N196">
        <v>31</v>
      </c>
      <c r="O196">
        <v>17031</v>
      </c>
      <c r="P196">
        <v>10.6</v>
      </c>
      <c r="Q196">
        <v>10986</v>
      </c>
      <c r="R196">
        <v>2004</v>
      </c>
      <c r="S196">
        <v>9999</v>
      </c>
      <c r="T196">
        <v>0</v>
      </c>
      <c r="U196" s="106">
        <v>2745.725816045895</v>
      </c>
      <c r="V196" s="104">
        <f>IFERROR(VLOOKUP($C$4&amp;"yr",LOOKUPS!$B$12:$D$26,2,FALSE),"")</f>
        <v>0.12499399999999999</v>
      </c>
      <c r="W196" s="106">
        <v>14.327570414754049</v>
      </c>
      <c r="X196" s="106">
        <v>284.39018478943171</v>
      </c>
      <c r="Y196" s="104">
        <v>0.34155726715348428</v>
      </c>
      <c r="Z196" s="104">
        <v>0.5187349637483234</v>
      </c>
      <c r="AA196" s="105">
        <v>65.755506982352259</v>
      </c>
      <c r="AB196" s="105">
        <v>4.82</v>
      </c>
      <c r="AC196" s="106">
        <f>IFERROR((VLOOKUP($C$4&amp;"yr",LOOKUPS!$B$12:$D$26,3,FALSE))*SUM(AA196:AB196),"")</f>
        <v>79.920228664439236</v>
      </c>
      <c r="AD196" s="106">
        <f>IFERROR(VLOOKUP($C$4,LOOKUPS!$F$12:$I$26,4,FALSE),"")</f>
        <v>84.990216928104203</v>
      </c>
      <c r="AE196" s="106">
        <v>205.4</v>
      </c>
      <c r="AF196" s="107">
        <f t="shared" si="46"/>
        <v>1.0235527533339381</v>
      </c>
      <c r="AG196" s="108">
        <f t="shared" si="47"/>
        <v>408046.40640000004</v>
      </c>
      <c r="AH196" s="109">
        <f t="shared" si="48"/>
        <v>6.9794929681730657</v>
      </c>
      <c r="AI196" s="108">
        <f t="shared" si="49"/>
        <v>16684.822311739081</v>
      </c>
      <c r="AJ196" s="108">
        <f t="shared" si="50"/>
        <v>24456.143360478425</v>
      </c>
      <c r="AK196" s="108">
        <f t="shared" si="56"/>
        <v>408046.40640000004</v>
      </c>
      <c r="AL196" s="108">
        <f t="shared" si="57"/>
        <v>3801.7205785430474</v>
      </c>
      <c r="AM196" s="108">
        <f t="shared" si="58"/>
        <v>34215.485206887424</v>
      </c>
      <c r="AN196" s="107">
        <f t="shared" si="59"/>
        <v>0.15545053537291156</v>
      </c>
      <c r="AO196" s="107">
        <f t="shared" si="60"/>
        <v>0.8681022179610266</v>
      </c>
      <c r="AP196" s="108">
        <f t="shared" si="51"/>
        <v>2395356.7705587936</v>
      </c>
      <c r="AQ196" s="108">
        <f t="shared" si="52"/>
        <v>1984899.2949552773</v>
      </c>
      <c r="AR196" s="108">
        <f t="shared" si="53"/>
        <v>350397.11607057438</v>
      </c>
      <c r="AS196" s="108">
        <f>LOOKUPS!$C$4*('Unit Level Costs'!AK196-'Unit Level Costs'!AG196)</f>
        <v>0</v>
      </c>
      <c r="AT196" s="108">
        <f t="shared" si="54"/>
        <v>2734509.4015991809</v>
      </c>
      <c r="AU196" s="108">
        <f t="shared" si="61"/>
        <v>-2907981.5100337025</v>
      </c>
      <c r="AV196" s="108">
        <f t="shared" si="62"/>
        <v>4557181.0731501235</v>
      </c>
      <c r="AW196" s="112">
        <f t="shared" si="63"/>
        <v>186.34095351741402</v>
      </c>
      <c r="AX196" s="109">
        <f t="shared" si="64"/>
        <v>214.65323974760284</v>
      </c>
      <c r="AY196" s="112">
        <f t="shared" si="65"/>
        <v>194.73214165617603</v>
      </c>
      <c r="AZ196" s="108">
        <f t="shared" si="55"/>
        <v>2064.1607015554659</v>
      </c>
      <c r="BA196" s="109">
        <f t="shared" si="66"/>
        <v>1975.2141072845886</v>
      </c>
    </row>
    <row r="197" spans="1:53" x14ac:dyDescent="0.2">
      <c r="A197" s="21" t="b">
        <f t="shared" si="45"/>
        <v>1</v>
      </c>
      <c r="B197" t="s">
        <v>547</v>
      </c>
      <c r="C197" t="s">
        <v>556</v>
      </c>
      <c r="D197">
        <v>54556</v>
      </c>
      <c r="E197" t="s">
        <v>41</v>
      </c>
      <c r="F197" t="s">
        <v>557</v>
      </c>
      <c r="G197">
        <v>88141</v>
      </c>
      <c r="H197" t="s">
        <v>42</v>
      </c>
      <c r="I197">
        <v>0</v>
      </c>
      <c r="J197" t="s">
        <v>550</v>
      </c>
      <c r="K197" t="s">
        <v>95</v>
      </c>
      <c r="L197">
        <v>17</v>
      </c>
      <c r="M197" t="s">
        <v>551</v>
      </c>
      <c r="N197">
        <v>31</v>
      </c>
      <c r="O197">
        <v>17031</v>
      </c>
      <c r="P197">
        <v>10.6</v>
      </c>
      <c r="Q197">
        <v>10986</v>
      </c>
      <c r="R197">
        <v>2018</v>
      </c>
      <c r="S197">
        <v>9999</v>
      </c>
      <c r="T197">
        <v>0</v>
      </c>
      <c r="U197" s="106">
        <v>2746.0566211290534</v>
      </c>
      <c r="V197" s="104">
        <f>IFERROR(VLOOKUP($C$4&amp;"yr",LOOKUPS!$B$12:$D$26,2,FALSE),"")</f>
        <v>0.12499399999999999</v>
      </c>
      <c r="W197" s="106">
        <v>14.328706962529642</v>
      </c>
      <c r="X197" s="106">
        <v>284.39158098527105</v>
      </c>
      <c r="Y197" s="104">
        <v>0.34158436149962829</v>
      </c>
      <c r="Z197" s="104">
        <v>0.51879746094371582</v>
      </c>
      <c r="AA197" s="105">
        <v>65.755506982352259</v>
      </c>
      <c r="AB197" s="105">
        <v>4.82</v>
      </c>
      <c r="AC197" s="106">
        <f>IFERROR((VLOOKUP($C$4&amp;"yr",LOOKUPS!$B$12:$D$26,3,FALSE))*SUM(AA197:AB197),"")</f>
        <v>79.920228664439236</v>
      </c>
      <c r="AD197" s="106">
        <f>IFERROR(VLOOKUP($C$4,LOOKUPS!$F$12:$I$26,4,FALSE),"")</f>
        <v>84.990216928104203</v>
      </c>
      <c r="AE197" s="106">
        <v>205.4</v>
      </c>
      <c r="AF197" s="107">
        <f t="shared" si="46"/>
        <v>1.0235527533339381</v>
      </c>
      <c r="AG197" s="108">
        <f t="shared" si="47"/>
        <v>408046.40640000004</v>
      </c>
      <c r="AH197" s="109">
        <f t="shared" si="48"/>
        <v>6.979205768103939</v>
      </c>
      <c r="AI197" s="108">
        <f t="shared" si="49"/>
        <v>16685.508905927662</v>
      </c>
      <c r="AJ197" s="108">
        <f t="shared" si="50"/>
        <v>24455.137011436207</v>
      </c>
      <c r="AK197" s="108">
        <f t="shared" si="56"/>
        <v>408046.40640000004</v>
      </c>
      <c r="AL197" s="108">
        <f t="shared" si="57"/>
        <v>3801.7205785430474</v>
      </c>
      <c r="AM197" s="108">
        <f t="shared" si="58"/>
        <v>34215.485206887424</v>
      </c>
      <c r="AN197" s="107">
        <f t="shared" si="59"/>
        <v>0.15545693229055349</v>
      </c>
      <c r="AO197" s="107">
        <f t="shared" si="60"/>
        <v>0.86809582104338467</v>
      </c>
      <c r="AP197" s="108">
        <f t="shared" si="51"/>
        <v>2395546.7844502297</v>
      </c>
      <c r="AQ197" s="108">
        <f t="shared" si="52"/>
        <v>1984827.3624126022</v>
      </c>
      <c r="AR197" s="108">
        <f t="shared" si="53"/>
        <v>350410.4919653823</v>
      </c>
      <c r="AS197" s="108">
        <f>LOOKUPS!$C$4*('Unit Level Costs'!AK197-'Unit Level Costs'!AG197)</f>
        <v>0</v>
      </c>
      <c r="AT197" s="108">
        <f t="shared" si="54"/>
        <v>2734509.4015991809</v>
      </c>
      <c r="AU197" s="108">
        <f t="shared" si="61"/>
        <v>-2907981.5100337025</v>
      </c>
      <c r="AV197" s="108">
        <f t="shared" si="62"/>
        <v>4557312.5303936927</v>
      </c>
      <c r="AW197" s="112">
        <f t="shared" si="63"/>
        <v>186.35399704620383</v>
      </c>
      <c r="AX197" s="109">
        <f t="shared" si="64"/>
        <v>214.66984695562823</v>
      </c>
      <c r="AY197" s="112">
        <f t="shared" si="65"/>
        <v>194.74720761646395</v>
      </c>
      <c r="AZ197" s="108">
        <f t="shared" si="55"/>
        <v>2064.320400734518</v>
      </c>
      <c r="BA197" s="109">
        <f t="shared" si="66"/>
        <v>1975.3523686897606</v>
      </c>
    </row>
    <row r="198" spans="1:53" x14ac:dyDescent="0.2">
      <c r="A198" s="21" t="b">
        <f t="shared" si="45"/>
        <v>1</v>
      </c>
      <c r="B198" t="s">
        <v>558</v>
      </c>
      <c r="C198" t="s">
        <v>559</v>
      </c>
      <c r="D198">
        <v>54634</v>
      </c>
      <c r="E198" t="s">
        <v>41</v>
      </c>
      <c r="F198">
        <v>1</v>
      </c>
      <c r="G198">
        <v>3787</v>
      </c>
      <c r="H198" t="s">
        <v>42</v>
      </c>
      <c r="I198">
        <v>0</v>
      </c>
      <c r="J198" t="s">
        <v>161</v>
      </c>
      <c r="K198" t="s">
        <v>72</v>
      </c>
      <c r="L198">
        <v>42</v>
      </c>
      <c r="M198" t="s">
        <v>162</v>
      </c>
      <c r="N198">
        <v>107</v>
      </c>
      <c r="O198">
        <v>42107</v>
      </c>
      <c r="P198">
        <v>86</v>
      </c>
      <c r="Q198">
        <v>14500</v>
      </c>
      <c r="R198">
        <v>1990</v>
      </c>
      <c r="S198">
        <v>9999</v>
      </c>
      <c r="T198">
        <v>0</v>
      </c>
      <c r="U198" s="106">
        <v>4345.5290581045492</v>
      </c>
      <c r="V198" s="104">
        <f>IFERROR(VLOOKUP($C$4&amp;"yr",LOOKUPS!$B$12:$D$26,2,FALSE),"")</f>
        <v>0.12499399999999999</v>
      </c>
      <c r="W198" s="106">
        <v>18.911917452755986</v>
      </c>
      <c r="X198" s="106">
        <v>56.115755806024239</v>
      </c>
      <c r="Y198" s="104">
        <v>0.45084425724712129</v>
      </c>
      <c r="Z198" s="104">
        <v>0.82097704193544629</v>
      </c>
      <c r="AA198" s="105">
        <v>32.062336189590908</v>
      </c>
      <c r="AB198" s="105">
        <v>9.64</v>
      </c>
      <c r="AC198" s="106">
        <f>IFERROR((VLOOKUP($C$4&amp;"yr",LOOKUPS!$B$12:$D$26,3,FALSE))*SUM(AA198:AB198),"")</f>
        <v>47.224035456760127</v>
      </c>
      <c r="AD198" s="106">
        <f>IFERROR(VLOOKUP($C$4,LOOKUPS!$F$12:$I$26,4,FALSE),"")</f>
        <v>84.990216928104203</v>
      </c>
      <c r="AE198" s="106">
        <v>228.6</v>
      </c>
      <c r="AF198" s="107">
        <f t="shared" si="46"/>
        <v>1.5035380567903476</v>
      </c>
      <c r="AG198" s="108">
        <f t="shared" si="47"/>
        <v>4369488</v>
      </c>
      <c r="AH198" s="109">
        <f t="shared" si="48"/>
        <v>47.22739387674757</v>
      </c>
      <c r="AI198" s="108">
        <f t="shared" si="49"/>
        <v>26404.167108063972</v>
      </c>
      <c r="AJ198" s="108">
        <f t="shared" si="50"/>
        <v>165484.78814412348</v>
      </c>
      <c r="AK198" s="108">
        <f t="shared" si="56"/>
        <v>4369488</v>
      </c>
      <c r="AL198" s="108">
        <f t="shared" si="57"/>
        <v>45308.217218543046</v>
      </c>
      <c r="AM198" s="108">
        <f t="shared" si="58"/>
        <v>407773.95496688737</v>
      </c>
      <c r="AN198" s="107">
        <f t="shared" si="59"/>
        <v>0.27379082830914558</v>
      </c>
      <c r="AO198" s="107">
        <f t="shared" si="60"/>
        <v>1.2297472284812021</v>
      </c>
      <c r="AP198" s="108">
        <f t="shared" si="51"/>
        <v>25652270.185669847</v>
      </c>
      <c r="AQ198" s="108">
        <f t="shared" si="52"/>
        <v>2650200.9021424912</v>
      </c>
      <c r="AR198" s="108">
        <f t="shared" si="53"/>
        <v>3129634.6530684759</v>
      </c>
      <c r="AS198" s="108">
        <f>LOOKUPS!$C$4*('Unit Level Costs'!AK198-'Unit Level Costs'!AG198)</f>
        <v>0</v>
      </c>
      <c r="AT198" s="108">
        <f t="shared" si="54"/>
        <v>19256731.707699597</v>
      </c>
      <c r="AU198" s="108">
        <f t="shared" si="61"/>
        <v>-34656796.890266754</v>
      </c>
      <c r="AV198" s="108">
        <f t="shared" si="62"/>
        <v>16032040.55831366</v>
      </c>
      <c r="AW198" s="112">
        <f t="shared" si="63"/>
        <v>96.879240310300233</v>
      </c>
      <c r="AX198" s="109">
        <f t="shared" si="64"/>
        <v>78.779799674727329</v>
      </c>
      <c r="AY198" s="112">
        <f t="shared" si="65"/>
        <v>71.468565431123395</v>
      </c>
      <c r="AZ198" s="108">
        <f t="shared" si="55"/>
        <v>6146.2966270766119</v>
      </c>
      <c r="BA198" s="109">
        <f t="shared" si="66"/>
        <v>8331.6146666858203</v>
      </c>
    </row>
    <row r="199" spans="1:53" x14ac:dyDescent="0.2">
      <c r="A199" s="21" t="b">
        <f t="shared" si="45"/>
        <v>1</v>
      </c>
      <c r="B199" t="s">
        <v>560</v>
      </c>
      <c r="C199" t="s">
        <v>561</v>
      </c>
      <c r="D199">
        <v>55076</v>
      </c>
      <c r="E199" t="s">
        <v>41</v>
      </c>
      <c r="F199" t="s">
        <v>562</v>
      </c>
      <c r="G199">
        <v>3856</v>
      </c>
      <c r="H199" t="s">
        <v>42</v>
      </c>
      <c r="I199">
        <v>0</v>
      </c>
      <c r="J199" t="s">
        <v>283</v>
      </c>
      <c r="K199" t="s">
        <v>563</v>
      </c>
      <c r="L199">
        <v>28</v>
      </c>
      <c r="M199" t="s">
        <v>564</v>
      </c>
      <c r="N199">
        <v>19</v>
      </c>
      <c r="O199">
        <v>28019</v>
      </c>
      <c r="P199">
        <v>220</v>
      </c>
      <c r="Q199">
        <v>11206</v>
      </c>
      <c r="R199">
        <v>2002</v>
      </c>
      <c r="S199">
        <v>9999</v>
      </c>
      <c r="T199">
        <v>0</v>
      </c>
      <c r="U199" s="106">
        <v>2830.4592946851226</v>
      </c>
      <c r="V199" s="104">
        <f>IFERROR(VLOOKUP($C$4&amp;"yr",LOOKUPS!$B$12:$D$26,2,FALSE),"")</f>
        <v>0.12499399999999999</v>
      </c>
      <c r="W199" s="106">
        <v>14.615664740023782</v>
      </c>
      <c r="X199" s="106">
        <v>30.809061245124475</v>
      </c>
      <c r="Y199" s="104">
        <v>0.34842519434372349</v>
      </c>
      <c r="Z199" s="104">
        <v>0.53474319651261548</v>
      </c>
      <c r="AA199" s="105">
        <v>20.033151645962917</v>
      </c>
      <c r="AB199" s="105">
        <v>4.82</v>
      </c>
      <c r="AC199" s="106">
        <f>IFERROR((VLOOKUP($C$4&amp;"yr",LOOKUPS!$B$12:$D$26,3,FALSE))*SUM(AA199:AB199),"")</f>
        <v>28.143893646757888</v>
      </c>
      <c r="AD199" s="106">
        <f>IFERROR(VLOOKUP($C$4,LOOKUPS!$F$12:$I$26,4,FALSE),"")</f>
        <v>84.990216928104203</v>
      </c>
      <c r="AE199" s="106">
        <v>216.24</v>
      </c>
      <c r="AF199" s="107">
        <f t="shared" si="46"/>
        <v>1.0991497051619341</v>
      </c>
      <c r="AG199" s="108">
        <f t="shared" si="47"/>
        <v>8638481.2799999993</v>
      </c>
      <c r="AH199" s="109">
        <f t="shared" si="48"/>
        <v>143.34645724438082</v>
      </c>
      <c r="AI199" s="108">
        <f t="shared" si="49"/>
        <v>17198.332260120369</v>
      </c>
      <c r="AJ199" s="108">
        <f t="shared" si="50"/>
        <v>502285.9861843104</v>
      </c>
      <c r="AK199" s="108">
        <f t="shared" si="56"/>
        <v>8638481.2799999993</v>
      </c>
      <c r="AL199" s="108">
        <f t="shared" si="57"/>
        <v>84731.252471523185</v>
      </c>
      <c r="AM199" s="108">
        <f t="shared" si="58"/>
        <v>762581.2722437086</v>
      </c>
      <c r="AN199" s="107">
        <f t="shared" si="59"/>
        <v>0.16869125319461259</v>
      </c>
      <c r="AO199" s="107">
        <f t="shared" si="60"/>
        <v>0.93045845196732158</v>
      </c>
      <c r="AP199" s="108">
        <f t="shared" si="51"/>
        <v>50714604.61556904</v>
      </c>
      <c r="AQ199" s="108">
        <f t="shared" si="52"/>
        <v>4416369.7805137457</v>
      </c>
      <c r="AR199" s="108">
        <f t="shared" si="53"/>
        <v>7341243.5776820974</v>
      </c>
      <c r="AS199" s="108">
        <f>LOOKUPS!$C$4*('Unit Level Costs'!AK199-'Unit Level Costs'!AG199)</f>
        <v>0</v>
      </c>
      <c r="AT199" s="108">
        <f t="shared" si="54"/>
        <v>21462006.223036259</v>
      </c>
      <c r="AU199" s="108">
        <f t="shared" si="61"/>
        <v>-64811947.753302485</v>
      </c>
      <c r="AV199" s="108">
        <f t="shared" si="62"/>
        <v>19122276.443498671</v>
      </c>
      <c r="AW199" s="112">
        <f t="shared" si="63"/>
        <v>38.070495632904006</v>
      </c>
      <c r="AX199" s="109">
        <f t="shared" si="64"/>
        <v>40.915846970285862</v>
      </c>
      <c r="AY199" s="112">
        <f t="shared" si="65"/>
        <v>37.118612873342883</v>
      </c>
      <c r="AZ199" s="108">
        <f t="shared" si="55"/>
        <v>8166.0948321354344</v>
      </c>
      <c r="BA199" s="109">
        <f t="shared" si="66"/>
        <v>8375.5090392388811</v>
      </c>
    </row>
    <row r="200" spans="1:53" x14ac:dyDescent="0.2">
      <c r="A200" s="21" t="b">
        <f t="shared" si="45"/>
        <v>1</v>
      </c>
      <c r="B200" t="s">
        <v>560</v>
      </c>
      <c r="C200" t="s">
        <v>565</v>
      </c>
      <c r="D200">
        <v>55076</v>
      </c>
      <c r="E200" t="s">
        <v>41</v>
      </c>
      <c r="F200" t="s">
        <v>566</v>
      </c>
      <c r="G200">
        <v>3857</v>
      </c>
      <c r="H200" t="s">
        <v>42</v>
      </c>
      <c r="I200">
        <v>0</v>
      </c>
      <c r="J200" t="s">
        <v>283</v>
      </c>
      <c r="K200" t="s">
        <v>563</v>
      </c>
      <c r="L200">
        <v>28</v>
      </c>
      <c r="M200" t="s">
        <v>564</v>
      </c>
      <c r="N200">
        <v>19</v>
      </c>
      <c r="O200">
        <v>28019</v>
      </c>
      <c r="P200">
        <v>220</v>
      </c>
      <c r="Q200">
        <v>11206</v>
      </c>
      <c r="R200">
        <v>2002</v>
      </c>
      <c r="S200">
        <v>9999</v>
      </c>
      <c r="T200">
        <v>0</v>
      </c>
      <c r="U200" s="106">
        <v>2998.453515177182</v>
      </c>
      <c r="V200" s="104">
        <f>IFERROR(VLOOKUP($C$4&amp;"yr",LOOKUPS!$B$12:$D$26,2,FALSE),"")</f>
        <v>0.12499399999999999</v>
      </c>
      <c r="W200" s="106">
        <v>15.169436430192205</v>
      </c>
      <c r="X200" s="106">
        <v>31.489343892610677</v>
      </c>
      <c r="Y200" s="104">
        <v>0.36162664718223947</v>
      </c>
      <c r="Z200" s="104">
        <v>0.56648142593363326</v>
      </c>
      <c r="AA200" s="105">
        <v>20.033151645962917</v>
      </c>
      <c r="AB200" s="105">
        <v>4.82</v>
      </c>
      <c r="AC200" s="106">
        <f>IFERROR((VLOOKUP($C$4&amp;"yr",LOOKUPS!$B$12:$D$26,3,FALSE))*SUM(AA200:AB200),"")</f>
        <v>28.143893646757888</v>
      </c>
      <c r="AD200" s="106">
        <f>IFERROR(VLOOKUP($C$4,LOOKUPS!$F$12:$I$26,4,FALSE),"")</f>
        <v>84.990216928104203</v>
      </c>
      <c r="AE200" s="106">
        <v>216.24</v>
      </c>
      <c r="AF200" s="107">
        <f t="shared" si="46"/>
        <v>1.0991497051619341</v>
      </c>
      <c r="AG200" s="108">
        <f t="shared" si="47"/>
        <v>8638481.2799999993</v>
      </c>
      <c r="AH200" s="109">
        <f t="shared" si="48"/>
        <v>140.44213761990733</v>
      </c>
      <c r="AI200" s="108">
        <f t="shared" si="49"/>
        <v>17553.990859012294</v>
      </c>
      <c r="AJ200" s="108">
        <f t="shared" si="50"/>
        <v>492109.25022015529</v>
      </c>
      <c r="AK200" s="108">
        <f t="shared" si="56"/>
        <v>8638481.2799999993</v>
      </c>
      <c r="AL200" s="108">
        <f t="shared" si="57"/>
        <v>84731.252471523185</v>
      </c>
      <c r="AM200" s="108">
        <f t="shared" si="58"/>
        <v>762581.2722437086</v>
      </c>
      <c r="AN200" s="107">
        <f t="shared" si="59"/>
        <v>0.17217975974565994</v>
      </c>
      <c r="AO200" s="107">
        <f t="shared" si="60"/>
        <v>0.9269699454162742</v>
      </c>
      <c r="AP200" s="108">
        <f t="shared" si="51"/>
        <v>52636125.997848727</v>
      </c>
      <c r="AQ200" s="108">
        <f t="shared" si="52"/>
        <v>4422430.7685266165</v>
      </c>
      <c r="AR200" s="108">
        <f t="shared" si="53"/>
        <v>7465019.9879241949</v>
      </c>
      <c r="AS200" s="108">
        <f>LOOKUPS!$C$4*('Unit Level Costs'!AK200-'Unit Level Costs'!AG200)</f>
        <v>0</v>
      </c>
      <c r="AT200" s="108">
        <f t="shared" si="54"/>
        <v>21462006.223036259</v>
      </c>
      <c r="AU200" s="108">
        <f t="shared" si="61"/>
        <v>-64811947.753302485</v>
      </c>
      <c r="AV200" s="108">
        <f t="shared" si="62"/>
        <v>21173635.224033311</v>
      </c>
      <c r="AW200" s="112">
        <f t="shared" si="63"/>
        <v>43.026289821946747</v>
      </c>
      <c r="AX200" s="109">
        <f t="shared" si="64"/>
        <v>46.416056998077686</v>
      </c>
      <c r="AY200" s="112">
        <f t="shared" si="65"/>
        <v>42.108370677744425</v>
      </c>
      <c r="AZ200" s="108">
        <f t="shared" si="55"/>
        <v>9263.841549103774</v>
      </c>
      <c r="BA200" s="109">
        <f t="shared" si="66"/>
        <v>9465.7837608282844</v>
      </c>
    </row>
    <row r="201" spans="1:53" x14ac:dyDescent="0.2">
      <c r="A201" s="21" t="b">
        <f t="shared" si="45"/>
        <v>1</v>
      </c>
      <c r="B201" t="s">
        <v>567</v>
      </c>
      <c r="C201" t="s">
        <v>568</v>
      </c>
      <c r="D201">
        <v>55479</v>
      </c>
      <c r="E201" t="s">
        <v>41</v>
      </c>
      <c r="F201">
        <v>3</v>
      </c>
      <c r="G201">
        <v>4852</v>
      </c>
      <c r="H201" t="s">
        <v>42</v>
      </c>
      <c r="I201">
        <v>0</v>
      </c>
      <c r="J201" t="s">
        <v>569</v>
      </c>
      <c r="K201" t="s">
        <v>125</v>
      </c>
      <c r="L201">
        <v>56</v>
      </c>
      <c r="M201" t="s">
        <v>570</v>
      </c>
      <c r="N201">
        <v>5</v>
      </c>
      <c r="O201">
        <v>56005</v>
      </c>
      <c r="P201">
        <v>85</v>
      </c>
      <c r="Q201">
        <v>11824</v>
      </c>
      <c r="R201">
        <v>2003</v>
      </c>
      <c r="S201">
        <v>9999</v>
      </c>
      <c r="T201">
        <v>0</v>
      </c>
      <c r="U201" s="106">
        <v>3263.9529898232554</v>
      </c>
      <c r="V201" s="104">
        <f>IFERROR(VLOOKUP($C$4&amp;"yr",LOOKUPS!$B$12:$D$26,2,FALSE),"")</f>
        <v>0.12499399999999999</v>
      </c>
      <c r="W201" s="106">
        <v>16.000285732703102</v>
      </c>
      <c r="X201" s="106">
        <v>52.925815205662687</v>
      </c>
      <c r="Y201" s="104">
        <v>0.3814333980106821</v>
      </c>
      <c r="Z201" s="104">
        <v>0.61664078982600667</v>
      </c>
      <c r="AA201" s="105">
        <v>37.527537805521511</v>
      </c>
      <c r="AB201" s="105">
        <v>4.82</v>
      </c>
      <c r="AC201" s="106">
        <f>IFERROR((VLOOKUP($C$4&amp;"yr",LOOKUPS!$B$12:$D$26,3,FALSE))*SUM(AA201:AB201),"")</f>
        <v>47.954666562148198</v>
      </c>
      <c r="AD201" s="106">
        <f>IFERROR(VLOOKUP($C$4,LOOKUPS!$F$12:$I$26,4,FALSE),"")</f>
        <v>84.990216928104203</v>
      </c>
      <c r="AE201" s="106">
        <v>214.13</v>
      </c>
      <c r="AF201" s="107">
        <f t="shared" si="46"/>
        <v>1.148450113399256</v>
      </c>
      <c r="AG201" s="108">
        <f t="shared" si="47"/>
        <v>3521660.16</v>
      </c>
      <c r="AH201" s="109">
        <f t="shared" si="48"/>
        <v>52.57816116909202</v>
      </c>
      <c r="AI201" s="108">
        <f t="shared" si="49"/>
        <v>19115.160698902702</v>
      </c>
      <c r="AJ201" s="108">
        <f t="shared" si="50"/>
        <v>184233.87673649844</v>
      </c>
      <c r="AK201" s="108">
        <f t="shared" si="56"/>
        <v>3521660.16</v>
      </c>
      <c r="AL201" s="108">
        <f t="shared" si="57"/>
        <v>34205.43817748344</v>
      </c>
      <c r="AM201" s="108">
        <f t="shared" si="58"/>
        <v>307848.94359735097</v>
      </c>
      <c r="AN201" s="107">
        <f t="shared" si="59"/>
        <v>0.18566312984015401</v>
      </c>
      <c r="AO201" s="107">
        <f t="shared" si="60"/>
        <v>0.96278698355910197</v>
      </c>
      <c r="AP201" s="108">
        <f t="shared" si="51"/>
        <v>21450551.117530275</v>
      </c>
      <c r="AQ201" s="108">
        <f t="shared" si="52"/>
        <v>2782742.0418889136</v>
      </c>
      <c r="AR201" s="108">
        <f t="shared" si="53"/>
        <v>2947794.6694275779</v>
      </c>
      <c r="AS201" s="108">
        <f>LOOKUPS!$C$4*('Unit Level Costs'!AK201-'Unit Level Costs'!AG201)</f>
        <v>0</v>
      </c>
      <c r="AT201" s="108">
        <f t="shared" si="54"/>
        <v>14762793.441720532</v>
      </c>
      <c r="AU201" s="108">
        <f t="shared" si="61"/>
        <v>-26164148.497426573</v>
      </c>
      <c r="AV201" s="108">
        <f t="shared" si="62"/>
        <v>15779732.773140725</v>
      </c>
      <c r="AW201" s="112">
        <f t="shared" si="63"/>
        <v>85.650549468216312</v>
      </c>
      <c r="AX201" s="109">
        <f t="shared" si="64"/>
        <v>88.961058812401916</v>
      </c>
      <c r="AY201" s="112">
        <f t="shared" si="65"/>
        <v>80.704943130184077</v>
      </c>
      <c r="AZ201" s="108">
        <f t="shared" si="55"/>
        <v>6859.9201660656463</v>
      </c>
      <c r="BA201" s="109">
        <f t="shared" si="66"/>
        <v>7280.2967047983866</v>
      </c>
    </row>
    <row r="202" spans="1:53" x14ac:dyDescent="0.2">
      <c r="A202" s="21" t="b">
        <f t="shared" si="45"/>
        <v>1</v>
      </c>
      <c r="B202" t="s">
        <v>571</v>
      </c>
      <c r="C202" t="s">
        <v>572</v>
      </c>
      <c r="D202">
        <v>55749</v>
      </c>
      <c r="E202" t="s">
        <v>41</v>
      </c>
      <c r="F202" t="s">
        <v>94</v>
      </c>
      <c r="G202">
        <v>9114</v>
      </c>
      <c r="H202" t="s">
        <v>42</v>
      </c>
      <c r="I202">
        <v>0</v>
      </c>
      <c r="J202" t="s">
        <v>230</v>
      </c>
      <c r="K202" t="s">
        <v>103</v>
      </c>
      <c r="L202">
        <v>30</v>
      </c>
      <c r="M202" t="s">
        <v>573</v>
      </c>
      <c r="N202">
        <v>3</v>
      </c>
      <c r="O202">
        <v>30003</v>
      </c>
      <c r="P202">
        <v>107</v>
      </c>
      <c r="Q202">
        <v>12466</v>
      </c>
      <c r="R202">
        <v>2006</v>
      </c>
      <c r="S202">
        <v>9999</v>
      </c>
      <c r="T202">
        <v>0</v>
      </c>
      <c r="U202" s="106">
        <v>3563.3964565450801</v>
      </c>
      <c r="V202" s="104">
        <f>IFERROR(VLOOKUP($C$4&amp;"yr",LOOKUPS!$B$12:$D$26,2,FALSE),"")</f>
        <v>0.12499399999999999</v>
      </c>
      <c r="W202" s="106">
        <v>16.877584367407589</v>
      </c>
      <c r="X202" s="106">
        <v>47.162931300285194</v>
      </c>
      <c r="Y202" s="104">
        <v>0.40234746197777177</v>
      </c>
      <c r="Z202" s="104">
        <v>0.67321300652254146</v>
      </c>
      <c r="AA202" s="105">
        <v>30.552150106088778</v>
      </c>
      <c r="AB202" s="105">
        <v>4.82</v>
      </c>
      <c r="AC202" s="106">
        <f>IFERROR((VLOOKUP($C$4&amp;"yr",LOOKUPS!$B$12:$D$26,3,FALSE))*SUM(AA202:AB202),"")</f>
        <v>40.055685686230724</v>
      </c>
      <c r="AD202" s="106">
        <f>IFERROR(VLOOKUP($C$4,LOOKUPS!$F$12:$I$26,4,FALSE),"")</f>
        <v>84.990216928104203</v>
      </c>
      <c r="AE202" s="106">
        <v>214.13</v>
      </c>
      <c r="AF202" s="107">
        <f t="shared" si="46"/>
        <v>1.2108067585956634</v>
      </c>
      <c r="AG202" s="108">
        <f t="shared" si="47"/>
        <v>4673852.4479999999</v>
      </c>
      <c r="AH202" s="109">
        <f t="shared" si="48"/>
        <v>63.948821568378413</v>
      </c>
      <c r="AI202" s="108">
        <f t="shared" si="49"/>
        <v>20858.273339310002</v>
      </c>
      <c r="AJ202" s="108">
        <f t="shared" si="50"/>
        <v>224076.67077559797</v>
      </c>
      <c r="AK202" s="108">
        <f t="shared" si="56"/>
        <v>4673852.4479999999</v>
      </c>
      <c r="AL202" s="108">
        <f t="shared" si="57"/>
        <v>45396.535638675494</v>
      </c>
      <c r="AM202" s="108">
        <f t="shared" si="58"/>
        <v>408568.82074807939</v>
      </c>
      <c r="AN202" s="107">
        <f t="shared" si="59"/>
        <v>0.20259376168676632</v>
      </c>
      <c r="AO202" s="107">
        <f t="shared" si="60"/>
        <v>1.0082129969088971</v>
      </c>
      <c r="AP202" s="108">
        <f t="shared" si="51"/>
        <v>28483008.272099089</v>
      </c>
      <c r="AQ202" s="108">
        <f t="shared" si="52"/>
        <v>3016013.878363627</v>
      </c>
      <c r="AR202" s="108">
        <f t="shared" si="53"/>
        <v>3781872.9157829694</v>
      </c>
      <c r="AS202" s="108">
        <f>LOOKUPS!$C$4*('Unit Level Costs'!AK202-'Unit Level Costs'!AG202)</f>
        <v>0</v>
      </c>
      <c r="AT202" s="108">
        <f t="shared" si="54"/>
        <v>16365504.26507901</v>
      </c>
      <c r="AU202" s="108">
        <f t="shared" si="61"/>
        <v>-34724352.705438986</v>
      </c>
      <c r="AV202" s="108">
        <f t="shared" si="62"/>
        <v>16922046.62588571</v>
      </c>
      <c r="AW202" s="112">
        <f t="shared" si="63"/>
        <v>75.5190023455513</v>
      </c>
      <c r="AX202" s="109">
        <f t="shared" si="64"/>
        <v>74.903817523764033</v>
      </c>
      <c r="AY202" s="112">
        <f t="shared" si="65"/>
        <v>67.952297490487183</v>
      </c>
      <c r="AZ202" s="108">
        <f t="shared" si="55"/>
        <v>7270.8958314821284</v>
      </c>
      <c r="BA202" s="109">
        <f t="shared" si="66"/>
        <v>8080.5332509739892</v>
      </c>
    </row>
    <row r="203" spans="1:53" x14ac:dyDescent="0.2">
      <c r="A203" s="21" t="b">
        <f t="shared" si="45"/>
        <v>1</v>
      </c>
      <c r="B203" t="s">
        <v>92</v>
      </c>
      <c r="C203" t="s">
        <v>93</v>
      </c>
      <c r="D203">
        <v>55856</v>
      </c>
      <c r="E203" t="s">
        <v>41</v>
      </c>
      <c r="F203" t="s">
        <v>94</v>
      </c>
      <c r="G203">
        <v>90192</v>
      </c>
      <c r="H203" t="s">
        <v>42</v>
      </c>
      <c r="I203">
        <v>0</v>
      </c>
      <c r="J203" t="s">
        <v>574</v>
      </c>
      <c r="K203" t="s">
        <v>95</v>
      </c>
      <c r="L203">
        <v>17</v>
      </c>
      <c r="M203" t="s">
        <v>575</v>
      </c>
      <c r="N203">
        <v>163</v>
      </c>
      <c r="O203">
        <v>17163</v>
      </c>
      <c r="P203">
        <v>815</v>
      </c>
      <c r="Q203">
        <v>9391</v>
      </c>
      <c r="R203">
        <v>2012</v>
      </c>
      <c r="S203">
        <v>2045</v>
      </c>
      <c r="T203">
        <v>0</v>
      </c>
      <c r="U203" s="106">
        <v>2172.2839396437585</v>
      </c>
      <c r="V203" s="104">
        <f>IFERROR(VLOOKUP($C$4&amp;"yr",LOOKUPS!$B$12:$D$26,2,FALSE),"")</f>
        <v>0.12499399999999999</v>
      </c>
      <c r="W203" s="106">
        <v>12.205971961237392</v>
      </c>
      <c r="X203" s="106">
        <v>18.464365641012161</v>
      </c>
      <c r="Y203" s="104">
        <v>0.29098013866601996</v>
      </c>
      <c r="Z203" s="104">
        <v>0.41039772583881862</v>
      </c>
      <c r="AA203" s="105">
        <v>9.906511734998654</v>
      </c>
      <c r="AB203" s="105">
        <v>4.82</v>
      </c>
      <c r="AC203" s="106">
        <f>IFERROR((VLOOKUP($C$4&amp;"yr",LOOKUPS!$B$12:$D$26,3,FALSE))*SUM(AA203:AB203),"")</f>
        <v>16.676411344589294</v>
      </c>
      <c r="AD203" s="106">
        <f>IFERROR(VLOOKUP($C$4,LOOKUPS!$F$12:$I$26,4,FALSE),"")</f>
        <v>84.990216928104203</v>
      </c>
      <c r="AE203" s="106">
        <v>205.4</v>
      </c>
      <c r="AF203" s="107">
        <f t="shared" si="46"/>
        <v>0.87494847137802778</v>
      </c>
      <c r="AG203" s="108">
        <f t="shared" si="47"/>
        <v>26818442.16</v>
      </c>
      <c r="AH203" s="109">
        <f t="shared" si="48"/>
        <v>577.85118698719373</v>
      </c>
      <c r="AI203" s="108">
        <f t="shared" si="49"/>
        <v>13245.045043352344</v>
      </c>
      <c r="AJ203" s="108">
        <f t="shared" si="50"/>
        <v>2024790.5592031269</v>
      </c>
      <c r="AK203" s="108">
        <f t="shared" si="56"/>
        <v>26818442.159999996</v>
      </c>
      <c r="AL203" s="108">
        <f t="shared" si="57"/>
        <v>249864.28466225165</v>
      </c>
      <c r="AM203" s="108">
        <f t="shared" si="58"/>
        <v>2248778.561960265</v>
      </c>
      <c r="AN203" s="107">
        <f t="shared" si="59"/>
        <v>0.12340253342577209</v>
      </c>
      <c r="AO203" s="107">
        <f t="shared" si="60"/>
        <v>0.75154593795225566</v>
      </c>
      <c r="AP203" s="108">
        <f t="shared" si="51"/>
        <v>156899575.08342743</v>
      </c>
      <c r="AQ203" s="108">
        <f t="shared" si="52"/>
        <v>10669655.602624435</v>
      </c>
      <c r="AR203" s="108">
        <f t="shared" si="53"/>
        <v>24714536.793011546</v>
      </c>
      <c r="AS203" s="108">
        <f>LOOKUPS!$C$4*('Unit Level Costs'!AK203-'Unit Level Costs'!AG203)</f>
        <v>-5.8813807940904981E-9</v>
      </c>
      <c r="AT203" s="108">
        <f t="shared" si="54"/>
        <v>37501556.322143361</v>
      </c>
      <c r="AU203" s="108">
        <f t="shared" si="61"/>
        <v>-191124177.80427316</v>
      </c>
      <c r="AV203" s="108">
        <f t="shared" si="62"/>
        <v>38661145.996933609</v>
      </c>
      <c r="AW203" s="112">
        <f t="shared" si="63"/>
        <v>19.093898784350824</v>
      </c>
      <c r="AX203" s="109">
        <f t="shared" si="64"/>
        <v>25.406163243162688</v>
      </c>
      <c r="AY203" s="112">
        <f t="shared" si="65"/>
        <v>23.048320097217353</v>
      </c>
      <c r="AZ203" s="108">
        <f t="shared" si="55"/>
        <v>18784.380879232143</v>
      </c>
      <c r="BA203" s="109">
        <f t="shared" si="66"/>
        <v>15561.527509245921</v>
      </c>
    </row>
    <row r="204" spans="1:53" x14ac:dyDescent="0.2">
      <c r="A204" s="21" t="b">
        <f t="shared" si="45"/>
        <v>1</v>
      </c>
      <c r="B204" t="s">
        <v>92</v>
      </c>
      <c r="C204" t="s">
        <v>96</v>
      </c>
      <c r="D204">
        <v>55856</v>
      </c>
      <c r="E204" t="s">
        <v>41</v>
      </c>
      <c r="F204" t="s">
        <v>97</v>
      </c>
      <c r="G204">
        <v>90193</v>
      </c>
      <c r="H204" t="s">
        <v>42</v>
      </c>
      <c r="I204">
        <v>0</v>
      </c>
      <c r="J204" t="s">
        <v>574</v>
      </c>
      <c r="K204" t="s">
        <v>95</v>
      </c>
      <c r="L204">
        <v>17</v>
      </c>
      <c r="M204" t="s">
        <v>575</v>
      </c>
      <c r="N204">
        <v>163</v>
      </c>
      <c r="O204">
        <v>17163</v>
      </c>
      <c r="P204">
        <v>815</v>
      </c>
      <c r="Q204">
        <v>9346</v>
      </c>
      <c r="R204">
        <v>2012</v>
      </c>
      <c r="S204">
        <v>2045</v>
      </c>
      <c r="T204">
        <v>0</v>
      </c>
      <c r="U204" s="106">
        <v>2161.5440108385992</v>
      </c>
      <c r="V204" s="104">
        <f>IFERROR(VLOOKUP($C$4&amp;"yr",LOOKUPS!$B$12:$D$26,2,FALSE),"")</f>
        <v>0.12499399999999999</v>
      </c>
      <c r="W204" s="106">
        <v>12.163122948737016</v>
      </c>
      <c r="X204" s="106">
        <v>18.411727631190708</v>
      </c>
      <c r="Y204" s="104">
        <v>0.28995865413052724</v>
      </c>
      <c r="Z204" s="104">
        <v>0.40836868981969171</v>
      </c>
      <c r="AA204" s="105">
        <v>9.906511734998654</v>
      </c>
      <c r="AB204" s="105">
        <v>4.82</v>
      </c>
      <c r="AC204" s="106">
        <f>IFERROR((VLOOKUP($C$4&amp;"yr",LOOKUPS!$B$12:$D$26,3,FALSE))*SUM(AA204:AB204),"")</f>
        <v>16.676411344589294</v>
      </c>
      <c r="AD204" s="106">
        <f>IFERROR(VLOOKUP($C$4,LOOKUPS!$F$12:$I$26,4,FALSE),"")</f>
        <v>84.990216928104203</v>
      </c>
      <c r="AE204" s="106">
        <v>205.4</v>
      </c>
      <c r="AF204" s="107">
        <f t="shared" si="46"/>
        <v>0.87075587408146593</v>
      </c>
      <c r="AG204" s="108">
        <f t="shared" si="47"/>
        <v>26689932.960000001</v>
      </c>
      <c r="AH204" s="109">
        <f t="shared" si="48"/>
        <v>578.68369688362031</v>
      </c>
      <c r="AI204" s="108">
        <f t="shared" si="49"/>
        <v>13162.613775054839</v>
      </c>
      <c r="AJ204" s="108">
        <f t="shared" si="50"/>
        <v>2027707.6738802057</v>
      </c>
      <c r="AK204" s="108">
        <f t="shared" si="56"/>
        <v>26689932.960000001</v>
      </c>
      <c r="AL204" s="108">
        <f t="shared" si="57"/>
        <v>248666.97949668873</v>
      </c>
      <c r="AM204" s="108">
        <f t="shared" si="58"/>
        <v>2238002.8154701986</v>
      </c>
      <c r="AN204" s="107">
        <f t="shared" si="59"/>
        <v>0.12263453095329147</v>
      </c>
      <c r="AO204" s="107">
        <f t="shared" si="60"/>
        <v>0.74812134312817447</v>
      </c>
      <c r="AP204" s="108">
        <f t="shared" si="51"/>
        <v>156348779.79441607</v>
      </c>
      <c r="AQ204" s="108">
        <f t="shared" si="52"/>
        <v>10654566.61163174</v>
      </c>
      <c r="AR204" s="108">
        <f t="shared" si="53"/>
        <v>24663257.741502482</v>
      </c>
      <c r="AS204" s="108">
        <f>LOOKUPS!$C$4*('Unit Level Costs'!AK204-'Unit Level Costs'!AG204)</f>
        <v>0</v>
      </c>
      <c r="AT204" s="108">
        <f t="shared" si="54"/>
        <v>37321855.541129999</v>
      </c>
      <c r="AU204" s="108">
        <f t="shared" si="61"/>
        <v>-190208344.77252015</v>
      </c>
      <c r="AV204" s="108">
        <f t="shared" si="62"/>
        <v>38780114.916160166</v>
      </c>
      <c r="AW204" s="112">
        <f t="shared" si="63"/>
        <v>19.125101421523368</v>
      </c>
      <c r="AX204" s="109">
        <f t="shared" si="64"/>
        <v>25.564170300975753</v>
      </c>
      <c r="AY204" s="112">
        <f t="shared" si="65"/>
        <v>23.191663159734876</v>
      </c>
      <c r="AZ204" s="108">
        <f t="shared" si="55"/>
        <v>18901.205475183924</v>
      </c>
      <c r="BA204" s="109">
        <f t="shared" si="66"/>
        <v>15586.957658541545</v>
      </c>
    </row>
    <row r="205" spans="1:53" x14ac:dyDescent="0.2">
      <c r="A205" s="21" t="b">
        <f t="shared" si="45"/>
        <v>0</v>
      </c>
      <c r="B205" t="s">
        <v>576</v>
      </c>
      <c r="C205" t="s">
        <v>577</v>
      </c>
      <c r="D205">
        <v>56068</v>
      </c>
      <c r="E205" t="s">
        <v>41</v>
      </c>
      <c r="F205">
        <v>18</v>
      </c>
      <c r="G205">
        <v>89796</v>
      </c>
      <c r="H205" t="s">
        <v>42</v>
      </c>
      <c r="I205">
        <v>0</v>
      </c>
      <c r="J205" t="s">
        <v>486</v>
      </c>
      <c r="K205" t="s">
        <v>487</v>
      </c>
      <c r="L205">
        <v>55</v>
      </c>
      <c r="M205" t="s">
        <v>578</v>
      </c>
      <c r="N205">
        <v>79</v>
      </c>
      <c r="O205">
        <v>55079</v>
      </c>
      <c r="P205">
        <v>633</v>
      </c>
      <c r="Q205">
        <v>9552</v>
      </c>
      <c r="R205">
        <v>2010</v>
      </c>
      <c r="S205">
        <v>9999</v>
      </c>
      <c r="T205" t="s">
        <v>1188</v>
      </c>
      <c r="U205" s="106">
        <v>2230.6373589910008</v>
      </c>
      <c r="V205" s="104">
        <f>IFERROR(VLOOKUP($C$4&amp;"yr",LOOKUPS!$B$12:$D$26,2,FALSE),"")</f>
        <v>0.12499399999999999</v>
      </c>
      <c r="W205" s="106">
        <v>12.436646158072332</v>
      </c>
      <c r="X205" s="106">
        <v>19.745402708568378</v>
      </c>
      <c r="Y205" s="104">
        <v>0.29647921813260092</v>
      </c>
      <c r="Z205" s="104">
        <v>0.42142211825731385</v>
      </c>
      <c r="AA205" s="105">
        <v>11.389077897711413</v>
      </c>
      <c r="AB205" s="105">
        <v>4.82</v>
      </c>
      <c r="AC205" s="106">
        <f>IFERROR((VLOOKUP($C$4&amp;"yr",LOOKUPS!$B$12:$D$26,3,FALSE))*SUM(AA205:AB205),"")</f>
        <v>18.355280286526789</v>
      </c>
      <c r="AD205" s="106">
        <f>IFERROR(VLOOKUP($C$4,LOOKUPS!$F$12:$I$26,4,FALSE),"")</f>
        <v>84.990216928104203</v>
      </c>
      <c r="AE205" s="106">
        <v>205.4</v>
      </c>
      <c r="AF205" s="107">
        <f t="shared" si="46"/>
        <v>0.88994865281683755</v>
      </c>
      <c r="AG205" s="108">
        <f t="shared" si="47"/>
        <v>21186641.664000001</v>
      </c>
      <c r="AH205" s="109">
        <f t="shared" si="48"/>
        <v>445.32865492206361</v>
      </c>
      <c r="AI205" s="108">
        <f t="shared" si="49"/>
        <v>13577.424073593862</v>
      </c>
      <c r="AJ205" s="108">
        <f t="shared" si="50"/>
        <v>1560431.6068469109</v>
      </c>
      <c r="AK205" s="108">
        <f t="shared" si="56"/>
        <v>21186641.664000001</v>
      </c>
      <c r="AL205" s="108">
        <f t="shared" si="57"/>
        <v>197393.45903046362</v>
      </c>
      <c r="AM205" s="108">
        <f t="shared" si="58"/>
        <v>1776541.1312741726</v>
      </c>
      <c r="AN205" s="107">
        <f t="shared" si="59"/>
        <v>0.12649926992271524</v>
      </c>
      <c r="AO205" s="107">
        <f t="shared" si="60"/>
        <v>0.76344938289412234</v>
      </c>
      <c r="AP205" s="108">
        <f t="shared" si="51"/>
        <v>124164881.63688764</v>
      </c>
      <c r="AQ205" s="108">
        <f t="shared" si="52"/>
        <v>8793193.629101228</v>
      </c>
      <c r="AR205" s="108">
        <f t="shared" si="53"/>
        <v>19406535.748227268</v>
      </c>
      <c r="AS205" s="108">
        <f>LOOKUPS!$C$4*('Unit Level Costs'!AK205-'Unit Level Costs'!AG205)</f>
        <v>0</v>
      </c>
      <c r="AT205" s="108">
        <f t="shared" si="54"/>
        <v>32608910.405080818</v>
      </c>
      <c r="AU205" s="108">
        <f t="shared" si="61"/>
        <v>-150988616.12869158</v>
      </c>
      <c r="AV205" s="108">
        <f t="shared" si="62"/>
        <v>33984905.290605366</v>
      </c>
      <c r="AW205" s="112">
        <f t="shared" si="63"/>
        <v>21.779170033140403</v>
      </c>
      <c r="AX205" s="109">
        <f t="shared" si="64"/>
        <v>28.527326789601727</v>
      </c>
      <c r="AY205" s="112">
        <f t="shared" si="65"/>
        <v>25.879821091900322</v>
      </c>
      <c r="AZ205" s="108">
        <f t="shared" si="55"/>
        <v>16381.926751172903</v>
      </c>
      <c r="BA205" s="109">
        <f t="shared" si="66"/>
        <v>13786.214630977875</v>
      </c>
    </row>
    <row r="206" spans="1:53" x14ac:dyDescent="0.2">
      <c r="A206" s="21" t="b">
        <f t="shared" ref="A206:A269" si="67">AND($S206&gt;2030,$T206=0)</f>
        <v>0</v>
      </c>
      <c r="B206" t="s">
        <v>576</v>
      </c>
      <c r="C206" t="s">
        <v>579</v>
      </c>
      <c r="D206">
        <v>56068</v>
      </c>
      <c r="E206" t="s">
        <v>41</v>
      </c>
      <c r="F206">
        <v>19</v>
      </c>
      <c r="G206">
        <v>89798</v>
      </c>
      <c r="H206" t="s">
        <v>42</v>
      </c>
      <c r="I206">
        <v>0</v>
      </c>
      <c r="J206" t="s">
        <v>486</v>
      </c>
      <c r="K206" t="s">
        <v>487</v>
      </c>
      <c r="L206">
        <v>55</v>
      </c>
      <c r="M206" t="s">
        <v>578</v>
      </c>
      <c r="N206">
        <v>79</v>
      </c>
      <c r="O206">
        <v>55079</v>
      </c>
      <c r="P206">
        <v>633</v>
      </c>
      <c r="Q206">
        <v>9475</v>
      </c>
      <c r="R206">
        <v>2011</v>
      </c>
      <c r="S206">
        <v>9999</v>
      </c>
      <c r="T206" t="s">
        <v>1188</v>
      </c>
      <c r="U206" s="106">
        <v>2195.8342253948172</v>
      </c>
      <c r="V206" s="104">
        <f>IFERROR(VLOOKUP($C$4&amp;"yr",LOOKUPS!$B$12:$D$26,2,FALSE),"")</f>
        <v>0.12499399999999999</v>
      </c>
      <c r="W206" s="106">
        <v>12.29950014353998</v>
      </c>
      <c r="X206" s="106">
        <v>19.57692523759135</v>
      </c>
      <c r="Y206" s="104">
        <v>0.29320977212266014</v>
      </c>
      <c r="Z206" s="104">
        <v>0.41484695254381088</v>
      </c>
      <c r="AA206" s="105">
        <v>11.389077897711413</v>
      </c>
      <c r="AB206" s="105">
        <v>4.82</v>
      </c>
      <c r="AC206" s="106">
        <f>IFERROR((VLOOKUP($C$4&amp;"yr",LOOKUPS!$B$12:$D$26,3,FALSE))*SUM(AA206:AB206),"")</f>
        <v>18.355280286526789</v>
      </c>
      <c r="AD206" s="106">
        <f>IFERROR(VLOOKUP($C$4,LOOKUPS!$F$12:$I$26,4,FALSE),"")</f>
        <v>84.990216928104203</v>
      </c>
      <c r="AE206" s="106">
        <v>205.4</v>
      </c>
      <c r="AF206" s="107">
        <f t="shared" ref="AF206:AF269" si="68">(AE206/2000000)*Q206/1.1023</f>
        <v>0.8827746529982764</v>
      </c>
      <c r="AG206" s="108">
        <f t="shared" ref="AG206:AG269" si="69">$C$3*8760*P206*Q206/1000</f>
        <v>21015853.199999999</v>
      </c>
      <c r="AH206" s="109">
        <f t="shared" ref="AH206:AH269" si="70">(P206*(1-Y206))</f>
        <v>447.39821424635619</v>
      </c>
      <c r="AI206" s="108">
        <f t="shared" ref="AI206:AI269" si="71">(1+Z206)*Q206</f>
        <v>13405.674875352606</v>
      </c>
      <c r="AJ206" s="108">
        <f t="shared" ref="AJ206:AJ269" si="72">AH206*$C$3*8760</f>
        <v>1567683.3427192322</v>
      </c>
      <c r="AK206" s="108">
        <f t="shared" si="56"/>
        <v>21015853.199999999</v>
      </c>
      <c r="AL206" s="108">
        <f t="shared" si="57"/>
        <v>195802.24291390728</v>
      </c>
      <c r="AM206" s="108">
        <f t="shared" si="58"/>
        <v>1762220.1862251654</v>
      </c>
      <c r="AN206" s="107">
        <f t="shared" si="59"/>
        <v>0.12489910275775312</v>
      </c>
      <c r="AO206" s="107">
        <f t="shared" si="60"/>
        <v>0.75787555024052322</v>
      </c>
      <c r="AP206" s="108">
        <f t="shared" ref="AP206:AP269" si="73">AH206*U206*V206*1000</f>
        <v>122795644.42896666</v>
      </c>
      <c r="AQ206" s="108">
        <f t="shared" ref="AQ206:AQ269" si="74">AH206*X206*1000</f>
        <v>8758681.3917327933</v>
      </c>
      <c r="AR206" s="108">
        <f t="shared" ref="AR206:AR269" si="75">AJ206*W206</f>
        <v>19281721.49880043</v>
      </c>
      <c r="AS206" s="108">
        <f>LOOKUPS!$C$4*('Unit Level Costs'!AK206-'Unit Level Costs'!AG206)</f>
        <v>0</v>
      </c>
      <c r="AT206" s="108">
        <f t="shared" ref="AT206:AT269" si="76">AM206*AC206</f>
        <v>32346045.444738343</v>
      </c>
      <c r="AU206" s="108">
        <f t="shared" si="61"/>
        <v>-149771475.90236101</v>
      </c>
      <c r="AV206" s="108">
        <f t="shared" si="62"/>
        <v>33410616.861877233</v>
      </c>
      <c r="AW206" s="112">
        <f t="shared" si="63"/>
        <v>21.312095339307934</v>
      </c>
      <c r="AX206" s="109">
        <f t="shared" si="64"/>
        <v>28.12083769234173</v>
      </c>
      <c r="AY206" s="112">
        <f t="shared" si="65"/>
        <v>25.511056601961108</v>
      </c>
      <c r="AZ206" s="108">
        <f t="shared" ref="AZ206:AZ269" si="77">AY206*P206</f>
        <v>16148.498829041382</v>
      </c>
      <c r="BA206" s="109">
        <f t="shared" si="66"/>
        <v>13490.556349781922</v>
      </c>
    </row>
    <row r="207" spans="1:53" x14ac:dyDescent="0.2">
      <c r="A207" s="21" t="b">
        <f t="shared" si="67"/>
        <v>0</v>
      </c>
      <c r="B207" t="s">
        <v>580</v>
      </c>
      <c r="C207" t="s">
        <v>581</v>
      </c>
      <c r="D207">
        <v>56224</v>
      </c>
      <c r="E207" t="s">
        <v>41</v>
      </c>
      <c r="F207" t="s">
        <v>582</v>
      </c>
      <c r="G207">
        <v>89529</v>
      </c>
      <c r="H207" t="s">
        <v>42</v>
      </c>
      <c r="I207">
        <v>0</v>
      </c>
      <c r="J207" t="s">
        <v>583</v>
      </c>
      <c r="K207" t="s">
        <v>584</v>
      </c>
      <c r="L207">
        <v>32</v>
      </c>
      <c r="M207" t="s">
        <v>585</v>
      </c>
      <c r="N207">
        <v>11</v>
      </c>
      <c r="O207">
        <v>32011</v>
      </c>
      <c r="P207">
        <v>218</v>
      </c>
      <c r="Q207">
        <v>10573</v>
      </c>
      <c r="R207">
        <v>2008</v>
      </c>
      <c r="S207">
        <v>9999</v>
      </c>
      <c r="T207" t="s">
        <v>1188</v>
      </c>
      <c r="U207" s="106">
        <v>2583.1365132003752</v>
      </c>
      <c r="V207" s="104">
        <f>IFERROR(VLOOKUP($C$4&amp;"yr",LOOKUPS!$B$12:$D$26,2,FALSE),"")</f>
        <v>0.12499399999999999</v>
      </c>
      <c r="W207" s="106">
        <v>13.757407178761589</v>
      </c>
      <c r="X207" s="106">
        <v>29.872662206728364</v>
      </c>
      <c r="Y207" s="104">
        <v>0.32796505360439354</v>
      </c>
      <c r="Z207" s="104">
        <v>0.48801785586211249</v>
      </c>
      <c r="AA207" s="105">
        <v>20.949321102032215</v>
      </c>
      <c r="AB207" s="105">
        <v>4.82</v>
      </c>
      <c r="AC207" s="106">
        <f>IFERROR((VLOOKUP($C$4&amp;"yr",LOOKUPS!$B$12:$D$26,3,FALSE))*SUM(AA207:AB207),"")</f>
        <v>29.18137074830733</v>
      </c>
      <c r="AD207" s="106">
        <f>IFERROR(VLOOKUP($C$4,LOOKUPS!$F$12:$I$26,4,FALSE),"")</f>
        <v>84.990216928104203</v>
      </c>
      <c r="AE207" s="106">
        <v>214.13</v>
      </c>
      <c r="AF207" s="107">
        <f t="shared" si="68"/>
        <v>1.0269420711240134</v>
      </c>
      <c r="AG207" s="108">
        <f t="shared" si="69"/>
        <v>8076418.6560000004</v>
      </c>
      <c r="AH207" s="109">
        <f t="shared" si="70"/>
        <v>146.5036183142422</v>
      </c>
      <c r="AI207" s="108">
        <f t="shared" si="71"/>
        <v>15732.812790030115</v>
      </c>
      <c r="AJ207" s="108">
        <f t="shared" si="72"/>
        <v>513348.67857310467</v>
      </c>
      <c r="AK207" s="108">
        <f t="shared" ref="AK207:AK270" si="78">AJ207*AI207/1000</f>
        <v>8076418.6560000004</v>
      </c>
      <c r="AL207" s="108">
        <f t="shared" ref="AL207:AL270" si="79">($AK207*$AE207/2000)/1.1023*0.1</f>
        <v>78445.229375364244</v>
      </c>
      <c r="AM207" s="108">
        <f t="shared" ref="AM207:AM270" si="80">($AK207*$AE207/2000)/1.1023*0.9</f>
        <v>706007.06437827821</v>
      </c>
      <c r="AN207" s="107">
        <f t="shared" ref="AN207:AN270" si="81">AL207/AJ207</f>
        <v>0.15281081387685516</v>
      </c>
      <c r="AO207" s="107">
        <f t="shared" ref="AO207:AO270" si="82">AF207-AN207</f>
        <v>0.87413125724715823</v>
      </c>
      <c r="AP207" s="108">
        <f t="shared" si="73"/>
        <v>47302585.089861572</v>
      </c>
      <c r="AQ207" s="108">
        <f t="shared" si="74"/>
        <v>4376453.1019648202</v>
      </c>
      <c r="AR207" s="108">
        <f t="shared" si="75"/>
        <v>7062346.7958094059</v>
      </c>
      <c r="AS207" s="108">
        <f>LOOKUPS!$C$4*('Unit Level Costs'!AK207-'Unit Level Costs'!AG207)</f>
        <v>0</v>
      </c>
      <c r="AT207" s="108">
        <f t="shared" si="76"/>
        <v>20602253.896546617</v>
      </c>
      <c r="AU207" s="108">
        <f t="shared" ref="AU207:AU270" si="83">-AM207*AD207</f>
        <v>-60003693.554283895</v>
      </c>
      <c r="AV207" s="108">
        <f t="shared" ref="AV207:AV270" si="84">SUM(AP207:AU207)</f>
        <v>19339945.329898514</v>
      </c>
      <c r="AW207" s="112">
        <f t="shared" ref="AW207:AW270" si="85">IFERROR(AV207/AJ207,0)</f>
        <v>37.67409197128061</v>
      </c>
      <c r="AX207" s="109">
        <f t="shared" ref="AX207:AX270" si="86">AW207/AO207</f>
        <v>43.098895799613722</v>
      </c>
      <c r="AY207" s="112">
        <f t="shared" ref="AY207:AY270" si="87">AX207/1.1023</f>
        <v>39.099061779564295</v>
      </c>
      <c r="AZ207" s="108">
        <f t="shared" si="77"/>
        <v>8523.5954679450169</v>
      </c>
      <c r="BA207" s="109">
        <f t="shared" si="66"/>
        <v>8212.9520497391732</v>
      </c>
    </row>
    <row r="208" spans="1:53" x14ac:dyDescent="0.2">
      <c r="A208" s="21" t="b">
        <f t="shared" si="67"/>
        <v>1</v>
      </c>
      <c r="B208" t="s">
        <v>586</v>
      </c>
      <c r="C208" t="s">
        <v>587</v>
      </c>
      <c r="D208">
        <v>56319</v>
      </c>
      <c r="E208" t="s">
        <v>41</v>
      </c>
      <c r="F208">
        <v>1</v>
      </c>
      <c r="G208">
        <v>89633</v>
      </c>
      <c r="H208" t="s">
        <v>42</v>
      </c>
      <c r="I208">
        <v>0</v>
      </c>
      <c r="J208" t="s">
        <v>569</v>
      </c>
      <c r="K208" t="s">
        <v>125</v>
      </c>
      <c r="L208">
        <v>56</v>
      </c>
      <c r="M208" t="s">
        <v>570</v>
      </c>
      <c r="N208">
        <v>5</v>
      </c>
      <c r="O208">
        <v>56005</v>
      </c>
      <c r="P208">
        <v>90</v>
      </c>
      <c r="Q208">
        <v>11967</v>
      </c>
      <c r="R208">
        <v>2008</v>
      </c>
      <c r="S208">
        <v>2048</v>
      </c>
      <c r="T208">
        <v>0</v>
      </c>
      <c r="U208" s="106">
        <v>3026.564793222115</v>
      </c>
      <c r="V208" s="104">
        <f>IFERROR(VLOOKUP($C$4&amp;"yr",LOOKUPS!$B$12:$D$26,2,FALSE),"")</f>
        <v>0.12499399999999999</v>
      </c>
      <c r="W208" s="106">
        <v>15.259917463119049</v>
      </c>
      <c r="X208" s="106">
        <v>50.167962280680868</v>
      </c>
      <c r="Y208" s="104">
        <v>0.36378363915234302</v>
      </c>
      <c r="Z208" s="104">
        <v>0.57179233597145984</v>
      </c>
      <c r="AA208" s="105">
        <v>35.663187832952595</v>
      </c>
      <c r="AB208" s="105">
        <v>4.82</v>
      </c>
      <c r="AC208" s="106">
        <f>IFERROR((VLOOKUP($C$4&amp;"yr",LOOKUPS!$B$12:$D$26,3,FALSE))*SUM(AA208:AB208),"")</f>
        <v>45.843462796293466</v>
      </c>
      <c r="AD208" s="106">
        <f>IFERROR(VLOOKUP($C$4,LOOKUPS!$F$12:$I$26,4,FALSE),"")</f>
        <v>84.990216928104203</v>
      </c>
      <c r="AE208" s="106">
        <v>214.13</v>
      </c>
      <c r="AF208" s="107">
        <f t="shared" si="68"/>
        <v>1.1623395219087362</v>
      </c>
      <c r="AG208" s="108">
        <f t="shared" si="69"/>
        <v>3773913.12</v>
      </c>
      <c r="AH208" s="109">
        <f t="shared" si="70"/>
        <v>57.259472476289126</v>
      </c>
      <c r="AI208" s="108">
        <f t="shared" si="71"/>
        <v>18809.638884570461</v>
      </c>
      <c r="AJ208" s="108">
        <f t="shared" si="72"/>
        <v>200637.1915569171</v>
      </c>
      <c r="AK208" s="108">
        <f t="shared" si="78"/>
        <v>3773913.12</v>
      </c>
      <c r="AL208" s="108">
        <f t="shared" si="79"/>
        <v>36655.539162913905</v>
      </c>
      <c r="AM208" s="108">
        <f t="shared" si="80"/>
        <v>329899.8524662251</v>
      </c>
      <c r="AN208" s="107">
        <f t="shared" si="81"/>
        <v>0.18269563523328824</v>
      </c>
      <c r="AO208" s="107">
        <f t="shared" si="82"/>
        <v>0.97964388667544799</v>
      </c>
      <c r="AP208" s="108">
        <f t="shared" si="73"/>
        <v>21661398.137380071</v>
      </c>
      <c r="AQ208" s="108">
        <f t="shared" si="74"/>
        <v>2872591.0554021569</v>
      </c>
      <c r="AR208" s="108">
        <f t="shared" si="75"/>
        <v>3061706.9831905607</v>
      </c>
      <c r="AS208" s="108">
        <f>LOOKUPS!$C$4*('Unit Level Costs'!AK208-'Unit Level Costs'!AG208)</f>
        <v>0</v>
      </c>
      <c r="AT208" s="108">
        <f t="shared" si="76"/>
        <v>15123751.613038093</v>
      </c>
      <c r="AU208" s="108">
        <f t="shared" si="83"/>
        <v>-28038260.025654044</v>
      </c>
      <c r="AV208" s="108">
        <f t="shared" si="84"/>
        <v>14681187.763356838</v>
      </c>
      <c r="AW208" s="112">
        <f t="shared" si="85"/>
        <v>73.172813322559165</v>
      </c>
      <c r="AX208" s="109">
        <f t="shared" si="86"/>
        <v>74.693278157311681</v>
      </c>
      <c r="AY208" s="112">
        <f t="shared" si="87"/>
        <v>67.761297430202006</v>
      </c>
      <c r="AZ208" s="108">
        <f t="shared" si="77"/>
        <v>6098.5167687181802</v>
      </c>
      <c r="BA208" s="109">
        <f t="shared" ref="BA208:BA271" si="88">AW208*P208</f>
        <v>6585.5531990303252</v>
      </c>
    </row>
    <row r="209" spans="1:53" x14ac:dyDescent="0.2">
      <c r="A209" s="21" t="b">
        <f t="shared" si="67"/>
        <v>0</v>
      </c>
      <c r="B209" t="s">
        <v>588</v>
      </c>
      <c r="C209" t="s">
        <v>589</v>
      </c>
      <c r="D209">
        <v>564</v>
      </c>
      <c r="E209" t="s">
        <v>41</v>
      </c>
      <c r="F209">
        <v>2</v>
      </c>
      <c r="G209">
        <v>369</v>
      </c>
      <c r="H209" t="s">
        <v>42</v>
      </c>
      <c r="I209">
        <v>0</v>
      </c>
      <c r="J209" t="s">
        <v>274</v>
      </c>
      <c r="K209" t="s">
        <v>275</v>
      </c>
      <c r="L209">
        <v>12</v>
      </c>
      <c r="M209" t="s">
        <v>590</v>
      </c>
      <c r="N209">
        <v>95</v>
      </c>
      <c r="O209">
        <v>12095</v>
      </c>
      <c r="P209">
        <v>466</v>
      </c>
      <c r="Q209">
        <v>10373</v>
      </c>
      <c r="R209">
        <v>1996</v>
      </c>
      <c r="S209">
        <v>9999</v>
      </c>
      <c r="T209" t="s">
        <v>1188</v>
      </c>
      <c r="U209" s="106">
        <v>2519.8883354452355</v>
      </c>
      <c r="V209" s="104">
        <f>IFERROR(VLOOKUP($C$4&amp;"yr",LOOKUPS!$B$12:$D$26,2,FALSE),"")</f>
        <v>0.12499399999999999</v>
      </c>
      <c r="W209" s="106">
        <v>13.529199279834954</v>
      </c>
      <c r="X209" s="106">
        <v>22.688590048598936</v>
      </c>
      <c r="Y209" s="104">
        <v>0.32252476861232299</v>
      </c>
      <c r="Z209" s="104">
        <v>0.4760687235040213</v>
      </c>
      <c r="AA209" s="105">
        <v>12.942807188825018</v>
      </c>
      <c r="AB209" s="105">
        <v>4.82</v>
      </c>
      <c r="AC209" s="106">
        <f>IFERROR((VLOOKUP($C$4&amp;"yr",LOOKUPS!$B$12:$D$26,3,FALSE))*SUM(AA209:AB209),"")</f>
        <v>20.114734883990561</v>
      </c>
      <c r="AD209" s="106">
        <f>IFERROR(VLOOKUP($C$4,LOOKUPS!$F$12:$I$26,4,FALSE),"")</f>
        <v>84.990216928104203</v>
      </c>
      <c r="AE209" s="106">
        <v>205.4</v>
      </c>
      <c r="AF209" s="107">
        <f t="shared" si="68"/>
        <v>0.96644026127188609</v>
      </c>
      <c r="AG209" s="108">
        <f t="shared" si="69"/>
        <v>16937698.272</v>
      </c>
      <c r="AH209" s="109">
        <f t="shared" si="70"/>
        <v>315.70345782665754</v>
      </c>
      <c r="AI209" s="108">
        <f t="shared" si="71"/>
        <v>15311.260868907213</v>
      </c>
      <c r="AJ209" s="108">
        <f t="shared" si="72"/>
        <v>1106224.916224608</v>
      </c>
      <c r="AK209" s="108">
        <f t="shared" si="78"/>
        <v>16937698.272</v>
      </c>
      <c r="AL209" s="108">
        <f t="shared" si="79"/>
        <v>157806.55107814571</v>
      </c>
      <c r="AM209" s="108">
        <f t="shared" si="80"/>
        <v>1420258.9597033113</v>
      </c>
      <c r="AN209" s="107">
        <f t="shared" si="81"/>
        <v>0.14265322427984858</v>
      </c>
      <c r="AO209" s="107">
        <f t="shared" si="82"/>
        <v>0.82378703699203748</v>
      </c>
      <c r="AP209" s="108">
        <f t="shared" si="73"/>
        <v>99437409.379875109</v>
      </c>
      <c r="AQ209" s="108">
        <f t="shared" si="74"/>
        <v>7162866.3315541763</v>
      </c>
      <c r="AR209" s="108">
        <f t="shared" si="75"/>
        <v>14966337.339921448</v>
      </c>
      <c r="AS209" s="108">
        <f>LOOKUPS!$C$4*('Unit Level Costs'!AK209-'Unit Level Costs'!AG209)</f>
        <v>0</v>
      </c>
      <c r="AT209" s="108">
        <f t="shared" si="76"/>
        <v>28568132.441044342</v>
      </c>
      <c r="AU209" s="108">
        <f t="shared" si="83"/>
        <v>-120708117.07926804</v>
      </c>
      <c r="AV209" s="108">
        <f t="shared" si="84"/>
        <v>29426628.413127035</v>
      </c>
      <c r="AW209" s="112">
        <f t="shared" si="85"/>
        <v>26.600945234135597</v>
      </c>
      <c r="AX209" s="109">
        <f t="shared" si="86"/>
        <v>32.291046155892246</v>
      </c>
      <c r="AY209" s="112">
        <f t="shared" si="87"/>
        <v>29.294244902378885</v>
      </c>
      <c r="AZ209" s="108">
        <f t="shared" si="77"/>
        <v>13651.118124508561</v>
      </c>
      <c r="BA209" s="109">
        <f t="shared" si="88"/>
        <v>12396.040479107189</v>
      </c>
    </row>
    <row r="210" spans="1:53" x14ac:dyDescent="0.2">
      <c r="A210" s="21" t="b">
        <f t="shared" si="67"/>
        <v>1</v>
      </c>
      <c r="B210" t="s">
        <v>591</v>
      </c>
      <c r="C210" t="s">
        <v>592</v>
      </c>
      <c r="D210">
        <v>56456</v>
      </c>
      <c r="E210" t="s">
        <v>41</v>
      </c>
      <c r="F210" t="s">
        <v>210</v>
      </c>
      <c r="G210">
        <v>90208</v>
      </c>
      <c r="H210" t="s">
        <v>42</v>
      </c>
      <c r="I210">
        <v>0</v>
      </c>
      <c r="J210" t="s">
        <v>593</v>
      </c>
      <c r="K210" t="s">
        <v>594</v>
      </c>
      <c r="L210">
        <v>5</v>
      </c>
      <c r="M210" t="s">
        <v>563</v>
      </c>
      <c r="N210">
        <v>93</v>
      </c>
      <c r="O210">
        <v>5093</v>
      </c>
      <c r="P210">
        <v>680</v>
      </c>
      <c r="Q210">
        <v>9682</v>
      </c>
      <c r="R210">
        <v>2010</v>
      </c>
      <c r="S210">
        <v>9999</v>
      </c>
      <c r="T210">
        <v>0</v>
      </c>
      <c r="U210" s="106">
        <v>2279.7223576199485</v>
      </c>
      <c r="V210" s="104">
        <f>IFERROR(VLOOKUP($C$4&amp;"yr",LOOKUPS!$B$12:$D$26,2,FALSE),"")</f>
        <v>0.12499399999999999</v>
      </c>
      <c r="W210" s="106">
        <v>12.627928942556274</v>
      </c>
      <c r="X210" s="106">
        <v>19.671597161543133</v>
      </c>
      <c r="Y210" s="104">
        <v>0.30103923935256749</v>
      </c>
      <c r="Z210" s="104">
        <v>0.43069547863276508</v>
      </c>
      <c r="AA210" s="105">
        <v>10.82527160311108</v>
      </c>
      <c r="AB210" s="105">
        <v>4.82</v>
      </c>
      <c r="AC210" s="106">
        <f>IFERROR((VLOOKUP($C$4&amp;"yr",LOOKUPS!$B$12:$D$26,3,FALSE))*SUM(AA210:AB210),"")</f>
        <v>17.716821847989802</v>
      </c>
      <c r="AD210" s="106">
        <f>IFERROR(VLOOKUP($C$4,LOOKUPS!$F$12:$I$26,4,FALSE),"")</f>
        <v>84.990216928104203</v>
      </c>
      <c r="AE210" s="106">
        <v>214.13</v>
      </c>
      <c r="AF210" s="107">
        <f t="shared" si="68"/>
        <v>0.94040037194955994</v>
      </c>
      <c r="AG210" s="108">
        <f t="shared" si="69"/>
        <v>23069495.039999999</v>
      </c>
      <c r="AH210" s="109">
        <f t="shared" si="70"/>
        <v>475.29331724025411</v>
      </c>
      <c r="AI210" s="108">
        <f t="shared" si="71"/>
        <v>13851.993624122431</v>
      </c>
      <c r="AJ210" s="108">
        <f t="shared" si="72"/>
        <v>1665427.7836098503</v>
      </c>
      <c r="AK210" s="108">
        <f t="shared" si="78"/>
        <v>23069495.039999999</v>
      </c>
      <c r="AL210" s="108">
        <f t="shared" si="79"/>
        <v>224071.07742516554</v>
      </c>
      <c r="AM210" s="108">
        <f t="shared" si="80"/>
        <v>2016639.6968264896</v>
      </c>
      <c r="AN210" s="107">
        <f t="shared" si="81"/>
        <v>0.13454265602528059</v>
      </c>
      <c r="AO210" s="107">
        <f t="shared" si="82"/>
        <v>0.80585771592427935</v>
      </c>
      <c r="AP210" s="108">
        <f t="shared" si="73"/>
        <v>135435598.99668431</v>
      </c>
      <c r="AQ210" s="108">
        <f t="shared" si="74"/>
        <v>9349778.670323804</v>
      </c>
      <c r="AR210" s="108">
        <f t="shared" si="75"/>
        <v>21030903.710384175</v>
      </c>
      <c r="AS210" s="108">
        <f>LOOKUPS!$C$4*('Unit Level Costs'!AK210-'Unit Level Costs'!AG210)</f>
        <v>0</v>
      </c>
      <c r="AT210" s="108">
        <f t="shared" si="76"/>
        <v>35728446.240259081</v>
      </c>
      <c r="AU210" s="108">
        <f t="shared" si="83"/>
        <v>-171394645.29910964</v>
      </c>
      <c r="AV210" s="108">
        <f t="shared" si="84"/>
        <v>30150082.318541735</v>
      </c>
      <c r="AW210" s="112">
        <f t="shared" si="85"/>
        <v>18.103506267435257</v>
      </c>
      <c r="AX210" s="109">
        <f t="shared" si="86"/>
        <v>22.464891642405412</v>
      </c>
      <c r="AY210" s="112">
        <f t="shared" si="87"/>
        <v>20.380016005085196</v>
      </c>
      <c r="AZ210" s="108">
        <f t="shared" si="77"/>
        <v>13858.410883457933</v>
      </c>
      <c r="BA210" s="109">
        <f t="shared" si="88"/>
        <v>12310.384261855976</v>
      </c>
    </row>
    <row r="211" spans="1:53" x14ac:dyDescent="0.2">
      <c r="A211" s="21" t="b">
        <f t="shared" si="67"/>
        <v>1</v>
      </c>
      <c r="B211" t="s">
        <v>595</v>
      </c>
      <c r="C211" t="s">
        <v>596</v>
      </c>
      <c r="D211">
        <v>56564</v>
      </c>
      <c r="E211" t="s">
        <v>41</v>
      </c>
      <c r="F211">
        <v>1</v>
      </c>
      <c r="G211">
        <v>90325</v>
      </c>
      <c r="H211" t="s">
        <v>42</v>
      </c>
      <c r="I211">
        <v>0</v>
      </c>
      <c r="J211" t="s">
        <v>199</v>
      </c>
      <c r="K211" t="s">
        <v>594</v>
      </c>
      <c r="L211">
        <v>5</v>
      </c>
      <c r="M211" t="s">
        <v>597</v>
      </c>
      <c r="N211">
        <v>57</v>
      </c>
      <c r="O211">
        <v>5057</v>
      </c>
      <c r="P211">
        <v>609</v>
      </c>
      <c r="Q211">
        <v>9102</v>
      </c>
      <c r="R211">
        <v>2012</v>
      </c>
      <c r="S211">
        <v>9999</v>
      </c>
      <c r="T211">
        <v>0</v>
      </c>
      <c r="U211" s="106">
        <v>2089.2518512607462</v>
      </c>
      <c r="V211" s="104">
        <f>IFERROR(VLOOKUP($C$4&amp;"yr",LOOKUPS!$B$12:$D$26,2,FALSE),"")</f>
        <v>0.12499399999999999</v>
      </c>
      <c r="W211" s="106">
        <v>11.87145546884201</v>
      </c>
      <c r="X211" s="106">
        <v>19.227153988985648</v>
      </c>
      <c r="Y211" s="104">
        <v>0.28300554592957949</v>
      </c>
      <c r="Z211" s="104">
        <v>0.39471092743178127</v>
      </c>
      <c r="AA211" s="105">
        <v>12.000592413091136</v>
      </c>
      <c r="AB211" s="105">
        <v>4.82</v>
      </c>
      <c r="AC211" s="106">
        <f>IFERROR((VLOOKUP($C$4&amp;"yr",LOOKUPS!$B$12:$D$26,3,FALSE))*SUM(AA211:AB211),"")</f>
        <v>19.047763868869197</v>
      </c>
      <c r="AD211" s="106">
        <f>IFERROR(VLOOKUP($C$4,LOOKUPS!$F$12:$I$26,4,FALSE),"")</f>
        <v>84.990216928104203</v>
      </c>
      <c r="AE211" s="106">
        <v>214.13</v>
      </c>
      <c r="AF211" s="107">
        <f t="shared" si="68"/>
        <v>0.88406570806495499</v>
      </c>
      <c r="AG211" s="108">
        <f t="shared" si="69"/>
        <v>19423085.471999999</v>
      </c>
      <c r="AH211" s="109">
        <f t="shared" si="70"/>
        <v>436.64962252888608</v>
      </c>
      <c r="AI211" s="108">
        <f t="shared" si="71"/>
        <v>12694.658861484073</v>
      </c>
      <c r="AJ211" s="108">
        <f t="shared" si="72"/>
        <v>1530020.277341217</v>
      </c>
      <c r="AK211" s="108">
        <f t="shared" si="78"/>
        <v>19423085.471999999</v>
      </c>
      <c r="AL211" s="108">
        <f t="shared" si="79"/>
        <v>188653.96408052978</v>
      </c>
      <c r="AM211" s="108">
        <f t="shared" si="80"/>
        <v>1697885.676724768</v>
      </c>
      <c r="AN211" s="107">
        <f t="shared" si="81"/>
        <v>0.12330161036059077</v>
      </c>
      <c r="AO211" s="107">
        <f t="shared" si="82"/>
        <v>0.76076409770436426</v>
      </c>
      <c r="AP211" s="108">
        <f t="shared" si="73"/>
        <v>114028405.40140434</v>
      </c>
      <c r="AQ211" s="108">
        <f t="shared" si="74"/>
        <v>8395529.5315953493</v>
      </c>
      <c r="AR211" s="108">
        <f t="shared" si="75"/>
        <v>18163567.58888156</v>
      </c>
      <c r="AS211" s="108">
        <f>LOOKUPS!$C$4*('Unit Level Costs'!AK211-'Unit Level Costs'!AG211)</f>
        <v>0</v>
      </c>
      <c r="AT211" s="108">
        <f t="shared" si="76"/>
        <v>32340925.446588561</v>
      </c>
      <c r="AU211" s="108">
        <f t="shared" si="83"/>
        <v>-144303671.98395905</v>
      </c>
      <c r="AV211" s="108">
        <f t="shared" si="84"/>
        <v>28624755.98451075</v>
      </c>
      <c r="AW211" s="112">
        <f t="shared" si="85"/>
        <v>18.70874288950813</v>
      </c>
      <c r="AX211" s="109">
        <f t="shared" si="86"/>
        <v>24.592042324240197</v>
      </c>
      <c r="AY211" s="112">
        <f t="shared" si="87"/>
        <v>22.309754444561548</v>
      </c>
      <c r="AZ211" s="108">
        <f t="shared" si="77"/>
        <v>13586.640456737983</v>
      </c>
      <c r="BA211" s="109">
        <f t="shared" si="88"/>
        <v>11393.624419710452</v>
      </c>
    </row>
    <row r="212" spans="1:53" x14ac:dyDescent="0.2">
      <c r="A212" s="21" t="b">
        <f t="shared" si="67"/>
        <v>1</v>
      </c>
      <c r="B212" t="s">
        <v>598</v>
      </c>
      <c r="C212" t="s">
        <v>599</v>
      </c>
      <c r="D212">
        <v>56596</v>
      </c>
      <c r="E212" t="s">
        <v>41</v>
      </c>
      <c r="F212">
        <v>1</v>
      </c>
      <c r="G212">
        <v>90109</v>
      </c>
      <c r="H212" t="s">
        <v>42</v>
      </c>
      <c r="I212">
        <v>0</v>
      </c>
      <c r="J212" t="s">
        <v>569</v>
      </c>
      <c r="K212" t="s">
        <v>125</v>
      </c>
      <c r="L212">
        <v>56</v>
      </c>
      <c r="M212" t="s">
        <v>570</v>
      </c>
      <c r="N212">
        <v>5</v>
      </c>
      <c r="O212">
        <v>56005</v>
      </c>
      <c r="P212">
        <v>100</v>
      </c>
      <c r="Q212">
        <v>11509</v>
      </c>
      <c r="R212">
        <v>2010</v>
      </c>
      <c r="S212">
        <v>9999</v>
      </c>
      <c r="T212">
        <v>0</v>
      </c>
      <c r="U212" s="106">
        <v>2948.1494359535573</v>
      </c>
      <c r="V212" s="104">
        <f>IFERROR(VLOOKUP($C$4&amp;"yr",LOOKUPS!$B$12:$D$26,2,FALSE),"")</f>
        <v>0.12499399999999999</v>
      </c>
      <c r="W212" s="106">
        <v>15.005983419937856</v>
      </c>
      <c r="X212" s="106">
        <v>46.713829506531461</v>
      </c>
      <c r="Y212" s="104">
        <v>0.35773006444878491</v>
      </c>
      <c r="Z212" s="104">
        <v>0.55697775132782812</v>
      </c>
      <c r="AA212" s="105">
        <v>33.97704884640568</v>
      </c>
      <c r="AB212" s="105">
        <v>4.82</v>
      </c>
      <c r="AC212" s="106">
        <f>IFERROR((VLOOKUP($C$4&amp;"yr",LOOKUPS!$B$12:$D$26,3,FALSE))*SUM(AA212:AB212),"")</f>
        <v>43.934066475576252</v>
      </c>
      <c r="AD212" s="106">
        <f>IFERROR(VLOOKUP($C$4,LOOKUPS!$F$12:$I$26,4,FALSE),"")</f>
        <v>84.990216928104203</v>
      </c>
      <c r="AE212" s="106">
        <v>214.13</v>
      </c>
      <c r="AF212" s="107">
        <f t="shared" si="68"/>
        <v>1.1178545631860652</v>
      </c>
      <c r="AG212" s="108">
        <f t="shared" si="69"/>
        <v>4032753.6</v>
      </c>
      <c r="AH212" s="109">
        <f t="shared" si="70"/>
        <v>64.22699355512151</v>
      </c>
      <c r="AI212" s="108">
        <f t="shared" si="71"/>
        <v>17919.256940031973</v>
      </c>
      <c r="AJ212" s="108">
        <f t="shared" si="72"/>
        <v>225051.38541714576</v>
      </c>
      <c r="AK212" s="108">
        <f t="shared" si="78"/>
        <v>4032753.5999999996</v>
      </c>
      <c r="AL212" s="108">
        <f t="shared" si="79"/>
        <v>39169.623894039731</v>
      </c>
      <c r="AM212" s="108">
        <f t="shared" si="80"/>
        <v>352526.61504635756</v>
      </c>
      <c r="AN212" s="107">
        <f t="shared" si="81"/>
        <v>0.17404746841009916</v>
      </c>
      <c r="AO212" s="107">
        <f t="shared" si="82"/>
        <v>0.94380709477596603</v>
      </c>
      <c r="AP212" s="108">
        <f t="shared" si="73"/>
        <v>23667710.748166591</v>
      </c>
      <c r="AQ212" s="108">
        <f t="shared" si="74"/>
        <v>3000288.8266510414</v>
      </c>
      <c r="AR212" s="108">
        <f t="shared" si="75"/>
        <v>3377117.3582037333</v>
      </c>
      <c r="AS212" s="108">
        <f>LOOKUPS!$C$4*('Unit Level Costs'!AK212-'Unit Level Costs'!AG212)</f>
        <v>-7.3517259926131226E-10</v>
      </c>
      <c r="AT212" s="108">
        <f t="shared" si="76"/>
        <v>15487927.739856552</v>
      </c>
      <c r="AU212" s="108">
        <f t="shared" si="83"/>
        <v>-29961313.485720214</v>
      </c>
      <c r="AV212" s="108">
        <f t="shared" si="84"/>
        <v>15571731.187157709</v>
      </c>
      <c r="AW212" s="112">
        <f t="shared" si="85"/>
        <v>69.191892146296297</v>
      </c>
      <c r="AX212" s="109">
        <f t="shared" si="86"/>
        <v>73.311477026691094</v>
      </c>
      <c r="AY212" s="112">
        <f t="shared" si="87"/>
        <v>66.507735667868175</v>
      </c>
      <c r="AZ212" s="108">
        <f t="shared" si="77"/>
        <v>6650.7735667868174</v>
      </c>
      <c r="BA212" s="109">
        <f t="shared" si="88"/>
        <v>6919.1892146296295</v>
      </c>
    </row>
    <row r="213" spans="1:53" x14ac:dyDescent="0.2">
      <c r="A213" s="21" t="b">
        <f t="shared" si="67"/>
        <v>1</v>
      </c>
      <c r="B213" t="s">
        <v>600</v>
      </c>
      <c r="C213" t="s">
        <v>601</v>
      </c>
      <c r="D213">
        <v>56609</v>
      </c>
      <c r="E213" t="s">
        <v>41</v>
      </c>
      <c r="F213">
        <v>1</v>
      </c>
      <c r="G213">
        <v>90531</v>
      </c>
      <c r="H213" t="s">
        <v>42</v>
      </c>
      <c r="I213">
        <v>0</v>
      </c>
      <c r="J213" t="s">
        <v>569</v>
      </c>
      <c r="K213" t="s">
        <v>125</v>
      </c>
      <c r="L213">
        <v>56</v>
      </c>
      <c r="M213" t="s">
        <v>570</v>
      </c>
      <c r="N213">
        <v>5</v>
      </c>
      <c r="O213">
        <v>56005</v>
      </c>
      <c r="P213">
        <v>380</v>
      </c>
      <c r="Q213">
        <v>10552</v>
      </c>
      <c r="R213">
        <v>2011</v>
      </c>
      <c r="S213">
        <v>9999</v>
      </c>
      <c r="T213">
        <v>0</v>
      </c>
      <c r="U213" s="106">
        <v>2501.8605620650633</v>
      </c>
      <c r="V213" s="104">
        <f>IFERROR(VLOOKUP($C$4&amp;"yr",LOOKUPS!$B$12:$D$26,2,FALSE),"")</f>
        <v>0.12499399999999999</v>
      </c>
      <c r="W213" s="106">
        <v>13.463474436296405</v>
      </c>
      <c r="X213" s="106">
        <v>23.98127034343748</v>
      </c>
      <c r="Y213" s="104">
        <v>0.32095794344285811</v>
      </c>
      <c r="Z213" s="104">
        <v>0.47266283486205424</v>
      </c>
      <c r="AA213" s="105">
        <v>14.646688943274427</v>
      </c>
      <c r="AB213" s="105">
        <v>4.82</v>
      </c>
      <c r="AC213" s="106">
        <f>IFERROR((VLOOKUP($C$4&amp;"yr",LOOKUPS!$B$12:$D$26,3,FALSE))*SUM(AA213:AB213),"")</f>
        <v>22.044223246954978</v>
      </c>
      <c r="AD213" s="106">
        <f>IFERROR(VLOOKUP($C$4,LOOKUPS!$F$12:$I$26,4,FALSE),"")</f>
        <v>84.990216928104203</v>
      </c>
      <c r="AE213" s="106">
        <v>214.13</v>
      </c>
      <c r="AF213" s="107">
        <f t="shared" si="68"/>
        <v>1.0249023677764673</v>
      </c>
      <c r="AG213" s="108">
        <f t="shared" si="69"/>
        <v>14050199.039999999</v>
      </c>
      <c r="AH213" s="109">
        <f t="shared" si="70"/>
        <v>258.03598149171393</v>
      </c>
      <c r="AI213" s="108">
        <f t="shared" si="71"/>
        <v>15539.538233464396</v>
      </c>
      <c r="AJ213" s="108">
        <f t="shared" si="72"/>
        <v>904158.07914696564</v>
      </c>
      <c r="AK213" s="108">
        <f t="shared" si="78"/>
        <v>14050199.039999999</v>
      </c>
      <c r="AL213" s="108">
        <f t="shared" si="79"/>
        <v>136467.80007417218</v>
      </c>
      <c r="AM213" s="108">
        <f t="shared" si="80"/>
        <v>1228210.2006675494</v>
      </c>
      <c r="AN213" s="107">
        <f t="shared" si="81"/>
        <v>0.1509335626386524</v>
      </c>
      <c r="AO213" s="107">
        <f t="shared" si="82"/>
        <v>0.87396880513781483</v>
      </c>
      <c r="AP213" s="108">
        <f t="shared" si="73"/>
        <v>80692382.29070957</v>
      </c>
      <c r="AQ213" s="108">
        <f t="shared" si="74"/>
        <v>6188030.630487022</v>
      </c>
      <c r="AR213" s="108">
        <f t="shared" si="75"/>
        <v>12173109.184966033</v>
      </c>
      <c r="AS213" s="108">
        <f>LOOKUPS!$C$4*('Unit Level Costs'!AK213-'Unit Level Costs'!AG213)</f>
        <v>0</v>
      </c>
      <c r="AT213" s="108">
        <f t="shared" si="76"/>
        <v>27074939.857702829</v>
      </c>
      <c r="AU213" s="108">
        <f t="shared" si="83"/>
        <v>-104385851.38804542</v>
      </c>
      <c r="AV213" s="108">
        <f t="shared" si="84"/>
        <v>21742610.575820044</v>
      </c>
      <c r="AW213" s="112">
        <f t="shared" si="85"/>
        <v>24.047355299123428</v>
      </c>
      <c r="AX213" s="109">
        <f t="shared" si="86"/>
        <v>27.51511856917071</v>
      </c>
      <c r="AY213" s="112">
        <f t="shared" si="87"/>
        <v>24.961551818171738</v>
      </c>
      <c r="AZ213" s="108">
        <f t="shared" si="77"/>
        <v>9485.3896909052601</v>
      </c>
      <c r="BA213" s="109">
        <f t="shared" si="88"/>
        <v>9137.9950136669031</v>
      </c>
    </row>
    <row r="214" spans="1:53" x14ac:dyDescent="0.2">
      <c r="A214" s="21" t="b">
        <f t="shared" si="67"/>
        <v>1</v>
      </c>
      <c r="B214" t="s">
        <v>602</v>
      </c>
      <c r="C214" t="s">
        <v>603</v>
      </c>
      <c r="D214">
        <v>56611</v>
      </c>
      <c r="E214" t="s">
        <v>41</v>
      </c>
      <c r="F214" t="s">
        <v>604</v>
      </c>
      <c r="G214">
        <v>90551</v>
      </c>
      <c r="H214" t="s">
        <v>42</v>
      </c>
      <c r="I214">
        <v>0</v>
      </c>
      <c r="J214" t="s">
        <v>442</v>
      </c>
      <c r="K214" t="s">
        <v>77</v>
      </c>
      <c r="L214">
        <v>48</v>
      </c>
      <c r="M214" t="s">
        <v>605</v>
      </c>
      <c r="N214">
        <v>309</v>
      </c>
      <c r="O214">
        <v>48309</v>
      </c>
      <c r="P214">
        <v>933</v>
      </c>
      <c r="Q214">
        <v>9330</v>
      </c>
      <c r="R214">
        <v>2013</v>
      </c>
      <c r="S214">
        <v>9999</v>
      </c>
      <c r="T214">
        <v>0</v>
      </c>
      <c r="U214" s="106">
        <v>2097.3243300089098</v>
      </c>
      <c r="V214" s="104">
        <f>IFERROR(VLOOKUP($C$4&amp;"yr",LOOKUPS!$B$12:$D$26,2,FALSE),"")</f>
        <v>0.12499399999999999</v>
      </c>
      <c r="W214" s="106">
        <v>11.904307425846564</v>
      </c>
      <c r="X214" s="106">
        <v>17.654933698970805</v>
      </c>
      <c r="Y214" s="104">
        <v>0.28378870904309422</v>
      </c>
      <c r="Z214" s="104">
        <v>0.39623601669827602</v>
      </c>
      <c r="AA214" s="105">
        <v>9.1933152120085229</v>
      </c>
      <c r="AB214" s="105">
        <v>4.82</v>
      </c>
      <c r="AC214" s="106">
        <f>IFERROR((VLOOKUP($C$4&amp;"yr",LOOKUPS!$B$12:$D$26,3,FALSE))*SUM(AA214:AB214),"")</f>
        <v>15.868782301069889</v>
      </c>
      <c r="AD214" s="106">
        <f>IFERROR(VLOOKUP($C$4,LOOKUPS!$F$12:$I$26,4,FALSE),"")</f>
        <v>84.990216928104203</v>
      </c>
      <c r="AE214" s="106">
        <v>214.13</v>
      </c>
      <c r="AF214" s="107">
        <f t="shared" si="68"/>
        <v>0.90621105869545482</v>
      </c>
      <c r="AG214" s="108">
        <f t="shared" si="69"/>
        <v>30501934.559999999</v>
      </c>
      <c r="AH214" s="109">
        <f t="shared" si="70"/>
        <v>668.22513446279311</v>
      </c>
      <c r="AI214" s="108">
        <f t="shared" si="71"/>
        <v>13026.882035794917</v>
      </c>
      <c r="AJ214" s="108">
        <f t="shared" si="72"/>
        <v>2341460.8711576271</v>
      </c>
      <c r="AK214" s="108">
        <f t="shared" si="78"/>
        <v>30501934.560000006</v>
      </c>
      <c r="AL214" s="108">
        <f t="shared" si="79"/>
        <v>296261.41918410599</v>
      </c>
      <c r="AM214" s="108">
        <f t="shared" si="80"/>
        <v>2666352.7726569539</v>
      </c>
      <c r="AN214" s="107">
        <f t="shared" si="81"/>
        <v>0.12652845188808695</v>
      </c>
      <c r="AO214" s="107">
        <f t="shared" si="82"/>
        <v>0.7796826068073679</v>
      </c>
      <c r="AP214" s="108">
        <f t="shared" si="73"/>
        <v>175177195.14504179</v>
      </c>
      <c r="AQ214" s="108">
        <f t="shared" si="74"/>
        <v>11797470.444926463</v>
      </c>
      <c r="AR214" s="108">
        <f t="shared" si="75"/>
        <v>27873470.035850905</v>
      </c>
      <c r="AS214" s="108">
        <f>LOOKUPS!$C$4*('Unit Level Costs'!AK214-'Unit Level Costs'!AG214)</f>
        <v>1.1762761588180996E-8</v>
      </c>
      <c r="AT214" s="108">
        <f t="shared" si="76"/>
        <v>42311771.687147297</v>
      </c>
      <c r="AU214" s="108">
        <f t="shared" si="83"/>
        <v>-226613900.55496663</v>
      </c>
      <c r="AV214" s="108">
        <f t="shared" si="84"/>
        <v>30546006.757999837</v>
      </c>
      <c r="AW214" s="112">
        <f t="shared" si="85"/>
        <v>13.045704557470472</v>
      </c>
      <c r="AX214" s="109">
        <f t="shared" si="86"/>
        <v>16.732070772862073</v>
      </c>
      <c r="AY214" s="112">
        <f t="shared" si="87"/>
        <v>15.179235029358679</v>
      </c>
      <c r="AZ214" s="108">
        <f t="shared" si="77"/>
        <v>14162.226282391648</v>
      </c>
      <c r="BA214" s="109">
        <f t="shared" si="88"/>
        <v>12171.64235211995</v>
      </c>
    </row>
    <row r="215" spans="1:53" x14ac:dyDescent="0.2">
      <c r="A215" s="21" t="b">
        <f t="shared" si="67"/>
        <v>1</v>
      </c>
      <c r="B215" t="s">
        <v>606</v>
      </c>
      <c r="C215" t="s">
        <v>607</v>
      </c>
      <c r="D215">
        <v>56671</v>
      </c>
      <c r="E215" t="s">
        <v>41</v>
      </c>
      <c r="F215" t="s">
        <v>608</v>
      </c>
      <c r="G215">
        <v>90398</v>
      </c>
      <c r="H215" t="s">
        <v>42</v>
      </c>
      <c r="I215">
        <v>0</v>
      </c>
      <c r="J215" t="s">
        <v>177</v>
      </c>
      <c r="K215" t="s">
        <v>86</v>
      </c>
      <c r="L215">
        <v>54</v>
      </c>
      <c r="M215" t="s">
        <v>471</v>
      </c>
      <c r="N215">
        <v>61</v>
      </c>
      <c r="O215">
        <v>54061</v>
      </c>
      <c r="P215">
        <v>700</v>
      </c>
      <c r="Q215">
        <v>8904</v>
      </c>
      <c r="R215">
        <v>2011</v>
      </c>
      <c r="S215">
        <v>9999</v>
      </c>
      <c r="T215">
        <v>0</v>
      </c>
      <c r="U215" s="106">
        <v>1965.9893703363971</v>
      </c>
      <c r="V215" s="104">
        <f>IFERROR(VLOOKUP($C$4&amp;"yr",LOOKUPS!$B$12:$D$26,2,FALSE),"")</f>
        <v>0.12499399999999999</v>
      </c>
      <c r="W215" s="106">
        <v>11.36074771528572</v>
      </c>
      <c r="X215" s="106">
        <v>17.996102045501026</v>
      </c>
      <c r="Y215" s="104">
        <v>0.27083070123719866</v>
      </c>
      <c r="Z215" s="104">
        <v>0.37142362095705816</v>
      </c>
      <c r="AA215" s="105">
        <v>11.184153636140531</v>
      </c>
      <c r="AB215" s="105">
        <v>9.64</v>
      </c>
      <c r="AC215" s="106">
        <f>IFERROR((VLOOKUP($C$4&amp;"yr",LOOKUPS!$B$12:$D$26,3,FALSE))*SUM(AA215:AB215),"")</f>
        <v>23.581426354612283</v>
      </c>
      <c r="AD215" s="106">
        <f>IFERROR(VLOOKUP($C$4,LOOKUPS!$F$12:$I$26,4,FALSE),"")</f>
        <v>84.990216928104203</v>
      </c>
      <c r="AE215" s="106">
        <v>205.4</v>
      </c>
      <c r="AF215" s="107">
        <f t="shared" si="68"/>
        <v>0.8295752517463485</v>
      </c>
      <c r="AG215" s="108">
        <f t="shared" si="69"/>
        <v>21839731.199999999</v>
      </c>
      <c r="AH215" s="109">
        <f t="shared" si="70"/>
        <v>510.41850913396092</v>
      </c>
      <c r="AI215" s="108">
        <f t="shared" si="71"/>
        <v>12211.155921001648</v>
      </c>
      <c r="AJ215" s="108">
        <f t="shared" si="72"/>
        <v>1788506.4560053991</v>
      </c>
      <c r="AK215" s="108">
        <f t="shared" si="78"/>
        <v>21839731.200000003</v>
      </c>
      <c r="AL215" s="108">
        <f t="shared" si="79"/>
        <v>203478.21774834441</v>
      </c>
      <c r="AM215" s="108">
        <f t="shared" si="80"/>
        <v>1831303.9597350995</v>
      </c>
      <c r="AN215" s="107">
        <f t="shared" si="81"/>
        <v>0.11376990956063407</v>
      </c>
      <c r="AO215" s="107">
        <f t="shared" si="82"/>
        <v>0.71580534218571445</v>
      </c>
      <c r="AP215" s="108">
        <f t="shared" si="73"/>
        <v>125428649.5583595</v>
      </c>
      <c r="AQ215" s="108">
        <f t="shared" si="74"/>
        <v>9185543.5762872584</v>
      </c>
      <c r="AR215" s="108">
        <f t="shared" si="75"/>
        <v>20318770.6338371</v>
      </c>
      <c r="AS215" s="108">
        <f>LOOKUPS!$C$4*('Unit Level Costs'!AK215-'Unit Level Costs'!AG215)</f>
        <v>5.8813807940904981E-9</v>
      </c>
      <c r="AT215" s="108">
        <f t="shared" si="76"/>
        <v>43184759.459403105</v>
      </c>
      <c r="AU215" s="108">
        <f t="shared" si="83"/>
        <v>-155642920.7991823</v>
      </c>
      <c r="AV215" s="108">
        <f t="shared" si="84"/>
        <v>42474802.428704679</v>
      </c>
      <c r="AW215" s="112">
        <f t="shared" si="85"/>
        <v>23.748755441214051</v>
      </c>
      <c r="AX215" s="109">
        <f t="shared" si="86"/>
        <v>33.177672813529348</v>
      </c>
      <c r="AY215" s="112">
        <f t="shared" si="87"/>
        <v>30.098587329700941</v>
      </c>
      <c r="AZ215" s="108">
        <f t="shared" si="77"/>
        <v>21069.011130790659</v>
      </c>
      <c r="BA215" s="109">
        <f t="shared" si="88"/>
        <v>16624.128808849837</v>
      </c>
    </row>
    <row r="216" spans="1:53" x14ac:dyDescent="0.2">
      <c r="A216" s="21" t="b">
        <f t="shared" si="67"/>
        <v>1</v>
      </c>
      <c r="B216" t="s">
        <v>609</v>
      </c>
      <c r="C216" t="s">
        <v>610</v>
      </c>
      <c r="D216">
        <v>56786</v>
      </c>
      <c r="E216" t="s">
        <v>41</v>
      </c>
      <c r="F216">
        <v>1</v>
      </c>
      <c r="G216">
        <v>90511</v>
      </c>
      <c r="H216" t="s">
        <v>42</v>
      </c>
      <c r="I216">
        <v>0</v>
      </c>
      <c r="J216" t="s">
        <v>404</v>
      </c>
      <c r="K216" t="s">
        <v>398</v>
      </c>
      <c r="L216">
        <v>38</v>
      </c>
      <c r="M216" t="s">
        <v>611</v>
      </c>
      <c r="N216">
        <v>93</v>
      </c>
      <c r="O216">
        <v>38093</v>
      </c>
      <c r="P216">
        <v>92</v>
      </c>
      <c r="Q216">
        <v>8300</v>
      </c>
      <c r="R216">
        <v>2014</v>
      </c>
      <c r="S216">
        <v>9999</v>
      </c>
      <c r="T216">
        <v>0</v>
      </c>
      <c r="U216" s="106">
        <v>1787.5989146206105</v>
      </c>
      <c r="V216" s="104">
        <f>IFERROR(VLOOKUP($C$4&amp;"yr",LOOKUPS!$B$12:$D$26,2,FALSE),"")</f>
        <v>0.12499399999999999</v>
      </c>
      <c r="W216" s="106">
        <v>10.590142884751078</v>
      </c>
      <c r="X216" s="106">
        <v>43.748278339155426</v>
      </c>
      <c r="Y216" s="104">
        <v>0.25246012811465124</v>
      </c>
      <c r="Z216" s="104">
        <v>0.33772128766580556</v>
      </c>
      <c r="AA216" s="105">
        <v>46.159663993240059</v>
      </c>
      <c r="AB216" s="105">
        <v>4.82</v>
      </c>
      <c r="AC216" s="106">
        <f>IFERROR((VLOOKUP($C$4&amp;"yr",LOOKUPS!$B$12:$D$26,3,FALSE))*SUM(AA216:AB216),"")</f>
        <v>57.729750416030654</v>
      </c>
      <c r="AD216" s="106">
        <f>IFERROR(VLOOKUP($C$4,LOOKUPS!$F$12:$I$26,4,FALSE),"")</f>
        <v>84.990216928104203</v>
      </c>
      <c r="AE216" s="106">
        <v>216.24</v>
      </c>
      <c r="AF216" s="107">
        <f t="shared" si="68"/>
        <v>0.8141123106232423</v>
      </c>
      <c r="AG216" s="108">
        <f t="shared" si="69"/>
        <v>2675654.4</v>
      </c>
      <c r="AH216" s="109">
        <f t="shared" si="70"/>
        <v>68.773668213452083</v>
      </c>
      <c r="AI216" s="108">
        <f t="shared" si="71"/>
        <v>11103.086687626186</v>
      </c>
      <c r="AJ216" s="108">
        <f t="shared" si="72"/>
        <v>240982.93341993613</v>
      </c>
      <c r="AK216" s="108">
        <f t="shared" si="78"/>
        <v>2675654.4000000004</v>
      </c>
      <c r="AL216" s="108">
        <f t="shared" si="79"/>
        <v>26244.37573509934</v>
      </c>
      <c r="AM216" s="108">
        <f t="shared" si="80"/>
        <v>236199.38161589406</v>
      </c>
      <c r="AN216" s="107">
        <f t="shared" si="81"/>
        <v>0.10890553684715079</v>
      </c>
      <c r="AO216" s="107">
        <f t="shared" si="82"/>
        <v>0.70520677377609153</v>
      </c>
      <c r="AP216" s="108">
        <f t="shared" si="73"/>
        <v>15366729.193197697</v>
      </c>
      <c r="AQ216" s="108">
        <f t="shared" si="74"/>
        <v>3008729.5794068277</v>
      </c>
      <c r="AR216" s="108">
        <f t="shared" si="75"/>
        <v>2552043.6977035794</v>
      </c>
      <c r="AS216" s="108">
        <f>LOOKUPS!$C$4*('Unit Level Costs'!AK216-'Unit Level Costs'!AG216)</f>
        <v>7.3517259926131226E-10</v>
      </c>
      <c r="AT216" s="108">
        <f t="shared" si="76"/>
        <v>13635731.349106343</v>
      </c>
      <c r="AU216" s="108">
        <f t="shared" si="83"/>
        <v>-20074636.681818902</v>
      </c>
      <c r="AV216" s="108">
        <f t="shared" si="84"/>
        <v>14488597.137595542</v>
      </c>
      <c r="AW216" s="112">
        <f t="shared" si="85"/>
        <v>60.122917967588002</v>
      </c>
      <c r="AX216" s="109">
        <f t="shared" si="86"/>
        <v>85.255729529730075</v>
      </c>
      <c r="AY216" s="112">
        <f t="shared" si="87"/>
        <v>77.343490456073724</v>
      </c>
      <c r="AZ216" s="108">
        <f t="shared" si="77"/>
        <v>7115.6011219587826</v>
      </c>
      <c r="BA216" s="109">
        <f t="shared" si="88"/>
        <v>5531.3084530180959</v>
      </c>
    </row>
    <row r="217" spans="1:53" x14ac:dyDescent="0.2">
      <c r="A217" s="21" t="b">
        <f t="shared" si="67"/>
        <v>1</v>
      </c>
      <c r="B217" t="s">
        <v>612</v>
      </c>
      <c r="C217" t="s">
        <v>613</v>
      </c>
      <c r="D217">
        <v>56808</v>
      </c>
      <c r="E217" t="s">
        <v>41</v>
      </c>
      <c r="F217">
        <v>1</v>
      </c>
      <c r="G217">
        <v>90448</v>
      </c>
      <c r="H217" t="s">
        <v>42</v>
      </c>
      <c r="I217">
        <v>0</v>
      </c>
      <c r="J217" t="s">
        <v>191</v>
      </c>
      <c r="K217" t="s">
        <v>531</v>
      </c>
      <c r="L217">
        <v>51</v>
      </c>
      <c r="M217" t="s">
        <v>614</v>
      </c>
      <c r="N217">
        <v>195</v>
      </c>
      <c r="O217">
        <v>51195</v>
      </c>
      <c r="P217">
        <v>305</v>
      </c>
      <c r="Q217">
        <v>9943</v>
      </c>
      <c r="R217">
        <v>2012</v>
      </c>
      <c r="S217">
        <v>9999</v>
      </c>
      <c r="T217">
        <v>0</v>
      </c>
      <c r="U217" s="106">
        <v>2367.9265284045241</v>
      </c>
      <c r="V217" s="104">
        <f>IFERROR(VLOOKUP($C$4&amp;"yr",LOOKUPS!$B$12:$D$26,2,FALSE),"")</f>
        <v>0.12499399999999999</v>
      </c>
      <c r="W217" s="106">
        <v>12.96549821163333</v>
      </c>
      <c r="X217" s="106">
        <v>25.199534995268571</v>
      </c>
      <c r="Y217" s="104">
        <v>0.30908660772580032</v>
      </c>
      <c r="Z217" s="104">
        <v>0.44735941028500792</v>
      </c>
      <c r="AA217" s="105">
        <v>17.495008204396839</v>
      </c>
      <c r="AB217" s="105">
        <v>4.82</v>
      </c>
      <c r="AC217" s="106">
        <f>IFERROR((VLOOKUP($C$4&amp;"yr",LOOKUPS!$B$12:$D$26,3,FALSE))*SUM(AA217:AB217),"")</f>
        <v>25.269681148591477</v>
      </c>
      <c r="AD217" s="106">
        <f>IFERROR(VLOOKUP($C$4,LOOKUPS!$F$12:$I$26,4,FALSE),"")</f>
        <v>84.990216928104203</v>
      </c>
      <c r="AE217" s="106">
        <v>205.4</v>
      </c>
      <c r="AF217" s="107">
        <f t="shared" si="68"/>
        <v>0.92637766488251827</v>
      </c>
      <c r="AG217" s="108">
        <f t="shared" si="69"/>
        <v>10626282.960000001</v>
      </c>
      <c r="AH217" s="109">
        <f t="shared" si="70"/>
        <v>210.72858464363091</v>
      </c>
      <c r="AI217" s="108">
        <f t="shared" si="71"/>
        <v>14391.094616463834</v>
      </c>
      <c r="AJ217" s="108">
        <f t="shared" si="72"/>
        <v>738392.96059128281</v>
      </c>
      <c r="AK217" s="108">
        <f t="shared" si="78"/>
        <v>10626282.960000003</v>
      </c>
      <c r="AL217" s="108">
        <f t="shared" si="79"/>
        <v>99003.833801324537</v>
      </c>
      <c r="AM217" s="108">
        <f t="shared" si="80"/>
        <v>891034.5042119209</v>
      </c>
      <c r="AN217" s="107">
        <f t="shared" si="81"/>
        <v>0.13408014307455648</v>
      </c>
      <c r="AO217" s="107">
        <f t="shared" si="82"/>
        <v>0.79229752180796176</v>
      </c>
      <c r="AP217" s="108">
        <f t="shared" si="73"/>
        <v>62370731.795013748</v>
      </c>
      <c r="AQ217" s="108">
        <f t="shared" si="74"/>
        <v>5310262.343230593</v>
      </c>
      <c r="AR217" s="108">
        <f t="shared" si="75"/>
        <v>9573632.610028917</v>
      </c>
      <c r="AS217" s="108">
        <f>LOOKUPS!$C$4*('Unit Level Costs'!AK217-'Unit Level Costs'!AG217)</f>
        <v>2.9406903970452491E-9</v>
      </c>
      <c r="AT217" s="108">
        <f t="shared" si="76"/>
        <v>22516157.813828532</v>
      </c>
      <c r="AU217" s="108">
        <f t="shared" si="83"/>
        <v>-75729215.80339694</v>
      </c>
      <c r="AV217" s="108">
        <f t="shared" si="84"/>
        <v>24041568.758704856</v>
      </c>
      <c r="AW217" s="112">
        <f t="shared" si="85"/>
        <v>32.559314676365673</v>
      </c>
      <c r="AX217" s="109">
        <f t="shared" si="86"/>
        <v>41.094808175176205</v>
      </c>
      <c r="AY217" s="112">
        <f t="shared" si="87"/>
        <v>37.280965413386738</v>
      </c>
      <c r="AZ217" s="108">
        <f t="shared" si="77"/>
        <v>11370.694451082954</v>
      </c>
      <c r="BA217" s="109">
        <f t="shared" si="88"/>
        <v>9930.5909762915308</v>
      </c>
    </row>
    <row r="218" spans="1:53" x14ac:dyDescent="0.2">
      <c r="A218" s="21" t="b">
        <f t="shared" si="67"/>
        <v>1</v>
      </c>
      <c r="B218" t="s">
        <v>612</v>
      </c>
      <c r="C218" t="s">
        <v>615</v>
      </c>
      <c r="D218">
        <v>56808</v>
      </c>
      <c r="E218" t="s">
        <v>41</v>
      </c>
      <c r="F218">
        <v>2</v>
      </c>
      <c r="G218">
        <v>90449</v>
      </c>
      <c r="H218" t="s">
        <v>42</v>
      </c>
      <c r="I218">
        <v>0</v>
      </c>
      <c r="J218" t="s">
        <v>191</v>
      </c>
      <c r="K218" t="s">
        <v>531</v>
      </c>
      <c r="L218">
        <v>51</v>
      </c>
      <c r="M218" t="s">
        <v>614</v>
      </c>
      <c r="N218">
        <v>195</v>
      </c>
      <c r="O218">
        <v>51195</v>
      </c>
      <c r="P218">
        <v>305</v>
      </c>
      <c r="Q218">
        <v>9943</v>
      </c>
      <c r="R218">
        <v>2012</v>
      </c>
      <c r="S218">
        <v>9999</v>
      </c>
      <c r="T218">
        <v>0</v>
      </c>
      <c r="U218" s="106">
        <v>2368.6819086635255</v>
      </c>
      <c r="V218" s="104">
        <f>IFERROR(VLOOKUP($C$4&amp;"yr",LOOKUPS!$B$12:$D$26,2,FALSE),"")</f>
        <v>0.12499399999999999</v>
      </c>
      <c r="W218" s="106">
        <v>12.968355587740341</v>
      </c>
      <c r="X218" s="106">
        <v>25.2030451483108</v>
      </c>
      <c r="Y218" s="104">
        <v>0.30915472517670711</v>
      </c>
      <c r="Z218" s="104">
        <v>0.44750212014663315</v>
      </c>
      <c r="AA218" s="105">
        <v>17.495008204396839</v>
      </c>
      <c r="AB218" s="105">
        <v>4.82</v>
      </c>
      <c r="AC218" s="106">
        <f>IFERROR((VLOOKUP($C$4&amp;"yr",LOOKUPS!$B$12:$D$26,3,FALSE))*SUM(AA218:AB218),"")</f>
        <v>25.269681148591477</v>
      </c>
      <c r="AD218" s="106">
        <f>IFERROR(VLOOKUP($C$4,LOOKUPS!$F$12:$I$26,4,FALSE),"")</f>
        <v>84.990216928104203</v>
      </c>
      <c r="AE218" s="106">
        <v>205.4</v>
      </c>
      <c r="AF218" s="107">
        <f t="shared" si="68"/>
        <v>0.92637766488251827</v>
      </c>
      <c r="AG218" s="108">
        <f t="shared" si="69"/>
        <v>10626282.960000001</v>
      </c>
      <c r="AH218" s="109">
        <f t="shared" si="70"/>
        <v>210.70780882110435</v>
      </c>
      <c r="AI218" s="108">
        <f t="shared" si="71"/>
        <v>14392.513580617973</v>
      </c>
      <c r="AJ218" s="108">
        <f t="shared" si="72"/>
        <v>738320.16210914974</v>
      </c>
      <c r="AK218" s="108">
        <f t="shared" si="78"/>
        <v>10626282.960000003</v>
      </c>
      <c r="AL218" s="108">
        <f t="shared" si="79"/>
        <v>99003.833801324537</v>
      </c>
      <c r="AM218" s="108">
        <f t="shared" si="80"/>
        <v>891034.5042119209</v>
      </c>
      <c r="AN218" s="107">
        <f t="shared" si="81"/>
        <v>0.13409336339739328</v>
      </c>
      <c r="AO218" s="107">
        <f t="shared" si="82"/>
        <v>0.79228430148512496</v>
      </c>
      <c r="AP218" s="108">
        <f t="shared" si="73"/>
        <v>62384477.247436725</v>
      </c>
      <c r="AQ218" s="108">
        <f t="shared" si="74"/>
        <v>5310478.4188199341</v>
      </c>
      <c r="AR218" s="108">
        <f t="shared" si="75"/>
        <v>9574798.399829546</v>
      </c>
      <c r="AS218" s="108">
        <f>LOOKUPS!$C$4*('Unit Level Costs'!AK218-'Unit Level Costs'!AG218)</f>
        <v>2.9406903970452491E-9</v>
      </c>
      <c r="AT218" s="108">
        <f t="shared" si="76"/>
        <v>22516157.813828532</v>
      </c>
      <c r="AU218" s="108">
        <f t="shared" si="83"/>
        <v>-75729215.80339694</v>
      </c>
      <c r="AV218" s="108">
        <f t="shared" si="84"/>
        <v>24056696.076517805</v>
      </c>
      <c r="AW218" s="112">
        <f t="shared" si="85"/>
        <v>32.583013861893399</v>
      </c>
      <c r="AX218" s="109">
        <f t="shared" si="86"/>
        <v>41.125406373465978</v>
      </c>
      <c r="AY218" s="112">
        <f t="shared" si="87"/>
        <v>37.308723916779442</v>
      </c>
      <c r="AZ218" s="108">
        <f t="shared" si="77"/>
        <v>11379.16079461773</v>
      </c>
      <c r="BA218" s="109">
        <f t="shared" si="88"/>
        <v>9937.8192278774859</v>
      </c>
    </row>
    <row r="219" spans="1:53" x14ac:dyDescent="0.2">
      <c r="A219" s="21" t="b">
        <f t="shared" si="67"/>
        <v>1</v>
      </c>
      <c r="B219" t="s">
        <v>616</v>
      </c>
      <c r="C219" t="s">
        <v>617</v>
      </c>
      <c r="D219">
        <v>57046</v>
      </c>
      <c r="E219" t="s">
        <v>41</v>
      </c>
      <c r="F219" t="s">
        <v>160</v>
      </c>
      <c r="G219">
        <v>88220</v>
      </c>
      <c r="H219" t="s">
        <v>42</v>
      </c>
      <c r="I219">
        <v>0</v>
      </c>
      <c r="J219" t="s">
        <v>354</v>
      </c>
      <c r="K219" t="s">
        <v>355</v>
      </c>
      <c r="L219">
        <v>31</v>
      </c>
      <c r="M219" t="s">
        <v>618</v>
      </c>
      <c r="N219">
        <v>141</v>
      </c>
      <c r="O219">
        <v>31141</v>
      </c>
      <c r="P219">
        <v>30</v>
      </c>
      <c r="Q219">
        <v>10986</v>
      </c>
      <c r="R219">
        <v>2009</v>
      </c>
      <c r="S219">
        <v>9999</v>
      </c>
      <c r="T219">
        <v>0</v>
      </c>
      <c r="U219" s="106">
        <v>2656.4042054785059</v>
      </c>
      <c r="V219" s="104">
        <f>IFERROR(VLOOKUP($C$4&amp;"yr",LOOKUPS!$B$12:$D$26,2,FALSE),"")</f>
        <v>0.12499399999999999</v>
      </c>
      <c r="W219" s="106">
        <v>14.017227023053797</v>
      </c>
      <c r="X219" s="106">
        <v>111.48510847064421</v>
      </c>
      <c r="Y219" s="104">
        <v>0.33415894087207049</v>
      </c>
      <c r="Z219" s="104">
        <v>0.5018599203085008</v>
      </c>
      <c r="AA219" s="105">
        <v>65.755506982352259</v>
      </c>
      <c r="AB219" s="105">
        <v>4.82</v>
      </c>
      <c r="AC219" s="106">
        <f>IFERROR((VLOOKUP($C$4&amp;"yr",LOOKUPS!$B$12:$D$26,3,FALSE))*SUM(AA219:AB219),"")</f>
        <v>79.920228664439236</v>
      </c>
      <c r="AD219" s="106">
        <f>IFERROR(VLOOKUP($C$4,LOOKUPS!$F$12:$I$26,4,FALSE),"")</f>
        <v>84.990216928104203</v>
      </c>
      <c r="AE219" s="106">
        <v>214.13</v>
      </c>
      <c r="AF219" s="107">
        <f t="shared" si="68"/>
        <v>1.0670562369590852</v>
      </c>
      <c r="AG219" s="108">
        <f t="shared" si="69"/>
        <v>1154848.32</v>
      </c>
      <c r="AH219" s="109">
        <f t="shared" si="70"/>
        <v>19.975231773837887</v>
      </c>
      <c r="AI219" s="108">
        <f t="shared" si="71"/>
        <v>16499.43308450919</v>
      </c>
      <c r="AJ219" s="108">
        <f t="shared" si="72"/>
        <v>69993.212135527952</v>
      </c>
      <c r="AK219" s="108">
        <f t="shared" si="78"/>
        <v>1154848.32</v>
      </c>
      <c r="AL219" s="108">
        <f t="shared" si="79"/>
        <v>11216.895162913908</v>
      </c>
      <c r="AM219" s="108">
        <f t="shared" si="80"/>
        <v>100952.05646622517</v>
      </c>
      <c r="AN219" s="107">
        <f t="shared" si="81"/>
        <v>0.16025689950040611</v>
      </c>
      <c r="AO219" s="107">
        <f t="shared" si="82"/>
        <v>0.90679933745867913</v>
      </c>
      <c r="AP219" s="108">
        <f t="shared" si="73"/>
        <v>6632467.837440718</v>
      </c>
      <c r="AQ219" s="108">
        <f t="shared" si="74"/>
        <v>2226940.8810325754</v>
      </c>
      <c r="AR219" s="108">
        <f t="shared" si="75"/>
        <v>981110.7445764594</v>
      </c>
      <c r="AS219" s="108">
        <f>LOOKUPS!$C$4*('Unit Level Costs'!AK219-'Unit Level Costs'!AG219)</f>
        <v>0</v>
      </c>
      <c r="AT219" s="108">
        <f t="shared" si="76"/>
        <v>8068111.4369260976</v>
      </c>
      <c r="AU219" s="108">
        <f t="shared" si="83"/>
        <v>-8579937.1784027014</v>
      </c>
      <c r="AV219" s="108">
        <f t="shared" si="84"/>
        <v>9328693.7215731498</v>
      </c>
      <c r="AW219" s="112">
        <f t="shared" si="85"/>
        <v>133.27997725708013</v>
      </c>
      <c r="AX219" s="109">
        <f t="shared" si="86"/>
        <v>146.97846783898143</v>
      </c>
      <c r="AY219" s="112">
        <f t="shared" si="87"/>
        <v>133.33799132630085</v>
      </c>
      <c r="AZ219" s="108">
        <f t="shared" si="77"/>
        <v>4000.1397397890255</v>
      </c>
      <c r="BA219" s="109">
        <f t="shared" si="88"/>
        <v>3998.3993177124039</v>
      </c>
    </row>
    <row r="220" spans="1:53" x14ac:dyDescent="0.2">
      <c r="A220" s="21" t="b">
        <f t="shared" si="67"/>
        <v>1</v>
      </c>
      <c r="B220" t="s">
        <v>616</v>
      </c>
      <c r="C220" t="s">
        <v>619</v>
      </c>
      <c r="D220">
        <v>57046</v>
      </c>
      <c r="E220" t="s">
        <v>41</v>
      </c>
      <c r="F220" t="s">
        <v>164</v>
      </c>
      <c r="G220">
        <v>88221</v>
      </c>
      <c r="H220" t="s">
        <v>42</v>
      </c>
      <c r="I220">
        <v>0</v>
      </c>
      <c r="J220" t="s">
        <v>354</v>
      </c>
      <c r="K220" t="s">
        <v>355</v>
      </c>
      <c r="L220">
        <v>31</v>
      </c>
      <c r="M220" t="s">
        <v>618</v>
      </c>
      <c r="N220">
        <v>141</v>
      </c>
      <c r="O220">
        <v>31141</v>
      </c>
      <c r="P220">
        <v>30</v>
      </c>
      <c r="Q220">
        <v>10986</v>
      </c>
      <c r="R220">
        <v>2009</v>
      </c>
      <c r="S220">
        <v>9999</v>
      </c>
      <c r="T220">
        <v>0</v>
      </c>
      <c r="U220" s="106">
        <v>2656.3972204141551</v>
      </c>
      <c r="V220" s="104">
        <f>IFERROR(VLOOKUP($C$4&amp;"yr",LOOKUPS!$B$12:$D$26,2,FALSE),"")</f>
        <v>0.12499399999999999</v>
      </c>
      <c r="W220" s="106">
        <v>14.017202481089857</v>
      </c>
      <c r="X220" s="106">
        <v>111.48507832198818</v>
      </c>
      <c r="Y220" s="104">
        <v>0.33415835581222492</v>
      </c>
      <c r="Z220" s="104">
        <v>0.50185860065848986</v>
      </c>
      <c r="AA220" s="105">
        <v>65.755506982352259</v>
      </c>
      <c r="AB220" s="105">
        <v>4.82</v>
      </c>
      <c r="AC220" s="106">
        <f>IFERROR((VLOOKUP($C$4&amp;"yr",LOOKUPS!$B$12:$D$26,3,FALSE))*SUM(AA220:AB220),"")</f>
        <v>79.920228664439236</v>
      </c>
      <c r="AD220" s="106">
        <f>IFERROR(VLOOKUP($C$4,LOOKUPS!$F$12:$I$26,4,FALSE),"")</f>
        <v>84.990216928104203</v>
      </c>
      <c r="AE220" s="106">
        <v>214.13</v>
      </c>
      <c r="AF220" s="107">
        <f t="shared" si="68"/>
        <v>1.0670562369590852</v>
      </c>
      <c r="AG220" s="108">
        <f t="shared" si="69"/>
        <v>1154848.32</v>
      </c>
      <c r="AH220" s="109">
        <f t="shared" si="70"/>
        <v>19.97524932563325</v>
      </c>
      <c r="AI220" s="108">
        <f t="shared" si="71"/>
        <v>16499.41858683417</v>
      </c>
      <c r="AJ220" s="108">
        <f t="shared" si="72"/>
        <v>69993.273637018909</v>
      </c>
      <c r="AK220" s="108">
        <f t="shared" si="78"/>
        <v>1154848.32</v>
      </c>
      <c r="AL220" s="108">
        <f t="shared" si="79"/>
        <v>11216.895162913908</v>
      </c>
      <c r="AM220" s="108">
        <f t="shared" si="80"/>
        <v>100952.05646622517</v>
      </c>
      <c r="AN220" s="107">
        <f t="shared" si="81"/>
        <v>0.16025675868632866</v>
      </c>
      <c r="AO220" s="107">
        <f t="shared" si="82"/>
        <v>0.90679947827275664</v>
      </c>
      <c r="AP220" s="108">
        <f t="shared" si="73"/>
        <v>6632456.2250307715</v>
      </c>
      <c r="AQ220" s="108">
        <f t="shared" si="74"/>
        <v>2226942.2355694645</v>
      </c>
      <c r="AR220" s="108">
        <f t="shared" si="75"/>
        <v>981109.88888442272</v>
      </c>
      <c r="AS220" s="108">
        <f>LOOKUPS!$C$4*('Unit Level Costs'!AK220-'Unit Level Costs'!AG220)</f>
        <v>0</v>
      </c>
      <c r="AT220" s="108">
        <f t="shared" si="76"/>
        <v>8068111.4369260976</v>
      </c>
      <c r="AU220" s="108">
        <f t="shared" si="83"/>
        <v>-8579937.1784027014</v>
      </c>
      <c r="AV220" s="108">
        <f t="shared" si="84"/>
        <v>9328682.608008055</v>
      </c>
      <c r="AW220" s="112">
        <f t="shared" si="85"/>
        <v>133.27970136653511</v>
      </c>
      <c r="AX220" s="109">
        <f t="shared" si="86"/>
        <v>146.97814076867593</v>
      </c>
      <c r="AY220" s="112">
        <f t="shared" si="87"/>
        <v>133.33769461006617</v>
      </c>
      <c r="AZ220" s="108">
        <f t="shared" si="77"/>
        <v>4000.130838301985</v>
      </c>
      <c r="BA220" s="109">
        <f t="shared" si="88"/>
        <v>3998.3910409960531</v>
      </c>
    </row>
    <row r="221" spans="1:53" x14ac:dyDescent="0.2">
      <c r="A221" s="21" t="b">
        <f t="shared" si="67"/>
        <v>1</v>
      </c>
      <c r="B221" t="s">
        <v>620</v>
      </c>
      <c r="C221" t="s">
        <v>621</v>
      </c>
      <c r="D221">
        <v>57953</v>
      </c>
      <c r="E221" t="s">
        <v>41</v>
      </c>
      <c r="F221" t="s">
        <v>622</v>
      </c>
      <c r="G221">
        <v>0</v>
      </c>
      <c r="H221" t="s">
        <v>42</v>
      </c>
      <c r="I221">
        <v>0</v>
      </c>
      <c r="J221" t="s">
        <v>331</v>
      </c>
      <c r="K221" t="s">
        <v>226</v>
      </c>
      <c r="L221">
        <v>19</v>
      </c>
      <c r="M221" t="s">
        <v>623</v>
      </c>
      <c r="N221">
        <v>111</v>
      </c>
      <c r="O221">
        <v>19111</v>
      </c>
      <c r="P221">
        <v>32</v>
      </c>
      <c r="Q221">
        <v>8300</v>
      </c>
      <c r="R221">
        <v>2007</v>
      </c>
      <c r="S221">
        <v>9999</v>
      </c>
      <c r="T221">
        <v>0</v>
      </c>
      <c r="U221" s="106">
        <v>1787.5903049263111</v>
      </c>
      <c r="V221" s="104">
        <f>IFERROR(VLOOKUP($C$4&amp;"yr",LOOKUPS!$B$12:$D$26,2,FALSE),"")</f>
        <v>0.12499399999999999</v>
      </c>
      <c r="W221" s="106">
        <v>10.590104755843839</v>
      </c>
      <c r="X221" s="106">
        <v>101.38344889087873</v>
      </c>
      <c r="Y221" s="104">
        <v>0.25245921915346808</v>
      </c>
      <c r="Z221" s="104">
        <v>0.33771966108334239</v>
      </c>
      <c r="AA221" s="105">
        <v>65.755506982352259</v>
      </c>
      <c r="AB221" s="105">
        <v>4.82</v>
      </c>
      <c r="AC221" s="106">
        <f>IFERROR((VLOOKUP($C$4&amp;"yr",LOOKUPS!$B$12:$D$26,3,FALSE))*SUM(AA221:AB221),"")</f>
        <v>79.920228664439236</v>
      </c>
      <c r="AD221" s="106">
        <f>IFERROR(VLOOKUP($C$4,LOOKUPS!$F$12:$I$26,4,FALSE),"")</f>
        <v>84.990216928104203</v>
      </c>
      <c r="AE221" s="106">
        <v>205.4</v>
      </c>
      <c r="AF221" s="107">
        <f t="shared" si="68"/>
        <v>0.7733012791436088</v>
      </c>
      <c r="AG221" s="108">
        <f t="shared" si="69"/>
        <v>930662.40000000002</v>
      </c>
      <c r="AH221" s="109">
        <f t="shared" si="70"/>
        <v>23.921304987089023</v>
      </c>
      <c r="AI221" s="108">
        <f t="shared" si="71"/>
        <v>11103.073186991742</v>
      </c>
      <c r="AJ221" s="108">
        <f t="shared" si="72"/>
        <v>83820.252674759948</v>
      </c>
      <c r="AK221" s="108">
        <f t="shared" si="78"/>
        <v>930662.40000000002</v>
      </c>
      <c r="AL221" s="108">
        <f t="shared" si="79"/>
        <v>8670.8725827814578</v>
      </c>
      <c r="AM221" s="108">
        <f t="shared" si="80"/>
        <v>78037.853245033126</v>
      </c>
      <c r="AN221" s="107">
        <f t="shared" si="81"/>
        <v>0.10344603250513036</v>
      </c>
      <c r="AO221" s="107">
        <f t="shared" si="82"/>
        <v>0.6698552466384784</v>
      </c>
      <c r="AP221" s="108">
        <f t="shared" si="73"/>
        <v>5344930.0405559624</v>
      </c>
      <c r="AQ221" s="108">
        <f t="shared" si="74"/>
        <v>2425224.4015616626</v>
      </c>
      <c r="AR221" s="108">
        <f t="shared" si="75"/>
        <v>887665.2564870076</v>
      </c>
      <c r="AS221" s="108">
        <f>LOOKUPS!$C$4*('Unit Level Costs'!AK221-'Unit Level Costs'!AG221)</f>
        <v>0</v>
      </c>
      <c r="AT221" s="108">
        <f t="shared" si="76"/>
        <v>6236803.0758249993</v>
      </c>
      <c r="AU221" s="108">
        <f t="shared" si="83"/>
        <v>-6632454.0758989258</v>
      </c>
      <c r="AV221" s="108">
        <f t="shared" si="84"/>
        <v>8262168.6985307047</v>
      </c>
      <c r="AW221" s="112">
        <f t="shared" si="85"/>
        <v>98.570076262948547</v>
      </c>
      <c r="AX221" s="109">
        <f t="shared" si="86"/>
        <v>147.15130882022774</v>
      </c>
      <c r="AY221" s="112">
        <f t="shared" si="87"/>
        <v>133.49479163587748</v>
      </c>
      <c r="AZ221" s="108">
        <f t="shared" si="77"/>
        <v>4271.8333323480792</v>
      </c>
      <c r="BA221" s="109">
        <f t="shared" si="88"/>
        <v>3154.2424404143535</v>
      </c>
    </row>
    <row r="222" spans="1:53" x14ac:dyDescent="0.2">
      <c r="A222" s="21" t="b">
        <f t="shared" si="67"/>
        <v>1</v>
      </c>
      <c r="B222" t="s">
        <v>618</v>
      </c>
      <c r="C222" t="s">
        <v>624</v>
      </c>
      <c r="D222">
        <v>59</v>
      </c>
      <c r="E222" t="s">
        <v>41</v>
      </c>
      <c r="F222">
        <v>1</v>
      </c>
      <c r="G222">
        <v>56</v>
      </c>
      <c r="H222" t="s">
        <v>42</v>
      </c>
      <c r="I222">
        <v>0</v>
      </c>
      <c r="J222" t="s">
        <v>354</v>
      </c>
      <c r="K222" t="s">
        <v>355</v>
      </c>
      <c r="L222">
        <v>31</v>
      </c>
      <c r="M222" t="s">
        <v>625</v>
      </c>
      <c r="N222">
        <v>79</v>
      </c>
      <c r="O222">
        <v>31079</v>
      </c>
      <c r="P222">
        <v>100</v>
      </c>
      <c r="Q222">
        <v>11578</v>
      </c>
      <c r="R222">
        <v>1982</v>
      </c>
      <c r="S222">
        <v>9999</v>
      </c>
      <c r="T222">
        <v>0</v>
      </c>
      <c r="U222" s="106">
        <v>2873.036592947838</v>
      </c>
      <c r="V222" s="104">
        <f>IFERROR(VLOOKUP($C$4&amp;"yr",LOOKUPS!$B$12:$D$26,2,FALSE),"")</f>
        <v>0.12499399999999999</v>
      </c>
      <c r="W222" s="106">
        <v>14.758170940800001</v>
      </c>
      <c r="X222" s="106">
        <v>46.409403454458001</v>
      </c>
      <c r="Y222" s="104">
        <v>0.35182242270000003</v>
      </c>
      <c r="Z222" s="104">
        <v>0.54278709264446512</v>
      </c>
      <c r="AA222" s="105">
        <v>33.829777258671236</v>
      </c>
      <c r="AB222" s="105">
        <v>4.82</v>
      </c>
      <c r="AC222" s="106">
        <f>IFERROR((VLOOKUP($C$4&amp;"yr",LOOKUPS!$B$12:$D$26,3,FALSE))*SUM(AA222:AB222),"")</f>
        <v>43.767295035018911</v>
      </c>
      <c r="AD222" s="106">
        <f>IFERROR(VLOOKUP($C$4,LOOKUPS!$F$12:$I$26,4,FALSE),"")</f>
        <v>84.990216928104203</v>
      </c>
      <c r="AE222" s="106">
        <v>214.13</v>
      </c>
      <c r="AF222" s="107">
        <f t="shared" si="68"/>
        <v>1.1245564456137165</v>
      </c>
      <c r="AG222" s="108">
        <f t="shared" si="69"/>
        <v>4056931.2</v>
      </c>
      <c r="AH222" s="109">
        <f t="shared" si="70"/>
        <v>64.817757729999997</v>
      </c>
      <c r="AI222" s="108">
        <f t="shared" si="71"/>
        <v>17862.388958637617</v>
      </c>
      <c r="AJ222" s="108">
        <f t="shared" si="72"/>
        <v>227121.42308591999</v>
      </c>
      <c r="AK222" s="108">
        <f t="shared" si="78"/>
        <v>4056931.2</v>
      </c>
      <c r="AL222" s="108">
        <f t="shared" si="79"/>
        <v>39404.457854304637</v>
      </c>
      <c r="AM222" s="108">
        <f t="shared" si="80"/>
        <v>354640.12068874174</v>
      </c>
      <c r="AN222" s="107">
        <f t="shared" si="81"/>
        <v>0.17349511692429798</v>
      </c>
      <c r="AO222" s="107">
        <f t="shared" si="82"/>
        <v>0.95106132868941851</v>
      </c>
      <c r="AP222" s="108">
        <f t="shared" si="73"/>
        <v>23276856.38615071</v>
      </c>
      <c r="AQ222" s="108">
        <f t="shared" si="74"/>
        <v>3008153.4695048835</v>
      </c>
      <c r="AR222" s="108">
        <f t="shared" si="75"/>
        <v>3351896.7862197668</v>
      </c>
      <c r="AS222" s="108">
        <f>LOOKUPS!$C$4*('Unit Level Costs'!AK222-'Unit Level Costs'!AG222)</f>
        <v>0</v>
      </c>
      <c r="AT222" s="108">
        <f t="shared" si="76"/>
        <v>15521638.793438874</v>
      </c>
      <c r="AU222" s="108">
        <f t="shared" si="83"/>
        <v>-30140940.788745217</v>
      </c>
      <c r="AV222" s="108">
        <f t="shared" si="84"/>
        <v>15017604.646569021</v>
      </c>
      <c r="AW222" s="112">
        <f t="shared" si="85"/>
        <v>66.121480054692441</v>
      </c>
      <c r="AX222" s="109">
        <f t="shared" si="86"/>
        <v>69.523886693836204</v>
      </c>
      <c r="AY222" s="112">
        <f t="shared" si="87"/>
        <v>63.071656258583147</v>
      </c>
      <c r="AZ222" s="108">
        <f t="shared" si="77"/>
        <v>6307.1656258583143</v>
      </c>
      <c r="BA222" s="109">
        <f t="shared" si="88"/>
        <v>6612.1480054692438</v>
      </c>
    </row>
    <row r="223" spans="1:53" x14ac:dyDescent="0.2">
      <c r="A223" s="21" t="b">
        <f t="shared" si="67"/>
        <v>1</v>
      </c>
      <c r="B223" t="s">
        <v>626</v>
      </c>
      <c r="C223" t="s">
        <v>627</v>
      </c>
      <c r="D223">
        <v>60</v>
      </c>
      <c r="E223" t="s">
        <v>41</v>
      </c>
      <c r="F223">
        <v>1</v>
      </c>
      <c r="G223">
        <v>57</v>
      </c>
      <c r="H223" t="s">
        <v>42</v>
      </c>
      <c r="I223">
        <v>0</v>
      </c>
      <c r="J223" t="s">
        <v>354</v>
      </c>
      <c r="K223" t="s">
        <v>355</v>
      </c>
      <c r="L223">
        <v>31</v>
      </c>
      <c r="M223" t="s">
        <v>628</v>
      </c>
      <c r="N223">
        <v>1</v>
      </c>
      <c r="O223">
        <v>31001</v>
      </c>
      <c r="P223">
        <v>77</v>
      </c>
      <c r="Q223">
        <v>12708</v>
      </c>
      <c r="R223">
        <v>1981</v>
      </c>
      <c r="S223">
        <v>9999</v>
      </c>
      <c r="T223">
        <v>0</v>
      </c>
      <c r="U223" s="106">
        <v>3329.8415429754455</v>
      </c>
      <c r="V223" s="104">
        <f>IFERROR(VLOOKUP($C$4&amp;"yr",LOOKUPS!$B$12:$D$26,2,FALSE),"")</f>
        <v>0.12499399999999999</v>
      </c>
      <c r="W223" s="106">
        <v>16.198552108799998</v>
      </c>
      <c r="X223" s="106">
        <v>56.626021563245146</v>
      </c>
      <c r="Y223" s="104">
        <v>0.38615990219999996</v>
      </c>
      <c r="Z223" s="104">
        <v>0.62908875386928143</v>
      </c>
      <c r="AA223" s="105">
        <v>38.278903955416375</v>
      </c>
      <c r="AB223" s="105">
        <v>4.82</v>
      </c>
      <c r="AC223" s="106">
        <f>IFERROR((VLOOKUP($C$4&amp;"yr",LOOKUPS!$B$12:$D$26,3,FALSE))*SUM(AA223:AB223),"")</f>
        <v>48.805519174873069</v>
      </c>
      <c r="AD223" s="106">
        <f>IFERROR(VLOOKUP($C$4,LOOKUPS!$F$12:$I$26,4,FALSE),"")</f>
        <v>84.990216928104203</v>
      </c>
      <c r="AE223" s="106">
        <v>214.13</v>
      </c>
      <c r="AF223" s="107">
        <f t="shared" si="68"/>
        <v>1.2343119114578607</v>
      </c>
      <c r="AG223" s="108">
        <f t="shared" si="69"/>
        <v>3428720.0639999998</v>
      </c>
      <c r="AH223" s="109">
        <f t="shared" si="70"/>
        <v>47.265687530600005</v>
      </c>
      <c r="AI223" s="108">
        <f t="shared" si="71"/>
        <v>20702.459884170828</v>
      </c>
      <c r="AJ223" s="108">
        <f t="shared" si="72"/>
        <v>165618.96910722242</v>
      </c>
      <c r="AK223" s="108">
        <f t="shared" si="78"/>
        <v>3428720.0639999998</v>
      </c>
      <c r="AL223" s="108">
        <f t="shared" si="79"/>
        <v>33302.722820662246</v>
      </c>
      <c r="AM223" s="108">
        <f t="shared" si="80"/>
        <v>299724.50538596022</v>
      </c>
      <c r="AN223" s="107">
        <f t="shared" si="81"/>
        <v>0.20108036537228971</v>
      </c>
      <c r="AO223" s="107">
        <f t="shared" si="82"/>
        <v>1.033231546085571</v>
      </c>
      <c r="AP223" s="108">
        <f t="shared" si="73"/>
        <v>19672461.913586669</v>
      </c>
      <c r="AQ223" s="108">
        <f t="shared" si="74"/>
        <v>2676467.841309363</v>
      </c>
      <c r="AR223" s="108">
        <f t="shared" si="75"/>
        <v>2682787.5012890794</v>
      </c>
      <c r="AS223" s="108">
        <f>LOOKUPS!$C$4*('Unit Level Costs'!AK223-'Unit Level Costs'!AG223)</f>
        <v>0</v>
      </c>
      <c r="AT223" s="108">
        <f t="shared" si="76"/>
        <v>14628210.094793828</v>
      </c>
      <c r="AU223" s="108">
        <f t="shared" si="83"/>
        <v>-25473650.731421497</v>
      </c>
      <c r="AV223" s="108">
        <f t="shared" si="84"/>
        <v>14186276.619557444</v>
      </c>
      <c r="AW223" s="112">
        <f t="shared" si="85"/>
        <v>85.656109901113979</v>
      </c>
      <c r="AX223" s="109">
        <f t="shared" si="86"/>
        <v>82.901175661568544</v>
      </c>
      <c r="AY223" s="112">
        <f t="shared" si="87"/>
        <v>75.207453199281986</v>
      </c>
      <c r="AZ223" s="108">
        <f t="shared" si="77"/>
        <v>5790.9738963447126</v>
      </c>
      <c r="BA223" s="109">
        <f t="shared" si="88"/>
        <v>6595.5204623857762</v>
      </c>
    </row>
    <row r="224" spans="1:53" x14ac:dyDescent="0.2">
      <c r="A224" s="21" t="b">
        <f t="shared" si="67"/>
        <v>1</v>
      </c>
      <c r="B224" t="s">
        <v>626</v>
      </c>
      <c r="C224" t="s">
        <v>629</v>
      </c>
      <c r="D224">
        <v>60</v>
      </c>
      <c r="E224" t="s">
        <v>41</v>
      </c>
      <c r="F224">
        <v>2</v>
      </c>
      <c r="G224">
        <v>90669</v>
      </c>
      <c r="H224" t="s">
        <v>42</v>
      </c>
      <c r="I224">
        <v>0</v>
      </c>
      <c r="J224" t="s">
        <v>354</v>
      </c>
      <c r="K224" t="s">
        <v>355</v>
      </c>
      <c r="L224">
        <v>31</v>
      </c>
      <c r="M224" t="s">
        <v>628</v>
      </c>
      <c r="N224">
        <v>1</v>
      </c>
      <c r="O224">
        <v>31001</v>
      </c>
      <c r="P224">
        <v>232</v>
      </c>
      <c r="Q224">
        <v>12132</v>
      </c>
      <c r="R224">
        <v>2011</v>
      </c>
      <c r="S224">
        <v>9999</v>
      </c>
      <c r="T224">
        <v>0</v>
      </c>
      <c r="U224" s="106">
        <v>3090.7834731034959</v>
      </c>
      <c r="V224" s="104">
        <f>IFERROR(VLOOKUP($C$4&amp;"yr",LOOKUPS!$B$12:$D$26,2,FALSE),"")</f>
        <v>0.12499399999999999</v>
      </c>
      <c r="W224" s="106">
        <v>15.464340115200002</v>
      </c>
      <c r="X224" s="106">
        <v>31.186736532231311</v>
      </c>
      <c r="Y224" s="104">
        <v>0.36865690379999999</v>
      </c>
      <c r="Z224" s="104">
        <v>0.58392481998918577</v>
      </c>
      <c r="AA224" s="105">
        <v>38.278903955416375</v>
      </c>
      <c r="AB224" s="105">
        <v>4.82</v>
      </c>
      <c r="AC224" s="106">
        <f>IFERROR((VLOOKUP($C$4&amp;"yr",LOOKUPS!$B$12:$D$26,3,FALSE))*SUM(AA224:AB224),"")</f>
        <v>48.805519174873069</v>
      </c>
      <c r="AD224" s="106">
        <f>IFERROR(VLOOKUP($C$4,LOOKUPS!$F$12:$I$26,4,FALSE),"")</f>
        <v>84.990216928104203</v>
      </c>
      <c r="AE224" s="106">
        <v>214.13</v>
      </c>
      <c r="AF224" s="107">
        <f t="shared" si="68"/>
        <v>1.1783657624965977</v>
      </c>
      <c r="AG224" s="108">
        <f t="shared" si="69"/>
        <v>9862442.4959999993</v>
      </c>
      <c r="AH224" s="109">
        <f t="shared" si="70"/>
        <v>146.4715983184</v>
      </c>
      <c r="AI224" s="108">
        <f t="shared" si="71"/>
        <v>19216.175916108801</v>
      </c>
      <c r="AJ224" s="108">
        <f t="shared" si="72"/>
        <v>513236.48050767358</v>
      </c>
      <c r="AK224" s="108">
        <f t="shared" si="78"/>
        <v>9862442.4960000012</v>
      </c>
      <c r="AL224" s="108">
        <f t="shared" si="79"/>
        <v>95792.652257483453</v>
      </c>
      <c r="AM224" s="108">
        <f t="shared" si="80"/>
        <v>862133.87031735107</v>
      </c>
      <c r="AN224" s="107">
        <f t="shared" si="81"/>
        <v>0.18664427782438436</v>
      </c>
      <c r="AO224" s="107">
        <f t="shared" si="82"/>
        <v>0.99172148467221333</v>
      </c>
      <c r="AP224" s="108">
        <f t="shared" si="73"/>
        <v>56586283.148223385</v>
      </c>
      <c r="AQ224" s="108">
        <f t="shared" si="74"/>
        <v>4567971.1462107552</v>
      </c>
      <c r="AR224" s="108">
        <f t="shared" si="75"/>
        <v>7936863.4940988803</v>
      </c>
      <c r="AS224" s="108">
        <f>LOOKUPS!$C$4*('Unit Level Costs'!AK224-'Unit Level Costs'!AG224)</f>
        <v>2.9406903970452491E-9</v>
      </c>
      <c r="AT224" s="108">
        <f t="shared" si="76"/>
        <v>42076891.139081009</v>
      </c>
      <c r="AU224" s="108">
        <f t="shared" si="83"/>
        <v>-73272944.659337729</v>
      </c>
      <c r="AV224" s="108">
        <f t="shared" si="84"/>
        <v>37895064.268276304</v>
      </c>
      <c r="AW224" s="112">
        <f t="shared" si="85"/>
        <v>73.835484630383206</v>
      </c>
      <c r="AX224" s="109">
        <f t="shared" si="86"/>
        <v>74.451835290013435</v>
      </c>
      <c r="AY224" s="112">
        <f t="shared" si="87"/>
        <v>67.542261897862133</v>
      </c>
      <c r="AZ224" s="108">
        <f t="shared" si="77"/>
        <v>15669.804760304014</v>
      </c>
      <c r="BA224" s="109">
        <f t="shared" si="88"/>
        <v>17129.832434248903</v>
      </c>
    </row>
    <row r="225" spans="1:53" x14ac:dyDescent="0.2">
      <c r="A225" s="21" t="b">
        <f t="shared" si="67"/>
        <v>1</v>
      </c>
      <c r="B225" t="s">
        <v>630</v>
      </c>
      <c r="C225" t="s">
        <v>631</v>
      </c>
      <c r="D225">
        <v>6002</v>
      </c>
      <c r="E225" t="s">
        <v>41</v>
      </c>
      <c r="F225">
        <v>1</v>
      </c>
      <c r="G225">
        <v>2669</v>
      </c>
      <c r="H225" t="s">
        <v>42</v>
      </c>
      <c r="I225">
        <v>0</v>
      </c>
      <c r="J225" t="s">
        <v>380</v>
      </c>
      <c r="K225" t="s">
        <v>381</v>
      </c>
      <c r="L225">
        <v>1</v>
      </c>
      <c r="M225" t="s">
        <v>279</v>
      </c>
      <c r="N225">
        <v>73</v>
      </c>
      <c r="O225">
        <v>1073</v>
      </c>
      <c r="P225">
        <v>688</v>
      </c>
      <c r="Q225">
        <v>10102</v>
      </c>
      <c r="R225">
        <v>1978</v>
      </c>
      <c r="S225">
        <v>9999</v>
      </c>
      <c r="T225">
        <v>0</v>
      </c>
      <c r="U225" s="106">
        <v>2560.7327736475181</v>
      </c>
      <c r="V225" s="104">
        <f>IFERROR(VLOOKUP($C$4&amp;"yr",LOOKUPS!$B$12:$D$26,2,FALSE),"")</f>
        <v>0.12499399999999999</v>
      </c>
      <c r="W225" s="106">
        <v>13.676991875940354</v>
      </c>
      <c r="X225" s="106">
        <v>20.911964093880073</v>
      </c>
      <c r="Y225" s="104">
        <v>0.3260480202013919</v>
      </c>
      <c r="Z225" s="104">
        <v>0.48378523986059419</v>
      </c>
      <c r="AA225" s="105">
        <v>10.483700870402922</v>
      </c>
      <c r="AB225" s="105">
        <v>4.82</v>
      </c>
      <c r="AC225" s="106">
        <f>IFERROR((VLOOKUP($C$4&amp;"yr",LOOKUPS!$B$12:$D$26,3,FALSE))*SUM(AA225:AB225),"")</f>
        <v>17.330024611521601</v>
      </c>
      <c r="AD225" s="106">
        <f>IFERROR(VLOOKUP($C$4,LOOKUPS!$F$12:$I$26,4,FALSE),"")</f>
        <v>84.990216928104203</v>
      </c>
      <c r="AE225" s="106">
        <v>214.13</v>
      </c>
      <c r="AF225" s="107">
        <f t="shared" si="68"/>
        <v>0.98119443890048064</v>
      </c>
      <c r="AG225" s="108">
        <f t="shared" si="69"/>
        <v>24353416.704</v>
      </c>
      <c r="AH225" s="109">
        <f t="shared" si="70"/>
        <v>463.67896210144238</v>
      </c>
      <c r="AI225" s="108">
        <f t="shared" si="71"/>
        <v>14989.198493071723</v>
      </c>
      <c r="AJ225" s="108">
        <f t="shared" si="72"/>
        <v>1624731.083203454</v>
      </c>
      <c r="AK225" s="108">
        <f t="shared" si="78"/>
        <v>24353416.704</v>
      </c>
      <c r="AL225" s="108">
        <f t="shared" si="79"/>
        <v>236541.64559682115</v>
      </c>
      <c r="AM225" s="108">
        <f t="shared" si="80"/>
        <v>2128874.8103713905</v>
      </c>
      <c r="AN225" s="107">
        <f t="shared" si="81"/>
        <v>0.14558818258738307</v>
      </c>
      <c r="AO225" s="107">
        <f t="shared" si="82"/>
        <v>0.8356062563130976</v>
      </c>
      <c r="AP225" s="108">
        <f t="shared" si="73"/>
        <v>148412615.19051537</v>
      </c>
      <c r="AQ225" s="108">
        <f t="shared" si="74"/>
        <v>9696437.806552941</v>
      </c>
      <c r="AR225" s="108">
        <f t="shared" si="75"/>
        <v>22221433.825561412</v>
      </c>
      <c r="AS225" s="108">
        <f>LOOKUPS!$C$4*('Unit Level Costs'!AK225-'Unit Level Costs'!AG225)</f>
        <v>0</v>
      </c>
      <c r="AT225" s="108">
        <f t="shared" si="76"/>
        <v>36893452.858584583</v>
      </c>
      <c r="AU225" s="108">
        <f t="shared" si="83"/>
        <v>-180933531.94624117</v>
      </c>
      <c r="AV225" s="108">
        <f t="shared" si="84"/>
        <v>36290407.734973133</v>
      </c>
      <c r="AW225" s="112">
        <f t="shared" si="85"/>
        <v>22.336254971758137</v>
      </c>
      <c r="AX225" s="109">
        <f t="shared" si="86"/>
        <v>26.730598057404745</v>
      </c>
      <c r="AY225" s="112">
        <f t="shared" si="87"/>
        <v>24.249839478730603</v>
      </c>
      <c r="AZ225" s="108">
        <f t="shared" si="77"/>
        <v>16683.889561366654</v>
      </c>
      <c r="BA225" s="109">
        <f t="shared" si="88"/>
        <v>15367.343420569599</v>
      </c>
    </row>
    <row r="226" spans="1:53" x14ac:dyDescent="0.2">
      <c r="A226" s="21" t="b">
        <f t="shared" si="67"/>
        <v>1</v>
      </c>
      <c r="B226" t="s">
        <v>630</v>
      </c>
      <c r="C226" t="s">
        <v>632</v>
      </c>
      <c r="D226">
        <v>6002</v>
      </c>
      <c r="E226" t="s">
        <v>41</v>
      </c>
      <c r="F226">
        <v>2</v>
      </c>
      <c r="G226">
        <v>2670</v>
      </c>
      <c r="H226" t="s">
        <v>42</v>
      </c>
      <c r="I226">
        <v>0</v>
      </c>
      <c r="J226" t="s">
        <v>380</v>
      </c>
      <c r="K226" t="s">
        <v>381</v>
      </c>
      <c r="L226">
        <v>1</v>
      </c>
      <c r="M226" t="s">
        <v>279</v>
      </c>
      <c r="N226">
        <v>73</v>
      </c>
      <c r="O226">
        <v>1073</v>
      </c>
      <c r="P226">
        <v>695</v>
      </c>
      <c r="Q226">
        <v>10098</v>
      </c>
      <c r="R226">
        <v>1985</v>
      </c>
      <c r="S226">
        <v>9999</v>
      </c>
      <c r="T226">
        <v>0</v>
      </c>
      <c r="U226" s="106">
        <v>2559.229116262567</v>
      </c>
      <c r="V226" s="104">
        <f>IFERROR(VLOOKUP($C$4&amp;"yr",LOOKUPS!$B$12:$D$26,2,FALSE),"")</f>
        <v>0.12499399999999999</v>
      </c>
      <c r="W226" s="106">
        <v>13.671578261401278</v>
      </c>
      <c r="X226" s="106">
        <v>20.863913821744049</v>
      </c>
      <c r="Y226" s="104">
        <v>0.32591896416929</v>
      </c>
      <c r="Z226" s="104">
        <v>0.48350116209342819</v>
      </c>
      <c r="AA226" s="105">
        <v>10.483700870402922</v>
      </c>
      <c r="AB226" s="105">
        <v>4.82</v>
      </c>
      <c r="AC226" s="106">
        <f>IFERROR((VLOOKUP($C$4&amp;"yr",LOOKUPS!$B$12:$D$26,3,FALSE))*SUM(AA226:AB226),"")</f>
        <v>17.330024611521601</v>
      </c>
      <c r="AD226" s="106">
        <f>IFERROR(VLOOKUP($C$4,LOOKUPS!$F$12:$I$26,4,FALSE),"")</f>
        <v>84.990216928104203</v>
      </c>
      <c r="AE226" s="106">
        <v>214.13</v>
      </c>
      <c r="AF226" s="107">
        <f t="shared" si="68"/>
        <v>0.98080592397713873</v>
      </c>
      <c r="AG226" s="108">
        <f t="shared" si="69"/>
        <v>24591457.440000001</v>
      </c>
      <c r="AH226" s="109">
        <f t="shared" si="70"/>
        <v>468.48631990234344</v>
      </c>
      <c r="AI226" s="108">
        <f t="shared" si="71"/>
        <v>14980.394734819438</v>
      </c>
      <c r="AJ226" s="108">
        <f t="shared" si="72"/>
        <v>1641576.0649378113</v>
      </c>
      <c r="AK226" s="108">
        <f t="shared" si="78"/>
        <v>24591457.440000001</v>
      </c>
      <c r="AL226" s="108">
        <f t="shared" si="79"/>
        <v>238853.70505430468</v>
      </c>
      <c r="AM226" s="108">
        <f t="shared" si="80"/>
        <v>2149683.345488742</v>
      </c>
      <c r="AN226" s="107">
        <f t="shared" si="81"/>
        <v>0.14550267280082041</v>
      </c>
      <c r="AO226" s="107">
        <f t="shared" si="82"/>
        <v>0.83530325117631832</v>
      </c>
      <c r="AP226" s="108">
        <f t="shared" si="73"/>
        <v>149863285.02511427</v>
      </c>
      <c r="AQ226" s="108">
        <f t="shared" si="74"/>
        <v>9774458.2051085066</v>
      </c>
      <c r="AR226" s="108">
        <f t="shared" si="75"/>
        <v>22442935.643840432</v>
      </c>
      <c r="AS226" s="108">
        <f>LOOKUPS!$C$4*('Unit Level Costs'!AK226-'Unit Level Costs'!AG226)</f>
        <v>0</v>
      </c>
      <c r="AT226" s="108">
        <f t="shared" si="76"/>
        <v>37254065.284297995</v>
      </c>
      <c r="AU226" s="108">
        <f t="shared" si="83"/>
        <v>-182702053.85982096</v>
      </c>
      <c r="AV226" s="108">
        <f t="shared" si="84"/>
        <v>36632690.298540235</v>
      </c>
      <c r="AW226" s="112">
        <f t="shared" si="85"/>
        <v>22.315560686448002</v>
      </c>
      <c r="AX226" s="109">
        <f t="shared" si="86"/>
        <v>26.715519968373219</v>
      </c>
      <c r="AY226" s="112">
        <f t="shared" si="87"/>
        <v>24.236160726093818</v>
      </c>
      <c r="AZ226" s="108">
        <f t="shared" si="77"/>
        <v>16844.131704635205</v>
      </c>
      <c r="BA226" s="109">
        <f t="shared" si="88"/>
        <v>15509.314677081362</v>
      </c>
    </row>
    <row r="227" spans="1:53" x14ac:dyDescent="0.2">
      <c r="A227" s="21" t="b">
        <f t="shared" si="67"/>
        <v>1</v>
      </c>
      <c r="B227" t="s">
        <v>630</v>
      </c>
      <c r="C227" t="s">
        <v>633</v>
      </c>
      <c r="D227">
        <v>6002</v>
      </c>
      <c r="E227" t="s">
        <v>41</v>
      </c>
      <c r="F227">
        <v>3</v>
      </c>
      <c r="G227">
        <v>2671</v>
      </c>
      <c r="H227" t="s">
        <v>42</v>
      </c>
      <c r="I227">
        <v>0</v>
      </c>
      <c r="J227" t="s">
        <v>380</v>
      </c>
      <c r="K227" t="s">
        <v>381</v>
      </c>
      <c r="L227">
        <v>1</v>
      </c>
      <c r="M227" t="s">
        <v>279</v>
      </c>
      <c r="N227">
        <v>73</v>
      </c>
      <c r="O227">
        <v>1073</v>
      </c>
      <c r="P227">
        <v>687</v>
      </c>
      <c r="Q227">
        <v>10001</v>
      </c>
      <c r="R227">
        <v>1989</v>
      </c>
      <c r="S227">
        <v>9999</v>
      </c>
      <c r="T227">
        <v>0</v>
      </c>
      <c r="U227" s="106">
        <v>2310.8650612276083</v>
      </c>
      <c r="V227" s="104">
        <f>IFERROR(VLOOKUP($C$4&amp;"yr",LOOKUPS!$B$12:$D$26,2,FALSE),"")</f>
        <v>0.12499399999999999</v>
      </c>
      <c r="W227" s="106">
        <v>12.7480106736</v>
      </c>
      <c r="X227" s="106">
        <v>19.776737233685893</v>
      </c>
      <c r="Y227" s="104">
        <v>0.30390188714999999</v>
      </c>
      <c r="Z227" s="104">
        <v>0.43657909932516487</v>
      </c>
      <c r="AA227" s="105">
        <v>10.483700870402922</v>
      </c>
      <c r="AB227" s="105">
        <v>4.82</v>
      </c>
      <c r="AC227" s="106">
        <f>IFERROR((VLOOKUP($C$4&amp;"yr",LOOKUPS!$B$12:$D$26,3,FALSE))*SUM(AA227:AB227),"")</f>
        <v>17.330024611521601</v>
      </c>
      <c r="AD227" s="106">
        <f>IFERROR(VLOOKUP($C$4,LOOKUPS!$F$12:$I$26,4,FALSE),"")</f>
        <v>84.990216928104203</v>
      </c>
      <c r="AE227" s="106">
        <v>214.13</v>
      </c>
      <c r="AF227" s="107">
        <f t="shared" si="68"/>
        <v>0.97138443708609268</v>
      </c>
      <c r="AG227" s="108">
        <f t="shared" si="69"/>
        <v>24074887.248</v>
      </c>
      <c r="AH227" s="109">
        <f t="shared" si="70"/>
        <v>478.21940352795002</v>
      </c>
      <c r="AI227" s="108">
        <f t="shared" si="71"/>
        <v>14367.227572350974</v>
      </c>
      <c r="AJ227" s="108">
        <f t="shared" si="72"/>
        <v>1675680.7899619369</v>
      </c>
      <c r="AK227" s="108">
        <f t="shared" si="78"/>
        <v>24074887.248</v>
      </c>
      <c r="AL227" s="108">
        <f t="shared" si="79"/>
        <v>233836.32434066222</v>
      </c>
      <c r="AM227" s="108">
        <f t="shared" si="80"/>
        <v>2104526.9190659602</v>
      </c>
      <c r="AN227" s="107">
        <f t="shared" si="81"/>
        <v>0.13954705797276212</v>
      </c>
      <c r="AO227" s="107">
        <f t="shared" si="82"/>
        <v>0.83183737911333056</v>
      </c>
      <c r="AP227" s="108">
        <f t="shared" si="73"/>
        <v>138130933.29866353</v>
      </c>
      <c r="AQ227" s="108">
        <f t="shared" si="74"/>
        <v>9457619.4836222678</v>
      </c>
      <c r="AR227" s="108">
        <f t="shared" si="75"/>
        <v>21361596.595981251</v>
      </c>
      <c r="AS227" s="108">
        <f>LOOKUPS!$C$4*('Unit Level Costs'!AK227-'Unit Level Costs'!AG227)</f>
        <v>0</v>
      </c>
      <c r="AT227" s="108">
        <f t="shared" si="76"/>
        <v>36471503.303022817</v>
      </c>
      <c r="AU227" s="108">
        <f t="shared" si="83"/>
        <v>-178864199.38245076</v>
      </c>
      <c r="AV227" s="108">
        <f t="shared" si="84"/>
        <v>26557453.298839092</v>
      </c>
      <c r="AW227" s="112">
        <f t="shared" si="85"/>
        <v>15.848754403541468</v>
      </c>
      <c r="AX227" s="109">
        <f t="shared" si="86"/>
        <v>19.052707658358564</v>
      </c>
      <c r="AY227" s="112">
        <f t="shared" si="87"/>
        <v>17.284503001323198</v>
      </c>
      <c r="AZ227" s="108">
        <f t="shared" si="77"/>
        <v>11874.453561909037</v>
      </c>
      <c r="BA227" s="109">
        <f t="shared" si="88"/>
        <v>10888.094275232988</v>
      </c>
    </row>
    <row r="228" spans="1:53" x14ac:dyDescent="0.2">
      <c r="A228" s="21" t="b">
        <f t="shared" si="67"/>
        <v>1</v>
      </c>
      <c r="B228" t="s">
        <v>630</v>
      </c>
      <c r="C228" t="s">
        <v>634</v>
      </c>
      <c r="D228">
        <v>6002</v>
      </c>
      <c r="E228" t="s">
        <v>41</v>
      </c>
      <c r="F228">
        <v>4</v>
      </c>
      <c r="G228">
        <v>2672</v>
      </c>
      <c r="H228" t="s">
        <v>42</v>
      </c>
      <c r="I228">
        <v>0</v>
      </c>
      <c r="J228" t="s">
        <v>380</v>
      </c>
      <c r="K228" t="s">
        <v>381</v>
      </c>
      <c r="L228">
        <v>1</v>
      </c>
      <c r="M228" t="s">
        <v>279</v>
      </c>
      <c r="N228">
        <v>73</v>
      </c>
      <c r="O228">
        <v>1073</v>
      </c>
      <c r="P228">
        <v>699</v>
      </c>
      <c r="Q228">
        <v>10011</v>
      </c>
      <c r="R228">
        <v>1991</v>
      </c>
      <c r="S228">
        <v>9999</v>
      </c>
      <c r="T228">
        <v>0</v>
      </c>
      <c r="U228" s="106">
        <v>2391.3322484767391</v>
      </c>
      <c r="V228" s="104">
        <f>IFERROR(VLOOKUP($C$4&amp;"yr",LOOKUPS!$B$12:$D$26,2,FALSE),"")</f>
        <v>0.12499399999999999</v>
      </c>
      <c r="W228" s="106">
        <v>13.053774037164768</v>
      </c>
      <c r="X228" s="106">
        <v>20.081685398491995</v>
      </c>
      <c r="Y228" s="104">
        <v>0.31119102940033544</v>
      </c>
      <c r="Z228" s="104">
        <v>0.45178132498683649</v>
      </c>
      <c r="AA228" s="105">
        <v>10.483700870402922</v>
      </c>
      <c r="AB228" s="105">
        <v>4.82</v>
      </c>
      <c r="AC228" s="106">
        <f>IFERROR((VLOOKUP($C$4&amp;"yr",LOOKUPS!$B$12:$D$26,3,FALSE))*SUM(AA228:AB228),"")</f>
        <v>17.330024611521601</v>
      </c>
      <c r="AD228" s="106">
        <f>IFERROR(VLOOKUP($C$4,LOOKUPS!$F$12:$I$26,4,FALSE),"")</f>
        <v>84.990216928104203</v>
      </c>
      <c r="AE228" s="106">
        <v>214.13</v>
      </c>
      <c r="AF228" s="107">
        <f t="shared" si="68"/>
        <v>0.97235572439444784</v>
      </c>
      <c r="AG228" s="108">
        <f t="shared" si="69"/>
        <v>24519902.256000001</v>
      </c>
      <c r="AH228" s="109">
        <f t="shared" si="70"/>
        <v>481.47747044916548</v>
      </c>
      <c r="AI228" s="108">
        <f t="shared" si="71"/>
        <v>14533.78284444322</v>
      </c>
      <c r="AJ228" s="108">
        <f t="shared" si="72"/>
        <v>1687097.056453876</v>
      </c>
      <c r="AK228" s="108">
        <f t="shared" si="78"/>
        <v>24519902.255999997</v>
      </c>
      <c r="AL228" s="108">
        <f t="shared" si="79"/>
        <v>238158.69863364237</v>
      </c>
      <c r="AM228" s="108">
        <f t="shared" si="80"/>
        <v>2143428.2877027811</v>
      </c>
      <c r="AN228" s="107">
        <f t="shared" si="81"/>
        <v>0.14116478819199069</v>
      </c>
      <c r="AO228" s="107">
        <f t="shared" si="82"/>
        <v>0.83119093620245721</v>
      </c>
      <c r="AP228" s="108">
        <f t="shared" si="73"/>
        <v>143914667.01439995</v>
      </c>
      <c r="AQ228" s="108">
        <f t="shared" si="74"/>
        <v>9668879.088021867</v>
      </c>
      <c r="AR228" s="108">
        <f t="shared" si="75"/>
        <v>22022983.75371471</v>
      </c>
      <c r="AS228" s="108">
        <f>LOOKUPS!$C$4*('Unit Level Costs'!AK228-'Unit Level Costs'!AG228)</f>
        <v>-5.8813807940904981E-9</v>
      </c>
      <c r="AT228" s="108">
        <f t="shared" si="76"/>
        <v>37145664.978920802</v>
      </c>
      <c r="AU228" s="108">
        <f t="shared" si="83"/>
        <v>-182170435.14169431</v>
      </c>
      <c r="AV228" s="108">
        <f t="shared" si="84"/>
        <v>30581759.693363011</v>
      </c>
      <c r="AW228" s="112">
        <f t="shared" si="85"/>
        <v>18.126852617266181</v>
      </c>
      <c r="AX228" s="109">
        <f t="shared" si="86"/>
        <v>21.808289561101439</v>
      </c>
      <c r="AY228" s="112">
        <f t="shared" si="87"/>
        <v>19.784350504491915</v>
      </c>
      <c r="AZ228" s="108">
        <f t="shared" si="77"/>
        <v>13829.261002639849</v>
      </c>
      <c r="BA228" s="109">
        <f t="shared" si="88"/>
        <v>12670.669979469061</v>
      </c>
    </row>
    <row r="229" spans="1:53" x14ac:dyDescent="0.2">
      <c r="A229" s="21" t="b">
        <f t="shared" si="67"/>
        <v>0</v>
      </c>
      <c r="B229" t="s">
        <v>635</v>
      </c>
      <c r="C229" t="s">
        <v>636</v>
      </c>
      <c r="D229">
        <v>6009</v>
      </c>
      <c r="E229" t="s">
        <v>41</v>
      </c>
      <c r="F229">
        <v>1</v>
      </c>
      <c r="G229">
        <v>2675</v>
      </c>
      <c r="H229" t="s">
        <v>42</v>
      </c>
      <c r="I229">
        <v>0</v>
      </c>
      <c r="J229" t="s">
        <v>593</v>
      </c>
      <c r="K229" t="s">
        <v>594</v>
      </c>
      <c r="L229">
        <v>5</v>
      </c>
      <c r="M229" t="s">
        <v>279</v>
      </c>
      <c r="N229">
        <v>69</v>
      </c>
      <c r="O229">
        <v>5069</v>
      </c>
      <c r="P229">
        <v>818</v>
      </c>
      <c r="Q229">
        <v>10338</v>
      </c>
      <c r="R229">
        <v>1980</v>
      </c>
      <c r="S229">
        <v>2029</v>
      </c>
      <c r="T229">
        <v>0</v>
      </c>
      <c r="U229" s="106">
        <v>2506.1024383621148</v>
      </c>
      <c r="V229" s="104">
        <f>IFERROR(VLOOKUP($C$4&amp;"yr",LOOKUPS!$B$12:$D$26,2,FALSE),"")</f>
        <v>0.12499399999999999</v>
      </c>
      <c r="W229" s="106">
        <v>13.478966613326905</v>
      </c>
      <c r="X229" s="106">
        <v>20.015454300578604</v>
      </c>
      <c r="Y229" s="104">
        <v>0.32132726395538169</v>
      </c>
      <c r="Z229" s="104">
        <v>0.4734642293546571</v>
      </c>
      <c r="AA229" s="105">
        <v>9.3483334703485177</v>
      </c>
      <c r="AB229" s="105">
        <v>4.82</v>
      </c>
      <c r="AC229" s="106">
        <f>IFERROR((VLOOKUP($C$4&amp;"yr",LOOKUPS!$B$12:$D$26,3,FALSE))*SUM(AA229:AB229),"")</f>
        <v>16.044326128998655</v>
      </c>
      <c r="AD229" s="106">
        <f>IFERROR(VLOOKUP($C$4,LOOKUPS!$F$12:$I$26,4,FALSE),"")</f>
        <v>84.990216928104203</v>
      </c>
      <c r="AE229" s="106">
        <v>214.13</v>
      </c>
      <c r="AF229" s="107">
        <f t="shared" si="68"/>
        <v>1.0041168193776648</v>
      </c>
      <c r="AG229" s="108">
        <f t="shared" si="69"/>
        <v>29631519.936000001</v>
      </c>
      <c r="AH229" s="109">
        <f t="shared" si="70"/>
        <v>555.15429808449778</v>
      </c>
      <c r="AI229" s="108">
        <f t="shared" si="71"/>
        <v>15232.673203068445</v>
      </c>
      <c r="AJ229" s="108">
        <f t="shared" si="72"/>
        <v>1945260.6604880802</v>
      </c>
      <c r="AK229" s="108">
        <f t="shared" si="78"/>
        <v>29631519.936000004</v>
      </c>
      <c r="AL229" s="108">
        <f t="shared" si="79"/>
        <v>287807.19241112581</v>
      </c>
      <c r="AM229" s="108">
        <f t="shared" si="80"/>
        <v>2590264.7317001326</v>
      </c>
      <c r="AN229" s="107">
        <f t="shared" si="81"/>
        <v>0.14795302154463602</v>
      </c>
      <c r="AO229" s="107">
        <f t="shared" si="82"/>
        <v>0.85616379783302876</v>
      </c>
      <c r="AP229" s="108">
        <f t="shared" si="73"/>
        <v>173900844.87085542</v>
      </c>
      <c r="AQ229" s="108">
        <f t="shared" si="74"/>
        <v>11111665.483080057</v>
      </c>
      <c r="AR229" s="108">
        <f t="shared" si="75"/>
        <v>26220103.496937077</v>
      </c>
      <c r="AS229" s="108">
        <f>LOOKUPS!$C$4*('Unit Level Costs'!AK229-'Unit Level Costs'!AG229)</f>
        <v>5.8813807940904981E-9</v>
      </c>
      <c r="AT229" s="108">
        <f t="shared" si="76"/>
        <v>41559052.11584013</v>
      </c>
      <c r="AU229" s="108">
        <f t="shared" si="83"/>
        <v>-220147161.44841191</v>
      </c>
      <c r="AV229" s="108">
        <f t="shared" si="84"/>
        <v>32644504.518300772</v>
      </c>
      <c r="AW229" s="112">
        <f t="shared" si="85"/>
        <v>16.781557958464049</v>
      </c>
      <c r="AX229" s="109">
        <f t="shared" si="86"/>
        <v>19.600873105051367</v>
      </c>
      <c r="AY229" s="112">
        <f t="shared" si="87"/>
        <v>17.781795432324564</v>
      </c>
      <c r="AZ229" s="108">
        <f t="shared" si="77"/>
        <v>14545.508663641494</v>
      </c>
      <c r="BA229" s="109">
        <f t="shared" si="88"/>
        <v>13727.314410023591</v>
      </c>
    </row>
    <row r="230" spans="1:53" x14ac:dyDescent="0.2">
      <c r="A230" s="21" t="b">
        <f t="shared" si="67"/>
        <v>0</v>
      </c>
      <c r="B230" t="s">
        <v>635</v>
      </c>
      <c r="C230" t="s">
        <v>637</v>
      </c>
      <c r="D230">
        <v>6009</v>
      </c>
      <c r="E230" t="s">
        <v>41</v>
      </c>
      <c r="F230">
        <v>2</v>
      </c>
      <c r="G230">
        <v>2676</v>
      </c>
      <c r="H230" t="s">
        <v>42</v>
      </c>
      <c r="I230">
        <v>0</v>
      </c>
      <c r="J230" t="s">
        <v>593</v>
      </c>
      <c r="K230" t="s">
        <v>594</v>
      </c>
      <c r="L230">
        <v>5</v>
      </c>
      <c r="M230" t="s">
        <v>279</v>
      </c>
      <c r="N230">
        <v>69</v>
      </c>
      <c r="O230">
        <v>5069</v>
      </c>
      <c r="P230">
        <v>819</v>
      </c>
      <c r="Q230">
        <v>10206</v>
      </c>
      <c r="R230">
        <v>1981</v>
      </c>
      <c r="S230">
        <v>2029</v>
      </c>
      <c r="T230">
        <v>0</v>
      </c>
      <c r="U230" s="106">
        <v>2460.4609119435586</v>
      </c>
      <c r="V230" s="104">
        <f>IFERROR(VLOOKUP($C$4&amp;"yr",LOOKUPS!$B$12:$D$26,2,FALSE),"")</f>
        <v>0.12499399999999999</v>
      </c>
      <c r="W230" s="106">
        <v>13.311384630105191</v>
      </c>
      <c r="X230" s="106">
        <v>19.805366450947421</v>
      </c>
      <c r="Y230" s="104">
        <v>0.31733224996791409</v>
      </c>
      <c r="Z230" s="104">
        <v>0.46484142535369399</v>
      </c>
      <c r="AA230" s="105">
        <v>9.3483334703485177</v>
      </c>
      <c r="AB230" s="105">
        <v>4.82</v>
      </c>
      <c r="AC230" s="106">
        <f>IFERROR((VLOOKUP($C$4&amp;"yr",LOOKUPS!$B$12:$D$26,3,FALSE))*SUM(AA230:AB230),"")</f>
        <v>16.044326128998655</v>
      </c>
      <c r="AD230" s="106">
        <f>IFERROR(VLOOKUP($C$4,LOOKUPS!$F$12:$I$26,4,FALSE),"")</f>
        <v>84.990216928104203</v>
      </c>
      <c r="AE230" s="106">
        <v>214.13</v>
      </c>
      <c r="AF230" s="107">
        <f t="shared" si="68"/>
        <v>0.99129582690737539</v>
      </c>
      <c r="AG230" s="108">
        <f t="shared" si="69"/>
        <v>29288933.855999999</v>
      </c>
      <c r="AH230" s="109">
        <f t="shared" si="70"/>
        <v>559.1048872762783</v>
      </c>
      <c r="AI230" s="108">
        <f t="shared" si="71"/>
        <v>14950.171587159799</v>
      </c>
      <c r="AJ230" s="108">
        <f t="shared" si="72"/>
        <v>1959103.5250160794</v>
      </c>
      <c r="AK230" s="108">
        <f t="shared" si="78"/>
        <v>29288933.855999995</v>
      </c>
      <c r="AL230" s="108">
        <f t="shared" si="79"/>
        <v>284479.69729589397</v>
      </c>
      <c r="AM230" s="108">
        <f t="shared" si="80"/>
        <v>2560317.2756630457</v>
      </c>
      <c r="AN230" s="107">
        <f t="shared" si="81"/>
        <v>0.14520911920341684</v>
      </c>
      <c r="AO230" s="107">
        <f t="shared" si="82"/>
        <v>0.84608670770395855</v>
      </c>
      <c r="AP230" s="108">
        <f t="shared" si="73"/>
        <v>171948711.1681616</v>
      </c>
      <c r="AQ230" s="108">
        <f t="shared" si="74"/>
        <v>11073277.177022344</v>
      </c>
      <c r="AR230" s="108">
        <f t="shared" si="75"/>
        <v>26078380.55168394</v>
      </c>
      <c r="AS230" s="108">
        <f>LOOKUPS!$C$4*('Unit Level Costs'!AK230-'Unit Level Costs'!AG230)</f>
        <v>-5.8813807940904981E-9</v>
      </c>
      <c r="AT230" s="108">
        <f t="shared" si="76"/>
        <v>41078565.364447258</v>
      </c>
      <c r="AU230" s="108">
        <f t="shared" si="83"/>
        <v>-217601920.66337502</v>
      </c>
      <c r="AV230" s="108">
        <f t="shared" si="84"/>
        <v>32577013.597940117</v>
      </c>
      <c r="AW230" s="112">
        <f t="shared" si="85"/>
        <v>16.628530948956737</v>
      </c>
      <c r="AX230" s="109">
        <f t="shared" si="86"/>
        <v>19.653459624820126</v>
      </c>
      <c r="AY230" s="112">
        <f t="shared" si="87"/>
        <v>17.829501610106256</v>
      </c>
      <c r="AZ230" s="108">
        <f t="shared" si="77"/>
        <v>14602.361818677024</v>
      </c>
      <c r="BA230" s="109">
        <f t="shared" si="88"/>
        <v>13618.766847195568</v>
      </c>
    </row>
    <row r="231" spans="1:53" x14ac:dyDescent="0.2">
      <c r="A231" s="21" t="b">
        <f t="shared" si="67"/>
        <v>1</v>
      </c>
      <c r="B231" t="s">
        <v>638</v>
      </c>
      <c r="C231" t="s">
        <v>639</v>
      </c>
      <c r="D231">
        <v>6018</v>
      </c>
      <c r="E231" t="s">
        <v>41</v>
      </c>
      <c r="F231">
        <v>2</v>
      </c>
      <c r="G231">
        <v>2682</v>
      </c>
      <c r="H231" t="s">
        <v>42</v>
      </c>
      <c r="I231">
        <v>0</v>
      </c>
      <c r="J231" t="s">
        <v>191</v>
      </c>
      <c r="K231" t="s">
        <v>100</v>
      </c>
      <c r="L231">
        <v>21</v>
      </c>
      <c r="M231" t="s">
        <v>640</v>
      </c>
      <c r="N231">
        <v>15</v>
      </c>
      <c r="O231">
        <v>21015</v>
      </c>
      <c r="P231">
        <v>600</v>
      </c>
      <c r="Q231">
        <v>10919</v>
      </c>
      <c r="R231">
        <v>1981</v>
      </c>
      <c r="S231">
        <v>2041</v>
      </c>
      <c r="T231">
        <v>0</v>
      </c>
      <c r="U231" s="106">
        <v>2628.3079540743333</v>
      </c>
      <c r="V231" s="104">
        <f>IFERROR(VLOOKUP($C$4&amp;"yr",LOOKUPS!$B$12:$D$26,2,FALSE),"")</f>
        <v>0.12499399999999999</v>
      </c>
      <c r="W231" s="106">
        <v>13.918161038399999</v>
      </c>
      <c r="X231" s="106">
        <v>21.811090537159</v>
      </c>
      <c r="Y231" s="104">
        <v>0.33179729084999998</v>
      </c>
      <c r="Z231" s="104">
        <v>0.49655184917174172</v>
      </c>
      <c r="AA231" s="105">
        <v>10.856990906924189</v>
      </c>
      <c r="AB231" s="105">
        <v>4.82</v>
      </c>
      <c r="AC231" s="106">
        <f>IFERROR((VLOOKUP($C$4&amp;"yr",LOOKUPS!$B$12:$D$26,3,FALSE))*SUM(AA231:AB231),"")</f>
        <v>17.752741023383816</v>
      </c>
      <c r="AD231" s="106">
        <f>IFERROR(VLOOKUP($C$4,LOOKUPS!$F$12:$I$26,4,FALSE),"")</f>
        <v>84.990216928104203</v>
      </c>
      <c r="AE231" s="106">
        <v>205.4</v>
      </c>
      <c r="AF231" s="107">
        <f t="shared" si="68"/>
        <v>1.0173104418035019</v>
      </c>
      <c r="AG231" s="108">
        <f t="shared" si="69"/>
        <v>22956105.600000001</v>
      </c>
      <c r="AH231" s="109">
        <f t="shared" si="70"/>
        <v>400.92162549</v>
      </c>
      <c r="AI231" s="108">
        <f t="shared" si="71"/>
        <v>16340.849641106248</v>
      </c>
      <c r="AJ231" s="108">
        <f t="shared" si="72"/>
        <v>1404829.3757169601</v>
      </c>
      <c r="AK231" s="108">
        <f t="shared" si="78"/>
        <v>22956105.600000001</v>
      </c>
      <c r="AL231" s="108">
        <f t="shared" si="79"/>
        <v>213879.34728476824</v>
      </c>
      <c r="AM231" s="108">
        <f t="shared" si="80"/>
        <v>1924914.1255629142</v>
      </c>
      <c r="AN231" s="107">
        <f t="shared" si="81"/>
        <v>0.15224578228627522</v>
      </c>
      <c r="AO231" s="107">
        <f t="shared" si="82"/>
        <v>0.86506465951722666</v>
      </c>
      <c r="AP231" s="108">
        <f t="shared" si="73"/>
        <v>131711864.68148884</v>
      </c>
      <c r="AQ231" s="108">
        <f t="shared" si="74"/>
        <v>8744537.8718673438</v>
      </c>
      <c r="AR231" s="108">
        <f t="shared" si="75"/>
        <v>19552641.482703589</v>
      </c>
      <c r="AS231" s="108">
        <f>LOOKUPS!$C$4*('Unit Level Costs'!AK231-'Unit Level Costs'!AG231)</f>
        <v>0</v>
      </c>
      <c r="AT231" s="108">
        <f t="shared" si="76"/>
        <v>34172501.963371731</v>
      </c>
      <c r="AU231" s="108">
        <f t="shared" si="83"/>
        <v>-163598869.09956408</v>
      </c>
      <c r="AV231" s="108">
        <f t="shared" si="84"/>
        <v>30582676.899867415</v>
      </c>
      <c r="AW231" s="112">
        <f t="shared" si="85"/>
        <v>21.769673547906436</v>
      </c>
      <c r="AX231" s="109">
        <f t="shared" si="86"/>
        <v>25.16537152269705</v>
      </c>
      <c r="AY231" s="112">
        <f t="shared" si="87"/>
        <v>22.829875281408917</v>
      </c>
      <c r="AZ231" s="108">
        <f t="shared" si="77"/>
        <v>13697.92516884535</v>
      </c>
      <c r="BA231" s="109">
        <f t="shared" si="88"/>
        <v>13061.804128743861</v>
      </c>
    </row>
    <row r="232" spans="1:53" x14ac:dyDescent="0.2">
      <c r="A232" s="21" t="b">
        <f t="shared" si="67"/>
        <v>0</v>
      </c>
      <c r="B232" t="s">
        <v>641</v>
      </c>
      <c r="C232" t="s">
        <v>642</v>
      </c>
      <c r="D232">
        <v>6021</v>
      </c>
      <c r="E232" t="s">
        <v>41</v>
      </c>
      <c r="F232" t="s">
        <v>643</v>
      </c>
      <c r="G232">
        <v>2686</v>
      </c>
      <c r="H232" t="s">
        <v>42</v>
      </c>
      <c r="I232">
        <v>0</v>
      </c>
      <c r="J232" t="s">
        <v>497</v>
      </c>
      <c r="K232" t="s">
        <v>136</v>
      </c>
      <c r="L232">
        <v>8</v>
      </c>
      <c r="M232" t="s">
        <v>644</v>
      </c>
      <c r="N232">
        <v>81</v>
      </c>
      <c r="O232">
        <v>8081</v>
      </c>
      <c r="P232">
        <v>448</v>
      </c>
      <c r="Q232">
        <v>10014</v>
      </c>
      <c r="R232">
        <v>1984</v>
      </c>
      <c r="S232">
        <v>2030</v>
      </c>
      <c r="T232">
        <v>0</v>
      </c>
      <c r="U232" s="106">
        <v>2393.2404133989439</v>
      </c>
      <c r="V232" s="104">
        <f>IFERROR(VLOOKUP($C$4&amp;"yr",LOOKUPS!$B$12:$D$26,2,FALSE),"")</f>
        <v>0.12499399999999999</v>
      </c>
      <c r="W232" s="106">
        <v>13.06094707371934</v>
      </c>
      <c r="X232" s="106">
        <v>22.357191804602532</v>
      </c>
      <c r="Y232" s="104">
        <v>0.31136202857827344</v>
      </c>
      <c r="Z232" s="104">
        <v>0.45214182415101473</v>
      </c>
      <c r="AA232" s="105">
        <v>13.907388173582028</v>
      </c>
      <c r="AB232" s="105">
        <v>4.82</v>
      </c>
      <c r="AC232" s="106">
        <f>IFERROR((VLOOKUP($C$4&amp;"yr",LOOKUPS!$B$12:$D$26,3,FALSE))*SUM(AA232:AB232),"")</f>
        <v>21.207033560448203</v>
      </c>
      <c r="AD232" s="106">
        <f>IFERROR(VLOOKUP($C$4,LOOKUPS!$F$12:$I$26,4,FALSE),"")</f>
        <v>84.990216928104203</v>
      </c>
      <c r="AE232" s="106">
        <v>214.13</v>
      </c>
      <c r="AF232" s="107">
        <f t="shared" si="68"/>
        <v>0.97264711058695441</v>
      </c>
      <c r="AG232" s="108">
        <f t="shared" si="69"/>
        <v>15719897.088</v>
      </c>
      <c r="AH232" s="109">
        <f t="shared" si="70"/>
        <v>308.50981119693347</v>
      </c>
      <c r="AI232" s="108">
        <f t="shared" si="71"/>
        <v>14541.748227048261</v>
      </c>
      <c r="AJ232" s="108">
        <f t="shared" si="72"/>
        <v>1081018.3784340548</v>
      </c>
      <c r="AK232" s="108">
        <f t="shared" si="78"/>
        <v>15719897.088000001</v>
      </c>
      <c r="AL232" s="108">
        <f t="shared" si="79"/>
        <v>152685.36530225165</v>
      </c>
      <c r="AM232" s="108">
        <f t="shared" si="80"/>
        <v>1374168.2877202649</v>
      </c>
      <c r="AN232" s="107">
        <f t="shared" si="81"/>
        <v>0.14124215494229536</v>
      </c>
      <c r="AO232" s="107">
        <f t="shared" si="82"/>
        <v>0.83140495564465899</v>
      </c>
      <c r="AP232" s="108">
        <f t="shared" si="73"/>
        <v>92287838.481933862</v>
      </c>
      <c r="AQ232" s="108">
        <f t="shared" si="74"/>
        <v>6897413.022531556</v>
      </c>
      <c r="AR232" s="108">
        <f t="shared" si="75"/>
        <v>14119123.826445095</v>
      </c>
      <c r="AS232" s="108">
        <f>LOOKUPS!$C$4*('Unit Level Costs'!AK232-'Unit Level Costs'!AG232)</f>
        <v>2.9406903970452491E-9</v>
      </c>
      <c r="AT232" s="108">
        <f t="shared" si="76"/>
        <v>29142032.995387297</v>
      </c>
      <c r="AU232" s="108">
        <f t="shared" si="83"/>
        <v>-116790860.86906682</v>
      </c>
      <c r="AV232" s="108">
        <f t="shared" si="84"/>
        <v>25655547.45723097</v>
      </c>
      <c r="AW232" s="112">
        <f t="shared" si="85"/>
        <v>23.7327578966744</v>
      </c>
      <c r="AX232" s="109">
        <f t="shared" si="86"/>
        <v>28.545364969916946</v>
      </c>
      <c r="AY232" s="112">
        <f t="shared" si="87"/>
        <v>25.896185221733596</v>
      </c>
      <c r="AZ232" s="108">
        <f t="shared" si="77"/>
        <v>11601.490979336651</v>
      </c>
      <c r="BA232" s="109">
        <f t="shared" si="88"/>
        <v>10632.275537710131</v>
      </c>
    </row>
    <row r="233" spans="1:53" x14ac:dyDescent="0.2">
      <c r="A233" s="21" t="b">
        <f t="shared" si="67"/>
        <v>0</v>
      </c>
      <c r="B233" t="s">
        <v>645</v>
      </c>
      <c r="C233" t="s">
        <v>646</v>
      </c>
      <c r="D233">
        <v>6034</v>
      </c>
      <c r="E233" t="s">
        <v>41</v>
      </c>
      <c r="F233">
        <v>1</v>
      </c>
      <c r="G233">
        <v>2695</v>
      </c>
      <c r="H233" t="s">
        <v>42</v>
      </c>
      <c r="I233">
        <v>0</v>
      </c>
      <c r="J233" t="s">
        <v>312</v>
      </c>
      <c r="K233" t="s">
        <v>62</v>
      </c>
      <c r="L233">
        <v>26</v>
      </c>
      <c r="M233" t="s">
        <v>575</v>
      </c>
      <c r="N233">
        <v>147</v>
      </c>
      <c r="O233">
        <v>26147</v>
      </c>
      <c r="P233">
        <v>635</v>
      </c>
      <c r="Q233">
        <v>10336</v>
      </c>
      <c r="R233">
        <v>1984</v>
      </c>
      <c r="S233">
        <v>2029</v>
      </c>
      <c r="T233">
        <v>0</v>
      </c>
      <c r="U233" s="106">
        <v>2423.7155649333895</v>
      </c>
      <c r="V233" s="104">
        <f>IFERROR(VLOOKUP($C$4&amp;"yr",LOOKUPS!$B$12:$D$26,2,FALSE),"")</f>
        <v>0.12499399999999999</v>
      </c>
      <c r="W233" s="106">
        <v>13.1750263296</v>
      </c>
      <c r="X233" s="106">
        <v>20.638397182281832</v>
      </c>
      <c r="Y233" s="104">
        <v>0.31408158239999995</v>
      </c>
      <c r="Z233" s="104">
        <v>0.45789932788065119</v>
      </c>
      <c r="AA233" s="105">
        <v>10.845236751111283</v>
      </c>
      <c r="AB233" s="105">
        <v>4.82</v>
      </c>
      <c r="AC233" s="106">
        <f>IFERROR((VLOOKUP($C$4&amp;"yr",LOOKUPS!$B$12:$D$26,3,FALSE))*SUM(AA233:AB233),"")</f>
        <v>17.739430529977657</v>
      </c>
      <c r="AD233" s="106">
        <f>IFERROR(VLOOKUP($C$4,LOOKUPS!$F$12:$I$26,4,FALSE),"")</f>
        <v>84.990216928104203</v>
      </c>
      <c r="AE233" s="106">
        <v>214.13</v>
      </c>
      <c r="AF233" s="107">
        <f t="shared" si="68"/>
        <v>1.0039225619159937</v>
      </c>
      <c r="AG233" s="108">
        <f t="shared" si="69"/>
        <v>22998013.440000001</v>
      </c>
      <c r="AH233" s="109">
        <f t="shared" si="70"/>
        <v>435.55819517600003</v>
      </c>
      <c r="AI233" s="108">
        <f t="shared" si="71"/>
        <v>15068.847452974411</v>
      </c>
      <c r="AJ233" s="108">
        <f t="shared" si="72"/>
        <v>1526195.9158967042</v>
      </c>
      <c r="AK233" s="108">
        <f t="shared" si="78"/>
        <v>22998013.440000001</v>
      </c>
      <c r="AL233" s="108">
        <f t="shared" si="79"/>
        <v>223376.7857165563</v>
      </c>
      <c r="AM233" s="108">
        <f t="shared" si="80"/>
        <v>2010391.0714490067</v>
      </c>
      <c r="AN233" s="107">
        <f t="shared" si="81"/>
        <v>0.14636180282615491</v>
      </c>
      <c r="AO233" s="107">
        <f t="shared" si="82"/>
        <v>0.85756075908983886</v>
      </c>
      <c r="AP233" s="108">
        <f t="shared" si="73"/>
        <v>131952313.1202333</v>
      </c>
      <c r="AQ233" s="108">
        <f t="shared" si="74"/>
        <v>8989223.0280401204</v>
      </c>
      <c r="AR233" s="108">
        <f t="shared" si="75"/>
        <v>20107671.376067065</v>
      </c>
      <c r="AS233" s="108">
        <f>LOOKUPS!$C$4*('Unit Level Costs'!AK233-'Unit Level Costs'!AG233)</f>
        <v>0</v>
      </c>
      <c r="AT233" s="108">
        <f t="shared" si="76"/>
        <v>35663192.750057004</v>
      </c>
      <c r="AU233" s="108">
        <f t="shared" si="83"/>
        <v>-170863573.2727749</v>
      </c>
      <c r="AV233" s="108">
        <f t="shared" si="84"/>
        <v>25848827.001622587</v>
      </c>
      <c r="AW233" s="112">
        <f t="shared" si="85"/>
        <v>16.936768557944486</v>
      </c>
      <c r="AX233" s="109">
        <f t="shared" si="86"/>
        <v>19.749934192324879</v>
      </c>
      <c r="AY233" s="112">
        <f t="shared" si="87"/>
        <v>17.9170227636078</v>
      </c>
      <c r="AZ233" s="108">
        <f t="shared" si="77"/>
        <v>11377.309454890954</v>
      </c>
      <c r="BA233" s="109">
        <f t="shared" si="88"/>
        <v>10754.848034294748</v>
      </c>
    </row>
    <row r="234" spans="1:53" x14ac:dyDescent="0.2">
      <c r="A234" s="21" t="b">
        <f t="shared" si="67"/>
        <v>0</v>
      </c>
      <c r="B234" t="s">
        <v>645</v>
      </c>
      <c r="C234" t="s">
        <v>647</v>
      </c>
      <c r="D234">
        <v>6034</v>
      </c>
      <c r="E234" t="s">
        <v>41</v>
      </c>
      <c r="F234">
        <v>2</v>
      </c>
      <c r="G234">
        <v>2696</v>
      </c>
      <c r="H234" t="s">
        <v>42</v>
      </c>
      <c r="I234">
        <v>0</v>
      </c>
      <c r="J234" t="s">
        <v>312</v>
      </c>
      <c r="K234" t="s">
        <v>62</v>
      </c>
      <c r="L234">
        <v>26</v>
      </c>
      <c r="M234" t="s">
        <v>575</v>
      </c>
      <c r="N234">
        <v>147</v>
      </c>
      <c r="O234">
        <v>26147</v>
      </c>
      <c r="P234">
        <v>635</v>
      </c>
      <c r="Q234">
        <v>10284</v>
      </c>
      <c r="R234">
        <v>1985</v>
      </c>
      <c r="S234">
        <v>2029</v>
      </c>
      <c r="T234">
        <v>0</v>
      </c>
      <c r="U234" s="106">
        <v>2409.3965096638426</v>
      </c>
      <c r="V234" s="104">
        <f>IFERROR(VLOOKUP($C$4&amp;"yr",LOOKUPS!$B$12:$D$26,2,FALSE),"")</f>
        <v>0.12499399999999999</v>
      </c>
      <c r="W234" s="106">
        <v>13.121537477476496</v>
      </c>
      <c r="X234" s="106">
        <v>20.572688626608809</v>
      </c>
      <c r="Y234" s="104">
        <v>0.31280645300781307</v>
      </c>
      <c r="Z234" s="104">
        <v>0.45519410707063801</v>
      </c>
      <c r="AA234" s="105">
        <v>10.845236751111283</v>
      </c>
      <c r="AB234" s="105">
        <v>4.82</v>
      </c>
      <c r="AC234" s="106">
        <f>IFERROR((VLOOKUP($C$4&amp;"yr",LOOKUPS!$B$12:$D$26,3,FALSE))*SUM(AA234:AB234),"")</f>
        <v>17.739430529977657</v>
      </c>
      <c r="AD234" s="106">
        <f>IFERROR(VLOOKUP($C$4,LOOKUPS!$F$12:$I$26,4,FALSE),"")</f>
        <v>84.990216928104203</v>
      </c>
      <c r="AE234" s="106">
        <v>214.13</v>
      </c>
      <c r="AF234" s="107">
        <f t="shared" si="68"/>
        <v>0.99887186791254634</v>
      </c>
      <c r="AG234" s="108">
        <f t="shared" si="69"/>
        <v>22882311.359999999</v>
      </c>
      <c r="AH234" s="109">
        <f t="shared" si="70"/>
        <v>436.36790234003871</v>
      </c>
      <c r="AI234" s="108">
        <f t="shared" si="71"/>
        <v>14965.216197114441</v>
      </c>
      <c r="AJ234" s="108">
        <f t="shared" si="72"/>
        <v>1529033.1297994957</v>
      </c>
      <c r="AK234" s="108">
        <f t="shared" si="78"/>
        <v>22882311.359999999</v>
      </c>
      <c r="AL234" s="108">
        <f t="shared" si="79"/>
        <v>222252.98609801324</v>
      </c>
      <c r="AM234" s="108">
        <f t="shared" si="80"/>
        <v>2000276.874882119</v>
      </c>
      <c r="AN234" s="107">
        <f t="shared" si="81"/>
        <v>0.14535524559049784</v>
      </c>
      <c r="AO234" s="107">
        <f t="shared" si="82"/>
        <v>0.8535166223220485</v>
      </c>
      <c r="AP234" s="108">
        <f t="shared" si="73"/>
        <v>131416604.30362274</v>
      </c>
      <c r="AQ234" s="108">
        <f t="shared" si="74"/>
        <v>8977260.9814880583</v>
      </c>
      <c r="AR234" s="108">
        <f t="shared" si="75"/>
        <v>20063265.516967267</v>
      </c>
      <c r="AS234" s="108">
        <f>LOOKUPS!$C$4*('Unit Level Costs'!AK234-'Unit Level Costs'!AG234)</f>
        <v>0</v>
      </c>
      <c r="AT234" s="108">
        <f t="shared" si="76"/>
        <v>35483772.662692159</v>
      </c>
      <c r="AU234" s="108">
        <f t="shared" si="83"/>
        <v>-170003965.51250166</v>
      </c>
      <c r="AV234" s="108">
        <f t="shared" si="84"/>
        <v>25936937.952268571</v>
      </c>
      <c r="AW234" s="112">
        <f t="shared" si="85"/>
        <v>16.962966626936147</v>
      </c>
      <c r="AX234" s="109">
        <f t="shared" si="86"/>
        <v>19.874207699420396</v>
      </c>
      <c r="AY234" s="112">
        <f t="shared" si="87"/>
        <v>18.029762949669234</v>
      </c>
      <c r="AZ234" s="108">
        <f t="shared" si="77"/>
        <v>11448.899473039963</v>
      </c>
      <c r="BA234" s="109">
        <f t="shared" si="88"/>
        <v>10771.483808104453</v>
      </c>
    </row>
    <row r="235" spans="1:53" x14ac:dyDescent="0.2">
      <c r="A235" s="21" t="b">
        <f t="shared" si="67"/>
        <v>1</v>
      </c>
      <c r="B235" t="s">
        <v>648</v>
      </c>
      <c r="C235" t="s">
        <v>649</v>
      </c>
      <c r="D235">
        <v>6041</v>
      </c>
      <c r="E235" t="s">
        <v>41</v>
      </c>
      <c r="F235">
        <v>1</v>
      </c>
      <c r="G235">
        <v>2704</v>
      </c>
      <c r="H235" t="s">
        <v>42</v>
      </c>
      <c r="I235">
        <v>0</v>
      </c>
      <c r="J235" t="s">
        <v>191</v>
      </c>
      <c r="K235" t="s">
        <v>100</v>
      </c>
      <c r="L235">
        <v>21</v>
      </c>
      <c r="M235" t="s">
        <v>650</v>
      </c>
      <c r="N235">
        <v>161</v>
      </c>
      <c r="O235">
        <v>21161</v>
      </c>
      <c r="P235">
        <v>300</v>
      </c>
      <c r="Q235">
        <v>10121</v>
      </c>
      <c r="R235">
        <v>1977</v>
      </c>
      <c r="S235">
        <v>9999</v>
      </c>
      <c r="T235">
        <v>0</v>
      </c>
      <c r="U235" s="106">
        <v>2354.2229795070293</v>
      </c>
      <c r="V235" s="104">
        <f>IFERROR(VLOOKUP($C$4&amp;"yr",LOOKUPS!$B$12:$D$26,2,FALSE),"")</f>
        <v>0.12499399999999999</v>
      </c>
      <c r="W235" s="106">
        <v>12.91356380394954</v>
      </c>
      <c r="X235" s="106">
        <v>25.290269772453208</v>
      </c>
      <c r="Y235" s="104">
        <v>0.30784853498588605</v>
      </c>
      <c r="Z235" s="104">
        <v>0.44477047372804246</v>
      </c>
      <c r="AA235" s="105">
        <v>17.481282526859282</v>
      </c>
      <c r="AB235" s="105">
        <v>4.82</v>
      </c>
      <c r="AC235" s="106">
        <f>IFERROR((VLOOKUP($C$4&amp;"yr",LOOKUPS!$B$12:$D$26,3,FALSE))*SUM(AA235:AB235),"")</f>
        <v>25.254138089330841</v>
      </c>
      <c r="AD235" s="106">
        <f>IFERROR(VLOOKUP($C$4,LOOKUPS!$F$12:$I$26,4,FALSE),"")</f>
        <v>84.990216928104203</v>
      </c>
      <c r="AE235" s="106">
        <v>205.4</v>
      </c>
      <c r="AF235" s="107">
        <f t="shared" si="68"/>
        <v>0.94296171641114024</v>
      </c>
      <c r="AG235" s="108">
        <f t="shared" si="69"/>
        <v>10639195.199999999</v>
      </c>
      <c r="AH235" s="109">
        <f t="shared" si="70"/>
        <v>207.64543950423419</v>
      </c>
      <c r="AI235" s="108">
        <f t="shared" si="71"/>
        <v>14622.521964601518</v>
      </c>
      <c r="AJ235" s="108">
        <f t="shared" si="72"/>
        <v>727589.62002283661</v>
      </c>
      <c r="AK235" s="108">
        <f t="shared" si="78"/>
        <v>10639195.199999999</v>
      </c>
      <c r="AL235" s="108">
        <f t="shared" si="79"/>
        <v>99124.135629139069</v>
      </c>
      <c r="AM235" s="108">
        <f t="shared" si="80"/>
        <v>892117.22066225158</v>
      </c>
      <c r="AN235" s="107">
        <f t="shared" si="81"/>
        <v>0.13623632457267312</v>
      </c>
      <c r="AO235" s="107">
        <f t="shared" si="82"/>
        <v>0.80672539183846714</v>
      </c>
      <c r="AP235" s="108">
        <f t="shared" si="73"/>
        <v>61102525.096846476</v>
      </c>
      <c r="AQ235" s="108">
        <f t="shared" si="74"/>
        <v>5251409.1820816947</v>
      </c>
      <c r="AR235" s="108">
        <f t="shared" si="75"/>
        <v>9395774.9812563024</v>
      </c>
      <c r="AS235" s="108">
        <f>LOOKUPS!$C$4*('Unit Level Costs'!AK235-'Unit Level Costs'!AG235)</f>
        <v>0</v>
      </c>
      <c r="AT235" s="108">
        <f t="shared" si="76"/>
        <v>22529651.482474536</v>
      </c>
      <c r="AU235" s="108">
        <f t="shared" si="83"/>
        <v>-75821236.109382167</v>
      </c>
      <c r="AV235" s="108">
        <f t="shared" si="84"/>
        <v>22458124.633276835</v>
      </c>
      <c r="AW235" s="112">
        <f t="shared" si="85"/>
        <v>30.866471999108438</v>
      </c>
      <c r="AX235" s="109">
        <f t="shared" si="86"/>
        <v>38.261436061614532</v>
      </c>
      <c r="AY235" s="112">
        <f t="shared" si="87"/>
        <v>34.710547093907763</v>
      </c>
      <c r="AZ235" s="108">
        <f t="shared" si="77"/>
        <v>10413.16412817233</v>
      </c>
      <c r="BA235" s="109">
        <f t="shared" si="88"/>
        <v>9259.9415997325304</v>
      </c>
    </row>
    <row r="236" spans="1:53" x14ac:dyDescent="0.2">
      <c r="A236" s="21" t="b">
        <f t="shared" si="67"/>
        <v>1</v>
      </c>
      <c r="B236" t="s">
        <v>648</v>
      </c>
      <c r="C236" t="s">
        <v>651</v>
      </c>
      <c r="D236">
        <v>6041</v>
      </c>
      <c r="E236" t="s">
        <v>41</v>
      </c>
      <c r="F236">
        <v>2</v>
      </c>
      <c r="G236">
        <v>2705</v>
      </c>
      <c r="H236" t="s">
        <v>42</v>
      </c>
      <c r="I236">
        <v>0</v>
      </c>
      <c r="J236" t="s">
        <v>191</v>
      </c>
      <c r="K236" t="s">
        <v>100</v>
      </c>
      <c r="L236">
        <v>21</v>
      </c>
      <c r="M236" t="s">
        <v>650</v>
      </c>
      <c r="N236">
        <v>161</v>
      </c>
      <c r="O236">
        <v>21161</v>
      </c>
      <c r="P236">
        <v>510</v>
      </c>
      <c r="Q236">
        <v>10048</v>
      </c>
      <c r="R236">
        <v>1981</v>
      </c>
      <c r="S236">
        <v>9999</v>
      </c>
      <c r="T236">
        <v>0</v>
      </c>
      <c r="U236" s="106">
        <v>2329.7647755232038</v>
      </c>
      <c r="V236" s="104">
        <f>IFERROR(VLOOKUP($C$4&amp;"yr",LOOKUPS!$B$12:$D$26,2,FALSE),"")</f>
        <v>0.12499399999999999</v>
      </c>
      <c r="W236" s="106">
        <v>12.820406816247834</v>
      </c>
      <c r="X236" s="106">
        <v>21.294306059755097</v>
      </c>
      <c r="Y236" s="104">
        <v>0.30562775049733937</v>
      </c>
      <c r="Z236" s="104">
        <v>0.44014971899617716</v>
      </c>
      <c r="AA236" s="105">
        <v>17.481282526859282</v>
      </c>
      <c r="AB236" s="105">
        <v>4.82</v>
      </c>
      <c r="AC236" s="106">
        <f>IFERROR((VLOOKUP($C$4&amp;"yr",LOOKUPS!$B$12:$D$26,3,FALSE))*SUM(AA236:AB236),"")</f>
        <v>25.254138089330841</v>
      </c>
      <c r="AD236" s="106">
        <f>IFERROR(VLOOKUP($C$4,LOOKUPS!$F$12:$I$26,4,FALSE),"")</f>
        <v>84.990216928104203</v>
      </c>
      <c r="AE236" s="106">
        <v>205.4</v>
      </c>
      <c r="AF236" s="107">
        <f t="shared" si="68"/>
        <v>0.93616039190782907</v>
      </c>
      <c r="AG236" s="108">
        <f t="shared" si="69"/>
        <v>17956177.920000002</v>
      </c>
      <c r="AH236" s="109">
        <f t="shared" si="70"/>
        <v>354.12984724635692</v>
      </c>
      <c r="AI236" s="108">
        <f t="shared" si="71"/>
        <v>14470.624376473588</v>
      </c>
      <c r="AJ236" s="108">
        <f t="shared" si="72"/>
        <v>1240870.9847512345</v>
      </c>
      <c r="AK236" s="108">
        <f t="shared" si="78"/>
        <v>17956177.920000002</v>
      </c>
      <c r="AL236" s="108">
        <f t="shared" si="79"/>
        <v>167295.6066754967</v>
      </c>
      <c r="AM236" s="108">
        <f t="shared" si="80"/>
        <v>1505660.4600794704</v>
      </c>
      <c r="AN236" s="107">
        <f t="shared" si="81"/>
        <v>0.13482111253414111</v>
      </c>
      <c r="AO236" s="107">
        <f t="shared" si="82"/>
        <v>0.80133927937368798</v>
      </c>
      <c r="AP236" s="108">
        <f t="shared" si="73"/>
        <v>103124955.27403243</v>
      </c>
      <c r="AQ236" s="108">
        <f t="shared" si="74"/>
        <v>7540949.3521582456</v>
      </c>
      <c r="AR236" s="108">
        <f t="shared" si="75"/>
        <v>15908470.83098889</v>
      </c>
      <c r="AS236" s="108">
        <f>LOOKUPS!$C$4*('Unit Level Costs'!AK236-'Unit Level Costs'!AG236)</f>
        <v>0</v>
      </c>
      <c r="AT236" s="108">
        <f t="shared" si="76"/>
        <v>38024157.174492352</v>
      </c>
      <c r="AU236" s="108">
        <f t="shared" si="83"/>
        <v>-127966409.12222338</v>
      </c>
      <c r="AV236" s="108">
        <f t="shared" si="84"/>
        <v>36632123.509448528</v>
      </c>
      <c r="AW236" s="112">
        <f t="shared" si="85"/>
        <v>29.521299119418451</v>
      </c>
      <c r="AX236" s="109">
        <f t="shared" si="86"/>
        <v>36.839950167539214</v>
      </c>
      <c r="AY236" s="112">
        <f t="shared" si="87"/>
        <v>33.420983550339486</v>
      </c>
      <c r="AZ236" s="108">
        <f t="shared" si="77"/>
        <v>17044.701610673139</v>
      </c>
      <c r="BA236" s="109">
        <f t="shared" si="88"/>
        <v>15055.86255090341</v>
      </c>
    </row>
    <row r="237" spans="1:53" x14ac:dyDescent="0.2">
      <c r="A237" s="21" t="b">
        <f t="shared" si="67"/>
        <v>1</v>
      </c>
      <c r="B237" t="s">
        <v>648</v>
      </c>
      <c r="C237" t="s">
        <v>652</v>
      </c>
      <c r="D237">
        <v>6041</v>
      </c>
      <c r="E237" t="s">
        <v>41</v>
      </c>
      <c r="F237">
        <v>3</v>
      </c>
      <c r="G237">
        <v>89571</v>
      </c>
      <c r="H237" t="s">
        <v>42</v>
      </c>
      <c r="I237">
        <v>0</v>
      </c>
      <c r="J237" t="s">
        <v>191</v>
      </c>
      <c r="K237" t="s">
        <v>100</v>
      </c>
      <c r="L237">
        <v>21</v>
      </c>
      <c r="M237" t="s">
        <v>650</v>
      </c>
      <c r="N237">
        <v>161</v>
      </c>
      <c r="O237">
        <v>21161</v>
      </c>
      <c r="P237">
        <v>268</v>
      </c>
      <c r="Q237">
        <v>10121</v>
      </c>
      <c r="R237">
        <v>2005</v>
      </c>
      <c r="S237">
        <v>9999</v>
      </c>
      <c r="T237">
        <v>0</v>
      </c>
      <c r="U237" s="106">
        <v>2567.8452577106823</v>
      </c>
      <c r="V237" s="104">
        <f>IFERROR(VLOOKUP($C$4&amp;"yr",LOOKUPS!$B$12:$D$26,2,FALSE),"")</f>
        <v>0.12499399999999999</v>
      </c>
      <c r="W237" s="106">
        <v>13.702570870392737</v>
      </c>
      <c r="X237" s="106">
        <v>27.385087491770868</v>
      </c>
      <c r="Y237" s="104">
        <v>0.32665780198495886</v>
      </c>
      <c r="Z237" s="104">
        <v>0.48512896258086879</v>
      </c>
      <c r="AA237" s="105">
        <v>17.481282526859282</v>
      </c>
      <c r="AB237" s="105">
        <v>4.82</v>
      </c>
      <c r="AC237" s="106">
        <f>IFERROR((VLOOKUP($C$4&amp;"yr",LOOKUPS!$B$12:$D$26,3,FALSE))*SUM(AA237:AB237),"")</f>
        <v>25.254138089330841</v>
      </c>
      <c r="AD237" s="106">
        <f>IFERROR(VLOOKUP($C$4,LOOKUPS!$F$12:$I$26,4,FALSE),"")</f>
        <v>84.990216928104203</v>
      </c>
      <c r="AE237" s="106">
        <v>205.4</v>
      </c>
      <c r="AF237" s="107">
        <f t="shared" si="68"/>
        <v>0.94296171641114024</v>
      </c>
      <c r="AG237" s="108">
        <f t="shared" si="69"/>
        <v>9504347.7119999994</v>
      </c>
      <c r="AH237" s="109">
        <f t="shared" si="70"/>
        <v>180.45570906803101</v>
      </c>
      <c r="AI237" s="108">
        <f t="shared" si="71"/>
        <v>15030.990230280973</v>
      </c>
      <c r="AJ237" s="108">
        <f t="shared" si="72"/>
        <v>632316.80457438075</v>
      </c>
      <c r="AK237" s="108">
        <f t="shared" si="78"/>
        <v>9504347.7119999994</v>
      </c>
      <c r="AL237" s="108">
        <f t="shared" si="79"/>
        <v>88550.894495364235</v>
      </c>
      <c r="AM237" s="108">
        <f t="shared" si="80"/>
        <v>796958.05045827816</v>
      </c>
      <c r="AN237" s="107">
        <f t="shared" si="81"/>
        <v>0.1400419755647152</v>
      </c>
      <c r="AO237" s="107">
        <f t="shared" si="82"/>
        <v>0.80291974084642503</v>
      </c>
      <c r="AP237" s="108">
        <f t="shared" si="73"/>
        <v>57920011.800624706</v>
      </c>
      <c r="AQ237" s="108">
        <f t="shared" si="74"/>
        <v>4941795.3812175794</v>
      </c>
      <c r="AR237" s="108">
        <f t="shared" si="75"/>
        <v>8664365.8272207268</v>
      </c>
      <c r="AS237" s="108">
        <f>LOOKUPS!$C$4*('Unit Level Costs'!AK237-'Unit Level Costs'!AG237)</f>
        <v>0</v>
      </c>
      <c r="AT237" s="108">
        <f t="shared" si="76"/>
        <v>20126488.657677252</v>
      </c>
      <c r="AU237" s="108">
        <f t="shared" si="83"/>
        <v>-67733637.591048077</v>
      </c>
      <c r="AV237" s="108">
        <f t="shared" si="84"/>
        <v>23919024.075692177</v>
      </c>
      <c r="AW237" s="112">
        <f t="shared" si="85"/>
        <v>37.827595127401885</v>
      </c>
      <c r="AX237" s="109">
        <f t="shared" si="86"/>
        <v>47.112548369435586</v>
      </c>
      <c r="AY237" s="112">
        <f t="shared" si="87"/>
        <v>42.740223504885769</v>
      </c>
      <c r="AZ237" s="108">
        <f t="shared" si="77"/>
        <v>11454.379899309386</v>
      </c>
      <c r="BA237" s="109">
        <f t="shared" si="88"/>
        <v>10137.795494143706</v>
      </c>
    </row>
    <row r="238" spans="1:53" x14ac:dyDescent="0.2">
      <c r="A238" s="21" t="b">
        <f t="shared" si="67"/>
        <v>1</v>
      </c>
      <c r="B238" t="s">
        <v>648</v>
      </c>
      <c r="C238" t="s">
        <v>653</v>
      </c>
      <c r="D238">
        <v>6041</v>
      </c>
      <c r="E238" t="s">
        <v>41</v>
      </c>
      <c r="F238">
        <v>4</v>
      </c>
      <c r="G238">
        <v>90241</v>
      </c>
      <c r="H238" t="s">
        <v>42</v>
      </c>
      <c r="I238">
        <v>0</v>
      </c>
      <c r="J238" t="s">
        <v>191</v>
      </c>
      <c r="K238" t="s">
        <v>100</v>
      </c>
      <c r="L238">
        <v>21</v>
      </c>
      <c r="M238" t="s">
        <v>650</v>
      </c>
      <c r="N238">
        <v>161</v>
      </c>
      <c r="O238">
        <v>21161</v>
      </c>
      <c r="P238">
        <v>268</v>
      </c>
      <c r="Q238">
        <v>10121</v>
      </c>
      <c r="R238">
        <v>2009</v>
      </c>
      <c r="S238">
        <v>9999</v>
      </c>
      <c r="T238">
        <v>0</v>
      </c>
      <c r="U238" s="106">
        <v>2567.8504792175727</v>
      </c>
      <c r="V238" s="104">
        <f>IFERROR(VLOOKUP($C$4&amp;"yr",LOOKUPS!$B$12:$D$26,2,FALSE),"")</f>
        <v>0.12499399999999999</v>
      </c>
      <c r="W238" s="106">
        <v>13.702589631765282</v>
      </c>
      <c r="X238" s="106">
        <v>27.385110539240451</v>
      </c>
      <c r="Y238" s="104">
        <v>0.32665824924035164</v>
      </c>
      <c r="Z238" s="104">
        <v>0.48512994905161233</v>
      </c>
      <c r="AA238" s="105">
        <v>17.481282526859282</v>
      </c>
      <c r="AB238" s="105">
        <v>4.82</v>
      </c>
      <c r="AC238" s="106">
        <f>IFERROR((VLOOKUP($C$4&amp;"yr",LOOKUPS!$B$12:$D$26,3,FALSE))*SUM(AA238:AB238),"")</f>
        <v>25.254138089330841</v>
      </c>
      <c r="AD238" s="106">
        <f>IFERROR(VLOOKUP($C$4,LOOKUPS!$F$12:$I$26,4,FALSE),"")</f>
        <v>84.990216928104203</v>
      </c>
      <c r="AE238" s="106">
        <v>205.4</v>
      </c>
      <c r="AF238" s="107">
        <f t="shared" si="68"/>
        <v>0.94296171641114024</v>
      </c>
      <c r="AG238" s="108">
        <f t="shared" si="69"/>
        <v>9504347.7119999994</v>
      </c>
      <c r="AH238" s="109">
        <f t="shared" si="70"/>
        <v>180.45558920358579</v>
      </c>
      <c r="AI238" s="108">
        <f t="shared" si="71"/>
        <v>15031.000214351368</v>
      </c>
      <c r="AJ238" s="108">
        <f t="shared" si="72"/>
        <v>632316.3845693646</v>
      </c>
      <c r="AK238" s="108">
        <f t="shared" si="78"/>
        <v>9504347.7120000012</v>
      </c>
      <c r="AL238" s="108">
        <f t="shared" si="79"/>
        <v>88550.894495364264</v>
      </c>
      <c r="AM238" s="108">
        <f t="shared" si="80"/>
        <v>796958.05045827827</v>
      </c>
      <c r="AN238" s="107">
        <f t="shared" si="81"/>
        <v>0.1400420685851298</v>
      </c>
      <c r="AO238" s="107">
        <f t="shared" si="82"/>
        <v>0.80291964782601044</v>
      </c>
      <c r="AP238" s="108">
        <f t="shared" si="73"/>
        <v>57920091.103912361</v>
      </c>
      <c r="AQ238" s="108">
        <f t="shared" si="74"/>
        <v>4941796.2577639632</v>
      </c>
      <c r="AR238" s="108">
        <f t="shared" si="75"/>
        <v>8664371.9351954833</v>
      </c>
      <c r="AS238" s="108">
        <f>LOOKUPS!$C$4*('Unit Level Costs'!AK238-'Unit Level Costs'!AG238)</f>
        <v>2.9406903970452491E-9</v>
      </c>
      <c r="AT238" s="108">
        <f t="shared" si="76"/>
        <v>20126488.657677256</v>
      </c>
      <c r="AU238" s="108">
        <f t="shared" si="83"/>
        <v>-67733637.591048092</v>
      </c>
      <c r="AV238" s="108">
        <f t="shared" si="84"/>
        <v>23919110.363500983</v>
      </c>
      <c r="AW238" s="112">
        <f t="shared" si="85"/>
        <v>37.82775671674387</v>
      </c>
      <c r="AX238" s="109">
        <f t="shared" si="86"/>
        <v>47.112755079747402</v>
      </c>
      <c r="AY238" s="112">
        <f t="shared" si="87"/>
        <v>42.740411031250474</v>
      </c>
      <c r="AZ238" s="108">
        <f t="shared" si="77"/>
        <v>11454.430156375127</v>
      </c>
      <c r="BA238" s="109">
        <f t="shared" si="88"/>
        <v>10137.838800087357</v>
      </c>
    </row>
    <row r="239" spans="1:53" x14ac:dyDescent="0.2">
      <c r="A239" s="21" t="b">
        <f t="shared" si="67"/>
        <v>1</v>
      </c>
      <c r="B239" t="s">
        <v>654</v>
      </c>
      <c r="C239" t="s">
        <v>655</v>
      </c>
      <c r="D239">
        <v>6064</v>
      </c>
      <c r="E239" t="s">
        <v>41</v>
      </c>
      <c r="F239" t="s">
        <v>656</v>
      </c>
      <c r="G239">
        <v>2731</v>
      </c>
      <c r="H239" t="s">
        <v>42</v>
      </c>
      <c r="I239">
        <v>0</v>
      </c>
      <c r="J239" t="s">
        <v>235</v>
      </c>
      <c r="K239" t="s">
        <v>236</v>
      </c>
      <c r="L239">
        <v>20</v>
      </c>
      <c r="M239" t="s">
        <v>657</v>
      </c>
      <c r="N239">
        <v>209</v>
      </c>
      <c r="O239">
        <v>20209</v>
      </c>
      <c r="P239">
        <v>240</v>
      </c>
      <c r="Q239">
        <v>11426</v>
      </c>
      <c r="R239">
        <v>1981</v>
      </c>
      <c r="S239">
        <v>9999</v>
      </c>
      <c r="T239">
        <v>0</v>
      </c>
      <c r="U239" s="106">
        <v>2819.4684008778245</v>
      </c>
      <c r="V239" s="104">
        <f>IFERROR(VLOOKUP($C$4&amp;"yr",LOOKUPS!$B$12:$D$26,2,FALSE),"")</f>
        <v>0.12499399999999999</v>
      </c>
      <c r="W239" s="106">
        <v>14.578635317808782</v>
      </c>
      <c r="X239" s="106">
        <v>29.692372330059783</v>
      </c>
      <c r="Y239" s="104">
        <v>0.34754244396177436</v>
      </c>
      <c r="Z239" s="104">
        <v>0.53266674704800709</v>
      </c>
      <c r="AA239" s="105">
        <v>18.678030619587133</v>
      </c>
      <c r="AB239" s="105">
        <v>4.82</v>
      </c>
      <c r="AC239" s="106">
        <f>IFERROR((VLOOKUP($C$4&amp;"yr",LOOKUPS!$B$12:$D$26,3,FALSE))*SUM(AA239:AB239),"")</f>
        <v>26.609344524453693</v>
      </c>
      <c r="AD239" s="106">
        <f>IFERROR(VLOOKUP($C$4,LOOKUPS!$F$12:$I$26,4,FALSE),"")</f>
        <v>84.990216928104203</v>
      </c>
      <c r="AE239" s="106">
        <v>214.13</v>
      </c>
      <c r="AF239" s="107">
        <f t="shared" si="68"/>
        <v>1.1097928785267166</v>
      </c>
      <c r="AG239" s="108">
        <f t="shared" si="69"/>
        <v>9608808.9600000009</v>
      </c>
      <c r="AH239" s="109">
        <f t="shared" si="70"/>
        <v>156.58981344917416</v>
      </c>
      <c r="AI239" s="108">
        <f t="shared" si="71"/>
        <v>17512.250251770529</v>
      </c>
      <c r="AJ239" s="108">
        <f t="shared" si="72"/>
        <v>548690.70632590621</v>
      </c>
      <c r="AK239" s="108">
        <f t="shared" si="78"/>
        <v>9608808.9600000009</v>
      </c>
      <c r="AL239" s="108">
        <f t="shared" si="79"/>
        <v>93329.141912582796</v>
      </c>
      <c r="AM239" s="108">
        <f t="shared" si="80"/>
        <v>839962.27721324505</v>
      </c>
      <c r="AN239" s="107">
        <f t="shared" si="81"/>
        <v>0.17009426410285874</v>
      </c>
      <c r="AO239" s="107">
        <f t="shared" si="82"/>
        <v>0.93969861442385783</v>
      </c>
      <c r="AP239" s="108">
        <f t="shared" si="73"/>
        <v>55184854.864726968</v>
      </c>
      <c r="AQ239" s="108">
        <f t="shared" si="74"/>
        <v>4649523.0440274822</v>
      </c>
      <c r="AR239" s="108">
        <f t="shared" si="75"/>
        <v>7999161.709796303</v>
      </c>
      <c r="AS239" s="108">
        <f>LOOKUPS!$C$4*('Unit Level Costs'!AK239-'Unit Level Costs'!AG239)</f>
        <v>0</v>
      </c>
      <c r="AT239" s="108">
        <f t="shared" si="76"/>
        <v>22350845.621911917</v>
      </c>
      <c r="AU239" s="108">
        <f t="shared" si="83"/>
        <v>-71388576.151778102</v>
      </c>
      <c r="AV239" s="108">
        <f t="shared" si="84"/>
        <v>18795809.088684574</v>
      </c>
      <c r="AW239" s="112">
        <f t="shared" si="85"/>
        <v>34.25574530785002</v>
      </c>
      <c r="AX239" s="109">
        <f t="shared" si="86"/>
        <v>36.453970221987284</v>
      </c>
      <c r="AY239" s="112">
        <f t="shared" si="87"/>
        <v>33.070824840775906</v>
      </c>
      <c r="AZ239" s="108">
        <f t="shared" si="77"/>
        <v>7936.9979617862173</v>
      </c>
      <c r="BA239" s="109">
        <f t="shared" si="88"/>
        <v>8221.3788738840049</v>
      </c>
    </row>
    <row r="240" spans="1:53" x14ac:dyDescent="0.2">
      <c r="A240" s="21" t="b">
        <f t="shared" si="67"/>
        <v>1</v>
      </c>
      <c r="B240" t="s">
        <v>658</v>
      </c>
      <c r="C240" t="s">
        <v>659</v>
      </c>
      <c r="D240">
        <v>6065</v>
      </c>
      <c r="E240" t="s">
        <v>41</v>
      </c>
      <c r="F240">
        <v>1</v>
      </c>
      <c r="G240">
        <v>2733</v>
      </c>
      <c r="H240" t="s">
        <v>42</v>
      </c>
      <c r="I240">
        <v>0</v>
      </c>
      <c r="J240" t="s">
        <v>235</v>
      </c>
      <c r="K240" t="s">
        <v>327</v>
      </c>
      <c r="L240">
        <v>29</v>
      </c>
      <c r="M240" t="s">
        <v>618</v>
      </c>
      <c r="N240">
        <v>165</v>
      </c>
      <c r="O240">
        <v>29165</v>
      </c>
      <c r="P240">
        <v>700</v>
      </c>
      <c r="Q240">
        <v>9632</v>
      </c>
      <c r="R240">
        <v>1980</v>
      </c>
      <c r="S240">
        <v>2039</v>
      </c>
      <c r="T240">
        <v>0</v>
      </c>
      <c r="U240" s="106">
        <v>2262.916180130032</v>
      </c>
      <c r="V240" s="104">
        <f>IFERROR(VLOOKUP($C$4&amp;"yr",LOOKUPS!$B$12:$D$26,2,FALSE),"")</f>
        <v>0.12499399999999999</v>
      </c>
      <c r="W240" s="106">
        <v>12.562715549100819</v>
      </c>
      <c r="X240" s="106">
        <v>19.472663369775837</v>
      </c>
      <c r="Y240" s="104">
        <v>0.29948460672430882</v>
      </c>
      <c r="Z240" s="104">
        <v>0.42752037942219101</v>
      </c>
      <c r="AA240" s="105">
        <v>10.673522993162983</v>
      </c>
      <c r="AB240" s="105">
        <v>4.82</v>
      </c>
      <c r="AC240" s="106">
        <f>IFERROR((VLOOKUP($C$4&amp;"yr",LOOKUPS!$B$12:$D$26,3,FALSE))*SUM(AA240:AB240),"")</f>
        <v>17.54498059420192</v>
      </c>
      <c r="AD240" s="106">
        <f>IFERROR(VLOOKUP($C$4,LOOKUPS!$F$12:$I$26,4,FALSE),"")</f>
        <v>84.990216928104203</v>
      </c>
      <c r="AE240" s="106">
        <v>214.13</v>
      </c>
      <c r="AF240" s="107">
        <f t="shared" si="68"/>
        <v>0.93554393540778369</v>
      </c>
      <c r="AG240" s="108">
        <f t="shared" si="69"/>
        <v>23625369.600000001</v>
      </c>
      <c r="AH240" s="109">
        <f t="shared" si="70"/>
        <v>490.36077529298376</v>
      </c>
      <c r="AI240" s="108">
        <f t="shared" si="71"/>
        <v>13749.876294594542</v>
      </c>
      <c r="AJ240" s="108">
        <f t="shared" si="72"/>
        <v>1718224.1566266152</v>
      </c>
      <c r="AK240" s="108">
        <f t="shared" si="78"/>
        <v>23625369.599999998</v>
      </c>
      <c r="AL240" s="108">
        <f t="shared" si="79"/>
        <v>229470.21647682111</v>
      </c>
      <c r="AM240" s="108">
        <f t="shared" si="80"/>
        <v>2065231.94829139</v>
      </c>
      <c r="AN240" s="107">
        <f t="shared" si="81"/>
        <v>0.13355080336394487</v>
      </c>
      <c r="AO240" s="107">
        <f t="shared" si="82"/>
        <v>0.80199313204383882</v>
      </c>
      <c r="AP240" s="108">
        <f t="shared" si="73"/>
        <v>138699008.69195491</v>
      </c>
      <c r="AQ240" s="108">
        <f t="shared" si="74"/>
        <v>9548630.307022566</v>
      </c>
      <c r="AR240" s="108">
        <f t="shared" si="75"/>
        <v>21585561.329293821</v>
      </c>
      <c r="AS240" s="108">
        <f>LOOKUPS!$C$4*('Unit Level Costs'!AK240-'Unit Level Costs'!AG240)</f>
        <v>-5.8813807940904981E-9</v>
      </c>
      <c r="AT240" s="108">
        <f t="shared" si="76"/>
        <v>36234454.45529826</v>
      </c>
      <c r="AU240" s="108">
        <f t="shared" si="83"/>
        <v>-175524511.29213652</v>
      </c>
      <c r="AV240" s="108">
        <f t="shared" si="84"/>
        <v>30543143.491433054</v>
      </c>
      <c r="AW240" s="112">
        <f t="shared" si="85"/>
        <v>17.775994694078985</v>
      </c>
      <c r="AX240" s="109">
        <f t="shared" si="86"/>
        <v>22.164771721645252</v>
      </c>
      <c r="AY240" s="112">
        <f t="shared" si="87"/>
        <v>20.107748999043139</v>
      </c>
      <c r="AZ240" s="108">
        <f t="shared" si="77"/>
        <v>14075.424299330198</v>
      </c>
      <c r="BA240" s="109">
        <f t="shared" si="88"/>
        <v>12443.196285855289</v>
      </c>
    </row>
    <row r="241" spans="1:53" x14ac:dyDescent="0.2">
      <c r="A241" s="21" t="b">
        <f t="shared" si="67"/>
        <v>1</v>
      </c>
      <c r="B241" t="s">
        <v>658</v>
      </c>
      <c r="C241" t="s">
        <v>660</v>
      </c>
      <c r="D241">
        <v>6065</v>
      </c>
      <c r="E241" t="s">
        <v>41</v>
      </c>
      <c r="F241">
        <v>2</v>
      </c>
      <c r="G241">
        <v>2732</v>
      </c>
      <c r="H241" t="s">
        <v>42</v>
      </c>
      <c r="I241">
        <v>0</v>
      </c>
      <c r="J241" t="s">
        <v>235</v>
      </c>
      <c r="K241" t="s">
        <v>327</v>
      </c>
      <c r="L241">
        <v>29</v>
      </c>
      <c r="M241" t="s">
        <v>618</v>
      </c>
      <c r="N241">
        <v>165</v>
      </c>
      <c r="O241">
        <v>29165</v>
      </c>
      <c r="P241">
        <v>882</v>
      </c>
      <c r="Q241">
        <v>9502</v>
      </c>
      <c r="R241">
        <v>2010</v>
      </c>
      <c r="S241">
        <v>9999</v>
      </c>
      <c r="T241">
        <v>0</v>
      </c>
      <c r="U241" s="106">
        <v>2219.5676229514188</v>
      </c>
      <c r="V241" s="104">
        <f>IFERROR(VLOOKUP($C$4&amp;"yr",LOOKUPS!$B$12:$D$26,2,FALSE),"")</f>
        <v>0.12499399999999999</v>
      </c>
      <c r="W241" s="106">
        <v>12.393162311709213</v>
      </c>
      <c r="X241" s="106">
        <v>18.430733779135316</v>
      </c>
      <c r="Y241" s="104">
        <v>0.29544259969003406</v>
      </c>
      <c r="Z241" s="104">
        <v>0.41933077356089904</v>
      </c>
      <c r="AA241" s="105">
        <v>10.673522993162983</v>
      </c>
      <c r="AB241" s="105">
        <v>4.82</v>
      </c>
      <c r="AC241" s="106">
        <f>IFERROR((VLOOKUP($C$4&amp;"yr",LOOKUPS!$B$12:$D$26,3,FALSE))*SUM(AA241:AB241),"")</f>
        <v>17.54498059420192</v>
      </c>
      <c r="AD241" s="106">
        <f>IFERROR(VLOOKUP($C$4,LOOKUPS!$F$12:$I$26,4,FALSE),"")</f>
        <v>84.990216928104203</v>
      </c>
      <c r="AE241" s="106">
        <v>214.13</v>
      </c>
      <c r="AF241" s="107">
        <f t="shared" si="68"/>
        <v>0.92291720039916525</v>
      </c>
      <c r="AG241" s="108">
        <f t="shared" si="69"/>
        <v>29366197.056000002</v>
      </c>
      <c r="AH241" s="109">
        <f t="shared" si="70"/>
        <v>621.41962707338996</v>
      </c>
      <c r="AI241" s="108">
        <f t="shared" si="71"/>
        <v>13486.481010375663</v>
      </c>
      <c r="AJ241" s="108">
        <f t="shared" si="72"/>
        <v>2177454.3732651584</v>
      </c>
      <c r="AK241" s="108">
        <f t="shared" si="78"/>
        <v>29366197.056000002</v>
      </c>
      <c r="AL241" s="108">
        <f t="shared" si="79"/>
        <v>285230.14495152317</v>
      </c>
      <c r="AM241" s="108">
        <f t="shared" si="80"/>
        <v>2567071.3045637081</v>
      </c>
      <c r="AN241" s="107">
        <f t="shared" si="81"/>
        <v>0.13099247839752068</v>
      </c>
      <c r="AO241" s="107">
        <f t="shared" si="82"/>
        <v>0.79192472200164454</v>
      </c>
      <c r="AP241" s="108">
        <f t="shared" si="73"/>
        <v>172402084.86752304</v>
      </c>
      <c r="AQ241" s="108">
        <f t="shared" si="74"/>
        <v>11453219.711719198</v>
      </c>
      <c r="AR241" s="108">
        <f t="shared" si="75"/>
        <v>26985545.474216167</v>
      </c>
      <c r="AS241" s="108">
        <f>LOOKUPS!$C$4*('Unit Level Costs'!AK241-'Unit Level Costs'!AG241)</f>
        <v>0</v>
      </c>
      <c r="AT241" s="108">
        <f t="shared" si="76"/>
        <v>45039216.222502865</v>
      </c>
      <c r="AU241" s="108">
        <f t="shared" si="83"/>
        <v>-218175947.044781</v>
      </c>
      <c r="AV241" s="108">
        <f t="shared" si="84"/>
        <v>37704119.231180251</v>
      </c>
      <c r="AW241" s="112">
        <f t="shared" si="85"/>
        <v>17.315687388958597</v>
      </c>
      <c r="AX241" s="109">
        <f t="shared" si="86"/>
        <v>21.865319907164913</v>
      </c>
      <c r="AY241" s="112">
        <f t="shared" si="87"/>
        <v>19.836088095042104</v>
      </c>
      <c r="AZ241" s="108">
        <f t="shared" si="77"/>
        <v>17495.429699827135</v>
      </c>
      <c r="BA241" s="109">
        <f t="shared" si="88"/>
        <v>15272.436277061483</v>
      </c>
    </row>
    <row r="242" spans="1:53" x14ac:dyDescent="0.2">
      <c r="A242" s="21" t="b">
        <f t="shared" si="67"/>
        <v>1</v>
      </c>
      <c r="B242" t="s">
        <v>661</v>
      </c>
      <c r="C242" t="s">
        <v>662</v>
      </c>
      <c r="D242">
        <v>6068</v>
      </c>
      <c r="E242" t="s">
        <v>41</v>
      </c>
      <c r="F242">
        <v>1</v>
      </c>
      <c r="G242">
        <v>2734</v>
      </c>
      <c r="H242" t="s">
        <v>42</v>
      </c>
      <c r="I242">
        <v>0</v>
      </c>
      <c r="J242" t="s">
        <v>235</v>
      </c>
      <c r="K242" t="s">
        <v>236</v>
      </c>
      <c r="L242">
        <v>20</v>
      </c>
      <c r="M242" t="s">
        <v>663</v>
      </c>
      <c r="N242">
        <v>149</v>
      </c>
      <c r="O242">
        <v>20149</v>
      </c>
      <c r="P242">
        <v>728</v>
      </c>
      <c r="Q242">
        <v>10990</v>
      </c>
      <c r="R242">
        <v>1978</v>
      </c>
      <c r="S242">
        <v>2039</v>
      </c>
      <c r="T242">
        <v>0</v>
      </c>
      <c r="U242" s="106">
        <v>2657.8540877546047</v>
      </c>
      <c r="V242" s="104">
        <f>IFERROR(VLOOKUP($C$4&amp;"yr",LOOKUPS!$B$12:$D$26,2,FALSE),"")</f>
        <v>0.12499399999999999</v>
      </c>
      <c r="W242" s="106">
        <v>14.02232023863994</v>
      </c>
      <c r="X242" s="106">
        <v>21.110336676592812</v>
      </c>
      <c r="Y242" s="104">
        <v>0.33428035886174134</v>
      </c>
      <c r="Z242" s="104">
        <v>0.50213383863841421</v>
      </c>
      <c r="AA242" s="105">
        <v>9.6536425453775987</v>
      </c>
      <c r="AB242" s="105">
        <v>4.82</v>
      </c>
      <c r="AC242" s="106">
        <f>IFERROR((VLOOKUP($C$4&amp;"yr",LOOKUPS!$B$12:$D$26,3,FALSE))*SUM(AA242:AB242),"")</f>
        <v>16.390060394793643</v>
      </c>
      <c r="AD242" s="106">
        <f>IFERROR(VLOOKUP($C$4,LOOKUPS!$F$12:$I$26,4,FALSE),"")</f>
        <v>84.990216928104203</v>
      </c>
      <c r="AE242" s="106">
        <v>214.13</v>
      </c>
      <c r="AF242" s="107">
        <f t="shared" si="68"/>
        <v>1.0674447518824275</v>
      </c>
      <c r="AG242" s="108">
        <f t="shared" si="69"/>
        <v>28034522.879999999</v>
      </c>
      <c r="AH242" s="109">
        <f t="shared" si="70"/>
        <v>484.6438987486523</v>
      </c>
      <c r="AI242" s="108">
        <f t="shared" si="71"/>
        <v>16508.450886636172</v>
      </c>
      <c r="AJ242" s="108">
        <f t="shared" si="72"/>
        <v>1698192.2212152777</v>
      </c>
      <c r="AK242" s="108">
        <f t="shared" si="78"/>
        <v>28034522.879999999</v>
      </c>
      <c r="AL242" s="108">
        <f t="shared" si="79"/>
        <v>272295.76269139064</v>
      </c>
      <c r="AM242" s="108">
        <f t="shared" si="80"/>
        <v>2450661.8642225158</v>
      </c>
      <c r="AN242" s="107">
        <f t="shared" si="81"/>
        <v>0.160344488267958</v>
      </c>
      <c r="AO242" s="107">
        <f t="shared" si="82"/>
        <v>0.90710026361446949</v>
      </c>
      <c r="AP242" s="108">
        <f t="shared" si="73"/>
        <v>161006367.24769992</v>
      </c>
      <c r="AQ242" s="108">
        <f t="shared" si="74"/>
        <v>10230995.870840609</v>
      </c>
      <c r="AR242" s="108">
        <f t="shared" si="75"/>
        <v>23812595.152647901</v>
      </c>
      <c r="AS242" s="108">
        <f>LOOKUPS!$C$4*('Unit Level Costs'!AK242-'Unit Level Costs'!AG242)</f>
        <v>0</v>
      </c>
      <c r="AT242" s="108">
        <f t="shared" si="76"/>
        <v>40166495.961824611</v>
      </c>
      <c r="AU242" s="108">
        <f t="shared" si="83"/>
        <v>-208282283.45770386</v>
      </c>
      <c r="AV242" s="108">
        <f t="shared" si="84"/>
        <v>26934170.775309175</v>
      </c>
      <c r="AW242" s="112">
        <f t="shared" si="85"/>
        <v>15.860495907839143</v>
      </c>
      <c r="AX242" s="109">
        <f t="shared" si="86"/>
        <v>17.48483221098487</v>
      </c>
      <c r="AY242" s="112">
        <f t="shared" si="87"/>
        <v>15.86213572619511</v>
      </c>
      <c r="AZ242" s="108">
        <f t="shared" si="77"/>
        <v>11547.63480867004</v>
      </c>
      <c r="BA242" s="109">
        <f t="shared" si="88"/>
        <v>11546.441020906896</v>
      </c>
    </row>
    <row r="243" spans="1:53" x14ac:dyDescent="0.2">
      <c r="A243" s="21" t="b">
        <f t="shared" si="67"/>
        <v>1</v>
      </c>
      <c r="B243" t="s">
        <v>661</v>
      </c>
      <c r="C243" t="s">
        <v>664</v>
      </c>
      <c r="D243">
        <v>6068</v>
      </c>
      <c r="E243" t="s">
        <v>41</v>
      </c>
      <c r="F243">
        <v>2</v>
      </c>
      <c r="G243">
        <v>2735</v>
      </c>
      <c r="H243" t="s">
        <v>42</v>
      </c>
      <c r="I243">
        <v>0</v>
      </c>
      <c r="J243" t="s">
        <v>235</v>
      </c>
      <c r="K243" t="s">
        <v>236</v>
      </c>
      <c r="L243">
        <v>20</v>
      </c>
      <c r="M243" t="s">
        <v>663</v>
      </c>
      <c r="N243">
        <v>149</v>
      </c>
      <c r="O243">
        <v>20149</v>
      </c>
      <c r="P243">
        <v>733</v>
      </c>
      <c r="Q243">
        <v>11132</v>
      </c>
      <c r="R243">
        <v>1980</v>
      </c>
      <c r="S243">
        <v>2039</v>
      </c>
      <c r="T243">
        <v>0</v>
      </c>
      <c r="U243" s="106">
        <v>2705.7883802915858</v>
      </c>
      <c r="V243" s="104">
        <f>IFERROR(VLOOKUP($C$4&amp;"yr",LOOKUPS!$B$12:$D$26,2,FALSE),"")</f>
        <v>0.12499399999999999</v>
      </c>
      <c r="W243" s="106">
        <v>14.189666515199999</v>
      </c>
      <c r="X243" s="106">
        <v>21.289415999701934</v>
      </c>
      <c r="Y243" s="104">
        <v>0.33826975379999996</v>
      </c>
      <c r="Z243" s="104">
        <v>0.51118980240441025</v>
      </c>
      <c r="AA243" s="105">
        <v>9.6536425453775987</v>
      </c>
      <c r="AB243" s="105">
        <v>4.82</v>
      </c>
      <c r="AC243" s="106">
        <f>IFERROR((VLOOKUP($C$4&amp;"yr",LOOKUPS!$B$12:$D$26,3,FALSE))*SUM(AA243:AB243),"")</f>
        <v>16.390060394793643</v>
      </c>
      <c r="AD243" s="106">
        <f>IFERROR(VLOOKUP($C$4,LOOKUPS!$F$12:$I$26,4,FALSE),"")</f>
        <v>84.990216928104203</v>
      </c>
      <c r="AE243" s="106">
        <v>214.13</v>
      </c>
      <c r="AF243" s="107">
        <f t="shared" si="68"/>
        <v>1.0812370316610722</v>
      </c>
      <c r="AG243" s="108">
        <f t="shared" si="69"/>
        <v>28591785.024</v>
      </c>
      <c r="AH243" s="109">
        <f t="shared" si="70"/>
        <v>485.04827046460008</v>
      </c>
      <c r="AI243" s="108">
        <f t="shared" si="71"/>
        <v>16822.564880365895</v>
      </c>
      <c r="AJ243" s="108">
        <f t="shared" si="72"/>
        <v>1699609.1397079588</v>
      </c>
      <c r="AK243" s="108">
        <f t="shared" si="78"/>
        <v>28591785.024</v>
      </c>
      <c r="AL243" s="108">
        <f t="shared" si="79"/>
        <v>277708.37917033111</v>
      </c>
      <c r="AM243" s="108">
        <f t="shared" si="80"/>
        <v>2499375.4125329801</v>
      </c>
      <c r="AN243" s="107">
        <f t="shared" si="81"/>
        <v>0.16339543762282269</v>
      </c>
      <c r="AO243" s="107">
        <f t="shared" si="82"/>
        <v>0.9178415940382495</v>
      </c>
      <c r="AP243" s="108">
        <f t="shared" si="73"/>
        <v>164046872.135111</v>
      </c>
      <c r="AQ243" s="108">
        <f t="shared" si="74"/>
        <v>10326394.409856807</v>
      </c>
      <c r="AR243" s="108">
        <f t="shared" si="75"/>
        <v>24116886.898641899</v>
      </c>
      <c r="AS243" s="108">
        <f>LOOKUPS!$C$4*('Unit Level Costs'!AK243-'Unit Level Costs'!AG243)</f>
        <v>0</v>
      </c>
      <c r="AT243" s="108">
        <f t="shared" si="76"/>
        <v>40964913.960677817</v>
      </c>
      <c r="AU243" s="108">
        <f t="shared" si="83"/>
        <v>-212422458.4959479</v>
      </c>
      <c r="AV243" s="108">
        <f t="shared" si="84"/>
        <v>27032608.90833962</v>
      </c>
      <c r="AW243" s="112">
        <f t="shared" si="85"/>
        <v>15.905191538911465</v>
      </c>
      <c r="AX243" s="109">
        <f t="shared" si="86"/>
        <v>17.328906907490449</v>
      </c>
      <c r="AY243" s="112">
        <f t="shared" si="87"/>
        <v>15.72068121880654</v>
      </c>
      <c r="AZ243" s="108">
        <f t="shared" si="77"/>
        <v>11523.259333385195</v>
      </c>
      <c r="BA243" s="109">
        <f t="shared" si="88"/>
        <v>11658.505398022104</v>
      </c>
    </row>
    <row r="244" spans="1:53" x14ac:dyDescent="0.2">
      <c r="A244" s="21" t="b">
        <f t="shared" si="67"/>
        <v>0</v>
      </c>
      <c r="B244" t="s">
        <v>661</v>
      </c>
      <c r="C244" t="s">
        <v>665</v>
      </c>
      <c r="D244">
        <v>6068</v>
      </c>
      <c r="E244" t="s">
        <v>41</v>
      </c>
      <c r="F244">
        <v>3</v>
      </c>
      <c r="G244">
        <v>2736</v>
      </c>
      <c r="H244" t="s">
        <v>42</v>
      </c>
      <c r="I244">
        <v>0</v>
      </c>
      <c r="J244" t="s">
        <v>235</v>
      </c>
      <c r="K244" t="s">
        <v>236</v>
      </c>
      <c r="L244">
        <v>20</v>
      </c>
      <c r="M244" t="s">
        <v>663</v>
      </c>
      <c r="N244">
        <v>149</v>
      </c>
      <c r="O244">
        <v>20149</v>
      </c>
      <c r="P244">
        <v>728</v>
      </c>
      <c r="Q244">
        <v>11180</v>
      </c>
      <c r="R244">
        <v>1983</v>
      </c>
      <c r="S244">
        <v>2030</v>
      </c>
      <c r="T244">
        <v>0</v>
      </c>
      <c r="U244" s="106">
        <v>2723.4584884634833</v>
      </c>
      <c r="V244" s="104">
        <f>IFERROR(VLOOKUP($C$4&amp;"yr",LOOKUPS!$B$12:$D$26,2,FALSE),"")</f>
        <v>0.12499399999999999</v>
      </c>
      <c r="W244" s="106">
        <v>14.250850848000001</v>
      </c>
      <c r="X244" s="106">
        <v>21.391075852551431</v>
      </c>
      <c r="Y244" s="104">
        <v>0.33972833700000005</v>
      </c>
      <c r="Z244" s="104">
        <v>0.51452811931442821</v>
      </c>
      <c r="AA244" s="105">
        <v>9.6536425453775987</v>
      </c>
      <c r="AB244" s="105">
        <v>4.82</v>
      </c>
      <c r="AC244" s="106">
        <f>IFERROR((VLOOKUP($C$4&amp;"yr",LOOKUPS!$B$12:$D$26,3,FALSE))*SUM(AA244:AB244),"")</f>
        <v>16.390060394793643</v>
      </c>
      <c r="AD244" s="106">
        <f>IFERROR(VLOOKUP($C$4,LOOKUPS!$F$12:$I$26,4,FALSE),"")</f>
        <v>84.990216928104203</v>
      </c>
      <c r="AE244" s="106">
        <v>214.13</v>
      </c>
      <c r="AF244" s="107">
        <f t="shared" si="68"/>
        <v>1.0858992107411773</v>
      </c>
      <c r="AG244" s="108">
        <f t="shared" si="69"/>
        <v>28519196.16</v>
      </c>
      <c r="AH244" s="109">
        <f t="shared" si="70"/>
        <v>480.67777066399998</v>
      </c>
      <c r="AI244" s="108">
        <f t="shared" si="71"/>
        <v>16932.424373935308</v>
      </c>
      <c r="AJ244" s="108">
        <f t="shared" si="72"/>
        <v>1684294.908406656</v>
      </c>
      <c r="AK244" s="108">
        <f t="shared" si="78"/>
        <v>28519196.16</v>
      </c>
      <c r="AL244" s="108">
        <f t="shared" si="79"/>
        <v>277003.33274701989</v>
      </c>
      <c r="AM244" s="108">
        <f t="shared" si="80"/>
        <v>2493029.9947231789</v>
      </c>
      <c r="AN244" s="107">
        <f t="shared" si="81"/>
        <v>0.16446248894088578</v>
      </c>
      <c r="AO244" s="107">
        <f t="shared" si="82"/>
        <v>0.92143672180029157</v>
      </c>
      <c r="AP244" s="108">
        <f t="shared" si="73"/>
        <v>163630389.70559341</v>
      </c>
      <c r="AQ244" s="108">
        <f t="shared" si="74"/>
        <v>10282214.652908944</v>
      </c>
      <c r="AR244" s="108">
        <f t="shared" si="75"/>
        <v>24002635.523749076</v>
      </c>
      <c r="AS244" s="108">
        <f>LOOKUPS!$C$4*('Unit Level Costs'!AK244-'Unit Level Costs'!AG244)</f>
        <v>0</v>
      </c>
      <c r="AT244" s="108">
        <f t="shared" si="76"/>
        <v>40860912.179544978</v>
      </c>
      <c r="AU244" s="108">
        <f t="shared" si="83"/>
        <v>-211883160.05979344</v>
      </c>
      <c r="AV244" s="108">
        <f t="shared" si="84"/>
        <v>26892992.002002984</v>
      </c>
      <c r="AW244" s="112">
        <f t="shared" si="85"/>
        <v>15.966914028994941</v>
      </c>
      <c r="AX244" s="109">
        <f t="shared" si="86"/>
        <v>17.328280554956592</v>
      </c>
      <c r="AY244" s="112">
        <f t="shared" si="87"/>
        <v>15.720112995515368</v>
      </c>
      <c r="AZ244" s="108">
        <f t="shared" si="77"/>
        <v>11444.242260735187</v>
      </c>
      <c r="BA244" s="109">
        <f t="shared" si="88"/>
        <v>11623.913413108317</v>
      </c>
    </row>
    <row r="245" spans="1:53" x14ac:dyDescent="0.2">
      <c r="A245" s="21" t="b">
        <f t="shared" si="67"/>
        <v>1</v>
      </c>
      <c r="B245" t="s">
        <v>98</v>
      </c>
      <c r="C245" t="s">
        <v>666</v>
      </c>
      <c r="D245">
        <v>6071</v>
      </c>
      <c r="E245" t="s">
        <v>41</v>
      </c>
      <c r="F245">
        <v>1</v>
      </c>
      <c r="G245">
        <v>2737</v>
      </c>
      <c r="H245" t="s">
        <v>42</v>
      </c>
      <c r="I245">
        <v>0</v>
      </c>
      <c r="J245" t="s">
        <v>267</v>
      </c>
      <c r="K245" t="s">
        <v>100</v>
      </c>
      <c r="L245">
        <v>21</v>
      </c>
      <c r="M245" t="s">
        <v>667</v>
      </c>
      <c r="N245">
        <v>223</v>
      </c>
      <c r="O245">
        <v>21223</v>
      </c>
      <c r="P245">
        <v>511</v>
      </c>
      <c r="Q245">
        <v>10039</v>
      </c>
      <c r="R245">
        <v>1990</v>
      </c>
      <c r="S245">
        <v>9999</v>
      </c>
      <c r="T245">
        <v>0</v>
      </c>
      <c r="U245" s="106">
        <v>2401.9303428921985</v>
      </c>
      <c r="V245" s="104">
        <f>IFERROR(VLOOKUP($C$4&amp;"yr",LOOKUPS!$B$12:$D$26,2,FALSE),"")</f>
        <v>0.12499399999999999</v>
      </c>
      <c r="W245" s="106">
        <v>13.09356864227483</v>
      </c>
      <c r="X245" s="106">
        <v>21.619021258999449</v>
      </c>
      <c r="Y245" s="104">
        <v>0.31213969942430886</v>
      </c>
      <c r="Z245" s="104">
        <v>0.45378356501032235</v>
      </c>
      <c r="AA245" s="105">
        <v>12.578466377988612</v>
      </c>
      <c r="AB245" s="105">
        <v>4.82</v>
      </c>
      <c r="AC245" s="106">
        <f>IFERROR((VLOOKUP($C$4&amp;"yr",LOOKUPS!$B$12:$D$26,3,FALSE))*SUM(AA245:AB245),"")</f>
        <v>19.702152641809661</v>
      </c>
      <c r="AD245" s="106">
        <f>IFERROR(VLOOKUP($C$4,LOOKUPS!$F$12:$I$26,4,FALSE),"")</f>
        <v>84.990216928104203</v>
      </c>
      <c r="AE245" s="106">
        <v>205.4</v>
      </c>
      <c r="AF245" s="107">
        <f t="shared" si="68"/>
        <v>0.93532187244851683</v>
      </c>
      <c r="AG245" s="108">
        <f t="shared" si="69"/>
        <v>17975271.215999998</v>
      </c>
      <c r="AH245" s="109">
        <f t="shared" si="70"/>
        <v>351.4966135941782</v>
      </c>
      <c r="AI245" s="108">
        <f t="shared" si="71"/>
        <v>14594.533209138626</v>
      </c>
      <c r="AJ245" s="108">
        <f t="shared" si="72"/>
        <v>1231644.1340340003</v>
      </c>
      <c r="AK245" s="108">
        <f t="shared" si="78"/>
        <v>17975271.216000006</v>
      </c>
      <c r="AL245" s="108">
        <f t="shared" si="79"/>
        <v>167473.49667814575</v>
      </c>
      <c r="AM245" s="108">
        <f t="shared" si="80"/>
        <v>1507261.4701033118</v>
      </c>
      <c r="AN245" s="107">
        <f t="shared" si="81"/>
        <v>0.1359755566160335</v>
      </c>
      <c r="AO245" s="107">
        <f t="shared" si="82"/>
        <v>0.79934631583248339</v>
      </c>
      <c r="AP245" s="108">
        <f t="shared" si="73"/>
        <v>105528732.07967418</v>
      </c>
      <c r="AQ245" s="108">
        <f t="shared" si="74"/>
        <v>7599012.7617588537</v>
      </c>
      <c r="AR245" s="108">
        <f t="shared" si="75"/>
        <v>16126617.011829324</v>
      </c>
      <c r="AS245" s="108">
        <f>LOOKUPS!$C$4*('Unit Level Costs'!AK245-'Unit Level Costs'!AG245)</f>
        <v>1.1762761588180996E-8</v>
      </c>
      <c r="AT245" s="108">
        <f t="shared" si="76"/>
        <v>29696295.555093877</v>
      </c>
      <c r="AU245" s="108">
        <f t="shared" si="83"/>
        <v>-128102479.31145371</v>
      </c>
      <c r="AV245" s="108">
        <f t="shared" si="84"/>
        <v>30848178.096902534</v>
      </c>
      <c r="AW245" s="112">
        <f t="shared" si="85"/>
        <v>25.046340289760153</v>
      </c>
      <c r="AX245" s="109">
        <f t="shared" si="86"/>
        <v>31.333528151281353</v>
      </c>
      <c r="AY245" s="112">
        <f t="shared" si="87"/>
        <v>28.425590266970289</v>
      </c>
      <c r="AZ245" s="108">
        <f t="shared" si="77"/>
        <v>14525.476626421818</v>
      </c>
      <c r="BA245" s="109">
        <f t="shared" si="88"/>
        <v>12798.679888067438</v>
      </c>
    </row>
    <row r="246" spans="1:53" x14ac:dyDescent="0.2">
      <c r="A246" s="21" t="b">
        <f t="shared" si="67"/>
        <v>1</v>
      </c>
      <c r="B246" t="s">
        <v>98</v>
      </c>
      <c r="C246" t="s">
        <v>99</v>
      </c>
      <c r="D246">
        <v>6071</v>
      </c>
      <c r="E246" t="s">
        <v>41</v>
      </c>
      <c r="F246">
        <v>2</v>
      </c>
      <c r="G246">
        <v>90433</v>
      </c>
      <c r="H246" t="s">
        <v>42</v>
      </c>
      <c r="I246">
        <v>0</v>
      </c>
      <c r="J246" t="s">
        <v>267</v>
      </c>
      <c r="K246" t="s">
        <v>100</v>
      </c>
      <c r="L246">
        <v>21</v>
      </c>
      <c r="M246" t="s">
        <v>667</v>
      </c>
      <c r="N246">
        <v>223</v>
      </c>
      <c r="O246">
        <v>21223</v>
      </c>
      <c r="P246">
        <v>732</v>
      </c>
      <c r="Q246">
        <v>9716</v>
      </c>
      <c r="R246">
        <v>2011</v>
      </c>
      <c r="S246">
        <v>9999</v>
      </c>
      <c r="T246">
        <v>0</v>
      </c>
      <c r="U246" s="106">
        <v>2291.1964207074288</v>
      </c>
      <c r="V246" s="104">
        <f>IFERROR(VLOOKUP($C$4&amp;"yr",LOOKUPS!$B$12:$D$26,2,FALSE),"")</f>
        <v>0.12499399999999999</v>
      </c>
      <c r="W246" s="106">
        <v>12.672285994287417</v>
      </c>
      <c r="X246" s="106">
        <v>19.43065551880628</v>
      </c>
      <c r="Y246" s="104">
        <v>0.30209667427905534</v>
      </c>
      <c r="Z246" s="104">
        <v>0.43286321062732414</v>
      </c>
      <c r="AA246" s="105">
        <v>12.578466377988612</v>
      </c>
      <c r="AB246" s="105">
        <v>4.82</v>
      </c>
      <c r="AC246" s="106">
        <f>IFERROR((VLOOKUP($C$4&amp;"yr",LOOKUPS!$B$12:$D$26,3,FALSE))*SUM(AA246:AB246),"")</f>
        <v>19.702152641809661</v>
      </c>
      <c r="AD246" s="106">
        <f>IFERROR(VLOOKUP($C$4,LOOKUPS!$F$12:$I$26,4,FALSE),"")</f>
        <v>84.990216928104203</v>
      </c>
      <c r="AE246" s="106">
        <v>205.4</v>
      </c>
      <c r="AF246" s="107">
        <f t="shared" si="68"/>
        <v>0.90522834074208469</v>
      </c>
      <c r="AG246" s="108">
        <f t="shared" si="69"/>
        <v>24920840.447999999</v>
      </c>
      <c r="AH246" s="109">
        <f t="shared" si="70"/>
        <v>510.86523442773142</v>
      </c>
      <c r="AI246" s="108">
        <f t="shared" si="71"/>
        <v>13921.698954455082</v>
      </c>
      <c r="AJ246" s="108">
        <f t="shared" si="72"/>
        <v>1790071.7814347709</v>
      </c>
      <c r="AK246" s="108">
        <f t="shared" si="78"/>
        <v>24920840.447999995</v>
      </c>
      <c r="AL246" s="108">
        <f t="shared" si="79"/>
        <v>232184.55175629139</v>
      </c>
      <c r="AM246" s="108">
        <f t="shared" si="80"/>
        <v>2089660.9658066223</v>
      </c>
      <c r="AN246" s="107">
        <f t="shared" si="81"/>
        <v>0.12970683866665492</v>
      </c>
      <c r="AO246" s="107">
        <f t="shared" si="82"/>
        <v>0.7755215020754298</v>
      </c>
      <c r="AP246" s="108">
        <f t="shared" si="73"/>
        <v>146304551.61750546</v>
      </c>
      <c r="AQ246" s="108">
        <f t="shared" si="74"/>
        <v>9926446.3866994623</v>
      </c>
      <c r="AR246" s="108">
        <f t="shared" si="75"/>
        <v>22684301.564644974</v>
      </c>
      <c r="AS246" s="108">
        <f>LOOKUPS!$C$4*('Unit Level Costs'!AK246-'Unit Level Costs'!AG246)</f>
        <v>-5.8813807940904981E-9</v>
      </c>
      <c r="AT246" s="108">
        <f t="shared" si="76"/>
        <v>41170819.317953475</v>
      </c>
      <c r="AU246" s="108">
        <f t="shared" si="83"/>
        <v>-177600738.79009658</v>
      </c>
      <c r="AV246" s="108">
        <f t="shared" si="84"/>
        <v>42485380.096706778</v>
      </c>
      <c r="AW246" s="112">
        <f t="shared" si="85"/>
        <v>23.733897454466362</v>
      </c>
      <c r="AX246" s="109">
        <f t="shared" si="86"/>
        <v>30.603790341016133</v>
      </c>
      <c r="AY246" s="112">
        <f t="shared" si="87"/>
        <v>27.763576468308202</v>
      </c>
      <c r="AZ246" s="108">
        <f t="shared" si="77"/>
        <v>20322.937974801604</v>
      </c>
      <c r="BA246" s="109">
        <f t="shared" si="88"/>
        <v>17373.212936669377</v>
      </c>
    </row>
    <row r="247" spans="1:53" x14ac:dyDescent="0.2">
      <c r="A247" s="21" t="b">
        <f t="shared" si="67"/>
        <v>1</v>
      </c>
      <c r="B247" t="s">
        <v>101</v>
      </c>
      <c r="C247" t="s">
        <v>102</v>
      </c>
      <c r="D247">
        <v>6076</v>
      </c>
      <c r="E247" t="s">
        <v>41</v>
      </c>
      <c r="F247">
        <v>3</v>
      </c>
      <c r="G247">
        <v>2752</v>
      </c>
      <c r="H247" t="s">
        <v>42</v>
      </c>
      <c r="I247">
        <v>0</v>
      </c>
      <c r="J247" t="s">
        <v>230</v>
      </c>
      <c r="K247" t="s">
        <v>103</v>
      </c>
      <c r="L247">
        <v>30</v>
      </c>
      <c r="M247" t="s">
        <v>231</v>
      </c>
      <c r="N247">
        <v>87</v>
      </c>
      <c r="O247">
        <v>30087</v>
      </c>
      <c r="P247">
        <v>740</v>
      </c>
      <c r="Q247">
        <v>10791</v>
      </c>
      <c r="R247">
        <v>1984</v>
      </c>
      <c r="S247">
        <v>9999</v>
      </c>
      <c r="T247">
        <v>0</v>
      </c>
      <c r="U247" s="106">
        <v>2586.2175289615529</v>
      </c>
      <c r="V247" s="104">
        <f>IFERROR(VLOOKUP($C$4&amp;"yr",LOOKUPS!$B$12:$D$26,2,FALSE),"")</f>
        <v>0.12499399999999999</v>
      </c>
      <c r="W247" s="106">
        <v>13.768430314547574</v>
      </c>
      <c r="X247" s="106">
        <v>20.735451717156266</v>
      </c>
      <c r="Y247" s="104">
        <v>0.32822783592027349</v>
      </c>
      <c r="Z247" s="104">
        <v>0.48859993532170098</v>
      </c>
      <c r="AA247" s="105">
        <v>9.664455453700608</v>
      </c>
      <c r="AB247" s="105">
        <v>4.82</v>
      </c>
      <c r="AC247" s="106">
        <f>IFERROR((VLOOKUP($C$4&amp;"yr",LOOKUPS!$B$12:$D$26,3,FALSE))*SUM(AA247:AB247),"")</f>
        <v>16.402305012546353</v>
      </c>
      <c r="AD247" s="106">
        <f>IFERROR(VLOOKUP($C$4,LOOKUPS!$F$12:$I$26,4,FALSE),"")</f>
        <v>84.990216928104203</v>
      </c>
      <c r="AE247" s="106">
        <v>214.13</v>
      </c>
      <c r="AF247" s="107">
        <f t="shared" si="68"/>
        <v>1.0481161344461578</v>
      </c>
      <c r="AG247" s="108">
        <f t="shared" si="69"/>
        <v>27980631.359999999</v>
      </c>
      <c r="AH247" s="109">
        <f t="shared" si="70"/>
        <v>497.11140141899762</v>
      </c>
      <c r="AI247" s="108">
        <f t="shared" si="71"/>
        <v>16063.481902056476</v>
      </c>
      <c r="AJ247" s="108">
        <f t="shared" si="72"/>
        <v>1741878.3505721677</v>
      </c>
      <c r="AK247" s="108">
        <f t="shared" si="78"/>
        <v>27980631.359999999</v>
      </c>
      <c r="AL247" s="108">
        <f t="shared" si="79"/>
        <v>271772.32119735092</v>
      </c>
      <c r="AM247" s="108">
        <f t="shared" si="80"/>
        <v>2445950.8907761583</v>
      </c>
      <c r="AN247" s="107">
        <f t="shared" si="81"/>
        <v>0.15602256099461817</v>
      </c>
      <c r="AO247" s="107">
        <f t="shared" si="82"/>
        <v>0.89209357345153961</v>
      </c>
      <c r="AP247" s="108">
        <f t="shared" si="73"/>
        <v>160697063.69523564</v>
      </c>
      <c r="AQ247" s="108">
        <f t="shared" si="74"/>
        <v>10307829.462171512</v>
      </c>
      <c r="AR247" s="108">
        <f t="shared" si="75"/>
        <v>23982930.686271962</v>
      </c>
      <c r="AS247" s="108">
        <f>LOOKUPS!$C$4*('Unit Level Costs'!AK247-'Unit Level Costs'!AG247)</f>
        <v>0</v>
      </c>
      <c r="AT247" s="108">
        <f t="shared" si="76"/>
        <v>40119232.556220002</v>
      </c>
      <c r="AU247" s="108">
        <f t="shared" si="83"/>
        <v>-207881896.80255541</v>
      </c>
      <c r="AV247" s="108">
        <f t="shared" si="84"/>
        <v>27225159.597343713</v>
      </c>
      <c r="AW247" s="112">
        <f t="shared" si="85"/>
        <v>15.629770924244431</v>
      </c>
      <c r="AX247" s="109">
        <f t="shared" si="86"/>
        <v>17.520326778918864</v>
      </c>
      <c r="AY247" s="112">
        <f t="shared" si="87"/>
        <v>15.894336186989806</v>
      </c>
      <c r="AZ247" s="108">
        <f t="shared" si="77"/>
        <v>11761.808778372457</v>
      </c>
      <c r="BA247" s="109">
        <f t="shared" si="88"/>
        <v>11566.030483940878</v>
      </c>
    </row>
    <row r="248" spans="1:53" x14ac:dyDescent="0.2">
      <c r="A248" s="21" t="b">
        <f t="shared" si="67"/>
        <v>1</v>
      </c>
      <c r="B248" t="s">
        <v>101</v>
      </c>
      <c r="C248" t="s">
        <v>104</v>
      </c>
      <c r="D248">
        <v>6076</v>
      </c>
      <c r="E248" t="s">
        <v>41</v>
      </c>
      <c r="F248">
        <v>4</v>
      </c>
      <c r="G248">
        <v>2753</v>
      </c>
      <c r="H248" t="s">
        <v>42</v>
      </c>
      <c r="I248">
        <v>0</v>
      </c>
      <c r="J248" t="s">
        <v>230</v>
      </c>
      <c r="K248" t="s">
        <v>103</v>
      </c>
      <c r="L248">
        <v>30</v>
      </c>
      <c r="M248" t="s">
        <v>231</v>
      </c>
      <c r="N248">
        <v>87</v>
      </c>
      <c r="O248">
        <v>30087</v>
      </c>
      <c r="P248">
        <v>740</v>
      </c>
      <c r="Q248">
        <v>10803</v>
      </c>
      <c r="R248">
        <v>1986</v>
      </c>
      <c r="S248">
        <v>9999</v>
      </c>
      <c r="T248">
        <v>0</v>
      </c>
      <c r="U248" s="106">
        <v>2590.4982028769341</v>
      </c>
      <c r="V248" s="104">
        <f>IFERROR(VLOOKUP($C$4&amp;"yr",LOOKUPS!$B$12:$D$26,2,FALSE),"")</f>
        <v>0.12499399999999999</v>
      </c>
      <c r="W248" s="106">
        <v>13.783731238321822</v>
      </c>
      <c r="X248" s="106">
        <v>20.754248187107571</v>
      </c>
      <c r="Y248" s="104">
        <v>0.32859259711550548</v>
      </c>
      <c r="Z248" s="104">
        <v>0.48940865963617441</v>
      </c>
      <c r="AA248" s="105">
        <v>9.664455453700608</v>
      </c>
      <c r="AB248" s="105">
        <v>4.82</v>
      </c>
      <c r="AC248" s="106">
        <f>IFERROR((VLOOKUP($C$4&amp;"yr",LOOKUPS!$B$12:$D$26,3,FALSE))*SUM(AA248:AB248),"")</f>
        <v>16.402305012546353</v>
      </c>
      <c r="AD248" s="106">
        <f>IFERROR(VLOOKUP($C$4,LOOKUPS!$F$12:$I$26,4,FALSE),"")</f>
        <v>84.990216928104203</v>
      </c>
      <c r="AE248" s="106">
        <v>214.13</v>
      </c>
      <c r="AF248" s="107">
        <f t="shared" si="68"/>
        <v>1.0492816792161841</v>
      </c>
      <c r="AG248" s="108">
        <f t="shared" si="69"/>
        <v>28011746.879999999</v>
      </c>
      <c r="AH248" s="109">
        <f t="shared" si="70"/>
        <v>496.84147813452597</v>
      </c>
      <c r="AI248" s="108">
        <f t="shared" si="71"/>
        <v>16090.081750049592</v>
      </c>
      <c r="AJ248" s="108">
        <f t="shared" si="72"/>
        <v>1740932.539383379</v>
      </c>
      <c r="AK248" s="108">
        <f t="shared" si="78"/>
        <v>28011746.879999999</v>
      </c>
      <c r="AL248" s="108">
        <f t="shared" si="79"/>
        <v>272074.5422940398</v>
      </c>
      <c r="AM248" s="108">
        <f t="shared" si="80"/>
        <v>2448670.8806463578</v>
      </c>
      <c r="AN248" s="107">
        <f t="shared" si="81"/>
        <v>0.15628092194221718</v>
      </c>
      <c r="AO248" s="107">
        <f t="shared" si="82"/>
        <v>0.89300075727396688</v>
      </c>
      <c r="AP248" s="108">
        <f t="shared" si="73"/>
        <v>160875647.12603879</v>
      </c>
      <c r="AQ248" s="108">
        <f t="shared" si="74"/>
        <v>10311571.346853333</v>
      </c>
      <c r="AR248" s="108">
        <f t="shared" si="75"/>
        <v>23996546.226909619</v>
      </c>
      <c r="AS248" s="108">
        <f>LOOKUPS!$C$4*('Unit Level Costs'!AK248-'Unit Level Costs'!AG248)</f>
        <v>0</v>
      </c>
      <c r="AT248" s="108">
        <f t="shared" si="76"/>
        <v>40163846.659702048</v>
      </c>
      <c r="AU248" s="108">
        <f t="shared" si="83"/>
        <v>-208113069.3316659</v>
      </c>
      <c r="AV248" s="108">
        <f t="shared" si="84"/>
        <v>27234542.027837902</v>
      </c>
      <c r="AW248" s="112">
        <f t="shared" si="85"/>
        <v>15.643651555553156</v>
      </c>
      <c r="AX248" s="109">
        <f t="shared" si="86"/>
        <v>17.518071992803232</v>
      </c>
      <c r="AY248" s="112">
        <f t="shared" si="87"/>
        <v>15.892290658444372</v>
      </c>
      <c r="AZ248" s="108">
        <f t="shared" si="77"/>
        <v>11760.295087248835</v>
      </c>
      <c r="BA248" s="109">
        <f t="shared" si="88"/>
        <v>11576.302151109336</v>
      </c>
    </row>
    <row r="249" spans="1:53" x14ac:dyDescent="0.2">
      <c r="A249" s="21" t="b">
        <f t="shared" si="67"/>
        <v>1</v>
      </c>
      <c r="B249" t="s">
        <v>668</v>
      </c>
      <c r="C249" t="s">
        <v>669</v>
      </c>
      <c r="D249">
        <v>6077</v>
      </c>
      <c r="E249" t="s">
        <v>41</v>
      </c>
      <c r="F249">
        <v>1</v>
      </c>
      <c r="G249">
        <v>2754</v>
      </c>
      <c r="H249" t="s">
        <v>42</v>
      </c>
      <c r="I249">
        <v>0</v>
      </c>
      <c r="J249" t="s">
        <v>354</v>
      </c>
      <c r="K249" t="s">
        <v>355</v>
      </c>
      <c r="L249">
        <v>31</v>
      </c>
      <c r="M249" t="s">
        <v>670</v>
      </c>
      <c r="N249">
        <v>111</v>
      </c>
      <c r="O249">
        <v>31111</v>
      </c>
      <c r="P249">
        <v>665</v>
      </c>
      <c r="Q249">
        <v>10041</v>
      </c>
      <c r="R249">
        <v>1979</v>
      </c>
      <c r="S249">
        <v>9999</v>
      </c>
      <c r="T249">
        <v>0</v>
      </c>
      <c r="U249" s="106">
        <v>2327.4292089335527</v>
      </c>
      <c r="V249" s="104">
        <f>IFERROR(VLOOKUP($C$4&amp;"yr",LOOKUPS!$B$12:$D$26,2,FALSE),"")</f>
        <v>0.12499399999999999</v>
      </c>
      <c r="W249" s="106">
        <v>12.811479777392515</v>
      </c>
      <c r="X249" s="106">
        <v>19.990887774148526</v>
      </c>
      <c r="Y249" s="104">
        <v>0.30541493737502134</v>
      </c>
      <c r="Z249" s="104">
        <v>0.43970847317216416</v>
      </c>
      <c r="AA249" s="105">
        <v>10.735087634801726</v>
      </c>
      <c r="AB249" s="105">
        <v>9.64</v>
      </c>
      <c r="AC249" s="106">
        <f>IFERROR((VLOOKUP($C$4&amp;"yr",LOOKUPS!$B$12:$D$26,3,FALSE))*SUM(AA249:AB249),"")</f>
        <v>23.072900676980286</v>
      </c>
      <c r="AD249" s="106">
        <f>IFERROR(VLOOKUP($C$4,LOOKUPS!$F$12:$I$26,4,FALSE),"")</f>
        <v>84.990216928104203</v>
      </c>
      <c r="AE249" s="106">
        <v>214.13</v>
      </c>
      <c r="AF249" s="107">
        <f t="shared" si="68"/>
        <v>0.97526958631951355</v>
      </c>
      <c r="AG249" s="108">
        <f t="shared" si="69"/>
        <v>23397136.559999999</v>
      </c>
      <c r="AH249" s="109">
        <f t="shared" si="70"/>
        <v>461.89906664561079</v>
      </c>
      <c r="AI249" s="108">
        <f t="shared" si="71"/>
        <v>14456.1127791217</v>
      </c>
      <c r="AJ249" s="108">
        <f t="shared" si="72"/>
        <v>1618494.3295262202</v>
      </c>
      <c r="AK249" s="108">
        <f t="shared" si="78"/>
        <v>23397136.559999999</v>
      </c>
      <c r="AL249" s="108">
        <f t="shared" si="79"/>
        <v>227253.41792582779</v>
      </c>
      <c r="AM249" s="108">
        <f t="shared" si="80"/>
        <v>2045280.76133245</v>
      </c>
      <c r="AN249" s="107">
        <f t="shared" si="81"/>
        <v>0.14041038870513151</v>
      </c>
      <c r="AO249" s="107">
        <f t="shared" si="82"/>
        <v>0.83485919761438199</v>
      </c>
      <c r="AP249" s="108">
        <f t="shared" si="73"/>
        <v>134373222.18699178</v>
      </c>
      <c r="AQ249" s="108">
        <f t="shared" si="74"/>
        <v>9233772.4042963572</v>
      </c>
      <c r="AR249" s="108">
        <f t="shared" si="75"/>
        <v>20735307.372549627</v>
      </c>
      <c r="AS249" s="108">
        <f>LOOKUPS!$C$4*('Unit Level Costs'!AK249-'Unit Level Costs'!AG249)</f>
        <v>0</v>
      </c>
      <c r="AT249" s="108">
        <f t="shared" si="76"/>
        <v>47190559.862762243</v>
      </c>
      <c r="AU249" s="108">
        <f t="shared" si="83"/>
        <v>-173828855.58452305</v>
      </c>
      <c r="AV249" s="108">
        <f t="shared" si="84"/>
        <v>37704006.242076963</v>
      </c>
      <c r="AW249" s="112">
        <f t="shared" si="85"/>
        <v>23.295729589064429</v>
      </c>
      <c r="AX249" s="109">
        <f t="shared" si="86"/>
        <v>27.903782644585092</v>
      </c>
      <c r="AY249" s="112">
        <f t="shared" si="87"/>
        <v>25.314145554372757</v>
      </c>
      <c r="AZ249" s="108">
        <f t="shared" si="77"/>
        <v>16833.906793657883</v>
      </c>
      <c r="BA249" s="109">
        <f t="shared" si="88"/>
        <v>15491.660176727844</v>
      </c>
    </row>
    <row r="250" spans="1:53" x14ac:dyDescent="0.2">
      <c r="A250" s="21" t="b">
        <f t="shared" si="67"/>
        <v>1</v>
      </c>
      <c r="B250" t="s">
        <v>668</v>
      </c>
      <c r="C250" t="s">
        <v>671</v>
      </c>
      <c r="D250">
        <v>6077</v>
      </c>
      <c r="E250" t="s">
        <v>41</v>
      </c>
      <c r="F250">
        <v>2</v>
      </c>
      <c r="G250">
        <v>2755</v>
      </c>
      <c r="H250" t="s">
        <v>42</v>
      </c>
      <c r="I250">
        <v>0</v>
      </c>
      <c r="J250" t="s">
        <v>354</v>
      </c>
      <c r="K250" t="s">
        <v>355</v>
      </c>
      <c r="L250">
        <v>31</v>
      </c>
      <c r="M250" t="s">
        <v>670</v>
      </c>
      <c r="N250">
        <v>111</v>
      </c>
      <c r="O250">
        <v>31111</v>
      </c>
      <c r="P250">
        <v>700</v>
      </c>
      <c r="Q250">
        <v>10068</v>
      </c>
      <c r="R250">
        <v>1982</v>
      </c>
      <c r="S250">
        <v>9999</v>
      </c>
      <c r="T250">
        <v>0</v>
      </c>
      <c r="U250" s="106">
        <v>2336.4506272687736</v>
      </c>
      <c r="V250" s="104">
        <f>IFERROR(VLOOKUP($C$4&amp;"yr",LOOKUPS!$B$12:$D$26,2,FALSE),"")</f>
        <v>0.12499399999999999</v>
      </c>
      <c r="W250" s="106">
        <v>12.845931365843793</v>
      </c>
      <c r="X250" s="106">
        <v>19.820580767946332</v>
      </c>
      <c r="Y250" s="104">
        <v>0.30623623436117309</v>
      </c>
      <c r="Z250" s="104">
        <v>0.44141284040567702</v>
      </c>
      <c r="AA250" s="105">
        <v>10.735087634801726</v>
      </c>
      <c r="AB250" s="105">
        <v>9.64</v>
      </c>
      <c r="AC250" s="106">
        <f>IFERROR((VLOOKUP($C$4&amp;"yr",LOOKUPS!$B$12:$D$26,3,FALSE))*SUM(AA250:AB250),"")</f>
        <v>23.072900676980286</v>
      </c>
      <c r="AD250" s="106">
        <f>IFERROR(VLOOKUP($C$4,LOOKUPS!$F$12:$I$26,4,FALSE),"")</f>
        <v>84.990216928104203</v>
      </c>
      <c r="AE250" s="106">
        <v>214.13</v>
      </c>
      <c r="AF250" s="107">
        <f t="shared" si="68"/>
        <v>0.9778920620520728</v>
      </c>
      <c r="AG250" s="108">
        <f t="shared" si="69"/>
        <v>24694790.399999999</v>
      </c>
      <c r="AH250" s="109">
        <f t="shared" si="70"/>
        <v>485.63463594717882</v>
      </c>
      <c r="AI250" s="108">
        <f t="shared" si="71"/>
        <v>14512.144477204356</v>
      </c>
      <c r="AJ250" s="108">
        <f t="shared" si="72"/>
        <v>1701663.7643589147</v>
      </c>
      <c r="AK250" s="108">
        <f t="shared" si="78"/>
        <v>24694790.399999999</v>
      </c>
      <c r="AL250" s="108">
        <f t="shared" si="79"/>
        <v>239857.36498013244</v>
      </c>
      <c r="AM250" s="108">
        <f t="shared" si="80"/>
        <v>2158716.2848211918</v>
      </c>
      <c r="AN250" s="107">
        <f t="shared" si="81"/>
        <v>0.14095461747726429</v>
      </c>
      <c r="AO250" s="107">
        <f t="shared" si="82"/>
        <v>0.83693744457480856</v>
      </c>
      <c r="AP250" s="108">
        <f t="shared" si="73"/>
        <v>141825860.75467986</v>
      </c>
      <c r="AQ250" s="108">
        <f t="shared" si="74"/>
        <v>9625560.5255032722</v>
      </c>
      <c r="AR250" s="108">
        <f t="shared" si="75"/>
        <v>21859455.924698003</v>
      </c>
      <c r="AS250" s="108">
        <f>LOOKUPS!$C$4*('Unit Level Costs'!AK250-'Unit Level Costs'!AG250)</f>
        <v>0</v>
      </c>
      <c r="AT250" s="108">
        <f t="shared" si="76"/>
        <v>49807846.429459244</v>
      </c>
      <c r="AU250" s="108">
        <f t="shared" si="83"/>
        <v>-183469765.33318427</v>
      </c>
      <c r="AV250" s="108">
        <f t="shared" si="84"/>
        <v>39648958.301156104</v>
      </c>
      <c r="AW250" s="112">
        <f t="shared" si="85"/>
        <v>23.300113178406583</v>
      </c>
      <c r="AX250" s="109">
        <f t="shared" si="86"/>
        <v>27.839730829875581</v>
      </c>
      <c r="AY250" s="112">
        <f t="shared" si="87"/>
        <v>25.256038129253</v>
      </c>
      <c r="AZ250" s="108">
        <f t="shared" si="77"/>
        <v>17679.226690477099</v>
      </c>
      <c r="BA250" s="109">
        <f t="shared" si="88"/>
        <v>16310.079224884608</v>
      </c>
    </row>
    <row r="251" spans="1:53" x14ac:dyDescent="0.2">
      <c r="A251" s="21" t="b">
        <f t="shared" si="67"/>
        <v>0</v>
      </c>
      <c r="B251" t="s">
        <v>672</v>
      </c>
      <c r="C251" t="s">
        <v>673</v>
      </c>
      <c r="D251">
        <v>6090</v>
      </c>
      <c r="E251" t="s">
        <v>41</v>
      </c>
      <c r="F251">
        <v>3</v>
      </c>
      <c r="G251">
        <v>2769</v>
      </c>
      <c r="H251" t="s">
        <v>42</v>
      </c>
      <c r="I251">
        <v>0</v>
      </c>
      <c r="J251" t="s">
        <v>245</v>
      </c>
      <c r="K251" t="s">
        <v>246</v>
      </c>
      <c r="L251">
        <v>27</v>
      </c>
      <c r="M251" t="s">
        <v>674</v>
      </c>
      <c r="N251">
        <v>141</v>
      </c>
      <c r="O251">
        <v>27141</v>
      </c>
      <c r="P251">
        <v>876</v>
      </c>
      <c r="Q251">
        <v>10018</v>
      </c>
      <c r="R251">
        <v>1987</v>
      </c>
      <c r="S251">
        <v>2030</v>
      </c>
      <c r="T251">
        <v>0</v>
      </c>
      <c r="U251" s="106">
        <v>2529.2686860847593</v>
      </c>
      <c r="V251" s="104">
        <f>IFERROR(VLOOKUP($C$4&amp;"yr",LOOKUPS!$B$12:$D$26,2,FALSE),"")</f>
        <v>0.12499399999999999</v>
      </c>
      <c r="W251" s="106">
        <v>13.563277914603196</v>
      </c>
      <c r="X251" s="106">
        <v>19.890127173388635</v>
      </c>
      <c r="Y251" s="104">
        <v>0.32333717469533735</v>
      </c>
      <c r="Z251" s="104">
        <v>0.47784090185500755</v>
      </c>
      <c r="AA251" s="105">
        <v>18.418801543229097</v>
      </c>
      <c r="AB251" s="105">
        <v>4.82</v>
      </c>
      <c r="AC251" s="106">
        <f>IFERROR((VLOOKUP($C$4&amp;"yr",LOOKUPS!$B$12:$D$26,3,FALSE))*SUM(AA251:AB251),"")</f>
        <v>26.315791591646761</v>
      </c>
      <c r="AD251" s="106">
        <f>IFERROR(VLOOKUP($C$4,LOOKUPS!$F$12:$I$26,4,FALSE),"")</f>
        <v>84.990216928104203</v>
      </c>
      <c r="AE251" s="106">
        <v>214.13</v>
      </c>
      <c r="AF251" s="107">
        <f t="shared" si="68"/>
        <v>0.97303562551029654</v>
      </c>
      <c r="AG251" s="108">
        <f t="shared" si="69"/>
        <v>30750291.072000001</v>
      </c>
      <c r="AH251" s="109">
        <f t="shared" si="70"/>
        <v>592.75663496688458</v>
      </c>
      <c r="AI251" s="108">
        <f t="shared" si="71"/>
        <v>14805.010154783466</v>
      </c>
      <c r="AJ251" s="108">
        <f t="shared" si="72"/>
        <v>2077019.2489239636</v>
      </c>
      <c r="AK251" s="108">
        <f t="shared" si="78"/>
        <v>30750291.072000008</v>
      </c>
      <c r="AL251" s="108">
        <f t="shared" si="79"/>
        <v>298673.67446463578</v>
      </c>
      <c r="AM251" s="108">
        <f t="shared" si="80"/>
        <v>2688063.0701817223</v>
      </c>
      <c r="AN251" s="107">
        <f t="shared" si="81"/>
        <v>0.14379918463411878</v>
      </c>
      <c r="AO251" s="107">
        <f t="shared" si="82"/>
        <v>0.82923644087617776</v>
      </c>
      <c r="AP251" s="108">
        <f t="shared" si="73"/>
        <v>187396103.9665677</v>
      </c>
      <c r="AQ251" s="108">
        <f t="shared" si="74"/>
        <v>11790004.852361239</v>
      </c>
      <c r="AR251" s="108">
        <f t="shared" si="75"/>
        <v>28171189.307136115</v>
      </c>
      <c r="AS251" s="108">
        <f>LOOKUPS!$C$4*('Unit Level Costs'!AK251-'Unit Level Costs'!AG251)</f>
        <v>1.1762761588180996E-8</v>
      </c>
      <c r="AT251" s="108">
        <f t="shared" si="76"/>
        <v>70738507.540104344</v>
      </c>
      <c r="AU251" s="108">
        <f t="shared" si="83"/>
        <v>-228459063.45117038</v>
      </c>
      <c r="AV251" s="108">
        <f t="shared" si="84"/>
        <v>69636742.21499902</v>
      </c>
      <c r="AW251" s="112">
        <f t="shared" si="85"/>
        <v>33.527249326685613</v>
      </c>
      <c r="AX251" s="109">
        <f t="shared" si="86"/>
        <v>40.431471259584853</v>
      </c>
      <c r="AY251" s="112">
        <f t="shared" si="87"/>
        <v>36.67919011120825</v>
      </c>
      <c r="AZ251" s="108">
        <f t="shared" si="77"/>
        <v>32130.970537418427</v>
      </c>
      <c r="BA251" s="109">
        <f t="shared" si="88"/>
        <v>29369.870410176598</v>
      </c>
    </row>
    <row r="252" spans="1:53" x14ac:dyDescent="0.2">
      <c r="A252" s="21" t="b">
        <f t="shared" si="67"/>
        <v>1</v>
      </c>
      <c r="B252" t="s">
        <v>675</v>
      </c>
      <c r="C252" t="s">
        <v>676</v>
      </c>
      <c r="D252">
        <v>6095</v>
      </c>
      <c r="E252" t="s">
        <v>41</v>
      </c>
      <c r="F252">
        <v>1</v>
      </c>
      <c r="G252">
        <v>2773</v>
      </c>
      <c r="H252" t="s">
        <v>42</v>
      </c>
      <c r="I252">
        <v>0</v>
      </c>
      <c r="J252" t="s">
        <v>199</v>
      </c>
      <c r="K252" t="s">
        <v>200</v>
      </c>
      <c r="L252">
        <v>40</v>
      </c>
      <c r="M252" t="s">
        <v>677</v>
      </c>
      <c r="N252">
        <v>103</v>
      </c>
      <c r="O252">
        <v>40103</v>
      </c>
      <c r="P252">
        <v>520</v>
      </c>
      <c r="Q252">
        <v>10621</v>
      </c>
      <c r="R252">
        <v>1979</v>
      </c>
      <c r="S252">
        <v>2044</v>
      </c>
      <c r="T252">
        <v>0</v>
      </c>
      <c r="U252" s="106">
        <v>2609.8412672248751</v>
      </c>
      <c r="V252" s="104">
        <f>IFERROR(VLOOKUP($C$4&amp;"yr",LOOKUPS!$B$12:$D$26,2,FALSE),"")</f>
        <v>0.12499399999999999</v>
      </c>
      <c r="W252" s="106">
        <v>13.852664786474044</v>
      </c>
      <c r="X252" s="106">
        <v>22.455751451850649</v>
      </c>
      <c r="Y252" s="104">
        <v>0.33023591511293932</v>
      </c>
      <c r="Z252" s="104">
        <v>0.49306303900816884</v>
      </c>
      <c r="AA252" s="105">
        <v>12.02711258527323</v>
      </c>
      <c r="AB252" s="105">
        <v>4.82</v>
      </c>
      <c r="AC252" s="106">
        <f>IFERROR((VLOOKUP($C$4&amp;"yr",LOOKUPS!$B$12:$D$26,3,FALSE))*SUM(AA252:AB252),"")</f>
        <v>19.077795508961326</v>
      </c>
      <c r="AD252" s="106">
        <f>IFERROR(VLOOKUP($C$4,LOOKUPS!$F$12:$I$26,4,FALSE),"")</f>
        <v>84.990216928104203</v>
      </c>
      <c r="AE252" s="106">
        <v>214.13</v>
      </c>
      <c r="AF252" s="107">
        <f t="shared" si="68"/>
        <v>1.0316042502041185</v>
      </c>
      <c r="AG252" s="108">
        <f t="shared" si="69"/>
        <v>19352311.68</v>
      </c>
      <c r="AH252" s="109">
        <f t="shared" si="70"/>
        <v>348.27732414127161</v>
      </c>
      <c r="AI252" s="108">
        <f t="shared" si="71"/>
        <v>15857.822537305763</v>
      </c>
      <c r="AJ252" s="108">
        <f t="shared" si="72"/>
        <v>1220363.7437910158</v>
      </c>
      <c r="AK252" s="108">
        <f t="shared" si="78"/>
        <v>19352311.680000007</v>
      </c>
      <c r="AL252" s="108">
        <f t="shared" si="79"/>
        <v>187966.54722119213</v>
      </c>
      <c r="AM252" s="108">
        <f t="shared" si="80"/>
        <v>1691698.924990729</v>
      </c>
      <c r="AN252" s="107">
        <f t="shared" si="81"/>
        <v>0.15402501768635052</v>
      </c>
      <c r="AO252" s="107">
        <f t="shared" si="82"/>
        <v>0.87757923251776804</v>
      </c>
      <c r="AP252" s="108">
        <f t="shared" si="73"/>
        <v>113613112.93162021</v>
      </c>
      <c r="AQ252" s="108">
        <f t="shared" si="74"/>
        <v>7820829.0272320192</v>
      </c>
      <c r="AR252" s="108">
        <f t="shared" si="75"/>
        <v>16905289.860303435</v>
      </c>
      <c r="AS252" s="108">
        <f>LOOKUPS!$C$4*('Unit Level Costs'!AK252-'Unit Level Costs'!AG252)</f>
        <v>1.1762761588180996E-8</v>
      </c>
      <c r="AT252" s="108">
        <f t="shared" si="76"/>
        <v>32273886.153702833</v>
      </c>
      <c r="AU252" s="108">
        <f t="shared" si="83"/>
        <v>-143777858.61200273</v>
      </c>
      <c r="AV252" s="108">
        <f t="shared" si="84"/>
        <v>26835259.360855758</v>
      </c>
      <c r="AW252" s="112">
        <f t="shared" si="85"/>
        <v>21.989558029225776</v>
      </c>
      <c r="AX252" s="109">
        <f t="shared" si="86"/>
        <v>25.057062900335396</v>
      </c>
      <c r="AY252" s="112">
        <f t="shared" si="87"/>
        <v>22.731618343767934</v>
      </c>
      <c r="AZ252" s="108">
        <f t="shared" si="77"/>
        <v>11820.441538759325</v>
      </c>
      <c r="BA252" s="109">
        <f t="shared" si="88"/>
        <v>11434.570175197403</v>
      </c>
    </row>
    <row r="253" spans="1:53" x14ac:dyDescent="0.2">
      <c r="A253" s="21" t="b">
        <f t="shared" si="67"/>
        <v>1</v>
      </c>
      <c r="B253" t="s">
        <v>675</v>
      </c>
      <c r="C253" t="s">
        <v>678</v>
      </c>
      <c r="D253">
        <v>6095</v>
      </c>
      <c r="E253" t="s">
        <v>41</v>
      </c>
      <c r="F253">
        <v>2</v>
      </c>
      <c r="G253">
        <v>2774</v>
      </c>
      <c r="H253" t="s">
        <v>42</v>
      </c>
      <c r="I253">
        <v>0</v>
      </c>
      <c r="J253" t="s">
        <v>199</v>
      </c>
      <c r="K253" t="s">
        <v>200</v>
      </c>
      <c r="L253">
        <v>40</v>
      </c>
      <c r="M253" t="s">
        <v>677</v>
      </c>
      <c r="N253">
        <v>103</v>
      </c>
      <c r="O253">
        <v>40103</v>
      </c>
      <c r="P253">
        <v>520</v>
      </c>
      <c r="Q253">
        <v>10479</v>
      </c>
      <c r="R253">
        <v>1980</v>
      </c>
      <c r="S253">
        <v>2045</v>
      </c>
      <c r="T253">
        <v>0</v>
      </c>
      <c r="U253" s="106">
        <v>2556.239419301196</v>
      </c>
      <c r="V253" s="104">
        <f>IFERROR(VLOOKUP($C$4&amp;"yr",LOOKUPS!$B$12:$D$26,2,FALSE),"")</f>
        <v>0.12499399999999999</v>
      </c>
      <c r="W253" s="106">
        <v>13.660808299960003</v>
      </c>
      <c r="X253" s="106">
        <v>22.22006472228259</v>
      </c>
      <c r="Y253" s="104">
        <v>0.32566221731753892</v>
      </c>
      <c r="Z253" s="104">
        <v>0.48293633499532063</v>
      </c>
      <c r="AA253" s="105">
        <v>12.02711258527323</v>
      </c>
      <c r="AB253" s="105">
        <v>4.82</v>
      </c>
      <c r="AC253" s="106">
        <f>IFERROR((VLOOKUP($C$4&amp;"yr",LOOKUPS!$B$12:$D$26,3,FALSE))*SUM(AA253:AB253),"")</f>
        <v>19.077795508961326</v>
      </c>
      <c r="AD253" s="106">
        <f>IFERROR(VLOOKUP($C$4,LOOKUPS!$F$12:$I$26,4,FALSE),"")</f>
        <v>84.990216928104203</v>
      </c>
      <c r="AE253" s="106">
        <v>214.13</v>
      </c>
      <c r="AF253" s="107">
        <f t="shared" si="68"/>
        <v>1.0178119704254738</v>
      </c>
      <c r="AG253" s="108">
        <f t="shared" si="69"/>
        <v>19093576.32</v>
      </c>
      <c r="AH253" s="109">
        <f t="shared" si="70"/>
        <v>350.65564699487976</v>
      </c>
      <c r="AI253" s="108">
        <f t="shared" si="71"/>
        <v>15539.689854415965</v>
      </c>
      <c r="AJ253" s="108">
        <f t="shared" si="72"/>
        <v>1228697.3870700588</v>
      </c>
      <c r="AK253" s="108">
        <f t="shared" si="78"/>
        <v>19093576.32</v>
      </c>
      <c r="AL253" s="108">
        <f t="shared" si="79"/>
        <v>185453.48350728478</v>
      </c>
      <c r="AM253" s="108">
        <f t="shared" si="80"/>
        <v>1669081.3515655629</v>
      </c>
      <c r="AN253" s="107">
        <f t="shared" si="81"/>
        <v>0.15093503531371183</v>
      </c>
      <c r="AO253" s="107">
        <f t="shared" si="82"/>
        <v>0.866876935111762</v>
      </c>
      <c r="AP253" s="108">
        <f t="shared" si="73"/>
        <v>112039595.2723849</v>
      </c>
      <c r="AQ253" s="108">
        <f t="shared" si="74"/>
        <v>7791591.1714601051</v>
      </c>
      <c r="AR253" s="108">
        <f t="shared" si="75"/>
        <v>16784999.46342583</v>
      </c>
      <c r="AS253" s="108">
        <f>LOOKUPS!$C$4*('Unit Level Costs'!AK253-'Unit Level Costs'!AG253)</f>
        <v>0</v>
      </c>
      <c r="AT253" s="108">
        <f t="shared" si="76"/>
        <v>31842392.712988596</v>
      </c>
      <c r="AU253" s="108">
        <f t="shared" si="83"/>
        <v>-141855586.14021054</v>
      </c>
      <c r="AV253" s="108">
        <f t="shared" si="84"/>
        <v>26602992.480048895</v>
      </c>
      <c r="AW253" s="112">
        <f t="shared" si="85"/>
        <v>21.651378736538344</v>
      </c>
      <c r="AX253" s="109">
        <f t="shared" si="86"/>
        <v>24.976300394642458</v>
      </c>
      <c r="AY253" s="112">
        <f t="shared" si="87"/>
        <v>22.658351079236557</v>
      </c>
      <c r="AZ253" s="108">
        <f t="shared" si="77"/>
        <v>11782.34256120301</v>
      </c>
      <c r="BA253" s="109">
        <f t="shared" si="88"/>
        <v>11258.716942999939</v>
      </c>
    </row>
    <row r="254" spans="1:53" x14ac:dyDescent="0.2">
      <c r="A254" s="21" t="b">
        <f t="shared" si="67"/>
        <v>1</v>
      </c>
      <c r="B254" t="s">
        <v>679</v>
      </c>
      <c r="C254" t="s">
        <v>680</v>
      </c>
      <c r="D254">
        <v>6096</v>
      </c>
      <c r="E254" t="s">
        <v>41</v>
      </c>
      <c r="F254">
        <v>1</v>
      </c>
      <c r="G254">
        <v>2775</v>
      </c>
      <c r="H254" t="s">
        <v>42</v>
      </c>
      <c r="I254">
        <v>0</v>
      </c>
      <c r="J254" t="s">
        <v>354</v>
      </c>
      <c r="K254" t="s">
        <v>355</v>
      </c>
      <c r="L254">
        <v>31</v>
      </c>
      <c r="M254" t="s">
        <v>681</v>
      </c>
      <c r="N254">
        <v>131</v>
      </c>
      <c r="O254">
        <v>31131</v>
      </c>
      <c r="P254">
        <v>654</v>
      </c>
      <c r="Q254">
        <v>9818</v>
      </c>
      <c r="R254">
        <v>1979</v>
      </c>
      <c r="S254">
        <v>9999</v>
      </c>
      <c r="T254">
        <v>0</v>
      </c>
      <c r="U254" s="106">
        <v>2322.4695056813584</v>
      </c>
      <c r="V254" s="104">
        <f>IFERROR(VLOOKUP($C$4&amp;"yr",LOOKUPS!$B$12:$D$26,2,FALSE),"")</f>
        <v>0.12499399999999999</v>
      </c>
      <c r="W254" s="106">
        <v>12.792504562968212</v>
      </c>
      <c r="X254" s="106">
        <v>20.039104242904092</v>
      </c>
      <c r="Y254" s="104">
        <v>0.30496258417103755</v>
      </c>
      <c r="Z254" s="104">
        <v>0.43877146355827834</v>
      </c>
      <c r="AA254" s="105">
        <v>10.987584617252095</v>
      </c>
      <c r="AB254" s="105">
        <v>4.82</v>
      </c>
      <c r="AC254" s="106">
        <f>IFERROR((VLOOKUP($C$4&amp;"yr",LOOKUPS!$B$12:$D$26,3,FALSE))*SUM(AA254:AB254),"")</f>
        <v>17.900626311606452</v>
      </c>
      <c r="AD254" s="106">
        <f>IFERROR(VLOOKUP($C$4,LOOKUPS!$F$12:$I$26,4,FALSE),"")</f>
        <v>84.990216928104203</v>
      </c>
      <c r="AE254" s="106">
        <v>214.13</v>
      </c>
      <c r="AF254" s="107">
        <f t="shared" si="68"/>
        <v>0.9536098793431913</v>
      </c>
      <c r="AG254" s="108">
        <f t="shared" si="69"/>
        <v>22499085.888</v>
      </c>
      <c r="AH254" s="109">
        <f t="shared" si="70"/>
        <v>454.55446995214146</v>
      </c>
      <c r="AI254" s="108">
        <f t="shared" si="71"/>
        <v>14125.858229215179</v>
      </c>
      <c r="AJ254" s="108">
        <f t="shared" si="72"/>
        <v>1592758.8627123036</v>
      </c>
      <c r="AK254" s="108">
        <f t="shared" si="78"/>
        <v>22499085.888000004</v>
      </c>
      <c r="AL254" s="108">
        <f t="shared" si="79"/>
        <v>218530.7657260928</v>
      </c>
      <c r="AM254" s="108">
        <f t="shared" si="80"/>
        <v>1966776.8915348351</v>
      </c>
      <c r="AN254" s="107">
        <f t="shared" si="81"/>
        <v>0.13720266817662374</v>
      </c>
      <c r="AO254" s="107">
        <f t="shared" si="82"/>
        <v>0.81640721116656756</v>
      </c>
      <c r="AP254" s="108">
        <f t="shared" si="73"/>
        <v>131954777.75850444</v>
      </c>
      <c r="AQ254" s="108">
        <f t="shared" si="74"/>
        <v>9108864.4074489791</v>
      </c>
      <c r="AR254" s="108">
        <f t="shared" si="75"/>
        <v>20375375.018955205</v>
      </c>
      <c r="AS254" s="108">
        <f>LOOKUPS!$C$4*('Unit Level Costs'!AK254-'Unit Level Costs'!AG254)</f>
        <v>5.8813807940904981E-9</v>
      </c>
      <c r="AT254" s="108">
        <f t="shared" si="76"/>
        <v>35206538.173668019</v>
      </c>
      <c r="AU254" s="108">
        <f t="shared" si="83"/>
        <v>-167156794.6607281</v>
      </c>
      <c r="AV254" s="108">
        <f t="shared" si="84"/>
        <v>29488760.697848558</v>
      </c>
      <c r="AW254" s="112">
        <f t="shared" si="85"/>
        <v>18.514265648242727</v>
      </c>
      <c r="AX254" s="109">
        <f t="shared" si="86"/>
        <v>22.677734095204301</v>
      </c>
      <c r="AY254" s="112">
        <f t="shared" si="87"/>
        <v>20.57310541159784</v>
      </c>
      <c r="AZ254" s="108">
        <f t="shared" si="77"/>
        <v>13454.810939184987</v>
      </c>
      <c r="BA254" s="109">
        <f t="shared" si="88"/>
        <v>12108.329733950743</v>
      </c>
    </row>
    <row r="255" spans="1:53" x14ac:dyDescent="0.2">
      <c r="A255" s="21" t="b">
        <f t="shared" si="67"/>
        <v>1</v>
      </c>
      <c r="B255" t="s">
        <v>679</v>
      </c>
      <c r="C255" t="s">
        <v>682</v>
      </c>
      <c r="D255">
        <v>6096</v>
      </c>
      <c r="E255" t="s">
        <v>41</v>
      </c>
      <c r="F255">
        <v>2</v>
      </c>
      <c r="G255">
        <v>90278</v>
      </c>
      <c r="H255" t="s">
        <v>42</v>
      </c>
      <c r="I255">
        <v>0</v>
      </c>
      <c r="J255" t="s">
        <v>354</v>
      </c>
      <c r="K255" t="s">
        <v>355</v>
      </c>
      <c r="L255">
        <v>31</v>
      </c>
      <c r="M255" t="s">
        <v>681</v>
      </c>
      <c r="N255">
        <v>131</v>
      </c>
      <c r="O255">
        <v>31131</v>
      </c>
      <c r="P255">
        <v>691</v>
      </c>
      <c r="Q255">
        <v>10016</v>
      </c>
      <c r="R255">
        <v>2009</v>
      </c>
      <c r="S255">
        <v>9999</v>
      </c>
      <c r="T255">
        <v>0</v>
      </c>
      <c r="U255" s="106">
        <v>2443.3788938142702</v>
      </c>
      <c r="V255" s="104">
        <f>IFERROR(VLOOKUP($C$4&amp;"yr",LOOKUPS!$B$12:$D$26,2,FALSE),"")</f>
        <v>0.12499399999999999</v>
      </c>
      <c r="W255" s="106">
        <v>13.248156085786466</v>
      </c>
      <c r="X255" s="106">
        <v>20.367313840017172</v>
      </c>
      <c r="Y255" s="104">
        <v>0.31582493447907467</v>
      </c>
      <c r="Z255" s="104">
        <v>0.46161421307952571</v>
      </c>
      <c r="AA255" s="105">
        <v>10.987584617252095</v>
      </c>
      <c r="AB255" s="105">
        <v>4.82</v>
      </c>
      <c r="AC255" s="106">
        <f>IFERROR((VLOOKUP($C$4&amp;"yr",LOOKUPS!$B$12:$D$26,3,FALSE))*SUM(AA255:AB255),"")</f>
        <v>17.900626311606452</v>
      </c>
      <c r="AD255" s="106">
        <f>IFERROR(VLOOKUP($C$4,LOOKUPS!$F$12:$I$26,4,FALSE),"")</f>
        <v>84.990216928104203</v>
      </c>
      <c r="AE255" s="106">
        <v>214.13</v>
      </c>
      <c r="AF255" s="107">
        <f t="shared" si="68"/>
        <v>0.97284136804862553</v>
      </c>
      <c r="AG255" s="108">
        <f t="shared" si="69"/>
        <v>24251380.223999999</v>
      </c>
      <c r="AH255" s="109">
        <f t="shared" si="70"/>
        <v>472.76497027495941</v>
      </c>
      <c r="AI255" s="108">
        <f t="shared" si="71"/>
        <v>14639.52795820453</v>
      </c>
      <c r="AJ255" s="108">
        <f t="shared" si="72"/>
        <v>1656568.4558434577</v>
      </c>
      <c r="AK255" s="108">
        <f t="shared" si="78"/>
        <v>24251380.224000003</v>
      </c>
      <c r="AL255" s="108">
        <f t="shared" si="79"/>
        <v>235550.57821668877</v>
      </c>
      <c r="AM255" s="108">
        <f t="shared" si="80"/>
        <v>2119955.2039501988</v>
      </c>
      <c r="AN255" s="107">
        <f t="shared" si="81"/>
        <v>0.1421918770611601</v>
      </c>
      <c r="AO255" s="107">
        <f t="shared" si="82"/>
        <v>0.83064949098746543</v>
      </c>
      <c r="AP255" s="108">
        <f t="shared" si="73"/>
        <v>144386062.89937022</v>
      </c>
      <c r="AQ255" s="108">
        <f t="shared" si="74"/>
        <v>9628952.5221564882</v>
      </c>
      <c r="AR255" s="108">
        <f t="shared" si="75"/>
        <v>21946477.469804391</v>
      </c>
      <c r="AS255" s="108">
        <f>LOOKUPS!$C$4*('Unit Level Costs'!AK255-'Unit Level Costs'!AG255)</f>
        <v>5.8813807940904981E-9</v>
      </c>
      <c r="AT255" s="108">
        <f t="shared" si="76"/>
        <v>37948525.903257951</v>
      </c>
      <c r="AU255" s="108">
        <f t="shared" si="83"/>
        <v>-180175452.66159078</v>
      </c>
      <c r="AV255" s="108">
        <f t="shared" si="84"/>
        <v>33734566.132998258</v>
      </c>
      <c r="AW255" s="112">
        <f t="shared" si="85"/>
        <v>20.364124412728831</v>
      </c>
      <c r="AX255" s="109">
        <f t="shared" si="86"/>
        <v>24.515905485622127</v>
      </c>
      <c r="AY255" s="112">
        <f t="shared" si="87"/>
        <v>22.240683557672256</v>
      </c>
      <c r="AZ255" s="108">
        <f t="shared" si="77"/>
        <v>15368.312338351529</v>
      </c>
      <c r="BA255" s="109">
        <f t="shared" si="88"/>
        <v>14071.609969195622</v>
      </c>
    </row>
    <row r="256" spans="1:53" x14ac:dyDescent="0.2">
      <c r="A256" s="21" t="b">
        <f t="shared" si="67"/>
        <v>1</v>
      </c>
      <c r="B256" t="s">
        <v>683</v>
      </c>
      <c r="C256" t="s">
        <v>684</v>
      </c>
      <c r="D256">
        <v>6098</v>
      </c>
      <c r="E256" t="s">
        <v>41</v>
      </c>
      <c r="F256">
        <v>1</v>
      </c>
      <c r="G256">
        <v>2776</v>
      </c>
      <c r="H256" t="s">
        <v>42</v>
      </c>
      <c r="I256">
        <v>0</v>
      </c>
      <c r="J256" t="s">
        <v>404</v>
      </c>
      <c r="K256" t="s">
        <v>685</v>
      </c>
      <c r="L256">
        <v>46</v>
      </c>
      <c r="M256" t="s">
        <v>481</v>
      </c>
      <c r="N256">
        <v>51</v>
      </c>
      <c r="O256">
        <v>46051</v>
      </c>
      <c r="P256">
        <v>474</v>
      </c>
      <c r="Q256">
        <v>10230</v>
      </c>
      <c r="R256">
        <v>1975</v>
      </c>
      <c r="S256">
        <v>9999</v>
      </c>
      <c r="T256">
        <v>0</v>
      </c>
      <c r="U256" s="106">
        <v>2520.4385962524793</v>
      </c>
      <c r="V256" s="104">
        <f>IFERROR(VLOOKUP($C$4&amp;"yr",LOOKUPS!$B$12:$D$26,2,FALSE),"")</f>
        <v>0.12499399999999999</v>
      </c>
      <c r="W256" s="106">
        <v>13.531200626006481</v>
      </c>
      <c r="X256" s="106">
        <v>22.588624965682492</v>
      </c>
      <c r="Y256" s="104">
        <v>0.32257247902722141</v>
      </c>
      <c r="Z256" s="104">
        <v>0.47617268126929813</v>
      </c>
      <c r="AA256" s="105">
        <v>13.019181190839113</v>
      </c>
      <c r="AB256" s="105">
        <v>4.82</v>
      </c>
      <c r="AC256" s="106">
        <f>IFERROR((VLOOKUP($C$4&amp;"yr",LOOKUPS!$B$12:$D$26,3,FALSE))*SUM(AA256:AB256),"")</f>
        <v>20.201221371526685</v>
      </c>
      <c r="AD256" s="106">
        <f>IFERROR(VLOOKUP($C$4,LOOKUPS!$F$12:$I$26,4,FALSE),"")</f>
        <v>84.990216928104203</v>
      </c>
      <c r="AE256" s="106">
        <v>214.13</v>
      </c>
      <c r="AF256" s="107">
        <f t="shared" si="68"/>
        <v>0.99362691644742795</v>
      </c>
      <c r="AG256" s="108">
        <f t="shared" si="69"/>
        <v>16990966.079999998</v>
      </c>
      <c r="AH256" s="109">
        <f t="shared" si="70"/>
        <v>321.10064494109707</v>
      </c>
      <c r="AI256" s="108">
        <f t="shared" si="71"/>
        <v>15101.24652938492</v>
      </c>
      <c r="AJ256" s="108">
        <f t="shared" si="72"/>
        <v>1125136.6598736041</v>
      </c>
      <c r="AK256" s="108">
        <f t="shared" si="78"/>
        <v>16990966.080000006</v>
      </c>
      <c r="AL256" s="108">
        <f t="shared" si="79"/>
        <v>165031.09710198679</v>
      </c>
      <c r="AM256" s="108">
        <f t="shared" si="80"/>
        <v>1485279.8739178812</v>
      </c>
      <c r="AN256" s="107">
        <f t="shared" si="81"/>
        <v>0.14667649094335447</v>
      </c>
      <c r="AO256" s="107">
        <f t="shared" si="82"/>
        <v>0.84695042550407351</v>
      </c>
      <c r="AP256" s="108">
        <f t="shared" si="73"/>
        <v>101159451.46213531</v>
      </c>
      <c r="AQ256" s="108">
        <f t="shared" si="74"/>
        <v>7253222.0448132148</v>
      </c>
      <c r="AR256" s="108">
        <f t="shared" si="75"/>
        <v>15224449.876424553</v>
      </c>
      <c r="AS256" s="108">
        <f>LOOKUPS!$C$4*('Unit Level Costs'!AK256-'Unit Level Costs'!AG256)</f>
        <v>1.1762761588180996E-8</v>
      </c>
      <c r="AT256" s="108">
        <f t="shared" si="76"/>
        <v>30004467.531688362</v>
      </c>
      <c r="AU256" s="108">
        <f t="shared" si="83"/>
        <v>-126234258.68322799</v>
      </c>
      <c r="AV256" s="108">
        <f t="shared" si="84"/>
        <v>27407332.231833488</v>
      </c>
      <c r="AW256" s="112">
        <f t="shared" si="85"/>
        <v>24.359114060786517</v>
      </c>
      <c r="AX256" s="109">
        <f t="shared" si="86"/>
        <v>28.760967970809951</v>
      </c>
      <c r="AY256" s="112">
        <f t="shared" si="87"/>
        <v>26.09177898104867</v>
      </c>
      <c r="AZ256" s="108">
        <f t="shared" si="77"/>
        <v>12367.50323701707</v>
      </c>
      <c r="BA256" s="109">
        <f t="shared" si="88"/>
        <v>11546.220064812809</v>
      </c>
    </row>
    <row r="257" spans="1:53" x14ac:dyDescent="0.2">
      <c r="A257" s="21" t="b">
        <f t="shared" si="67"/>
        <v>1</v>
      </c>
      <c r="B257" t="s">
        <v>686</v>
      </c>
      <c r="C257" t="s">
        <v>687</v>
      </c>
      <c r="D257">
        <v>6101</v>
      </c>
      <c r="E257" t="s">
        <v>41</v>
      </c>
      <c r="F257" t="s">
        <v>688</v>
      </c>
      <c r="G257">
        <v>2777</v>
      </c>
      <c r="H257" t="s">
        <v>42</v>
      </c>
      <c r="I257">
        <v>0</v>
      </c>
      <c r="J257" t="s">
        <v>569</v>
      </c>
      <c r="K257" t="s">
        <v>125</v>
      </c>
      <c r="L257">
        <v>56</v>
      </c>
      <c r="M257" t="s">
        <v>570</v>
      </c>
      <c r="N257">
        <v>5</v>
      </c>
      <c r="O257">
        <v>56005</v>
      </c>
      <c r="P257">
        <v>332</v>
      </c>
      <c r="Q257">
        <v>12221</v>
      </c>
      <c r="R257">
        <v>1978</v>
      </c>
      <c r="S257">
        <v>2039</v>
      </c>
      <c r="T257">
        <v>0</v>
      </c>
      <c r="U257" s="106">
        <v>3318.5281572756599</v>
      </c>
      <c r="V257" s="104">
        <f>IFERROR(VLOOKUP($C$4&amp;"yr",LOOKUPS!$B$12:$D$26,2,FALSE),"")</f>
        <v>0.12499399999999999</v>
      </c>
      <c r="W257" s="106">
        <v>16.164724550630748</v>
      </c>
      <c r="X257" s="106">
        <v>28.375584749317213</v>
      </c>
      <c r="Y257" s="104">
        <v>0.38535348157261529</v>
      </c>
      <c r="Z257" s="104">
        <v>0.62695137777493426</v>
      </c>
      <c r="AA257" s="105">
        <v>14.538874584267042</v>
      </c>
      <c r="AB257" s="105">
        <v>4.82</v>
      </c>
      <c r="AC257" s="106">
        <f>IFERROR((VLOOKUP($C$4&amp;"yr",LOOKUPS!$B$12:$D$26,3,FALSE))*SUM(AA257:AB257),"")</f>
        <v>21.9221334654769</v>
      </c>
      <c r="AD257" s="106">
        <f>IFERROR(VLOOKUP($C$4,LOOKUPS!$F$12:$I$26,4,FALSE),"")</f>
        <v>84.990216928104203</v>
      </c>
      <c r="AE257" s="106">
        <v>214.13</v>
      </c>
      <c r="AF257" s="107">
        <f t="shared" si="68"/>
        <v>1.1870102195409598</v>
      </c>
      <c r="AG257" s="108">
        <f t="shared" si="69"/>
        <v>14217031.488</v>
      </c>
      <c r="AH257" s="109">
        <f t="shared" si="70"/>
        <v>204.06264411789172</v>
      </c>
      <c r="AI257" s="108">
        <f t="shared" si="71"/>
        <v>19882.972787787472</v>
      </c>
      <c r="AJ257" s="108">
        <f t="shared" si="72"/>
        <v>715035.50498909259</v>
      </c>
      <c r="AK257" s="108">
        <f t="shared" si="78"/>
        <v>14217031.488000002</v>
      </c>
      <c r="AL257" s="108">
        <f t="shared" si="79"/>
        <v>138088.22246781457</v>
      </c>
      <c r="AM257" s="108">
        <f t="shared" si="80"/>
        <v>1242794.0022103311</v>
      </c>
      <c r="AN257" s="107">
        <f t="shared" si="81"/>
        <v>0.19312079121150916</v>
      </c>
      <c r="AO257" s="107">
        <f t="shared" si="82"/>
        <v>0.9938894283294506</v>
      </c>
      <c r="AP257" s="108">
        <f t="shared" si="73"/>
        <v>84644390.668386132</v>
      </c>
      <c r="AQ257" s="108">
        <f t="shared" si="74"/>
        <v>5790396.8523369944</v>
      </c>
      <c r="AR257" s="108">
        <f t="shared" si="75"/>
        <v>11558351.982069839</v>
      </c>
      <c r="AS257" s="108">
        <f>LOOKUPS!$C$4*('Unit Level Costs'!AK257-'Unit Level Costs'!AG257)</f>
        <v>2.9406903970452491E-9</v>
      </c>
      <c r="AT257" s="108">
        <f t="shared" si="76"/>
        <v>27244695.986549072</v>
      </c>
      <c r="AU257" s="108">
        <f t="shared" si="83"/>
        <v>-105625331.84480286</v>
      </c>
      <c r="AV257" s="108">
        <f t="shared" si="84"/>
        <v>23612503.644539177</v>
      </c>
      <c r="AW257" s="112">
        <f t="shared" si="85"/>
        <v>33.022840795715972</v>
      </c>
      <c r="AX257" s="109">
        <f t="shared" si="86"/>
        <v>33.225869854779951</v>
      </c>
      <c r="AY257" s="112">
        <f t="shared" si="87"/>
        <v>30.142311398693593</v>
      </c>
      <c r="AZ257" s="108">
        <f t="shared" si="77"/>
        <v>10007.247384366274</v>
      </c>
      <c r="BA257" s="109">
        <f t="shared" si="88"/>
        <v>10963.583144177703</v>
      </c>
    </row>
    <row r="258" spans="1:53" x14ac:dyDescent="0.2">
      <c r="A258" s="21" t="b">
        <f t="shared" si="67"/>
        <v>1</v>
      </c>
      <c r="B258" t="s">
        <v>105</v>
      </c>
      <c r="C258" t="s">
        <v>106</v>
      </c>
      <c r="D258">
        <v>6113</v>
      </c>
      <c r="E258" t="s">
        <v>41</v>
      </c>
      <c r="F258">
        <v>1</v>
      </c>
      <c r="G258">
        <v>2782</v>
      </c>
      <c r="H258" t="s">
        <v>42</v>
      </c>
      <c r="I258">
        <v>0</v>
      </c>
      <c r="J258" t="s">
        <v>167</v>
      </c>
      <c r="K258" t="s">
        <v>43</v>
      </c>
      <c r="L258">
        <v>18</v>
      </c>
      <c r="M258" t="s">
        <v>105</v>
      </c>
      <c r="N258">
        <v>51</v>
      </c>
      <c r="O258">
        <v>18051</v>
      </c>
      <c r="P258">
        <v>630</v>
      </c>
      <c r="Q258">
        <v>10394</v>
      </c>
      <c r="R258">
        <v>1975</v>
      </c>
      <c r="S258">
        <v>2038</v>
      </c>
      <c r="T258">
        <v>0</v>
      </c>
      <c r="U258" s="106">
        <v>2580.5498359231024</v>
      </c>
      <c r="V258" s="104">
        <f>IFERROR(VLOOKUP($C$4&amp;"yr",LOOKUPS!$B$12:$D$26,2,FALSE),"")</f>
        <v>0.12499399999999999</v>
      </c>
      <c r="W258" s="106">
        <v>13.748146005900789</v>
      </c>
      <c r="X258" s="106">
        <v>21.377793108587571</v>
      </c>
      <c r="Y258" s="104">
        <v>0.32774427500750641</v>
      </c>
      <c r="Z258" s="104">
        <v>0.48752916906905619</v>
      </c>
      <c r="AA258" s="105">
        <v>10.860122313822879</v>
      </c>
      <c r="AB258" s="105">
        <v>4.82</v>
      </c>
      <c r="AC258" s="106">
        <f>IFERROR((VLOOKUP($C$4&amp;"yr",LOOKUPS!$B$12:$D$26,3,FALSE))*SUM(AA258:AB258),"")</f>
        <v>17.756287051830302</v>
      </c>
      <c r="AD258" s="106">
        <f>IFERROR(VLOOKUP($C$4,LOOKUPS!$F$12:$I$26,4,FALSE),"")</f>
        <v>84.990216928104203</v>
      </c>
      <c r="AE258" s="106">
        <v>205.4</v>
      </c>
      <c r="AF258" s="107">
        <f t="shared" si="68"/>
        <v>0.96839680667694816</v>
      </c>
      <c r="AG258" s="108">
        <f t="shared" si="69"/>
        <v>22944962.879999999</v>
      </c>
      <c r="AH258" s="109">
        <f t="shared" si="70"/>
        <v>423.52110674527097</v>
      </c>
      <c r="AI258" s="108">
        <f t="shared" si="71"/>
        <v>15461.37818330377</v>
      </c>
      <c r="AJ258" s="108">
        <f t="shared" si="72"/>
        <v>1484017.9580354295</v>
      </c>
      <c r="AK258" s="108">
        <f t="shared" si="78"/>
        <v>22944962.879999999</v>
      </c>
      <c r="AL258" s="108">
        <f t="shared" si="79"/>
        <v>213775.53186754967</v>
      </c>
      <c r="AM258" s="108">
        <f t="shared" si="80"/>
        <v>1923979.7868079471</v>
      </c>
      <c r="AN258" s="107">
        <f t="shared" si="81"/>
        <v>0.14405184971652882</v>
      </c>
      <c r="AO258" s="107">
        <f t="shared" si="82"/>
        <v>0.82434495696041932</v>
      </c>
      <c r="AP258" s="108">
        <f t="shared" si="73"/>
        <v>136608107.81124985</v>
      </c>
      <c r="AQ258" s="108">
        <f t="shared" si="74"/>
        <v>9053946.5971204359</v>
      </c>
      <c r="AR258" s="108">
        <f t="shared" si="75"/>
        <v>20402495.562449835</v>
      </c>
      <c r="AS258" s="108">
        <f>LOOKUPS!$C$4*('Unit Level Costs'!AK258-'Unit Level Costs'!AG258)</f>
        <v>0</v>
      </c>
      <c r="AT258" s="108">
        <f t="shared" si="76"/>
        <v>34162737.376481175</v>
      </c>
      <c r="AU258" s="108">
        <f t="shared" si="83"/>
        <v>-163519459.44609511</v>
      </c>
      <c r="AV258" s="108">
        <f t="shared" si="84"/>
        <v>36707827.901206195</v>
      </c>
      <c r="AW258" s="112">
        <f t="shared" si="85"/>
        <v>24.735433761058189</v>
      </c>
      <c r="AX258" s="109">
        <f t="shared" si="86"/>
        <v>30.006168597506026</v>
      </c>
      <c r="AY258" s="112">
        <f t="shared" si="87"/>
        <v>27.221417579158146</v>
      </c>
      <c r="AZ258" s="108">
        <f t="shared" si="77"/>
        <v>17149.493074869632</v>
      </c>
      <c r="BA258" s="109">
        <f t="shared" si="88"/>
        <v>15583.323269466659</v>
      </c>
    </row>
    <row r="259" spans="1:53" x14ac:dyDescent="0.2">
      <c r="A259" s="21" t="b">
        <f t="shared" si="67"/>
        <v>1</v>
      </c>
      <c r="B259" t="s">
        <v>105</v>
      </c>
      <c r="C259" t="s">
        <v>107</v>
      </c>
      <c r="D259">
        <v>6113</v>
      </c>
      <c r="E259" t="s">
        <v>41</v>
      </c>
      <c r="F259">
        <v>2</v>
      </c>
      <c r="G259">
        <v>2783</v>
      </c>
      <c r="H259" t="s">
        <v>42</v>
      </c>
      <c r="I259">
        <v>0</v>
      </c>
      <c r="J259" t="s">
        <v>167</v>
      </c>
      <c r="K259" t="s">
        <v>43</v>
      </c>
      <c r="L259">
        <v>18</v>
      </c>
      <c r="M259" t="s">
        <v>105</v>
      </c>
      <c r="N259">
        <v>51</v>
      </c>
      <c r="O259">
        <v>18051</v>
      </c>
      <c r="P259">
        <v>630</v>
      </c>
      <c r="Q259">
        <v>10508</v>
      </c>
      <c r="R259">
        <v>1975</v>
      </c>
      <c r="S259">
        <v>2038</v>
      </c>
      <c r="T259">
        <v>0</v>
      </c>
      <c r="U259" s="106">
        <v>2482.9681171266302</v>
      </c>
      <c r="V259" s="104">
        <f>IFERROR(VLOOKUP($C$4&amp;"yr",LOOKUPS!$B$12:$D$26,2,FALSE),"")</f>
        <v>0.12499399999999999</v>
      </c>
      <c r="W259" s="106">
        <v>13.3942701888</v>
      </c>
      <c r="X259" s="106">
        <v>20.943073201426099</v>
      </c>
      <c r="Y259" s="104">
        <v>0.31930817219999996</v>
      </c>
      <c r="Z259" s="104">
        <v>0.46909358855093908</v>
      </c>
      <c r="AA259" s="105">
        <v>10.860122313822879</v>
      </c>
      <c r="AB259" s="105">
        <v>4.82</v>
      </c>
      <c r="AC259" s="106">
        <f>IFERROR((VLOOKUP($C$4&amp;"yr",LOOKUPS!$B$12:$D$26,3,FALSE))*SUM(AA259:AB259),"")</f>
        <v>17.756287051830302</v>
      </c>
      <c r="AD259" s="106">
        <f>IFERROR(VLOOKUP($C$4,LOOKUPS!$F$12:$I$26,4,FALSE),"")</f>
        <v>84.990216928104203</v>
      </c>
      <c r="AE259" s="106">
        <v>205.4</v>
      </c>
      <c r="AF259" s="107">
        <f t="shared" si="68"/>
        <v>0.9790180531615712</v>
      </c>
      <c r="AG259" s="108">
        <f t="shared" si="69"/>
        <v>23196620.16</v>
      </c>
      <c r="AH259" s="109">
        <f t="shared" si="70"/>
        <v>428.83585151400001</v>
      </c>
      <c r="AI259" s="108">
        <f t="shared" si="71"/>
        <v>15437.235428493268</v>
      </c>
      <c r="AJ259" s="108">
        <f t="shared" si="72"/>
        <v>1502640.8237050562</v>
      </c>
      <c r="AK259" s="108">
        <f t="shared" si="78"/>
        <v>23196620.16</v>
      </c>
      <c r="AL259" s="108">
        <f t="shared" si="79"/>
        <v>216120.19327152323</v>
      </c>
      <c r="AM259" s="108">
        <f t="shared" si="80"/>
        <v>1945081.7394437089</v>
      </c>
      <c r="AN259" s="107">
        <f t="shared" si="81"/>
        <v>0.14382691449752871</v>
      </c>
      <c r="AO259" s="107">
        <f t="shared" si="82"/>
        <v>0.83519113866404249</v>
      </c>
      <c r="AP259" s="108">
        <f t="shared" si="73"/>
        <v>133091829.63428323</v>
      </c>
      <c r="AQ259" s="108">
        <f t="shared" si="74"/>
        <v>8981140.6296535954</v>
      </c>
      <c r="AR259" s="108">
        <f t="shared" si="75"/>
        <v>20126777.189426512</v>
      </c>
      <c r="AS259" s="108">
        <f>LOOKUPS!$C$4*('Unit Level Costs'!AK259-'Unit Level Costs'!AG259)</f>
        <v>0</v>
      </c>
      <c r="AT259" s="108">
        <f t="shared" si="76"/>
        <v>34537429.704835892</v>
      </c>
      <c r="AU259" s="108">
        <f t="shared" si="83"/>
        <v>-165312918.97821507</v>
      </c>
      <c r="AV259" s="108">
        <f t="shared" si="84"/>
        <v>31424258.179984152</v>
      </c>
      <c r="AW259" s="112">
        <f t="shared" si="85"/>
        <v>20.912687639153493</v>
      </c>
      <c r="AX259" s="109">
        <f t="shared" si="86"/>
        <v>25.03940316297545</v>
      </c>
      <c r="AY259" s="112">
        <f t="shared" si="87"/>
        <v>22.715597535131497</v>
      </c>
      <c r="AZ259" s="108">
        <f t="shared" si="77"/>
        <v>14310.826447132844</v>
      </c>
      <c r="BA259" s="109">
        <f t="shared" si="88"/>
        <v>13174.993212666701</v>
      </c>
    </row>
    <row r="260" spans="1:53" x14ac:dyDescent="0.2">
      <c r="A260" s="21" t="b">
        <f t="shared" si="67"/>
        <v>1</v>
      </c>
      <c r="B260" t="s">
        <v>105</v>
      </c>
      <c r="C260" t="s">
        <v>108</v>
      </c>
      <c r="D260">
        <v>6113</v>
      </c>
      <c r="E260" t="s">
        <v>41</v>
      </c>
      <c r="F260">
        <v>3</v>
      </c>
      <c r="G260">
        <v>2784</v>
      </c>
      <c r="H260" t="s">
        <v>42</v>
      </c>
      <c r="I260">
        <v>0</v>
      </c>
      <c r="J260" t="s">
        <v>167</v>
      </c>
      <c r="K260" t="s">
        <v>43</v>
      </c>
      <c r="L260">
        <v>18</v>
      </c>
      <c r="M260" t="s">
        <v>105</v>
      </c>
      <c r="N260">
        <v>51</v>
      </c>
      <c r="O260">
        <v>18051</v>
      </c>
      <c r="P260">
        <v>630</v>
      </c>
      <c r="Q260">
        <v>10586</v>
      </c>
      <c r="R260">
        <v>1978</v>
      </c>
      <c r="S260">
        <v>2034</v>
      </c>
      <c r="T260">
        <v>0</v>
      </c>
      <c r="U260" s="106">
        <v>2627.6968858207574</v>
      </c>
      <c r="V260" s="104">
        <f>IFERROR(VLOOKUP($C$4&amp;"yr",LOOKUPS!$B$12:$D$26,2,FALSE),"")</f>
        <v>0.12499399999999999</v>
      </c>
      <c r="W260" s="106">
        <v>13.915998633260751</v>
      </c>
      <c r="X260" s="106">
        <v>21.583992218717626</v>
      </c>
      <c r="Y260" s="104">
        <v>0.33174574092433501</v>
      </c>
      <c r="Z260" s="104">
        <v>0.49643640338814843</v>
      </c>
      <c r="AA260" s="105">
        <v>10.860122313822879</v>
      </c>
      <c r="AB260" s="105">
        <v>4.82</v>
      </c>
      <c r="AC260" s="106">
        <f>IFERROR((VLOOKUP($C$4&amp;"yr",LOOKUPS!$B$12:$D$26,3,FALSE))*SUM(AA260:AB260),"")</f>
        <v>17.756287051830302</v>
      </c>
      <c r="AD260" s="106">
        <f>IFERROR(VLOOKUP($C$4,LOOKUPS!$F$12:$I$26,4,FALSE),"")</f>
        <v>84.990216928104203</v>
      </c>
      <c r="AE260" s="106">
        <v>205.4</v>
      </c>
      <c r="AF260" s="107">
        <f t="shared" si="68"/>
        <v>0.98628522180894485</v>
      </c>
      <c r="AG260" s="108">
        <f t="shared" si="69"/>
        <v>23368806.719999999</v>
      </c>
      <c r="AH260" s="109">
        <f t="shared" si="70"/>
        <v>421.00018321766896</v>
      </c>
      <c r="AI260" s="108">
        <f t="shared" si="71"/>
        <v>15841.275766266937</v>
      </c>
      <c r="AJ260" s="108">
        <f t="shared" si="72"/>
        <v>1475184.6419947119</v>
      </c>
      <c r="AK260" s="108">
        <f t="shared" si="78"/>
        <v>23368806.719999995</v>
      </c>
      <c r="AL260" s="108">
        <f t="shared" si="79"/>
        <v>217724.43528476814</v>
      </c>
      <c r="AM260" s="108">
        <f t="shared" si="80"/>
        <v>1959519.9175629134</v>
      </c>
      <c r="AN260" s="107">
        <f t="shared" si="81"/>
        <v>0.14759131100386594</v>
      </c>
      <c r="AO260" s="107">
        <f t="shared" si="82"/>
        <v>0.83869391080507893</v>
      </c>
      <c r="AP260" s="108">
        <f t="shared" si="73"/>
        <v>138275971.23115739</v>
      </c>
      <c r="AQ260" s="108">
        <f t="shared" si="74"/>
        <v>9086864.6786488611</v>
      </c>
      <c r="AR260" s="108">
        <f t="shared" si="75"/>
        <v>20528667.46180566</v>
      </c>
      <c r="AS260" s="108">
        <f>LOOKUPS!$C$4*('Unit Level Costs'!AK260-'Unit Level Costs'!AG260)</f>
        <v>-5.8813807940904981E-9</v>
      </c>
      <c r="AT260" s="108">
        <f t="shared" si="76"/>
        <v>34793798.140025944</v>
      </c>
      <c r="AU260" s="108">
        <f t="shared" si="83"/>
        <v>-166540022.86861289</v>
      </c>
      <c r="AV260" s="108">
        <f t="shared" si="84"/>
        <v>36145278.643024981</v>
      </c>
      <c r="AW260" s="112">
        <f t="shared" si="85"/>
        <v>24.502206445255652</v>
      </c>
      <c r="AX260" s="109">
        <f t="shared" si="86"/>
        <v>29.214718420616048</v>
      </c>
      <c r="AY260" s="112">
        <f t="shared" si="87"/>
        <v>26.50341868875628</v>
      </c>
      <c r="AZ260" s="108">
        <f t="shared" si="77"/>
        <v>16697.153773916456</v>
      </c>
      <c r="BA260" s="109">
        <f t="shared" si="88"/>
        <v>15436.390060511061</v>
      </c>
    </row>
    <row r="261" spans="1:53" x14ac:dyDescent="0.2">
      <c r="A261" s="21" t="b">
        <f t="shared" si="67"/>
        <v>1</v>
      </c>
      <c r="B261" t="s">
        <v>105</v>
      </c>
      <c r="C261" t="s">
        <v>109</v>
      </c>
      <c r="D261">
        <v>6113</v>
      </c>
      <c r="E261" t="s">
        <v>41</v>
      </c>
      <c r="F261">
        <v>4</v>
      </c>
      <c r="G261">
        <v>2785</v>
      </c>
      <c r="H261" t="s">
        <v>42</v>
      </c>
      <c r="I261">
        <v>0</v>
      </c>
      <c r="J261" t="s">
        <v>167</v>
      </c>
      <c r="K261" t="s">
        <v>43</v>
      </c>
      <c r="L261">
        <v>18</v>
      </c>
      <c r="M261" t="s">
        <v>105</v>
      </c>
      <c r="N261">
        <v>51</v>
      </c>
      <c r="O261">
        <v>18051</v>
      </c>
      <c r="P261">
        <v>622</v>
      </c>
      <c r="Q261">
        <v>10404</v>
      </c>
      <c r="R261">
        <v>1979</v>
      </c>
      <c r="S261">
        <v>2034</v>
      </c>
      <c r="T261">
        <v>0</v>
      </c>
      <c r="U261" s="106">
        <v>2450.5206615335878</v>
      </c>
      <c r="V261" s="104">
        <f>IFERROR(VLOOKUP($C$4&amp;"yr",LOOKUPS!$B$12:$D$26,2,FALSE),"")</f>
        <v>0.12499399999999999</v>
      </c>
      <c r="W261" s="106">
        <v>13.274625044568495</v>
      </c>
      <c r="X261" s="106">
        <v>20.853828983948937</v>
      </c>
      <c r="Y261" s="104">
        <v>0.31645593226615781</v>
      </c>
      <c r="Z261" s="104">
        <v>0.46296346820082318</v>
      </c>
      <c r="AA261" s="105">
        <v>10.860122313822879</v>
      </c>
      <c r="AB261" s="105">
        <v>4.82</v>
      </c>
      <c r="AC261" s="106">
        <f>IFERROR((VLOOKUP($C$4&amp;"yr",LOOKUPS!$B$12:$D$26,3,FALSE))*SUM(AA261:AB261),"")</f>
        <v>17.756287051830302</v>
      </c>
      <c r="AD261" s="106">
        <f>IFERROR(VLOOKUP($C$4,LOOKUPS!$F$12:$I$26,4,FALSE),"")</f>
        <v>84.990216928104203</v>
      </c>
      <c r="AE261" s="106">
        <v>205.4</v>
      </c>
      <c r="AF261" s="107">
        <f t="shared" si="68"/>
        <v>0.9693284949650729</v>
      </c>
      <c r="AG261" s="108">
        <f t="shared" si="69"/>
        <v>22675393.151999999</v>
      </c>
      <c r="AH261" s="109">
        <f t="shared" si="70"/>
        <v>425.16441013044988</v>
      </c>
      <c r="AI261" s="108">
        <f t="shared" si="71"/>
        <v>15220.671923161364</v>
      </c>
      <c r="AJ261" s="108">
        <f t="shared" si="72"/>
        <v>1489776.0930970965</v>
      </c>
      <c r="AK261" s="108">
        <f t="shared" si="78"/>
        <v>22675393.152000006</v>
      </c>
      <c r="AL261" s="108">
        <f t="shared" si="79"/>
        <v>211263.98228344374</v>
      </c>
      <c r="AM261" s="108">
        <f t="shared" si="80"/>
        <v>1901375.8405509936</v>
      </c>
      <c r="AN261" s="107">
        <f t="shared" si="81"/>
        <v>0.14180921768199869</v>
      </c>
      <c r="AO261" s="107">
        <f t="shared" si="82"/>
        <v>0.82751927728307417</v>
      </c>
      <c r="AP261" s="108">
        <f t="shared" si="73"/>
        <v>130228020.20164652</v>
      </c>
      <c r="AQ261" s="108">
        <f t="shared" si="74"/>
        <v>8866305.8989219274</v>
      </c>
      <c r="AR261" s="108">
        <f t="shared" si="75"/>
        <v>19776219.036226124</v>
      </c>
      <c r="AS261" s="108">
        <f>LOOKUPS!$C$4*('Unit Level Costs'!AK261-'Unit Level Costs'!AG261)</f>
        <v>1.1762761588180996E-8</v>
      </c>
      <c r="AT261" s="108">
        <f t="shared" si="76"/>
        <v>33761375.218238562</v>
      </c>
      <c r="AU261" s="108">
        <f t="shared" si="83"/>
        <v>-161598345.15028542</v>
      </c>
      <c r="AV261" s="108">
        <f t="shared" si="84"/>
        <v>31033575.204747707</v>
      </c>
      <c r="AW261" s="112">
        <f t="shared" si="85"/>
        <v>20.831033165683298</v>
      </c>
      <c r="AX261" s="109">
        <f t="shared" si="86"/>
        <v>25.172867554307754</v>
      </c>
      <c r="AY261" s="112">
        <f t="shared" si="87"/>
        <v>22.836675636675817</v>
      </c>
      <c r="AZ261" s="108">
        <f t="shared" si="77"/>
        <v>14204.412246012358</v>
      </c>
      <c r="BA261" s="109">
        <f t="shared" si="88"/>
        <v>12956.902629055012</v>
      </c>
    </row>
    <row r="262" spans="1:53" x14ac:dyDescent="0.2">
      <c r="A262" s="21" t="b">
        <f t="shared" si="67"/>
        <v>1</v>
      </c>
      <c r="B262" t="s">
        <v>689</v>
      </c>
      <c r="C262" t="s">
        <v>690</v>
      </c>
      <c r="D262">
        <v>6138</v>
      </c>
      <c r="E262" t="s">
        <v>41</v>
      </c>
      <c r="F262">
        <v>1</v>
      </c>
      <c r="G262">
        <v>2800</v>
      </c>
      <c r="H262" t="s">
        <v>42</v>
      </c>
      <c r="I262">
        <v>0</v>
      </c>
      <c r="J262" t="s">
        <v>199</v>
      </c>
      <c r="K262" t="s">
        <v>594</v>
      </c>
      <c r="L262">
        <v>5</v>
      </c>
      <c r="M262" t="s">
        <v>691</v>
      </c>
      <c r="N262">
        <v>7</v>
      </c>
      <c r="O262">
        <v>5007</v>
      </c>
      <c r="P262">
        <v>528</v>
      </c>
      <c r="Q262">
        <v>10629</v>
      </c>
      <c r="R262">
        <v>1978</v>
      </c>
      <c r="S262">
        <v>2038</v>
      </c>
      <c r="T262">
        <v>0</v>
      </c>
      <c r="U262" s="106">
        <v>2528.8381266942474</v>
      </c>
      <c r="V262" s="104">
        <f>IFERROR(VLOOKUP($C$4&amp;"yr",LOOKUPS!$B$12:$D$26,2,FALSE),"")</f>
        <v>0.12499399999999999</v>
      </c>
      <c r="W262" s="106">
        <v>13.561715490313746</v>
      </c>
      <c r="X262" s="106">
        <v>22.015933835547482</v>
      </c>
      <c r="Y262" s="104">
        <v>0.32329992781013694</v>
      </c>
      <c r="Z262" s="104">
        <v>0.4777595586238213</v>
      </c>
      <c r="AA262" s="105">
        <v>11.911236315622961</v>
      </c>
      <c r="AB262" s="105">
        <v>4.82</v>
      </c>
      <c r="AC262" s="106">
        <f>IFERROR((VLOOKUP($C$4&amp;"yr",LOOKUPS!$B$12:$D$26,3,FALSE))*SUM(AA262:AB262),"")</f>
        <v>18.946576359950502</v>
      </c>
      <c r="AD262" s="106">
        <f>IFERROR(VLOOKUP($C$4,LOOKUPS!$F$12:$I$26,4,FALSE),"")</f>
        <v>84.990216928104203</v>
      </c>
      <c r="AE262" s="106">
        <v>214.13</v>
      </c>
      <c r="AF262" s="107">
        <f t="shared" si="68"/>
        <v>1.0323812800508028</v>
      </c>
      <c r="AG262" s="108">
        <f t="shared" si="69"/>
        <v>19664840.447999999</v>
      </c>
      <c r="AH262" s="109">
        <f t="shared" si="70"/>
        <v>357.2976381162477</v>
      </c>
      <c r="AI262" s="108">
        <f t="shared" si="71"/>
        <v>15707.106348612597</v>
      </c>
      <c r="AJ262" s="108">
        <f t="shared" si="72"/>
        <v>1251970.9239593321</v>
      </c>
      <c r="AK262" s="108">
        <f t="shared" si="78"/>
        <v>19664840.448000003</v>
      </c>
      <c r="AL262" s="108">
        <f t="shared" si="79"/>
        <v>191002.0994797351</v>
      </c>
      <c r="AM262" s="108">
        <f t="shared" si="80"/>
        <v>1719018.8953176157</v>
      </c>
      <c r="AN262" s="107">
        <f t="shared" si="81"/>
        <v>0.15256113047393699</v>
      </c>
      <c r="AO262" s="107">
        <f t="shared" si="82"/>
        <v>0.87982014957686583</v>
      </c>
      <c r="AP262" s="108">
        <f t="shared" si="73"/>
        <v>112938064.94343229</v>
      </c>
      <c r="AQ262" s="108">
        <f t="shared" si="74"/>
        <v>7866241.1603646977</v>
      </c>
      <c r="AR262" s="108">
        <f t="shared" si="75"/>
        <v>16978873.472881686</v>
      </c>
      <c r="AS262" s="108">
        <f>LOOKUPS!$C$4*('Unit Level Costs'!AK262-'Unit Level Costs'!AG262)</f>
        <v>5.8813807940904981E-9</v>
      </c>
      <c r="AT262" s="108">
        <f t="shared" si="76"/>
        <v>32569522.764332965</v>
      </c>
      <c r="AU262" s="108">
        <f t="shared" si="83"/>
        <v>-146099788.81655422</v>
      </c>
      <c r="AV262" s="108">
        <f t="shared" si="84"/>
        <v>24252913.524457425</v>
      </c>
      <c r="AW262" s="112">
        <f t="shared" si="85"/>
        <v>19.371786564945207</v>
      </c>
      <c r="AX262" s="109">
        <f t="shared" si="86"/>
        <v>22.017893741421734</v>
      </c>
      <c r="AY262" s="112">
        <f t="shared" si="87"/>
        <v>19.974502169483564</v>
      </c>
      <c r="AZ262" s="108">
        <f t="shared" si="77"/>
        <v>10546.537145487322</v>
      </c>
      <c r="BA262" s="109">
        <f t="shared" si="88"/>
        <v>10228.303306291069</v>
      </c>
    </row>
    <row r="263" spans="1:53" x14ac:dyDescent="0.2">
      <c r="A263" s="21" t="b">
        <f t="shared" si="67"/>
        <v>0</v>
      </c>
      <c r="B263" t="s">
        <v>692</v>
      </c>
      <c r="C263" t="s">
        <v>693</v>
      </c>
      <c r="D263">
        <v>6139</v>
      </c>
      <c r="E263" t="s">
        <v>41</v>
      </c>
      <c r="F263">
        <v>1</v>
      </c>
      <c r="G263">
        <v>2801</v>
      </c>
      <c r="H263" t="s">
        <v>42</v>
      </c>
      <c r="I263">
        <v>0</v>
      </c>
      <c r="J263" t="s">
        <v>199</v>
      </c>
      <c r="K263" t="s">
        <v>77</v>
      </c>
      <c r="L263">
        <v>48</v>
      </c>
      <c r="M263" t="s">
        <v>694</v>
      </c>
      <c r="N263">
        <v>449</v>
      </c>
      <c r="O263">
        <v>48449</v>
      </c>
      <c r="P263">
        <v>528</v>
      </c>
      <c r="Q263">
        <v>10922</v>
      </c>
      <c r="R263">
        <v>1977</v>
      </c>
      <c r="S263">
        <v>2038</v>
      </c>
      <c r="T263" t="s">
        <v>1188</v>
      </c>
      <c r="U263" s="106">
        <v>2633.2241201056004</v>
      </c>
      <c r="V263" s="104">
        <f>IFERROR(VLOOKUP($C$4&amp;"yr",LOOKUPS!$B$12:$D$26,2,FALSE),"")</f>
        <v>0.12499399999999999</v>
      </c>
      <c r="W263" s="106">
        <v>13.935545887883521</v>
      </c>
      <c r="X263" s="106">
        <v>22.475167012476838</v>
      </c>
      <c r="Y263" s="104">
        <v>0.33221173108707963</v>
      </c>
      <c r="Z263" s="104">
        <v>0.49748063353655625</v>
      </c>
      <c r="AA263" s="105">
        <v>11.717542700000351</v>
      </c>
      <c r="AB263" s="105">
        <v>4.82</v>
      </c>
      <c r="AC263" s="106">
        <f>IFERROR((VLOOKUP($C$4&amp;"yr",LOOKUPS!$B$12:$D$26,3,FALSE))*SUM(AA263:AB263),"")</f>
        <v>18.727236269977475</v>
      </c>
      <c r="AD263" s="106">
        <f>IFERROR(VLOOKUP($C$4,LOOKUPS!$F$12:$I$26,4,FALSE),"")</f>
        <v>84.990216928104203</v>
      </c>
      <c r="AE263" s="106">
        <v>214.13</v>
      </c>
      <c r="AF263" s="107">
        <f t="shared" si="68"/>
        <v>1.0608399981856116</v>
      </c>
      <c r="AG263" s="108">
        <f t="shared" si="69"/>
        <v>20206923.263999999</v>
      </c>
      <c r="AH263" s="109">
        <f t="shared" si="70"/>
        <v>352.59220598602201</v>
      </c>
      <c r="AI263" s="108">
        <f t="shared" si="71"/>
        <v>16355.483479486267</v>
      </c>
      <c r="AJ263" s="108">
        <f t="shared" si="72"/>
        <v>1235483.0897750212</v>
      </c>
      <c r="AK263" s="108">
        <f t="shared" si="78"/>
        <v>20206923.264000006</v>
      </c>
      <c r="AL263" s="108">
        <f t="shared" si="79"/>
        <v>196267.28107231791</v>
      </c>
      <c r="AM263" s="108">
        <f t="shared" si="80"/>
        <v>1766405.5296508612</v>
      </c>
      <c r="AN263" s="107">
        <f t="shared" si="81"/>
        <v>0.15885873525639088</v>
      </c>
      <c r="AO263" s="107">
        <f t="shared" si="82"/>
        <v>0.90198126292922076</v>
      </c>
      <c r="AP263" s="108">
        <f t="shared" si="73"/>
        <v>116051216.94464625</v>
      </c>
      <c r="AQ263" s="108">
        <f t="shared" si="74"/>
        <v>7924568.7168334797</v>
      </c>
      <c r="AR263" s="108">
        <f t="shared" si="75"/>
        <v>17217131.291263923</v>
      </c>
      <c r="AS263" s="108">
        <f>LOOKUPS!$C$4*('Unit Level Costs'!AK263-'Unit Level Costs'!AG263)</f>
        <v>1.1762761588180996E-8</v>
      </c>
      <c r="AT263" s="108">
        <f t="shared" si="76"/>
        <v>33079893.702366378</v>
      </c>
      <c r="AU263" s="108">
        <f t="shared" si="83"/>
        <v>-150127189.14802951</v>
      </c>
      <c r="AV263" s="108">
        <f t="shared" si="84"/>
        <v>24145621.507080525</v>
      </c>
      <c r="AW263" s="112">
        <f t="shared" si="85"/>
        <v>19.543465796425746</v>
      </c>
      <c r="AX263" s="109">
        <f t="shared" si="86"/>
        <v>21.667263611394262</v>
      </c>
      <c r="AY263" s="112">
        <f t="shared" si="87"/>
        <v>19.656412602190201</v>
      </c>
      <c r="AZ263" s="108">
        <f t="shared" si="77"/>
        <v>10378.585853956427</v>
      </c>
      <c r="BA263" s="109">
        <f t="shared" si="88"/>
        <v>10318.949940512794</v>
      </c>
    </row>
    <row r="264" spans="1:53" x14ac:dyDescent="0.2">
      <c r="A264" s="21" t="b">
        <f t="shared" si="67"/>
        <v>0</v>
      </c>
      <c r="B264" t="s">
        <v>692</v>
      </c>
      <c r="C264" t="s">
        <v>695</v>
      </c>
      <c r="D264">
        <v>6139</v>
      </c>
      <c r="E264" t="s">
        <v>41</v>
      </c>
      <c r="F264">
        <v>3</v>
      </c>
      <c r="G264">
        <v>2803</v>
      </c>
      <c r="H264" t="s">
        <v>42</v>
      </c>
      <c r="I264">
        <v>0</v>
      </c>
      <c r="J264" t="s">
        <v>199</v>
      </c>
      <c r="K264" t="s">
        <v>77</v>
      </c>
      <c r="L264">
        <v>48</v>
      </c>
      <c r="M264" t="s">
        <v>694</v>
      </c>
      <c r="N264">
        <v>449</v>
      </c>
      <c r="O264">
        <v>48449</v>
      </c>
      <c r="P264">
        <v>528</v>
      </c>
      <c r="Q264">
        <v>10833</v>
      </c>
      <c r="R264">
        <v>1982</v>
      </c>
      <c r="S264">
        <v>2038</v>
      </c>
      <c r="T264" t="s">
        <v>1188</v>
      </c>
      <c r="U264" s="106">
        <v>2601.2276542929685</v>
      </c>
      <c r="V264" s="104">
        <f>IFERROR(VLOOKUP($C$4&amp;"yr",LOOKUPS!$B$12:$D$26,2,FALSE),"")</f>
        <v>0.12499399999999999</v>
      </c>
      <c r="W264" s="106">
        <v>13.82200987657402</v>
      </c>
      <c r="X264" s="106">
        <v>22.335693327328432</v>
      </c>
      <c r="Y264" s="104">
        <v>0.32950512776049978</v>
      </c>
      <c r="Z264" s="104">
        <v>0.49143571621946908</v>
      </c>
      <c r="AA264" s="105">
        <v>11.717542700000351</v>
      </c>
      <c r="AB264" s="105">
        <v>4.82</v>
      </c>
      <c r="AC264" s="106">
        <f>IFERROR((VLOOKUP($C$4&amp;"yr",LOOKUPS!$B$12:$D$26,3,FALSE))*SUM(AA264:AB264),"")</f>
        <v>18.727236269977475</v>
      </c>
      <c r="AD264" s="106">
        <f>IFERROR(VLOOKUP($C$4,LOOKUPS!$F$12:$I$26,4,FALSE),"")</f>
        <v>84.990216928104203</v>
      </c>
      <c r="AE264" s="106">
        <v>214.13</v>
      </c>
      <c r="AF264" s="107">
        <f t="shared" si="68"/>
        <v>1.05219554114125</v>
      </c>
      <c r="AG264" s="108">
        <f t="shared" si="69"/>
        <v>20042263.296</v>
      </c>
      <c r="AH264" s="109">
        <f t="shared" si="70"/>
        <v>354.02129254245614</v>
      </c>
      <c r="AI264" s="108">
        <f t="shared" si="71"/>
        <v>16156.723113805509</v>
      </c>
      <c r="AJ264" s="108">
        <f t="shared" si="72"/>
        <v>1240490.6090687665</v>
      </c>
      <c r="AK264" s="108">
        <f t="shared" si="78"/>
        <v>20042263.296000011</v>
      </c>
      <c r="AL264" s="108">
        <f t="shared" si="79"/>
        <v>194667.95970119213</v>
      </c>
      <c r="AM264" s="108">
        <f t="shared" si="80"/>
        <v>1752011.6373107291</v>
      </c>
      <c r="AN264" s="107">
        <f t="shared" si="81"/>
        <v>0.15692820105049318</v>
      </c>
      <c r="AO264" s="107">
        <f t="shared" si="82"/>
        <v>0.89526734009075681</v>
      </c>
      <c r="AP264" s="108">
        <f t="shared" si="73"/>
        <v>115105721.70638901</v>
      </c>
      <c r="AQ264" s="108">
        <f t="shared" si="74"/>
        <v>7907311.0215727249</v>
      </c>
      <c r="AR264" s="108">
        <f t="shared" si="75"/>
        <v>17146073.450345811</v>
      </c>
      <c r="AS264" s="108">
        <f>LOOKUPS!$C$4*('Unit Level Costs'!AK264-'Unit Level Costs'!AG264)</f>
        <v>1.7644142382271496E-8</v>
      </c>
      <c r="AT264" s="108">
        <f t="shared" si="76"/>
        <v>32810335.879668105</v>
      </c>
      <c r="AU264" s="108">
        <f t="shared" si="83"/>
        <v>-148903849.1156019</v>
      </c>
      <c r="AV264" s="108">
        <f t="shared" si="84"/>
        <v>24065592.942373782</v>
      </c>
      <c r="AW264" s="112">
        <f t="shared" si="85"/>
        <v>19.400060561877023</v>
      </c>
      <c r="AX264" s="109">
        <f t="shared" si="86"/>
        <v>21.669572532278863</v>
      </c>
      <c r="AY264" s="112">
        <f t="shared" si="87"/>
        <v>19.658507241475881</v>
      </c>
      <c r="AZ264" s="108">
        <f t="shared" si="77"/>
        <v>10379.691823499265</v>
      </c>
      <c r="BA264" s="109">
        <f t="shared" si="88"/>
        <v>10243.231976671068</v>
      </c>
    </row>
    <row r="265" spans="1:53" x14ac:dyDescent="0.2">
      <c r="A265" s="21" t="b">
        <f t="shared" si="67"/>
        <v>1</v>
      </c>
      <c r="B265" t="s">
        <v>110</v>
      </c>
      <c r="C265" t="s">
        <v>111</v>
      </c>
      <c r="D265">
        <v>6146</v>
      </c>
      <c r="E265" t="s">
        <v>41</v>
      </c>
      <c r="F265">
        <v>1</v>
      </c>
      <c r="G265">
        <v>2804</v>
      </c>
      <c r="H265" t="s">
        <v>42</v>
      </c>
      <c r="I265">
        <v>0</v>
      </c>
      <c r="J265" t="s">
        <v>442</v>
      </c>
      <c r="K265" t="s">
        <v>77</v>
      </c>
      <c r="L265">
        <v>48</v>
      </c>
      <c r="M265" t="s">
        <v>696</v>
      </c>
      <c r="N265">
        <v>401</v>
      </c>
      <c r="O265">
        <v>48401</v>
      </c>
      <c r="P265">
        <v>800</v>
      </c>
      <c r="Q265">
        <v>11495</v>
      </c>
      <c r="R265">
        <v>1977</v>
      </c>
      <c r="S265">
        <v>9999</v>
      </c>
      <c r="T265">
        <v>0</v>
      </c>
      <c r="U265" s="106">
        <v>2845.6472557887864</v>
      </c>
      <c r="V265" s="104">
        <f>IFERROR(VLOOKUP($C$4&amp;"yr",LOOKUPS!$B$12:$D$26,2,FALSE),"")</f>
        <v>0.12499399999999999</v>
      </c>
      <c r="W265" s="106">
        <v>14.666669911617738</v>
      </c>
      <c r="X265" s="106">
        <v>21.552278715311999</v>
      </c>
      <c r="Y265" s="104">
        <v>0.34964111487428229</v>
      </c>
      <c r="Z265" s="104">
        <v>0.53761257495035963</v>
      </c>
      <c r="AA265" s="105">
        <v>8.9076707643642248</v>
      </c>
      <c r="AB265" s="105">
        <v>4.82</v>
      </c>
      <c r="AC265" s="106">
        <f>IFERROR((VLOOKUP($C$4&amp;"yr",LOOKUPS!$B$12:$D$26,3,FALSE))*SUM(AA265:AB265),"")</f>
        <v>15.545316405484213</v>
      </c>
      <c r="AD265" s="106">
        <f>IFERROR(VLOOKUP($C$4,LOOKUPS!$F$12:$I$26,4,FALSE),"")</f>
        <v>84.990216928104203</v>
      </c>
      <c r="AE265" s="106">
        <v>216.24</v>
      </c>
      <c r="AF265" s="107">
        <f t="shared" si="68"/>
        <v>1.1274965073029122</v>
      </c>
      <c r="AG265" s="108">
        <f t="shared" si="69"/>
        <v>32222784</v>
      </c>
      <c r="AH265" s="109">
        <f t="shared" si="70"/>
        <v>520.28710810057419</v>
      </c>
      <c r="AI265" s="108">
        <f t="shared" si="71"/>
        <v>17674.856549054384</v>
      </c>
      <c r="AJ265" s="108">
        <f t="shared" si="72"/>
        <v>1823086.0267844119</v>
      </c>
      <c r="AK265" s="108">
        <f t="shared" si="78"/>
        <v>32222784</v>
      </c>
      <c r="AL265" s="108">
        <f t="shared" si="79"/>
        <v>316059.82092715235</v>
      </c>
      <c r="AM265" s="108">
        <f t="shared" si="80"/>
        <v>2844538.3883443708</v>
      </c>
      <c r="AN265" s="107">
        <f t="shared" si="81"/>
        <v>0.17336528078415678</v>
      </c>
      <c r="AO265" s="107">
        <f t="shared" si="82"/>
        <v>0.95413122651875537</v>
      </c>
      <c r="AP265" s="108">
        <f t="shared" si="73"/>
        <v>185060314.35209697</v>
      </c>
      <c r="AQ265" s="108">
        <f t="shared" si="74"/>
        <v>11213372.765767239</v>
      </c>
      <c r="AR265" s="108">
        <f t="shared" si="75"/>
        <v>26738600.975329664</v>
      </c>
      <c r="AS265" s="108">
        <f>LOOKUPS!$C$4*('Unit Level Costs'!AK265-'Unit Level Costs'!AG265)</f>
        <v>0</v>
      </c>
      <c r="AT265" s="108">
        <f t="shared" si="76"/>
        <v>44219249.274359368</v>
      </c>
      <c r="AU265" s="108">
        <f t="shared" si="83"/>
        <v>-241757934.68570799</v>
      </c>
      <c r="AV265" s="108">
        <f t="shared" si="84"/>
        <v>25473602.681845278</v>
      </c>
      <c r="AW265" s="112">
        <f t="shared" si="85"/>
        <v>13.972792456083942</v>
      </c>
      <c r="AX265" s="109">
        <f t="shared" si="86"/>
        <v>14.644518560685928</v>
      </c>
      <c r="AY265" s="112">
        <f t="shared" si="87"/>
        <v>13.28542008589851</v>
      </c>
      <c r="AZ265" s="108">
        <f t="shared" si="77"/>
        <v>10628.336068718809</v>
      </c>
      <c r="BA265" s="109">
        <f t="shared" si="88"/>
        <v>11178.233964867153</v>
      </c>
    </row>
    <row r="266" spans="1:53" x14ac:dyDescent="0.2">
      <c r="A266" s="21" t="b">
        <f t="shared" si="67"/>
        <v>1</v>
      </c>
      <c r="B266" t="s">
        <v>110</v>
      </c>
      <c r="C266" t="s">
        <v>112</v>
      </c>
      <c r="D266">
        <v>6146</v>
      </c>
      <c r="E266" t="s">
        <v>41</v>
      </c>
      <c r="F266">
        <v>2</v>
      </c>
      <c r="G266">
        <v>2805</v>
      </c>
      <c r="H266" t="s">
        <v>42</v>
      </c>
      <c r="I266">
        <v>0</v>
      </c>
      <c r="J266" t="s">
        <v>442</v>
      </c>
      <c r="K266" t="s">
        <v>77</v>
      </c>
      <c r="L266">
        <v>48</v>
      </c>
      <c r="M266" t="s">
        <v>696</v>
      </c>
      <c r="N266">
        <v>401</v>
      </c>
      <c r="O266">
        <v>48401</v>
      </c>
      <c r="P266">
        <v>805</v>
      </c>
      <c r="Q266">
        <v>11314</v>
      </c>
      <c r="R266">
        <v>1978</v>
      </c>
      <c r="S266">
        <v>9999</v>
      </c>
      <c r="T266">
        <v>0</v>
      </c>
      <c r="U266" s="106">
        <v>2773.2032864085677</v>
      </c>
      <c r="V266" s="104">
        <f>IFERROR(VLOOKUP($C$4&amp;"yr",LOOKUPS!$B$12:$D$26,2,FALSE),"")</f>
        <v>0.12499399999999999</v>
      </c>
      <c r="W266" s="106">
        <v>14.421657110399998</v>
      </c>
      <c r="X266" s="106">
        <v>21.229335663462077</v>
      </c>
      <c r="Y266" s="104">
        <v>0.34380021509999997</v>
      </c>
      <c r="Z266" s="104">
        <v>0.52392613196664273</v>
      </c>
      <c r="AA266" s="105">
        <v>8.9076707643642248</v>
      </c>
      <c r="AB266" s="105">
        <v>4.82</v>
      </c>
      <c r="AC266" s="106">
        <f>IFERROR((VLOOKUP($C$4&amp;"yr",LOOKUPS!$B$12:$D$26,3,FALSE))*SUM(AA266:AB266),"")</f>
        <v>15.545316405484213</v>
      </c>
      <c r="AD266" s="106">
        <f>IFERROR(VLOOKUP($C$4,LOOKUPS!$F$12:$I$26,4,FALSE),"")</f>
        <v>84.990216928104203</v>
      </c>
      <c r="AE266" s="106">
        <v>216.24</v>
      </c>
      <c r="AF266" s="107">
        <f t="shared" si="68"/>
        <v>1.1097429737820919</v>
      </c>
      <c r="AG266" s="108">
        <f t="shared" si="69"/>
        <v>31913626.079999998</v>
      </c>
      <c r="AH266" s="109">
        <f t="shared" si="70"/>
        <v>528.24082684450002</v>
      </c>
      <c r="AI266" s="108">
        <f t="shared" si="71"/>
        <v>17241.700257070595</v>
      </c>
      <c r="AJ266" s="108">
        <f t="shared" si="72"/>
        <v>1850955.8572631283</v>
      </c>
      <c r="AK266" s="108">
        <f t="shared" si="78"/>
        <v>31913626.080000006</v>
      </c>
      <c r="AL266" s="108">
        <f t="shared" si="79"/>
        <v>313027.42010066233</v>
      </c>
      <c r="AM266" s="108">
        <f t="shared" si="80"/>
        <v>2817246.7809059606</v>
      </c>
      <c r="AN266" s="107">
        <f t="shared" si="81"/>
        <v>0.1691166317512903</v>
      </c>
      <c r="AO266" s="107">
        <f t="shared" si="82"/>
        <v>0.94062634203080153</v>
      </c>
      <c r="AP266" s="108">
        <f t="shared" si="73"/>
        <v>183106110.11236116</v>
      </c>
      <c r="AQ266" s="108">
        <f t="shared" si="74"/>
        <v>11214201.82422664</v>
      </c>
      <c r="AR266" s="108">
        <f t="shared" si="75"/>
        <v>26693850.699935317</v>
      </c>
      <c r="AS266" s="108">
        <f>LOOKUPS!$C$4*('Unit Level Costs'!AK266-'Unit Level Costs'!AG266)</f>
        <v>1.1762761588180996E-8</v>
      </c>
      <c r="AT266" s="108">
        <f t="shared" si="76"/>
        <v>43794992.601515017</v>
      </c>
      <c r="AU266" s="108">
        <f t="shared" si="83"/>
        <v>-239438415.04920083</v>
      </c>
      <c r="AV266" s="108">
        <f t="shared" si="84"/>
        <v>25370740.18883732</v>
      </c>
      <c r="AW266" s="112">
        <f t="shared" si="85"/>
        <v>13.706831575308964</v>
      </c>
      <c r="AX266" s="109">
        <f t="shared" si="86"/>
        <v>14.572026066924801</v>
      </c>
      <c r="AY266" s="112">
        <f t="shared" si="87"/>
        <v>13.219655326975234</v>
      </c>
      <c r="AZ266" s="108">
        <f t="shared" si="77"/>
        <v>10641.822538215063</v>
      </c>
      <c r="BA266" s="109">
        <f t="shared" si="88"/>
        <v>11033.999418123716</v>
      </c>
    </row>
    <row r="267" spans="1:53" x14ac:dyDescent="0.2">
      <c r="A267" s="21" t="b">
        <f t="shared" si="67"/>
        <v>1</v>
      </c>
      <c r="B267" t="s">
        <v>110</v>
      </c>
      <c r="C267" t="s">
        <v>113</v>
      </c>
      <c r="D267">
        <v>6146</v>
      </c>
      <c r="E267" t="s">
        <v>41</v>
      </c>
      <c r="F267">
        <v>3</v>
      </c>
      <c r="G267">
        <v>2806</v>
      </c>
      <c r="H267" t="s">
        <v>42</v>
      </c>
      <c r="I267">
        <v>0</v>
      </c>
      <c r="J267" t="s">
        <v>442</v>
      </c>
      <c r="K267" t="s">
        <v>77</v>
      </c>
      <c r="L267">
        <v>48</v>
      </c>
      <c r="M267" t="s">
        <v>696</v>
      </c>
      <c r="N267">
        <v>401</v>
      </c>
      <c r="O267">
        <v>48401</v>
      </c>
      <c r="P267">
        <v>805</v>
      </c>
      <c r="Q267">
        <v>11423</v>
      </c>
      <c r="R267">
        <v>1979</v>
      </c>
      <c r="S267">
        <v>9999</v>
      </c>
      <c r="T267">
        <v>0</v>
      </c>
      <c r="U267" s="106">
        <v>2814.1249818681945</v>
      </c>
      <c r="V267" s="104">
        <f>IFERROR(VLOOKUP($C$4&amp;"yr",LOOKUPS!$B$12:$D$26,2,FALSE),"")</f>
        <v>0.12499399999999999</v>
      </c>
      <c r="W267" s="106">
        <v>14.560596532799996</v>
      </c>
      <c r="X267" s="106">
        <v>21.400016252211074</v>
      </c>
      <c r="Y267" s="104">
        <v>0.34711241444999996</v>
      </c>
      <c r="Z267" s="104">
        <v>0.5316572441143731</v>
      </c>
      <c r="AA267" s="105">
        <v>8.9076707643642248</v>
      </c>
      <c r="AB267" s="105">
        <v>4.82</v>
      </c>
      <c r="AC267" s="106">
        <f>IFERROR((VLOOKUP($C$4&amp;"yr",LOOKUPS!$B$12:$D$26,3,FALSE))*SUM(AA267:AB267),"")</f>
        <v>15.545316405484213</v>
      </c>
      <c r="AD267" s="106">
        <f>IFERROR(VLOOKUP($C$4,LOOKUPS!$F$12:$I$26,4,FALSE),"")</f>
        <v>84.990216928104203</v>
      </c>
      <c r="AE267" s="106">
        <v>216.24</v>
      </c>
      <c r="AF267" s="107">
        <f t="shared" si="68"/>
        <v>1.1204343282228066</v>
      </c>
      <c r="AG267" s="108">
        <f t="shared" si="69"/>
        <v>32221084.559999999</v>
      </c>
      <c r="AH267" s="109">
        <f t="shared" si="70"/>
        <v>525.57450636775002</v>
      </c>
      <c r="AI267" s="108">
        <f t="shared" si="71"/>
        <v>17496.120699518484</v>
      </c>
      <c r="AJ267" s="108">
        <f t="shared" si="72"/>
        <v>1841613.0703125962</v>
      </c>
      <c r="AK267" s="108">
        <f t="shared" si="78"/>
        <v>32221084.560000002</v>
      </c>
      <c r="AL267" s="108">
        <f t="shared" si="79"/>
        <v>316043.15183046367</v>
      </c>
      <c r="AM267" s="108">
        <f t="shared" si="80"/>
        <v>2844388.3664741726</v>
      </c>
      <c r="AN267" s="107">
        <f t="shared" si="81"/>
        <v>0.17161213553768837</v>
      </c>
      <c r="AO267" s="107">
        <f t="shared" si="82"/>
        <v>0.94882219268511825</v>
      </c>
      <c r="AP267" s="108">
        <f t="shared" si="73"/>
        <v>184870169.331227</v>
      </c>
      <c r="AQ267" s="108">
        <f t="shared" si="74"/>
        <v>11247302.978017664</v>
      </c>
      <c r="AR267" s="108">
        <f t="shared" si="75"/>
        <v>26814984.886352744</v>
      </c>
      <c r="AS267" s="108">
        <f>LOOKUPS!$C$4*('Unit Level Costs'!AK267-'Unit Level Costs'!AG267)</f>
        <v>5.8813807940904981E-9</v>
      </c>
      <c r="AT267" s="108">
        <f t="shared" si="76"/>
        <v>44216917.136919394</v>
      </c>
      <c r="AU267" s="108">
        <f t="shared" si="83"/>
        <v>-241745184.29441589</v>
      </c>
      <c r="AV267" s="108">
        <f t="shared" si="84"/>
        <v>25404190.038100898</v>
      </c>
      <c r="AW267" s="112">
        <f t="shared" si="85"/>
        <v>13.794531787173286</v>
      </c>
      <c r="AX267" s="109">
        <f t="shared" si="86"/>
        <v>14.538584672155977</v>
      </c>
      <c r="AY267" s="112">
        <f t="shared" si="87"/>
        <v>13.18931749265715</v>
      </c>
      <c r="AZ267" s="108">
        <f t="shared" si="77"/>
        <v>10617.400581589005</v>
      </c>
      <c r="BA267" s="109">
        <f t="shared" si="88"/>
        <v>11104.598088674495</v>
      </c>
    </row>
    <row r="268" spans="1:53" x14ac:dyDescent="0.2">
      <c r="A268" s="21" t="b">
        <f t="shared" si="67"/>
        <v>1</v>
      </c>
      <c r="B268" t="s">
        <v>697</v>
      </c>
      <c r="C268" t="s">
        <v>698</v>
      </c>
      <c r="D268">
        <v>6165</v>
      </c>
      <c r="E268" t="s">
        <v>41</v>
      </c>
      <c r="F268">
        <v>1</v>
      </c>
      <c r="G268">
        <v>2816</v>
      </c>
      <c r="H268" t="s">
        <v>42</v>
      </c>
      <c r="I268">
        <v>0</v>
      </c>
      <c r="J268" t="s">
        <v>539</v>
      </c>
      <c r="K268" t="s">
        <v>540</v>
      </c>
      <c r="L268">
        <v>49</v>
      </c>
      <c r="M268" t="s">
        <v>699</v>
      </c>
      <c r="N268">
        <v>15</v>
      </c>
      <c r="O268">
        <v>49015</v>
      </c>
      <c r="P268">
        <v>471</v>
      </c>
      <c r="Q268">
        <v>10279</v>
      </c>
      <c r="R268">
        <v>1978</v>
      </c>
      <c r="S268">
        <v>2042</v>
      </c>
      <c r="T268">
        <v>0</v>
      </c>
      <c r="U268" s="106">
        <v>2404.2782508156324</v>
      </c>
      <c r="V268" s="104">
        <f>IFERROR(VLOOKUP($C$4&amp;"yr",LOOKUPS!$B$12:$D$26,2,FALSE),"")</f>
        <v>0.12499399999999999</v>
      </c>
      <c r="W268" s="106">
        <v>13.1023699344</v>
      </c>
      <c r="X268" s="106">
        <v>22.099827626068045</v>
      </c>
      <c r="Y268" s="104">
        <v>0.31234951485000001</v>
      </c>
      <c r="Z268" s="104">
        <v>0.45422714241503931</v>
      </c>
      <c r="AA268" s="105">
        <v>13.031732501743321</v>
      </c>
      <c r="AB268" s="105">
        <v>4.82</v>
      </c>
      <c r="AC268" s="106">
        <f>IFERROR((VLOOKUP($C$4&amp;"yr",LOOKUPS!$B$12:$D$26,3,FALSE))*SUM(AA268:AB268),"")</f>
        <v>20.215434569283147</v>
      </c>
      <c r="AD268" s="106">
        <f>IFERROR(VLOOKUP($C$4,LOOKUPS!$F$12:$I$26,4,FALSE),"")</f>
        <v>84.990216928104203</v>
      </c>
      <c r="AE268" s="106">
        <v>205.4</v>
      </c>
      <c r="AF268" s="107">
        <f t="shared" si="68"/>
        <v>0.95768239136351274</v>
      </c>
      <c r="AG268" s="108">
        <f t="shared" si="69"/>
        <v>16964297.136</v>
      </c>
      <c r="AH268" s="109">
        <f t="shared" si="70"/>
        <v>323.88337850565</v>
      </c>
      <c r="AI268" s="108">
        <f t="shared" si="71"/>
        <v>14948.000796884189</v>
      </c>
      <c r="AJ268" s="108">
        <f t="shared" si="72"/>
        <v>1134887.3582837977</v>
      </c>
      <c r="AK268" s="108">
        <f t="shared" si="78"/>
        <v>16964297.136000004</v>
      </c>
      <c r="AL268" s="108">
        <f t="shared" si="79"/>
        <v>158054.36957880796</v>
      </c>
      <c r="AM268" s="108">
        <f t="shared" si="80"/>
        <v>1422489.3262092718</v>
      </c>
      <c r="AN268" s="107">
        <f t="shared" si="81"/>
        <v>0.13926877273337623</v>
      </c>
      <c r="AO268" s="107">
        <f t="shared" si="82"/>
        <v>0.81841361863013651</v>
      </c>
      <c r="AP268" s="108">
        <f t="shared" si="73"/>
        <v>97333548.108151242</v>
      </c>
      <c r="AQ268" s="108">
        <f t="shared" si="74"/>
        <v>7157766.8359234165</v>
      </c>
      <c r="AR268" s="108">
        <f t="shared" si="75"/>
        <v>14869714.002108272</v>
      </c>
      <c r="AS268" s="108">
        <f>LOOKUPS!$C$4*('Unit Level Costs'!AK268-'Unit Level Costs'!AG268)</f>
        <v>5.8813807940904981E-9</v>
      </c>
      <c r="AT268" s="108">
        <f t="shared" si="76"/>
        <v>28756239.899487205</v>
      </c>
      <c r="AU268" s="108">
        <f t="shared" si="83"/>
        <v>-120897676.41243879</v>
      </c>
      <c r="AV268" s="108">
        <f t="shared" si="84"/>
        <v>27219592.433231339</v>
      </c>
      <c r="AW268" s="112">
        <f t="shared" si="85"/>
        <v>23.984400068032674</v>
      </c>
      <c r="AX268" s="109">
        <f t="shared" si="86"/>
        <v>29.305964028528564</v>
      </c>
      <c r="AY268" s="112">
        <f t="shared" si="87"/>
        <v>26.586196161234295</v>
      </c>
      <c r="AZ268" s="108">
        <f t="shared" si="77"/>
        <v>12522.098391941352</v>
      </c>
      <c r="BA268" s="109">
        <f t="shared" si="88"/>
        <v>11296.652432043389</v>
      </c>
    </row>
    <row r="269" spans="1:53" x14ac:dyDescent="0.2">
      <c r="A269" s="21" t="b">
        <f t="shared" si="67"/>
        <v>1</v>
      </c>
      <c r="B269" t="s">
        <v>697</v>
      </c>
      <c r="C269" t="s">
        <v>700</v>
      </c>
      <c r="D269">
        <v>6165</v>
      </c>
      <c r="E269" t="s">
        <v>41</v>
      </c>
      <c r="F269">
        <v>2</v>
      </c>
      <c r="G269">
        <v>2817</v>
      </c>
      <c r="H269" t="s">
        <v>42</v>
      </c>
      <c r="I269">
        <v>0</v>
      </c>
      <c r="J269" t="s">
        <v>539</v>
      </c>
      <c r="K269" t="s">
        <v>540</v>
      </c>
      <c r="L269">
        <v>49</v>
      </c>
      <c r="M269" t="s">
        <v>699</v>
      </c>
      <c r="N269">
        <v>15</v>
      </c>
      <c r="O269">
        <v>49015</v>
      </c>
      <c r="P269">
        <v>430</v>
      </c>
      <c r="Q269">
        <v>10244</v>
      </c>
      <c r="R269">
        <v>1980</v>
      </c>
      <c r="S269">
        <v>2042</v>
      </c>
      <c r="T269">
        <v>0</v>
      </c>
      <c r="U269" s="106">
        <v>2395.7698182442509</v>
      </c>
      <c r="V269" s="104">
        <f>IFERROR(VLOOKUP($C$4&amp;"yr",LOOKUPS!$B$12:$D$26,2,FALSE),"")</f>
        <v>0.12499399999999999</v>
      </c>
      <c r="W269" s="106">
        <v>13.070449943124183</v>
      </c>
      <c r="X269" s="106">
        <v>22.633106831676912</v>
      </c>
      <c r="Y269" s="104">
        <v>0.31158856901814397</v>
      </c>
      <c r="Z269" s="104">
        <v>0.45261969077668657</v>
      </c>
      <c r="AA269" s="105">
        <v>13.031732501743321</v>
      </c>
      <c r="AB269" s="105">
        <v>4.82</v>
      </c>
      <c r="AC269" s="106">
        <f>IFERROR((VLOOKUP($C$4&amp;"yr",LOOKUPS!$B$12:$D$26,3,FALSE))*SUM(AA269:AB269),"")</f>
        <v>20.215434569283147</v>
      </c>
      <c r="AD269" s="106">
        <f>IFERROR(VLOOKUP($C$4,LOOKUPS!$F$12:$I$26,4,FALSE),"")</f>
        <v>84.990216928104203</v>
      </c>
      <c r="AE269" s="106">
        <v>205.4</v>
      </c>
      <c r="AF269" s="107">
        <f t="shared" si="68"/>
        <v>0.95442148235507562</v>
      </c>
      <c r="AG269" s="108">
        <f t="shared" si="69"/>
        <v>15434839.68</v>
      </c>
      <c r="AH269" s="109">
        <f t="shared" si="70"/>
        <v>296.01691532219814</v>
      </c>
      <c r="AI269" s="108">
        <f t="shared" si="71"/>
        <v>14880.636112316377</v>
      </c>
      <c r="AJ269" s="108">
        <f t="shared" si="72"/>
        <v>1037243.2712889824</v>
      </c>
      <c r="AK269" s="108">
        <f t="shared" si="78"/>
        <v>15434839.680000003</v>
      </c>
      <c r="AL269" s="108">
        <f t="shared" si="79"/>
        <v>143804.59358940402</v>
      </c>
      <c r="AM269" s="108">
        <f t="shared" si="80"/>
        <v>1294241.3423046363</v>
      </c>
      <c r="AN269" s="107">
        <f t="shared" si="81"/>
        <v>0.13864114385692569</v>
      </c>
      <c r="AO269" s="107">
        <f t="shared" si="82"/>
        <v>0.8157803384981499</v>
      </c>
      <c r="AP269" s="108">
        <f t="shared" si="73"/>
        <v>88644293.79698728</v>
      </c>
      <c r="AQ269" s="108">
        <f t="shared" si="74"/>
        <v>6699782.4684707681</v>
      </c>
      <c r="AR269" s="108">
        <f t="shared" si="75"/>
        <v>13557236.256225022</v>
      </c>
      <c r="AS269" s="108">
        <f>LOOKUPS!$C$4*('Unit Level Costs'!AK269-'Unit Level Costs'!AG269)</f>
        <v>5.8813807940904981E-9</v>
      </c>
      <c r="AT269" s="108">
        <f t="shared" si="76"/>
        <v>26163651.172220565</v>
      </c>
      <c r="AU269" s="108">
        <f t="shared" si="83"/>
        <v>-109997852.4397918</v>
      </c>
      <c r="AV269" s="108">
        <f t="shared" si="84"/>
        <v>25067111.254111826</v>
      </c>
      <c r="AW269" s="112">
        <f t="shared" si="85"/>
        <v>24.167051209655884</v>
      </c>
      <c r="AX269" s="109">
        <f t="shared" si="86"/>
        <v>29.624459023059298</v>
      </c>
      <c r="AY269" s="112">
        <f t="shared" si="87"/>
        <v>26.875132924847406</v>
      </c>
      <c r="AZ269" s="108">
        <f t="shared" si="77"/>
        <v>11556.307157684385</v>
      </c>
      <c r="BA269" s="109">
        <f t="shared" si="88"/>
        <v>10391.832020152031</v>
      </c>
    </row>
    <row r="270" spans="1:53" x14ac:dyDescent="0.2">
      <c r="A270" s="21" t="b">
        <f t="shared" ref="A270:A333" si="89">AND($S270&gt;2030,$T270=0)</f>
        <v>1</v>
      </c>
      <c r="B270" t="s">
        <v>697</v>
      </c>
      <c r="C270" t="s">
        <v>701</v>
      </c>
      <c r="D270">
        <v>6165</v>
      </c>
      <c r="E270" t="s">
        <v>41</v>
      </c>
      <c r="F270">
        <v>3</v>
      </c>
      <c r="G270">
        <v>2818</v>
      </c>
      <c r="H270" t="s">
        <v>42</v>
      </c>
      <c r="I270">
        <v>0</v>
      </c>
      <c r="J270" t="s">
        <v>539</v>
      </c>
      <c r="K270" t="s">
        <v>540</v>
      </c>
      <c r="L270">
        <v>49</v>
      </c>
      <c r="M270" t="s">
        <v>699</v>
      </c>
      <c r="N270">
        <v>15</v>
      </c>
      <c r="O270">
        <v>49015</v>
      </c>
      <c r="P270">
        <v>460</v>
      </c>
      <c r="Q270">
        <v>10156</v>
      </c>
      <c r="R270">
        <v>1978</v>
      </c>
      <c r="S270">
        <v>2042</v>
      </c>
      <c r="T270">
        <v>0</v>
      </c>
      <c r="U270" s="106">
        <v>2366.000991119166</v>
      </c>
      <c r="V270" s="104">
        <f>IFERROR(VLOOKUP($C$4&amp;"yr",LOOKUPS!$B$12:$D$26,2,FALSE),"")</f>
        <v>0.12499399999999999</v>
      </c>
      <c r="W270" s="106">
        <v>12.958211934260705</v>
      </c>
      <c r="X270" s="106">
        <v>22.066314436184122</v>
      </c>
      <c r="Y270" s="104">
        <v>0.30891290898169554</v>
      </c>
      <c r="Z270" s="104">
        <v>0.44699562905525825</v>
      </c>
      <c r="AA270" s="105">
        <v>13.031732501743321</v>
      </c>
      <c r="AB270" s="105">
        <v>4.82</v>
      </c>
      <c r="AC270" s="106">
        <f>IFERROR((VLOOKUP($C$4&amp;"yr",LOOKUPS!$B$12:$D$26,3,FALSE))*SUM(AA270:AB270),"")</f>
        <v>20.215434569283147</v>
      </c>
      <c r="AD270" s="106">
        <f>IFERROR(VLOOKUP($C$4,LOOKUPS!$F$12:$I$26,4,FALSE),"")</f>
        <v>84.990216928104203</v>
      </c>
      <c r="AE270" s="106">
        <v>205.4</v>
      </c>
      <c r="AF270" s="107">
        <f t="shared" ref="AF270:AF333" si="90">(AE270/2000000)*Q270/1.1023</f>
        <v>0.94622262541957725</v>
      </c>
      <c r="AG270" s="108">
        <f t="shared" ref="AG270:AG333" si="91">$C$3*8760*P270*Q270/1000</f>
        <v>16369847.039999999</v>
      </c>
      <c r="AH270" s="109">
        <f t="shared" ref="AH270:AH333" si="92">(P270*(1-Y270))</f>
        <v>317.90006186842004</v>
      </c>
      <c r="AI270" s="108">
        <f t="shared" ref="AI270:AI333" si="93">(1+Z270)*Q270</f>
        <v>14695.687608685204</v>
      </c>
      <c r="AJ270" s="108">
        <f t="shared" ref="AJ270:AJ333" si="94">AH270*$C$3*8760</f>
        <v>1113921.8167869439</v>
      </c>
      <c r="AK270" s="108">
        <f t="shared" si="78"/>
        <v>16369847.040000003</v>
      </c>
      <c r="AL270" s="108">
        <f t="shared" si="79"/>
        <v>152515.94765562916</v>
      </c>
      <c r="AM270" s="108">
        <f t="shared" si="80"/>
        <v>1372643.5289006624</v>
      </c>
      <c r="AN270" s="107">
        <f t="shared" si="81"/>
        <v>0.13691800030953194</v>
      </c>
      <c r="AO270" s="107">
        <f t="shared" si="82"/>
        <v>0.80930462511004531</v>
      </c>
      <c r="AP270" s="108">
        <f t="shared" ref="AP270:AP333" si="95">AH270*U270*V270*1000</f>
        <v>94014469.771021992</v>
      </c>
      <c r="AQ270" s="108">
        <f t="shared" ref="AQ270:AQ333" si="96">AH270*X270*1000</f>
        <v>7014882.7244709432</v>
      </c>
      <c r="AR270" s="108">
        <f t="shared" ref="AR270:AR333" si="97">AJ270*W270</f>
        <v>14434434.980121942</v>
      </c>
      <c r="AS270" s="108">
        <f>LOOKUPS!$C$4*('Unit Level Costs'!AK270-'Unit Level Costs'!AG270)</f>
        <v>5.8813807940904981E-9</v>
      </c>
      <c r="AT270" s="108">
        <f t="shared" ref="AT270:AT333" si="98">AM270*AC270</f>
        <v>27748585.445441261</v>
      </c>
      <c r="AU270" s="108">
        <f t="shared" si="83"/>
        <v>-116661271.28622577</v>
      </c>
      <c r="AV270" s="108">
        <f t="shared" si="84"/>
        <v>26551101.634830385</v>
      </c>
      <c r="AW270" s="112">
        <f t="shared" si="85"/>
        <v>23.835695858274697</v>
      </c>
      <c r="AX270" s="109">
        <f t="shared" si="86"/>
        <v>29.452069244054591</v>
      </c>
      <c r="AY270" s="112">
        <f t="shared" si="87"/>
        <v>26.718741943259175</v>
      </c>
      <c r="AZ270" s="108">
        <f t="shared" ref="AZ270:AZ333" si="99">AY270*P270</f>
        <v>12290.621293899221</v>
      </c>
      <c r="BA270" s="109">
        <f t="shared" si="88"/>
        <v>10964.420094806361</v>
      </c>
    </row>
    <row r="271" spans="1:53" x14ac:dyDescent="0.2">
      <c r="A271" s="21" t="b">
        <f t="shared" si="89"/>
        <v>0</v>
      </c>
      <c r="B271" t="s">
        <v>702</v>
      </c>
      <c r="C271" t="s">
        <v>703</v>
      </c>
      <c r="D271">
        <v>6166</v>
      </c>
      <c r="E271" t="s">
        <v>41</v>
      </c>
      <c r="F271" t="s">
        <v>346</v>
      </c>
      <c r="G271">
        <v>2819</v>
      </c>
      <c r="H271" t="s">
        <v>42</v>
      </c>
      <c r="I271">
        <v>0</v>
      </c>
      <c r="J271" t="s">
        <v>191</v>
      </c>
      <c r="K271" t="s">
        <v>43</v>
      </c>
      <c r="L271">
        <v>18</v>
      </c>
      <c r="M271" t="s">
        <v>704</v>
      </c>
      <c r="N271">
        <v>147</v>
      </c>
      <c r="O271">
        <v>18147</v>
      </c>
      <c r="P271">
        <v>1300</v>
      </c>
      <c r="Q271">
        <v>10007</v>
      </c>
      <c r="R271">
        <v>1984</v>
      </c>
      <c r="S271">
        <v>2029</v>
      </c>
      <c r="T271">
        <v>0</v>
      </c>
      <c r="U271" s="106">
        <v>2525.164021241621</v>
      </c>
      <c r="V271" s="104">
        <f>IFERROR(VLOOKUP($C$4&amp;"yr",LOOKUPS!$B$12:$D$26,2,FALSE),"")</f>
        <v>0.12499399999999999</v>
      </c>
      <c r="W271" s="106">
        <v>13.548375808158264</v>
      </c>
      <c r="X271" s="106">
        <v>18.818906659289709</v>
      </c>
      <c r="Y271" s="104">
        <v>0.32298192097088729</v>
      </c>
      <c r="Z271" s="104">
        <v>0.47706542997206802</v>
      </c>
      <c r="AA271" s="105">
        <v>7.3257987499835737</v>
      </c>
      <c r="AB271" s="105">
        <v>4.82</v>
      </c>
      <c r="AC271" s="106">
        <f>IFERROR((VLOOKUP($C$4&amp;"yr",LOOKUPS!$B$12:$D$26,3,FALSE))*SUM(AA271:AB271),"")</f>
        <v>13.753992779019983</v>
      </c>
      <c r="AD271" s="106">
        <f>IFERROR(VLOOKUP($C$4,LOOKUPS!$F$12:$I$26,4,FALSE),"")</f>
        <v>84.990216928104203</v>
      </c>
      <c r="AE271" s="106">
        <v>205.4</v>
      </c>
      <c r="AF271" s="107">
        <f t="shared" si="90"/>
        <v>0.9323404699265172</v>
      </c>
      <c r="AG271" s="108">
        <f t="shared" si="91"/>
        <v>45583886.399999999</v>
      </c>
      <c r="AH271" s="109">
        <f t="shared" si="92"/>
        <v>880.12350273784648</v>
      </c>
      <c r="AI271" s="108">
        <f t="shared" si="93"/>
        <v>14780.993757730485</v>
      </c>
      <c r="AJ271" s="108">
        <f t="shared" si="94"/>
        <v>3083952.7535934141</v>
      </c>
      <c r="AK271" s="108">
        <f t="shared" ref="AK271:AK334" si="100">AJ271*AI271/1000</f>
        <v>45583886.399999991</v>
      </c>
      <c r="AL271" s="108">
        <f t="shared" ref="AL271:AL334" si="101">($AK271*$AE271/2000)/1.1023*0.1</f>
        <v>424699.73086092708</v>
      </c>
      <c r="AM271" s="108">
        <f t="shared" ref="AM271:AM334" si="102">($AK271*$AE271/2000)/1.1023*0.9</f>
        <v>3822297.5777483433</v>
      </c>
      <c r="AN271" s="107">
        <f t="shared" ref="AN271:AN334" si="103">AL271/AJ271</f>
        <v>0.13771278770923712</v>
      </c>
      <c r="AO271" s="107">
        <f t="shared" ref="AO271:AO334" si="104">AF271-AN271</f>
        <v>0.79462768221728008</v>
      </c>
      <c r="AP271" s="108">
        <f t="shared" si="95"/>
        <v>277793690.68312496</v>
      </c>
      <c r="AQ271" s="108">
        <f t="shared" si="96"/>
        <v>16562962.046670644</v>
      </c>
      <c r="AR271" s="108">
        <f t="shared" si="97"/>
        <v>41782550.880288072</v>
      </c>
      <c r="AS271" s="108">
        <f>LOOKUPS!$C$4*('Unit Level Costs'!AK271-'Unit Level Costs'!AG271)</f>
        <v>-1.1762761588180996E-8</v>
      </c>
      <c r="AT271" s="108">
        <f t="shared" si="98"/>
        <v>52571853.283616289</v>
      </c>
      <c r="AU271" s="108">
        <f t="shared" ref="AU271:AU334" si="105">-AM271*AD271</f>
        <v>-324857900.29659897</v>
      </c>
      <c r="AV271" s="108">
        <f t="shared" ref="AV271:AV334" si="106">SUM(AP271:AU271)</f>
        <v>63853156.597100973</v>
      </c>
      <c r="AW271" s="112">
        <f t="shared" ref="AW271:AW334" si="107">IFERROR(AV271/AJ271,0)</f>
        <v>20.704972384125998</v>
      </c>
      <c r="AX271" s="109">
        <f t="shared" ref="AX271:AX334" si="108">AW271/AO271</f>
        <v>26.05619316753743</v>
      </c>
      <c r="AY271" s="112">
        <f t="shared" ref="AY271:AY334" si="109">AX271/1.1023</f>
        <v>23.638023376156607</v>
      </c>
      <c r="AZ271" s="108">
        <f t="shared" si="99"/>
        <v>30729.430389003588</v>
      </c>
      <c r="BA271" s="109">
        <f t="shared" si="88"/>
        <v>26916.464099363799</v>
      </c>
    </row>
    <row r="272" spans="1:53" x14ac:dyDescent="0.2">
      <c r="A272" s="21" t="b">
        <f t="shared" si="89"/>
        <v>0</v>
      </c>
      <c r="B272" t="s">
        <v>702</v>
      </c>
      <c r="C272" t="s">
        <v>705</v>
      </c>
      <c r="D272">
        <v>6166</v>
      </c>
      <c r="E272" t="s">
        <v>41</v>
      </c>
      <c r="F272" t="s">
        <v>349</v>
      </c>
      <c r="G272">
        <v>2820</v>
      </c>
      <c r="H272" t="s">
        <v>42</v>
      </c>
      <c r="I272">
        <v>0</v>
      </c>
      <c r="J272" t="s">
        <v>191</v>
      </c>
      <c r="K272" t="s">
        <v>43</v>
      </c>
      <c r="L272">
        <v>18</v>
      </c>
      <c r="M272" t="s">
        <v>704</v>
      </c>
      <c r="N272">
        <v>147</v>
      </c>
      <c r="O272">
        <v>18147</v>
      </c>
      <c r="P272">
        <v>1300</v>
      </c>
      <c r="Q272">
        <v>10032</v>
      </c>
      <c r="R272">
        <v>1989</v>
      </c>
      <c r="S272">
        <v>2029</v>
      </c>
      <c r="T272">
        <v>0</v>
      </c>
      <c r="U272" s="106">
        <v>2534.4940471705349</v>
      </c>
      <c r="V272" s="104">
        <f>IFERROR(VLOOKUP($C$4&amp;"yr",LOOKUPS!$B$12:$D$26,2,FALSE),"")</f>
        <v>0.12499399999999999</v>
      </c>
      <c r="W272" s="106">
        <v>13.582226129678805</v>
      </c>
      <c r="X272" s="106">
        <v>18.860490197688446</v>
      </c>
      <c r="Y272" s="104">
        <v>0.32378888425748309</v>
      </c>
      <c r="Z272" s="104">
        <v>0.47882810075067317</v>
      </c>
      <c r="AA272" s="105">
        <v>7.3257987499835737</v>
      </c>
      <c r="AB272" s="105">
        <v>4.82</v>
      </c>
      <c r="AC272" s="106">
        <f>IFERROR((VLOOKUP($C$4&amp;"yr",LOOKUPS!$B$12:$D$26,3,FALSE))*SUM(AA272:AB272),"")</f>
        <v>13.753992779019983</v>
      </c>
      <c r="AD272" s="106">
        <f>IFERROR(VLOOKUP($C$4,LOOKUPS!$F$12:$I$26,4,FALSE),"")</f>
        <v>84.990216928104203</v>
      </c>
      <c r="AE272" s="106">
        <v>214.13</v>
      </c>
      <c r="AF272" s="107">
        <f t="shared" si="90"/>
        <v>0.97439542774199395</v>
      </c>
      <c r="AG272" s="108">
        <f t="shared" si="91"/>
        <v>45697766.399999999</v>
      </c>
      <c r="AH272" s="109">
        <f t="shared" si="92"/>
        <v>879.07445046527198</v>
      </c>
      <c r="AI272" s="108">
        <f t="shared" si="93"/>
        <v>14835.603506730753</v>
      </c>
      <c r="AJ272" s="108">
        <f t="shared" si="94"/>
        <v>3080276.8744303132</v>
      </c>
      <c r="AK272" s="108">
        <f t="shared" si="100"/>
        <v>45697766.399999999</v>
      </c>
      <c r="AL272" s="108">
        <f t="shared" si="101"/>
        <v>443856.6052450331</v>
      </c>
      <c r="AM272" s="108">
        <f t="shared" si="102"/>
        <v>3994709.4472052981</v>
      </c>
      <c r="AN272" s="107">
        <f t="shared" si="103"/>
        <v>0.14409633397878327</v>
      </c>
      <c r="AO272" s="107">
        <f t="shared" si="104"/>
        <v>0.83029909376321065</v>
      </c>
      <c r="AP272" s="108">
        <f t="shared" si="95"/>
        <v>278487752.1617223</v>
      </c>
      <c r="AQ272" s="108">
        <f t="shared" si="96"/>
        <v>16579775.05603862</v>
      </c>
      <c r="AR272" s="108">
        <f t="shared" si="97"/>
        <v>41837017.050532758</v>
      </c>
      <c r="AS272" s="108">
        <f>LOOKUPS!$C$4*('Unit Level Costs'!AK272-'Unit Level Costs'!AG272)</f>
        <v>0</v>
      </c>
      <c r="AT272" s="108">
        <f t="shared" si="98"/>
        <v>54943204.891144581</v>
      </c>
      <c r="AU272" s="108">
        <f t="shared" si="105"/>
        <v>-339511222.4827255</v>
      </c>
      <c r="AV272" s="108">
        <f t="shared" si="106"/>
        <v>52336526.676712751</v>
      </c>
      <c r="AW272" s="112">
        <f t="shared" si="107"/>
        <v>16.990851410522055</v>
      </c>
      <c r="AX272" s="109">
        <f t="shared" si="108"/>
        <v>20.463531199960098</v>
      </c>
      <c r="AY272" s="112">
        <f t="shared" si="109"/>
        <v>18.564393722180981</v>
      </c>
      <c r="AZ272" s="108">
        <f t="shared" si="99"/>
        <v>24133.711838835276</v>
      </c>
      <c r="BA272" s="109">
        <f t="shared" ref="BA272:BA335" si="110">AW272*P272</f>
        <v>22088.10683367867</v>
      </c>
    </row>
    <row r="273" spans="1:53" x14ac:dyDescent="0.2">
      <c r="A273" s="21" t="b">
        <f t="shared" si="89"/>
        <v>1</v>
      </c>
      <c r="B273" t="s">
        <v>706</v>
      </c>
      <c r="C273" t="s">
        <v>707</v>
      </c>
      <c r="D273">
        <v>6177</v>
      </c>
      <c r="E273" t="s">
        <v>41</v>
      </c>
      <c r="F273" t="s">
        <v>708</v>
      </c>
      <c r="G273">
        <v>2823</v>
      </c>
      <c r="H273" t="s">
        <v>42</v>
      </c>
      <c r="I273">
        <v>0</v>
      </c>
      <c r="J273" t="s">
        <v>306</v>
      </c>
      <c r="K273" t="s">
        <v>307</v>
      </c>
      <c r="L273">
        <v>4</v>
      </c>
      <c r="M273" t="s">
        <v>709</v>
      </c>
      <c r="N273">
        <v>1</v>
      </c>
      <c r="O273">
        <v>4001</v>
      </c>
      <c r="P273">
        <v>380</v>
      </c>
      <c r="Q273">
        <v>10617</v>
      </c>
      <c r="R273">
        <v>1979</v>
      </c>
      <c r="S273">
        <v>2032</v>
      </c>
      <c r="T273">
        <v>0</v>
      </c>
      <c r="U273" s="106">
        <v>2520.9910353315086</v>
      </c>
      <c r="V273" s="104">
        <f>IFERROR(VLOOKUP($C$4&amp;"yr",LOOKUPS!$B$12:$D$26,2,FALSE),"")</f>
        <v>0.12499399999999999</v>
      </c>
      <c r="W273" s="106">
        <v>13.5332096112</v>
      </c>
      <c r="X273" s="106">
        <v>24.066936747568583</v>
      </c>
      <c r="Y273" s="104">
        <v>0.32262037155000001</v>
      </c>
      <c r="Z273" s="104">
        <v>0.47627705056355113</v>
      </c>
      <c r="AA273" s="105">
        <v>14.590481516975728</v>
      </c>
      <c r="AB273" s="105">
        <v>4.82</v>
      </c>
      <c r="AC273" s="106">
        <f>IFERROR((VLOOKUP($C$4&amp;"yr",LOOKUPS!$B$12:$D$26,3,FALSE))*SUM(AA273:AB273),"")</f>
        <v>21.980573539648521</v>
      </c>
      <c r="AD273" s="106">
        <f>IFERROR(VLOOKUP($C$4,LOOKUPS!$F$12:$I$26,4,FALSE),"")</f>
        <v>84.990216928104203</v>
      </c>
      <c r="AE273" s="106">
        <v>214.13</v>
      </c>
      <c r="AF273" s="107">
        <f t="shared" si="90"/>
        <v>1.0312157352807765</v>
      </c>
      <c r="AG273" s="108">
        <f t="shared" si="91"/>
        <v>14136747.84</v>
      </c>
      <c r="AH273" s="109">
        <f t="shared" si="92"/>
        <v>257.40425881099998</v>
      </c>
      <c r="AI273" s="108">
        <f t="shared" si="93"/>
        <v>15673.633445833222</v>
      </c>
      <c r="AJ273" s="108">
        <f t="shared" si="94"/>
        <v>901944.5228737439</v>
      </c>
      <c r="AK273" s="108">
        <f t="shared" si="100"/>
        <v>14136747.84</v>
      </c>
      <c r="AL273" s="108">
        <f t="shared" si="101"/>
        <v>137308.43758410597</v>
      </c>
      <c r="AM273" s="108">
        <f t="shared" si="102"/>
        <v>1235775.9382569536</v>
      </c>
      <c r="AN273" s="107">
        <f t="shared" si="103"/>
        <v>0.15223601241750287</v>
      </c>
      <c r="AO273" s="107">
        <f t="shared" si="104"/>
        <v>0.87897972286327364</v>
      </c>
      <c r="AP273" s="108">
        <f t="shared" si="95"/>
        <v>81110335.131861776</v>
      </c>
      <c r="AQ273" s="108">
        <f t="shared" si="96"/>
        <v>6194932.0153591102</v>
      </c>
      <c r="AR273" s="108">
        <f t="shared" si="97"/>
        <v>12206204.28572415</v>
      </c>
      <c r="AS273" s="108">
        <f>LOOKUPS!$C$4*('Unit Level Costs'!AK273-'Unit Level Costs'!AG273)</f>
        <v>0</v>
      </c>
      <c r="AT273" s="108">
        <f t="shared" si="98"/>
        <v>27163063.889385119</v>
      </c>
      <c r="AU273" s="108">
        <f t="shared" si="105"/>
        <v>-105028865.06698999</v>
      </c>
      <c r="AV273" s="108">
        <f t="shared" si="106"/>
        <v>21645670.255340159</v>
      </c>
      <c r="AW273" s="112">
        <f t="shared" si="107"/>
        <v>23.998893176238251</v>
      </c>
      <c r="AX273" s="109">
        <f t="shared" si="108"/>
        <v>27.303124920859304</v>
      </c>
      <c r="AY273" s="112">
        <f t="shared" si="109"/>
        <v>24.769232442038739</v>
      </c>
      <c r="AZ273" s="108">
        <f t="shared" si="99"/>
        <v>9412.3083279747207</v>
      </c>
      <c r="BA273" s="109">
        <f t="shared" si="110"/>
        <v>9119.5794069705353</v>
      </c>
    </row>
    <row r="274" spans="1:53" x14ac:dyDescent="0.2">
      <c r="A274" s="21" t="b">
        <f t="shared" si="89"/>
        <v>1</v>
      </c>
      <c r="B274" t="s">
        <v>706</v>
      </c>
      <c r="C274" t="s">
        <v>710</v>
      </c>
      <c r="D274">
        <v>6177</v>
      </c>
      <c r="E274" t="s">
        <v>41</v>
      </c>
      <c r="F274" t="s">
        <v>711</v>
      </c>
      <c r="G274">
        <v>2824</v>
      </c>
      <c r="H274" t="s">
        <v>42</v>
      </c>
      <c r="I274">
        <v>0</v>
      </c>
      <c r="J274" t="s">
        <v>306</v>
      </c>
      <c r="K274" t="s">
        <v>307</v>
      </c>
      <c r="L274">
        <v>4</v>
      </c>
      <c r="M274" t="s">
        <v>709</v>
      </c>
      <c r="N274">
        <v>1</v>
      </c>
      <c r="O274">
        <v>4001</v>
      </c>
      <c r="P274">
        <v>382</v>
      </c>
      <c r="Q274">
        <v>10691</v>
      </c>
      <c r="R274">
        <v>1980</v>
      </c>
      <c r="S274">
        <v>2032</v>
      </c>
      <c r="T274">
        <v>0</v>
      </c>
      <c r="U274" s="106">
        <v>2547.0173794098059</v>
      </c>
      <c r="V274" s="104">
        <f>IFERROR(VLOOKUP($C$4&amp;"yr",LOOKUPS!$B$12:$D$26,2,FALSE),"")</f>
        <v>0.12499399999999999</v>
      </c>
      <c r="W274" s="106">
        <v>13.627535457599997</v>
      </c>
      <c r="X274" s="106">
        <v>24.143848181674038</v>
      </c>
      <c r="Y274" s="104">
        <v>0.32486902064999995</v>
      </c>
      <c r="Z274" s="104">
        <v>0.48119406542827586</v>
      </c>
      <c r="AA274" s="105">
        <v>14.590481516975728</v>
      </c>
      <c r="AB274" s="105">
        <v>4.82</v>
      </c>
      <c r="AC274" s="106">
        <f>IFERROR((VLOOKUP($C$4&amp;"yr",LOOKUPS!$B$12:$D$26,3,FALSE))*SUM(AA274:AB274),"")</f>
        <v>21.980573539648521</v>
      </c>
      <c r="AD274" s="106">
        <f>IFERROR(VLOOKUP($C$4,LOOKUPS!$F$12:$I$26,4,FALSE),"")</f>
        <v>84.990216928104203</v>
      </c>
      <c r="AE274" s="106">
        <v>214.13</v>
      </c>
      <c r="AF274" s="107">
        <f t="shared" si="90"/>
        <v>1.0384032613626053</v>
      </c>
      <c r="AG274" s="108">
        <f t="shared" si="91"/>
        <v>14310202.847999999</v>
      </c>
      <c r="AH274" s="109">
        <f t="shared" si="92"/>
        <v>257.90003411169999</v>
      </c>
      <c r="AI274" s="108">
        <f t="shared" si="93"/>
        <v>15835.445753493697</v>
      </c>
      <c r="AJ274" s="108">
        <f t="shared" si="94"/>
        <v>903681.71952739684</v>
      </c>
      <c r="AK274" s="108">
        <f t="shared" si="100"/>
        <v>14310202.847999997</v>
      </c>
      <c r="AL274" s="108">
        <f t="shared" si="101"/>
        <v>138993.18406251652</v>
      </c>
      <c r="AM274" s="108">
        <f t="shared" si="102"/>
        <v>1250938.6565626487</v>
      </c>
      <c r="AN274" s="107">
        <f t="shared" si="103"/>
        <v>0.15380767482516577</v>
      </c>
      <c r="AO274" s="107">
        <f t="shared" si="104"/>
        <v>0.88459558653743953</v>
      </c>
      <c r="AP274" s="108">
        <f t="shared" si="95"/>
        <v>82105542.373896003</v>
      </c>
      <c r="AQ274" s="108">
        <f t="shared" si="96"/>
        <v>6226699.2696414404</v>
      </c>
      <c r="AR274" s="108">
        <f t="shared" si="97"/>
        <v>12314954.675244536</v>
      </c>
      <c r="AS274" s="108">
        <f>LOOKUPS!$C$4*('Unit Level Costs'!AK274-'Unit Level Costs'!AG274)</f>
        <v>-2.9406903970452491E-9</v>
      </c>
      <c r="AT274" s="108">
        <f t="shared" si="98"/>
        <v>27496349.134164426</v>
      </c>
      <c r="AU274" s="108">
        <f t="shared" si="105"/>
        <v>-106317547.78501076</v>
      </c>
      <c r="AV274" s="108">
        <f t="shared" si="106"/>
        <v>21825997.667935655</v>
      </c>
      <c r="AW274" s="112">
        <f t="shared" si="107"/>
        <v>24.15230627808883</v>
      </c>
      <c r="AX274" s="109">
        <f t="shared" si="108"/>
        <v>27.303218154894797</v>
      </c>
      <c r="AY274" s="112">
        <f t="shared" si="109"/>
        <v>24.769317023400884</v>
      </c>
      <c r="AZ274" s="108">
        <f t="shared" si="99"/>
        <v>9461.8791029391377</v>
      </c>
      <c r="BA274" s="109">
        <f t="shared" si="110"/>
        <v>9226.1809982299328</v>
      </c>
    </row>
    <row r="275" spans="1:53" x14ac:dyDescent="0.2">
      <c r="A275" s="21" t="b">
        <f t="shared" si="89"/>
        <v>1</v>
      </c>
      <c r="B275" t="s">
        <v>712</v>
      </c>
      <c r="C275" t="s">
        <v>713</v>
      </c>
      <c r="D275">
        <v>6179</v>
      </c>
      <c r="E275" t="s">
        <v>41</v>
      </c>
      <c r="F275">
        <v>1</v>
      </c>
      <c r="G275">
        <v>2827</v>
      </c>
      <c r="H275" t="s">
        <v>42</v>
      </c>
      <c r="I275">
        <v>0</v>
      </c>
      <c r="J275" t="s">
        <v>442</v>
      </c>
      <c r="K275" t="s">
        <v>77</v>
      </c>
      <c r="L275">
        <v>48</v>
      </c>
      <c r="M275" t="s">
        <v>714</v>
      </c>
      <c r="N275">
        <v>149</v>
      </c>
      <c r="O275">
        <v>48149</v>
      </c>
      <c r="P275">
        <v>590</v>
      </c>
      <c r="Q275">
        <v>10589</v>
      </c>
      <c r="R275">
        <v>1979</v>
      </c>
      <c r="S275">
        <v>9999</v>
      </c>
      <c r="T275">
        <v>0</v>
      </c>
      <c r="U275" s="106">
        <v>2514.801379104606</v>
      </c>
      <c r="V275" s="104">
        <f>IFERROR(VLOOKUP($C$4&amp;"yr",LOOKUPS!$B$12:$D$26,2,FALSE),"")</f>
        <v>0.12499399999999999</v>
      </c>
      <c r="W275" s="106">
        <v>13.510684221448011</v>
      </c>
      <c r="X275" s="106">
        <v>21.390410407775835</v>
      </c>
      <c r="Y275" s="104">
        <v>0.32208338514249762</v>
      </c>
      <c r="Z275" s="104">
        <v>0.47510767266000603</v>
      </c>
      <c r="AA275" s="105">
        <v>11.168424571954189</v>
      </c>
      <c r="AB275" s="105">
        <v>4.82</v>
      </c>
      <c r="AC275" s="106">
        <f>IFERROR((VLOOKUP($C$4&amp;"yr",LOOKUPS!$B$12:$D$26,3,FALSE))*SUM(AA275:AB275),"")</f>
        <v>18.105410820417305</v>
      </c>
      <c r="AD275" s="106">
        <f>IFERROR(VLOOKUP($C$4,LOOKUPS!$F$12:$I$26,4,FALSE),"")</f>
        <v>84.990216928104203</v>
      </c>
      <c r="AE275" s="106">
        <v>214.13</v>
      </c>
      <c r="AF275" s="107">
        <f t="shared" si="90"/>
        <v>1.0284961308173817</v>
      </c>
      <c r="AG275" s="108">
        <f t="shared" si="91"/>
        <v>21891275.039999999</v>
      </c>
      <c r="AH275" s="109">
        <f t="shared" si="92"/>
        <v>399.97080276592641</v>
      </c>
      <c r="AI275" s="108">
        <f t="shared" si="93"/>
        <v>15619.915145796804</v>
      </c>
      <c r="AJ275" s="108">
        <f t="shared" si="94"/>
        <v>1401497.6928918061</v>
      </c>
      <c r="AK275" s="108">
        <f t="shared" si="100"/>
        <v>21891275.039999999</v>
      </c>
      <c r="AL275" s="108">
        <f t="shared" si="101"/>
        <v>212627.17610066227</v>
      </c>
      <c r="AM275" s="108">
        <f t="shared" si="102"/>
        <v>1913644.5849059604</v>
      </c>
      <c r="AN275" s="107">
        <f t="shared" si="103"/>
        <v>0.15171425338698494</v>
      </c>
      <c r="AO275" s="107">
        <f t="shared" si="104"/>
        <v>0.87678187743039671</v>
      </c>
      <c r="AP275" s="108">
        <f t="shared" si="95"/>
        <v>125724855.71690762</v>
      </c>
      <c r="AQ275" s="108">
        <f t="shared" si="96"/>
        <v>8555539.6222907268</v>
      </c>
      <c r="AR275" s="108">
        <f t="shared" si="97"/>
        <v>18935192.765749115</v>
      </c>
      <c r="AS275" s="108">
        <f>LOOKUPS!$C$4*('Unit Level Costs'!AK275-'Unit Level Costs'!AG275)</f>
        <v>0</v>
      </c>
      <c r="AT275" s="108">
        <f t="shared" si="98"/>
        <v>34647321.373989359</v>
      </c>
      <c r="AU275" s="108">
        <f t="shared" si="105"/>
        <v>-162641068.3944495</v>
      </c>
      <c r="AV275" s="108">
        <f t="shared" si="106"/>
        <v>25221841.084487349</v>
      </c>
      <c r="AW275" s="112">
        <f t="shared" si="107"/>
        <v>17.996348629333379</v>
      </c>
      <c r="AX275" s="109">
        <f t="shared" si="108"/>
        <v>20.525456892512036</v>
      </c>
      <c r="AY275" s="112">
        <f t="shared" si="109"/>
        <v>18.620572341932355</v>
      </c>
      <c r="AZ275" s="108">
        <f t="shared" si="99"/>
        <v>10986.137681740091</v>
      </c>
      <c r="BA275" s="109">
        <f t="shared" si="110"/>
        <v>10617.845691306693</v>
      </c>
    </row>
    <row r="276" spans="1:53" x14ac:dyDescent="0.2">
      <c r="A276" s="21" t="b">
        <f t="shared" si="89"/>
        <v>1</v>
      </c>
      <c r="B276" t="s">
        <v>712</v>
      </c>
      <c r="C276" t="s">
        <v>715</v>
      </c>
      <c r="D276">
        <v>6179</v>
      </c>
      <c r="E276" t="s">
        <v>41</v>
      </c>
      <c r="F276">
        <v>2</v>
      </c>
      <c r="G276">
        <v>2828</v>
      </c>
      <c r="H276" t="s">
        <v>42</v>
      </c>
      <c r="I276">
        <v>0</v>
      </c>
      <c r="J276" t="s">
        <v>442</v>
      </c>
      <c r="K276" t="s">
        <v>77</v>
      </c>
      <c r="L276">
        <v>48</v>
      </c>
      <c r="M276" t="s">
        <v>714</v>
      </c>
      <c r="N276">
        <v>149</v>
      </c>
      <c r="O276">
        <v>48149</v>
      </c>
      <c r="P276">
        <v>590</v>
      </c>
      <c r="Q276">
        <v>10606</v>
      </c>
      <c r="R276">
        <v>1980</v>
      </c>
      <c r="S276">
        <v>9999</v>
      </c>
      <c r="T276">
        <v>0</v>
      </c>
      <c r="U276" s="106">
        <v>2520.7614900973554</v>
      </c>
      <c r="V276" s="104">
        <f>IFERROR(VLOOKUP($C$4&amp;"yr",LOOKUPS!$B$12:$D$26,2,FALSE),"")</f>
        <v>0.12499399999999999</v>
      </c>
      <c r="W276" s="106">
        <v>13.532374887629771</v>
      </c>
      <c r="X276" s="106">
        <v>21.417056377726698</v>
      </c>
      <c r="Y276" s="104">
        <v>0.32260047243987716</v>
      </c>
      <c r="Z276" s="104">
        <v>0.47623368383770309</v>
      </c>
      <c r="AA276" s="105">
        <v>11.168424571954189</v>
      </c>
      <c r="AB276" s="105">
        <v>4.82</v>
      </c>
      <c r="AC276" s="106">
        <f>IFERROR((VLOOKUP($C$4&amp;"yr",LOOKUPS!$B$12:$D$26,3,FALSE))*SUM(AA276:AB276),"")</f>
        <v>18.105410820417305</v>
      </c>
      <c r="AD276" s="106">
        <f>IFERROR(VLOOKUP($C$4,LOOKUPS!$F$12:$I$26,4,FALSE),"")</f>
        <v>84.990216928104203</v>
      </c>
      <c r="AE276" s="106">
        <v>214.13</v>
      </c>
      <c r="AF276" s="107">
        <f t="shared" si="90"/>
        <v>1.0301473192415858</v>
      </c>
      <c r="AG276" s="108">
        <f t="shared" si="91"/>
        <v>21926420.16</v>
      </c>
      <c r="AH276" s="109">
        <f t="shared" si="92"/>
        <v>399.66572126047242</v>
      </c>
      <c r="AI276" s="108">
        <f t="shared" si="93"/>
        <v>15656.934450782679</v>
      </c>
      <c r="AJ276" s="108">
        <f t="shared" si="94"/>
        <v>1400428.6872966955</v>
      </c>
      <c r="AK276" s="108">
        <f t="shared" si="100"/>
        <v>21926420.159999996</v>
      </c>
      <c r="AL276" s="108">
        <f t="shared" si="101"/>
        <v>212968.5361907284</v>
      </c>
      <c r="AM276" s="108">
        <f t="shared" si="102"/>
        <v>1916716.8257165554</v>
      </c>
      <c r="AN276" s="107">
        <f t="shared" si="103"/>
        <v>0.15207381719795401</v>
      </c>
      <c r="AO276" s="107">
        <f t="shared" si="104"/>
        <v>0.87807350204363177</v>
      </c>
      <c r="AP276" s="108">
        <f t="shared" si="95"/>
        <v>125926700.11141844</v>
      </c>
      <c r="AQ276" s="108">
        <f t="shared" si="96"/>
        <v>8559663.2844803426</v>
      </c>
      <c r="AR276" s="108">
        <f t="shared" si="97"/>
        <v>18951125.99989013</v>
      </c>
      <c r="AS276" s="108">
        <f>LOOKUPS!$C$4*('Unit Level Costs'!AK276-'Unit Level Costs'!AG276)</f>
        <v>-5.8813807940904981E-9</v>
      </c>
      <c r="AT276" s="108">
        <f t="shared" si="98"/>
        <v>34702945.556004427</v>
      </c>
      <c r="AU276" s="108">
        <f t="shared" si="105"/>
        <v>-162902178.80739734</v>
      </c>
      <c r="AV276" s="108">
        <f t="shared" si="106"/>
        <v>25238256.144396007</v>
      </c>
      <c r="AW276" s="112">
        <f t="shared" si="107"/>
        <v>18.021807446057419</v>
      </c>
      <c r="AX276" s="109">
        <f t="shared" si="108"/>
        <v>20.524258395354593</v>
      </c>
      <c r="AY276" s="112">
        <f t="shared" si="109"/>
        <v>18.619485072443609</v>
      </c>
      <c r="AZ276" s="108">
        <f t="shared" si="99"/>
        <v>10985.49619274173</v>
      </c>
      <c r="BA276" s="109">
        <f t="shared" si="110"/>
        <v>10632.866393173877</v>
      </c>
    </row>
    <row r="277" spans="1:53" x14ac:dyDescent="0.2">
      <c r="A277" s="21" t="b">
        <f t="shared" si="89"/>
        <v>1</v>
      </c>
      <c r="B277" t="s">
        <v>712</v>
      </c>
      <c r="C277" t="s">
        <v>716</v>
      </c>
      <c r="D277">
        <v>6179</v>
      </c>
      <c r="E277" t="s">
        <v>41</v>
      </c>
      <c r="F277">
        <v>3</v>
      </c>
      <c r="G277">
        <v>2829</v>
      </c>
      <c r="H277" t="s">
        <v>42</v>
      </c>
      <c r="I277">
        <v>0</v>
      </c>
      <c r="J277" t="s">
        <v>442</v>
      </c>
      <c r="K277" t="s">
        <v>77</v>
      </c>
      <c r="L277">
        <v>48</v>
      </c>
      <c r="M277" t="s">
        <v>714</v>
      </c>
      <c r="N277">
        <v>149</v>
      </c>
      <c r="O277">
        <v>48149</v>
      </c>
      <c r="P277">
        <v>435</v>
      </c>
      <c r="Q277">
        <v>10608</v>
      </c>
      <c r="R277">
        <v>1988</v>
      </c>
      <c r="S277">
        <v>9999</v>
      </c>
      <c r="T277">
        <v>0</v>
      </c>
      <c r="U277" s="106">
        <v>2521.4599782691371</v>
      </c>
      <c r="V277" s="104">
        <f>IFERROR(VLOOKUP($C$4&amp;"yr",LOOKUPS!$B$12:$D$26,2,FALSE),"")</f>
        <v>0.12499399999999999</v>
      </c>
      <c r="W277" s="106">
        <v>13.534914733664483</v>
      </c>
      <c r="X277" s="106">
        <v>23.128086220285116</v>
      </c>
      <c r="Y277" s="104">
        <v>0.32266102024006199</v>
      </c>
      <c r="Z277" s="104">
        <v>0.4763656453883981</v>
      </c>
      <c r="AA277" s="105">
        <v>11.168424571954189</v>
      </c>
      <c r="AB277" s="105">
        <v>4.82</v>
      </c>
      <c r="AC277" s="106">
        <f>IFERROR((VLOOKUP($C$4&amp;"yr",LOOKUPS!$B$12:$D$26,3,FALSE))*SUM(AA277:AB277),"")</f>
        <v>18.105410820417305</v>
      </c>
      <c r="AD277" s="106">
        <f>IFERROR(VLOOKUP($C$4,LOOKUPS!$F$12:$I$26,4,FALSE),"")</f>
        <v>84.990216928104203</v>
      </c>
      <c r="AE277" s="106">
        <v>214.13</v>
      </c>
      <c r="AF277" s="107">
        <f t="shared" si="90"/>
        <v>1.0303415767032567</v>
      </c>
      <c r="AG277" s="108">
        <f t="shared" si="91"/>
        <v>16169137.92</v>
      </c>
      <c r="AH277" s="109">
        <f t="shared" si="92"/>
        <v>294.64245619557306</v>
      </c>
      <c r="AI277" s="108">
        <f t="shared" si="93"/>
        <v>15661.286766280129</v>
      </c>
      <c r="AJ277" s="108">
        <f t="shared" si="94"/>
        <v>1032427.166509288</v>
      </c>
      <c r="AK277" s="108">
        <f t="shared" si="100"/>
        <v>16169137.920000004</v>
      </c>
      <c r="AL277" s="108">
        <f t="shared" si="101"/>
        <v>157048.78448741726</v>
      </c>
      <c r="AM277" s="108">
        <f t="shared" si="102"/>
        <v>1413439.0603867553</v>
      </c>
      <c r="AN277" s="107">
        <f t="shared" si="103"/>
        <v>0.15211609068600038</v>
      </c>
      <c r="AO277" s="107">
        <f t="shared" si="104"/>
        <v>0.87822548601725625</v>
      </c>
      <c r="AP277" s="108">
        <f t="shared" si="95"/>
        <v>92861687.574539661</v>
      </c>
      <c r="AQ277" s="108">
        <f t="shared" si="96"/>
        <v>6814516.1310477946</v>
      </c>
      <c r="AR277" s="108">
        <f t="shared" si="97"/>
        <v>13973813.667422036</v>
      </c>
      <c r="AS277" s="108">
        <f>LOOKUPS!$C$4*('Unit Level Costs'!AK277-'Unit Level Costs'!AG277)</f>
        <v>5.8813807940904981E-9</v>
      </c>
      <c r="AT277" s="108">
        <f t="shared" si="98"/>
        <v>25590894.857926827</v>
      </c>
      <c r="AU277" s="108">
        <f t="shared" si="105"/>
        <v>-120128492.35692611</v>
      </c>
      <c r="AV277" s="108">
        <f t="shared" si="106"/>
        <v>19112419.874010205</v>
      </c>
      <c r="AW277" s="112">
        <f t="shared" si="107"/>
        <v>18.512124142016429</v>
      </c>
      <c r="AX277" s="109">
        <f t="shared" si="108"/>
        <v>21.079010387148664</v>
      </c>
      <c r="AY277" s="112">
        <f t="shared" si="109"/>
        <v>19.122752777963044</v>
      </c>
      <c r="AZ277" s="108">
        <f t="shared" si="99"/>
        <v>8318.3974584139232</v>
      </c>
      <c r="BA277" s="109">
        <f t="shared" si="110"/>
        <v>8052.7740017771466</v>
      </c>
    </row>
    <row r="278" spans="1:53" x14ac:dyDescent="0.2">
      <c r="A278" s="21" t="b">
        <f t="shared" si="89"/>
        <v>1</v>
      </c>
      <c r="B278" t="s">
        <v>114</v>
      </c>
      <c r="C278" t="s">
        <v>115</v>
      </c>
      <c r="D278">
        <v>6180</v>
      </c>
      <c r="E278" t="s">
        <v>41</v>
      </c>
      <c r="F278">
        <v>1</v>
      </c>
      <c r="G278">
        <v>2830</v>
      </c>
      <c r="H278" t="s">
        <v>42</v>
      </c>
      <c r="I278">
        <v>0</v>
      </c>
      <c r="J278" t="s">
        <v>442</v>
      </c>
      <c r="K278" t="s">
        <v>77</v>
      </c>
      <c r="L278">
        <v>48</v>
      </c>
      <c r="M278" t="s">
        <v>717</v>
      </c>
      <c r="N278">
        <v>395</v>
      </c>
      <c r="O278">
        <v>48395</v>
      </c>
      <c r="P278">
        <v>855</v>
      </c>
      <c r="Q278">
        <v>10406</v>
      </c>
      <c r="R278">
        <v>2010</v>
      </c>
      <c r="S278">
        <v>9999</v>
      </c>
      <c r="T278">
        <v>0</v>
      </c>
      <c r="U278" s="106">
        <v>2451.2135066321266</v>
      </c>
      <c r="V278" s="104">
        <f>IFERROR(VLOOKUP($C$4&amp;"yr",LOOKUPS!$B$12:$D$26,2,FALSE),"")</f>
        <v>0.12499399999999999</v>
      </c>
      <c r="W278" s="106">
        <v>13.277190282811951</v>
      </c>
      <c r="X278" s="106">
        <v>19.617972824289168</v>
      </c>
      <c r="Y278" s="104">
        <v>0.31651708539531154</v>
      </c>
      <c r="Z278" s="104">
        <v>0.46309436363654821</v>
      </c>
      <c r="AA278" s="105">
        <v>9.0783548614068668</v>
      </c>
      <c r="AB278" s="105">
        <v>4.82</v>
      </c>
      <c r="AC278" s="106">
        <f>IFERROR((VLOOKUP($C$4&amp;"yr",LOOKUPS!$B$12:$D$26,3,FALSE))*SUM(AA278:AB278),"")</f>
        <v>15.73860034559735</v>
      </c>
      <c r="AD278" s="106">
        <f>IFERROR(VLOOKUP($C$4,LOOKUPS!$F$12:$I$26,4,FALSE),"")</f>
        <v>84.990216928104203</v>
      </c>
      <c r="AE278" s="106">
        <v>214.13</v>
      </c>
      <c r="AF278" s="107">
        <f t="shared" si="90"/>
        <v>1.0107215730744805</v>
      </c>
      <c r="AG278" s="108">
        <f t="shared" si="91"/>
        <v>31175543.52</v>
      </c>
      <c r="AH278" s="109">
        <f t="shared" si="92"/>
        <v>584.37789198700864</v>
      </c>
      <c r="AI278" s="108">
        <f t="shared" si="93"/>
        <v>15224.959948001922</v>
      </c>
      <c r="AJ278" s="108">
        <f t="shared" si="94"/>
        <v>2047660.1335224784</v>
      </c>
      <c r="AK278" s="108">
        <f t="shared" si="100"/>
        <v>31175543.520000003</v>
      </c>
      <c r="AL278" s="108">
        <f t="shared" si="101"/>
        <v>302804.09752052982</v>
      </c>
      <c r="AM278" s="108">
        <f t="shared" si="102"/>
        <v>2725236.8776847683</v>
      </c>
      <c r="AN278" s="107">
        <f t="shared" si="103"/>
        <v>0.14787810367711382</v>
      </c>
      <c r="AO278" s="107">
        <f t="shared" si="104"/>
        <v>0.86284346939736667</v>
      </c>
      <c r="AP278" s="108">
        <f t="shared" si="95"/>
        <v>179045778.11707982</v>
      </c>
      <c r="AQ278" s="108">
        <f t="shared" si="96"/>
        <v>11464309.604116526</v>
      </c>
      <c r="AR278" s="108">
        <f t="shared" si="97"/>
        <v>27187173.227306072</v>
      </c>
      <c r="AS278" s="108">
        <f>LOOKUPS!$C$4*('Unit Level Costs'!AK278-'Unit Level Costs'!AG278)</f>
        <v>5.8813807940904981E-9</v>
      </c>
      <c r="AT278" s="108">
        <f t="shared" si="98"/>
        <v>42891414.064964138</v>
      </c>
      <c r="AU278" s="108">
        <f t="shared" si="105"/>
        <v>-231618473.41489783</v>
      </c>
      <c r="AV278" s="108">
        <f t="shared" si="106"/>
        <v>28970201.598568738</v>
      </c>
      <c r="AW278" s="112">
        <f t="shared" si="107"/>
        <v>14.1479541083475</v>
      </c>
      <c r="AX278" s="109">
        <f t="shared" si="108"/>
        <v>16.396895393122481</v>
      </c>
      <c r="AY278" s="112">
        <f t="shared" si="109"/>
        <v>14.875165919552282</v>
      </c>
      <c r="AZ278" s="108">
        <f t="shared" si="99"/>
        <v>12718.266861217202</v>
      </c>
      <c r="BA278" s="109">
        <f t="shared" si="110"/>
        <v>12096.500762637113</v>
      </c>
    </row>
    <row r="279" spans="1:53" x14ac:dyDescent="0.2">
      <c r="A279" s="21" t="b">
        <f t="shared" si="89"/>
        <v>1</v>
      </c>
      <c r="B279" t="s">
        <v>114</v>
      </c>
      <c r="C279" t="s">
        <v>116</v>
      </c>
      <c r="D279">
        <v>6180</v>
      </c>
      <c r="E279" t="s">
        <v>41</v>
      </c>
      <c r="F279">
        <v>2</v>
      </c>
      <c r="G279">
        <v>2831</v>
      </c>
      <c r="H279" t="s">
        <v>42</v>
      </c>
      <c r="I279">
        <v>0</v>
      </c>
      <c r="J279" t="s">
        <v>442</v>
      </c>
      <c r="K279" t="s">
        <v>77</v>
      </c>
      <c r="L279">
        <v>48</v>
      </c>
      <c r="M279" t="s">
        <v>717</v>
      </c>
      <c r="N279">
        <v>395</v>
      </c>
      <c r="O279">
        <v>48395</v>
      </c>
      <c r="P279">
        <v>855</v>
      </c>
      <c r="Q279">
        <v>10472</v>
      </c>
      <c r="R279">
        <v>2011</v>
      </c>
      <c r="S279">
        <v>9999</v>
      </c>
      <c r="T279">
        <v>0</v>
      </c>
      <c r="U279" s="106">
        <v>2474.0241952211368</v>
      </c>
      <c r="V279" s="104">
        <f>IFERROR(VLOOKUP($C$4&amp;"yr",LOOKUPS!$B$12:$D$26,2,FALSE),"")</f>
        <v>0.12499399999999999</v>
      </c>
      <c r="W279" s="106">
        <v>13.361390609430808</v>
      </c>
      <c r="X279" s="106">
        <v>19.7214089914469</v>
      </c>
      <c r="Y279" s="104">
        <v>0.31852435059246964</v>
      </c>
      <c r="Z279" s="104">
        <v>0.4674038622941144</v>
      </c>
      <c r="AA279" s="105">
        <v>9.0783548614068668</v>
      </c>
      <c r="AB279" s="105">
        <v>4.82</v>
      </c>
      <c r="AC279" s="106">
        <f>IFERROR((VLOOKUP($C$4&amp;"yr",LOOKUPS!$B$12:$D$26,3,FALSE))*SUM(AA279:AB279),"")</f>
        <v>15.73860034559735</v>
      </c>
      <c r="AD279" s="106">
        <f>IFERROR(VLOOKUP($C$4,LOOKUPS!$F$12:$I$26,4,FALSE),"")</f>
        <v>84.990216928104203</v>
      </c>
      <c r="AE279" s="106">
        <v>214.13</v>
      </c>
      <c r="AF279" s="107">
        <f t="shared" si="90"/>
        <v>1.0171320693096251</v>
      </c>
      <c r="AG279" s="108">
        <f t="shared" si="91"/>
        <v>31373274.239999998</v>
      </c>
      <c r="AH279" s="109">
        <f t="shared" si="92"/>
        <v>582.66168024343847</v>
      </c>
      <c r="AI279" s="108">
        <f t="shared" si="93"/>
        <v>15366.653245943966</v>
      </c>
      <c r="AJ279" s="108">
        <f t="shared" si="94"/>
        <v>2041646.5275730086</v>
      </c>
      <c r="AK279" s="108">
        <f t="shared" si="100"/>
        <v>31373274.239999998</v>
      </c>
      <c r="AL279" s="108">
        <f t="shared" si="101"/>
        <v>304724.63090860925</v>
      </c>
      <c r="AM279" s="108">
        <f t="shared" si="102"/>
        <v>2742521.6781774829</v>
      </c>
      <c r="AN279" s="107">
        <f t="shared" si="103"/>
        <v>0.14925435269681489</v>
      </c>
      <c r="AO279" s="107">
        <f t="shared" si="104"/>
        <v>0.86787771661281021</v>
      </c>
      <c r="AP279" s="108">
        <f t="shared" si="95"/>
        <v>180181237.70424122</v>
      </c>
      <c r="AQ279" s="108">
        <f t="shared" si="96"/>
        <v>11490909.299724506</v>
      </c>
      <c r="AR279" s="108">
        <f t="shared" si="97"/>
        <v>27279236.741291013</v>
      </c>
      <c r="AS279" s="108">
        <f>LOOKUPS!$C$4*('Unit Level Costs'!AK279-'Unit Level Costs'!AG279)</f>
        <v>0</v>
      </c>
      <c r="AT279" s="108">
        <f t="shared" si="98"/>
        <v>43163452.631972358</v>
      </c>
      <c r="AU279" s="108">
        <f t="shared" si="105"/>
        <v>-233087512.35833266</v>
      </c>
      <c r="AV279" s="108">
        <f t="shared" si="106"/>
        <v>29027324.018896431</v>
      </c>
      <c r="AW279" s="112">
        <f t="shared" si="107"/>
        <v>14.217605068690531</v>
      </c>
      <c r="AX279" s="109">
        <f t="shared" si="108"/>
        <v>16.382037234668957</v>
      </c>
      <c r="AY279" s="112">
        <f t="shared" si="109"/>
        <v>14.861686686627012</v>
      </c>
      <c r="AZ279" s="108">
        <f t="shared" si="99"/>
        <v>12706.742117066095</v>
      </c>
      <c r="BA279" s="109">
        <f t="shared" si="110"/>
        <v>12156.052333730404</v>
      </c>
    </row>
    <row r="280" spans="1:53" x14ac:dyDescent="0.2">
      <c r="A280" s="21" t="b">
        <f t="shared" si="89"/>
        <v>1</v>
      </c>
      <c r="B280" t="s">
        <v>718</v>
      </c>
      <c r="C280" t="s">
        <v>719</v>
      </c>
      <c r="D280">
        <v>6183</v>
      </c>
      <c r="E280" t="s">
        <v>41</v>
      </c>
      <c r="F280" t="s">
        <v>720</v>
      </c>
      <c r="G280">
        <v>2835</v>
      </c>
      <c r="H280" t="s">
        <v>42</v>
      </c>
      <c r="I280">
        <v>0</v>
      </c>
      <c r="J280" t="s">
        <v>442</v>
      </c>
      <c r="K280" t="s">
        <v>77</v>
      </c>
      <c r="L280">
        <v>48</v>
      </c>
      <c r="M280" t="s">
        <v>721</v>
      </c>
      <c r="N280">
        <v>13</v>
      </c>
      <c r="O280">
        <v>48013</v>
      </c>
      <c r="P280">
        <v>391</v>
      </c>
      <c r="Q280">
        <v>12358</v>
      </c>
      <c r="R280">
        <v>1982</v>
      </c>
      <c r="S280">
        <v>9999</v>
      </c>
      <c r="T280">
        <v>0</v>
      </c>
      <c r="U280" s="106">
        <v>3187.9547296523929</v>
      </c>
      <c r="V280" s="104">
        <f>IFERROR(VLOOKUP($C$4&amp;"yr",LOOKUPS!$B$12:$D$26,2,FALSE),"")</f>
        <v>0.12499399999999999</v>
      </c>
      <c r="W280" s="106">
        <v>15.767772160740138</v>
      </c>
      <c r="X280" s="106">
        <v>26.602626112994351</v>
      </c>
      <c r="Y280" s="104">
        <v>0.37589046938309123</v>
      </c>
      <c r="Z280" s="104">
        <v>0.6022828541194325</v>
      </c>
      <c r="AA280" s="105">
        <v>13.047332398484016</v>
      </c>
      <c r="AB280" s="105">
        <v>4.82</v>
      </c>
      <c r="AC280" s="106">
        <f>IFERROR((VLOOKUP($C$4&amp;"yr",LOOKUPS!$B$12:$D$26,3,FALSE))*SUM(AA280:AB280),"")</f>
        <v>20.233100008299687</v>
      </c>
      <c r="AD280" s="106">
        <f>IFERROR(VLOOKUP($C$4,LOOKUPS!$F$12:$I$26,4,FALSE),"")</f>
        <v>84.990216928104203</v>
      </c>
      <c r="AE280" s="106">
        <v>205.4</v>
      </c>
      <c r="AF280" s="107">
        <f t="shared" si="90"/>
        <v>1.1513803864646646</v>
      </c>
      <c r="AG280" s="108">
        <f t="shared" si="91"/>
        <v>16931250.912</v>
      </c>
      <c r="AH280" s="109">
        <f t="shared" si="92"/>
        <v>244.02682647121134</v>
      </c>
      <c r="AI280" s="108">
        <f t="shared" si="93"/>
        <v>19801.011511207947</v>
      </c>
      <c r="AJ280" s="108">
        <f t="shared" si="94"/>
        <v>855069.99995512457</v>
      </c>
      <c r="AK280" s="108">
        <f t="shared" si="100"/>
        <v>16931250.912</v>
      </c>
      <c r="AL280" s="108">
        <f t="shared" si="101"/>
        <v>157746.48178013245</v>
      </c>
      <c r="AM280" s="108">
        <f t="shared" si="102"/>
        <v>1419718.3360211919</v>
      </c>
      <c r="AN280" s="107">
        <f t="shared" si="103"/>
        <v>0.18448370518017385</v>
      </c>
      <c r="AO280" s="107">
        <f t="shared" si="104"/>
        <v>0.96689668128449069</v>
      </c>
      <c r="AP280" s="108">
        <f t="shared" si="95"/>
        <v>97238641.772516564</v>
      </c>
      <c r="AQ280" s="108">
        <f t="shared" si="96"/>
        <v>6491754.4261541879</v>
      </c>
      <c r="AR280" s="108">
        <f t="shared" si="97"/>
        <v>13482548.940776484</v>
      </c>
      <c r="AS280" s="108">
        <f>LOOKUPS!$C$4*('Unit Level Costs'!AK280-'Unit Level Costs'!AG280)</f>
        <v>0</v>
      </c>
      <c r="AT280" s="108">
        <f t="shared" si="98"/>
        <v>28725303.076333594</v>
      </c>
      <c r="AU280" s="108">
        <f t="shared" si="105"/>
        <v>-120662169.35524824</v>
      </c>
      <c r="AV280" s="108">
        <f t="shared" si="106"/>
        <v>25276078.860532582</v>
      </c>
      <c r="AW280" s="112">
        <f t="shared" si="107"/>
        <v>29.56024519847394</v>
      </c>
      <c r="AX280" s="109">
        <f t="shared" si="108"/>
        <v>30.57228943965773</v>
      </c>
      <c r="AY280" s="112">
        <f t="shared" si="109"/>
        <v>27.734999038063801</v>
      </c>
      <c r="AZ280" s="108">
        <f t="shared" si="99"/>
        <v>10844.384623882946</v>
      </c>
      <c r="BA280" s="109">
        <f t="shared" si="110"/>
        <v>11558.05587260331</v>
      </c>
    </row>
    <row r="281" spans="1:53" x14ac:dyDescent="0.2">
      <c r="A281" s="21" t="b">
        <f t="shared" si="89"/>
        <v>0</v>
      </c>
      <c r="B281" t="s">
        <v>722</v>
      </c>
      <c r="C281" t="s">
        <v>723</v>
      </c>
      <c r="D281">
        <v>6193</v>
      </c>
      <c r="E281" t="s">
        <v>41</v>
      </c>
      <c r="F281" t="s">
        <v>724</v>
      </c>
      <c r="G281">
        <v>2838</v>
      </c>
      <c r="H281" t="s">
        <v>42</v>
      </c>
      <c r="I281">
        <v>0</v>
      </c>
      <c r="J281" t="s">
        <v>725</v>
      </c>
      <c r="K281" t="s">
        <v>77</v>
      </c>
      <c r="L281">
        <v>48</v>
      </c>
      <c r="M281" t="s">
        <v>726</v>
      </c>
      <c r="N281">
        <v>375</v>
      </c>
      <c r="O281">
        <v>48375</v>
      </c>
      <c r="P281">
        <v>339</v>
      </c>
      <c r="Q281">
        <v>10689</v>
      </c>
      <c r="R281">
        <v>1976</v>
      </c>
      <c r="S281">
        <v>2037</v>
      </c>
      <c r="T281" t="s">
        <v>1188</v>
      </c>
      <c r="U281" s="106">
        <v>2549.9885828185174</v>
      </c>
      <c r="V281" s="104">
        <f>IFERROR(VLOOKUP($C$4&amp;"yr",LOOKUPS!$B$12:$D$26,2,FALSE),"")</f>
        <v>0.12499399999999999</v>
      </c>
      <c r="W281" s="106">
        <v>13.638264013756054</v>
      </c>
      <c r="X281" s="106">
        <v>25.096058615593385</v>
      </c>
      <c r="Y281" s="104">
        <v>0.32512478043446358</v>
      </c>
      <c r="Z281" s="104">
        <v>0.48175539864060896</v>
      </c>
      <c r="AA281" s="105">
        <v>15.61139447448554</v>
      </c>
      <c r="AB281" s="105">
        <v>4.82</v>
      </c>
      <c r="AC281" s="106">
        <f>IFERROR((VLOOKUP($C$4&amp;"yr",LOOKUPS!$B$12:$D$26,3,FALSE))*SUM(AA281:AB281),"")</f>
        <v>23.136662960742946</v>
      </c>
      <c r="AD281" s="106">
        <f>IFERROR(VLOOKUP($C$4,LOOKUPS!$F$12:$I$26,4,FALSE),"")</f>
        <v>84.990216928104203</v>
      </c>
      <c r="AE281" s="106">
        <v>205.4</v>
      </c>
      <c r="AF281" s="107">
        <f t="shared" si="90"/>
        <v>0.99588161117663065</v>
      </c>
      <c r="AG281" s="108">
        <f t="shared" si="91"/>
        <v>12696992.784</v>
      </c>
      <c r="AH281" s="109">
        <f t="shared" si="92"/>
        <v>228.78269943271684</v>
      </c>
      <c r="AI281" s="108">
        <f t="shared" si="93"/>
        <v>15838.483456069469</v>
      </c>
      <c r="AJ281" s="108">
        <f t="shared" si="94"/>
        <v>801654.57881223992</v>
      </c>
      <c r="AK281" s="108">
        <f t="shared" si="100"/>
        <v>12696992.784</v>
      </c>
      <c r="AL281" s="108">
        <f t="shared" si="101"/>
        <v>118296.3947125828</v>
      </c>
      <c r="AM281" s="108">
        <f t="shared" si="102"/>
        <v>1064667.5524132452</v>
      </c>
      <c r="AN281" s="107">
        <f t="shared" si="103"/>
        <v>0.14756529537678806</v>
      </c>
      <c r="AO281" s="107">
        <f t="shared" si="104"/>
        <v>0.84831631579984257</v>
      </c>
      <c r="AP281" s="108">
        <f t="shared" si="95"/>
        <v>72920658.577849552</v>
      </c>
      <c r="AQ281" s="108">
        <f t="shared" si="96"/>
        <v>5741544.0351971453</v>
      </c>
      <c r="AR281" s="108">
        <f t="shared" si="97"/>
        <v>10933176.793677738</v>
      </c>
      <c r="AS281" s="108">
        <f>LOOKUPS!$C$4*('Unit Level Costs'!AK281-'Unit Level Costs'!AG281)</f>
        <v>0</v>
      </c>
      <c r="AT281" s="108">
        <f t="shared" si="98"/>
        <v>24632854.325424381</v>
      </c>
      <c r="AU281" s="108">
        <f t="shared" si="105"/>
        <v>-90486326.235915467</v>
      </c>
      <c r="AV281" s="108">
        <f t="shared" si="106"/>
        <v>23741907.496233329</v>
      </c>
      <c r="AW281" s="112">
        <f t="shared" si="107"/>
        <v>29.616131590503965</v>
      </c>
      <c r="AX281" s="109">
        <f t="shared" si="108"/>
        <v>34.911660944043184</v>
      </c>
      <c r="AY281" s="112">
        <f t="shared" si="109"/>
        <v>31.671651042405138</v>
      </c>
      <c r="AZ281" s="108">
        <f t="shared" si="99"/>
        <v>10736.689703375341</v>
      </c>
      <c r="BA281" s="109">
        <f t="shared" si="110"/>
        <v>10039.868609180845</v>
      </c>
    </row>
    <row r="282" spans="1:53" x14ac:dyDescent="0.2">
      <c r="A282" s="21" t="b">
        <f t="shared" si="89"/>
        <v>0</v>
      </c>
      <c r="B282" t="s">
        <v>722</v>
      </c>
      <c r="C282" t="s">
        <v>727</v>
      </c>
      <c r="D282">
        <v>6193</v>
      </c>
      <c r="E282" t="s">
        <v>41</v>
      </c>
      <c r="F282" t="s">
        <v>728</v>
      </c>
      <c r="G282">
        <v>2839</v>
      </c>
      <c r="H282" t="s">
        <v>42</v>
      </c>
      <c r="I282">
        <v>0</v>
      </c>
      <c r="J282" t="s">
        <v>725</v>
      </c>
      <c r="K282" t="s">
        <v>77</v>
      </c>
      <c r="L282">
        <v>48</v>
      </c>
      <c r="M282" t="s">
        <v>726</v>
      </c>
      <c r="N282">
        <v>375</v>
      </c>
      <c r="O282">
        <v>48375</v>
      </c>
      <c r="P282">
        <v>339</v>
      </c>
      <c r="Q282">
        <v>10600</v>
      </c>
      <c r="R282">
        <v>1978</v>
      </c>
      <c r="S282">
        <v>2039</v>
      </c>
      <c r="T282" t="s">
        <v>1188</v>
      </c>
      <c r="U282" s="106">
        <v>2515.0363995950061</v>
      </c>
      <c r="V282" s="104">
        <f>IFERROR(VLOOKUP($C$4&amp;"yr",LOOKUPS!$B$12:$D$26,2,FALSE),"")</f>
        <v>0.12499399999999999</v>
      </c>
      <c r="W282" s="106">
        <v>13.511540159999999</v>
      </c>
      <c r="X282" s="106">
        <v>24.940384282175224</v>
      </c>
      <c r="Y282" s="104">
        <v>0.32210379</v>
      </c>
      <c r="Z282" s="104">
        <v>0.47515207379607571</v>
      </c>
      <c r="AA282" s="105">
        <v>15.61139447448554</v>
      </c>
      <c r="AB282" s="105">
        <v>4.82</v>
      </c>
      <c r="AC282" s="106">
        <f>IFERROR((VLOOKUP($C$4&amp;"yr",LOOKUPS!$B$12:$D$26,3,FALSE))*SUM(AA282:AB282),"")</f>
        <v>23.136662960742946</v>
      </c>
      <c r="AD282" s="106">
        <f>IFERROR(VLOOKUP($C$4,LOOKUPS!$F$12:$I$26,4,FALSE),"")</f>
        <v>84.990216928104203</v>
      </c>
      <c r="AE282" s="106">
        <v>205.4</v>
      </c>
      <c r="AF282" s="107">
        <f t="shared" si="90"/>
        <v>0.98758958541231956</v>
      </c>
      <c r="AG282" s="108">
        <f t="shared" si="91"/>
        <v>12591273.6</v>
      </c>
      <c r="AH282" s="109">
        <f t="shared" si="92"/>
        <v>229.80681519000001</v>
      </c>
      <c r="AI282" s="108">
        <f t="shared" si="93"/>
        <v>15636.611982238403</v>
      </c>
      <c r="AJ282" s="108">
        <f t="shared" si="94"/>
        <v>805243.08042576001</v>
      </c>
      <c r="AK282" s="108">
        <f t="shared" si="100"/>
        <v>12591273.6</v>
      </c>
      <c r="AL282" s="108">
        <f t="shared" si="101"/>
        <v>117311.42145695366</v>
      </c>
      <c r="AM282" s="108">
        <f t="shared" si="102"/>
        <v>1055802.793112583</v>
      </c>
      <c r="AN282" s="107">
        <f t="shared" si="103"/>
        <v>0.145684482498039</v>
      </c>
      <c r="AO282" s="107">
        <f t="shared" si="104"/>
        <v>0.84190510291428056</v>
      </c>
      <c r="AP282" s="108">
        <f t="shared" si="95"/>
        <v>72243095.299701095</v>
      </c>
      <c r="AQ282" s="108">
        <f t="shared" si="96"/>
        <v>5731470.2815014226</v>
      </c>
      <c r="AR282" s="108">
        <f t="shared" si="97"/>
        <v>10880074.219734766</v>
      </c>
      <c r="AS282" s="108">
        <f>LOOKUPS!$C$4*('Unit Level Costs'!AK282-'Unit Level Costs'!AG282)</f>
        <v>0</v>
      </c>
      <c r="AT282" s="108">
        <f t="shared" si="98"/>
        <v>24427753.377256848</v>
      </c>
      <c r="AU282" s="108">
        <f t="shared" si="105"/>
        <v>-89732908.419936746</v>
      </c>
      <c r="AV282" s="108">
        <f t="shared" si="106"/>
        <v>23549484.758257389</v>
      </c>
      <c r="AW282" s="112">
        <f t="shared" si="107"/>
        <v>29.245187361071093</v>
      </c>
      <c r="AX282" s="109">
        <f t="shared" si="108"/>
        <v>34.736916619032208</v>
      </c>
      <c r="AY282" s="112">
        <f t="shared" si="109"/>
        <v>31.513124030692374</v>
      </c>
      <c r="AZ282" s="108">
        <f t="shared" si="99"/>
        <v>10682.949046404716</v>
      </c>
      <c r="BA282" s="109">
        <f t="shared" si="110"/>
        <v>9914.1185154031009</v>
      </c>
    </row>
    <row r="283" spans="1:53" x14ac:dyDescent="0.2">
      <c r="A283" s="21" t="b">
        <f t="shared" si="89"/>
        <v>0</v>
      </c>
      <c r="B283" t="s">
        <v>722</v>
      </c>
      <c r="C283" t="s">
        <v>729</v>
      </c>
      <c r="D283">
        <v>6193</v>
      </c>
      <c r="E283" t="s">
        <v>41</v>
      </c>
      <c r="F283" t="s">
        <v>730</v>
      </c>
      <c r="G283">
        <v>2840</v>
      </c>
      <c r="H283" t="s">
        <v>42</v>
      </c>
      <c r="I283">
        <v>0</v>
      </c>
      <c r="J283" t="s">
        <v>725</v>
      </c>
      <c r="K283" t="s">
        <v>77</v>
      </c>
      <c r="L283">
        <v>48</v>
      </c>
      <c r="M283" t="s">
        <v>726</v>
      </c>
      <c r="N283">
        <v>375</v>
      </c>
      <c r="O283">
        <v>48375</v>
      </c>
      <c r="P283">
        <v>340</v>
      </c>
      <c r="Q283">
        <v>10633</v>
      </c>
      <c r="R283">
        <v>1980</v>
      </c>
      <c r="S283">
        <v>2041</v>
      </c>
      <c r="T283" t="s">
        <v>1188</v>
      </c>
      <c r="U283" s="106">
        <v>2526.6037008964513</v>
      </c>
      <c r="V283" s="104">
        <f>IFERROR(VLOOKUP($C$4&amp;"yr",LOOKUPS!$B$12:$D$26,2,FALSE),"")</f>
        <v>0.12499399999999999</v>
      </c>
      <c r="W283" s="106">
        <v>13.553604388799998</v>
      </c>
      <c r="X283" s="106">
        <v>24.967522667489476</v>
      </c>
      <c r="Y283" s="104">
        <v>0.32310656594999998</v>
      </c>
      <c r="Z283" s="104">
        <v>0.47733742077653696</v>
      </c>
      <c r="AA283" s="105">
        <v>15.61139447448554</v>
      </c>
      <c r="AB283" s="105">
        <v>4.82</v>
      </c>
      <c r="AC283" s="106">
        <f>IFERROR((VLOOKUP($C$4&amp;"yr",LOOKUPS!$B$12:$D$26,3,FALSE))*SUM(AA283:AB283),"")</f>
        <v>23.136662960742946</v>
      </c>
      <c r="AD283" s="106">
        <f>IFERROR(VLOOKUP($C$4,LOOKUPS!$F$12:$I$26,4,FALSE),"")</f>
        <v>84.990216928104203</v>
      </c>
      <c r="AE283" s="106">
        <v>205.4</v>
      </c>
      <c r="AF283" s="107">
        <f t="shared" si="90"/>
        <v>0.99066415676313169</v>
      </c>
      <c r="AG283" s="108">
        <f t="shared" si="91"/>
        <v>12667730.880000001</v>
      </c>
      <c r="AH283" s="109">
        <f t="shared" si="92"/>
        <v>230.14376757700001</v>
      </c>
      <c r="AI283" s="108">
        <f t="shared" si="93"/>
        <v>15708.528795116919</v>
      </c>
      <c r="AJ283" s="108">
        <f t="shared" si="94"/>
        <v>806423.76158980804</v>
      </c>
      <c r="AK283" s="108">
        <f t="shared" si="100"/>
        <v>12667730.880000003</v>
      </c>
      <c r="AL283" s="108">
        <f t="shared" si="101"/>
        <v>118023.76498013249</v>
      </c>
      <c r="AM283" s="108">
        <f t="shared" si="102"/>
        <v>1062213.8848211924</v>
      </c>
      <c r="AN283" s="107">
        <f t="shared" si="103"/>
        <v>0.14635452302082083</v>
      </c>
      <c r="AO283" s="107">
        <f t="shared" si="104"/>
        <v>0.84430963374231083</v>
      </c>
      <c r="AP283" s="108">
        <f t="shared" si="95"/>
        <v>72681772.969718218</v>
      </c>
      <c r="AQ283" s="108">
        <f t="shared" si="96"/>
        <v>5746119.7337601772</v>
      </c>
      <c r="AR283" s="108">
        <f t="shared" si="97"/>
        <v>10929948.634316226</v>
      </c>
      <c r="AS283" s="108">
        <f>LOOKUPS!$C$4*('Unit Level Costs'!AK283-'Unit Level Costs'!AG283)</f>
        <v>2.9406903970452491E-9</v>
      </c>
      <c r="AT283" s="108">
        <f t="shared" si="98"/>
        <v>24576084.645329356</v>
      </c>
      <c r="AU283" s="108">
        <f t="shared" si="105"/>
        <v>-90277788.494997427</v>
      </c>
      <c r="AV283" s="108">
        <f t="shared" si="106"/>
        <v>23656137.488126546</v>
      </c>
      <c r="AW283" s="112">
        <f t="shared" si="107"/>
        <v>29.334623574942938</v>
      </c>
      <c r="AX283" s="109">
        <f t="shared" si="108"/>
        <v>34.743916689568501</v>
      </c>
      <c r="AY283" s="112">
        <f t="shared" si="109"/>
        <v>31.519474453024131</v>
      </c>
      <c r="AZ283" s="108">
        <f t="shared" si="99"/>
        <v>10716.621314028205</v>
      </c>
      <c r="BA283" s="109">
        <f t="shared" si="110"/>
        <v>9973.7720154805993</v>
      </c>
    </row>
    <row r="284" spans="1:53" x14ac:dyDescent="0.2">
      <c r="A284" s="21" t="b">
        <f t="shared" si="89"/>
        <v>1</v>
      </c>
      <c r="B284" t="s">
        <v>731</v>
      </c>
      <c r="C284" t="s">
        <v>732</v>
      </c>
      <c r="D284">
        <v>6194</v>
      </c>
      <c r="E284" t="s">
        <v>41</v>
      </c>
      <c r="F284" t="s">
        <v>733</v>
      </c>
      <c r="G284">
        <v>2841</v>
      </c>
      <c r="H284" t="s">
        <v>42</v>
      </c>
      <c r="I284">
        <v>0</v>
      </c>
      <c r="J284" t="s">
        <v>725</v>
      </c>
      <c r="K284" t="s">
        <v>77</v>
      </c>
      <c r="L284">
        <v>48</v>
      </c>
      <c r="M284" t="s">
        <v>734</v>
      </c>
      <c r="N284">
        <v>279</v>
      </c>
      <c r="O284">
        <v>48279</v>
      </c>
      <c r="P284">
        <v>532</v>
      </c>
      <c r="Q284">
        <v>10342</v>
      </c>
      <c r="R284">
        <v>1982</v>
      </c>
      <c r="S284">
        <v>2032</v>
      </c>
      <c r="T284">
        <v>0</v>
      </c>
      <c r="U284" s="106">
        <v>2429.2411785937825</v>
      </c>
      <c r="V284" s="104">
        <f>IFERROR(VLOOKUP($C$4&amp;"yr",LOOKUPS!$B$12:$D$26,2,FALSE),"")</f>
        <v>0.12499399999999999</v>
      </c>
      <c r="W284" s="106">
        <v>13.195614225186246</v>
      </c>
      <c r="X284" s="106">
        <v>21.525924860003322</v>
      </c>
      <c r="Y284" s="104">
        <v>0.31457238057089143</v>
      </c>
      <c r="Z284" s="104">
        <v>0.45894325185334423</v>
      </c>
      <c r="AA284" s="105">
        <v>12.054830610799748</v>
      </c>
      <c r="AB284" s="105">
        <v>4.82</v>
      </c>
      <c r="AC284" s="106">
        <f>IFERROR((VLOOKUP($C$4&amp;"yr",LOOKUPS!$B$12:$D$26,3,FALSE))*SUM(AA284:AB284),"")</f>
        <v>19.109183607083807</v>
      </c>
      <c r="AD284" s="106">
        <f>IFERROR(VLOOKUP($C$4,LOOKUPS!$F$12:$I$26,4,FALSE),"")</f>
        <v>84.990216928104203</v>
      </c>
      <c r="AE284" s="106">
        <v>205.4</v>
      </c>
      <c r="AF284" s="107">
        <f t="shared" si="90"/>
        <v>0.96355202757869896</v>
      </c>
      <c r="AG284" s="108">
        <f t="shared" si="91"/>
        <v>19278811.776000001</v>
      </c>
      <c r="AH284" s="109">
        <f t="shared" si="92"/>
        <v>364.64749353628577</v>
      </c>
      <c r="AI284" s="108">
        <f t="shared" si="93"/>
        <v>15088.391110667286</v>
      </c>
      <c r="AJ284" s="108">
        <f t="shared" si="94"/>
        <v>1277724.8173511452</v>
      </c>
      <c r="AK284" s="108">
        <f t="shared" si="100"/>
        <v>19278811.776000001</v>
      </c>
      <c r="AL284" s="108">
        <f t="shared" si="101"/>
        <v>179618.43140662252</v>
      </c>
      <c r="AM284" s="108">
        <f t="shared" si="102"/>
        <v>1616565.8826596027</v>
      </c>
      <c r="AN284" s="107">
        <f t="shared" si="103"/>
        <v>0.14057677284455505</v>
      </c>
      <c r="AO284" s="107">
        <f t="shared" si="104"/>
        <v>0.8229752547341439</v>
      </c>
      <c r="AP284" s="108">
        <f t="shared" si="95"/>
        <v>110721773.47092761</v>
      </c>
      <c r="AQ284" s="108">
        <f t="shared" si="96"/>
        <v>7849374.5462506339</v>
      </c>
      <c r="AR284" s="108">
        <f t="shared" si="97"/>
        <v>16860363.77571227</v>
      </c>
      <c r="AS284" s="108">
        <f>LOOKUPS!$C$4*('Unit Level Costs'!AK284-'Unit Level Costs'!AG284)</f>
        <v>0</v>
      </c>
      <c r="AT284" s="108">
        <f t="shared" si="98"/>
        <v>30891254.264689844</v>
      </c>
      <c r="AU284" s="108">
        <f t="shared" si="105"/>
        <v>-137392285.04581189</v>
      </c>
      <c r="AV284" s="108">
        <f t="shared" si="106"/>
        <v>28930481.01176846</v>
      </c>
      <c r="AW284" s="112">
        <f t="shared" si="107"/>
        <v>22.642184466405151</v>
      </c>
      <c r="AX284" s="109">
        <f t="shared" si="108"/>
        <v>27.512594499235025</v>
      </c>
      <c r="AY284" s="112">
        <f t="shared" si="109"/>
        <v>24.959261996947312</v>
      </c>
      <c r="AZ284" s="108">
        <f t="shared" si="99"/>
        <v>13278.32738237597</v>
      </c>
      <c r="BA284" s="109">
        <f t="shared" si="110"/>
        <v>12045.642136127541</v>
      </c>
    </row>
    <row r="285" spans="1:53" x14ac:dyDescent="0.2">
      <c r="A285" s="21" t="b">
        <f t="shared" si="89"/>
        <v>1</v>
      </c>
      <c r="B285" t="s">
        <v>731</v>
      </c>
      <c r="C285" t="s">
        <v>735</v>
      </c>
      <c r="D285">
        <v>6194</v>
      </c>
      <c r="E285" t="s">
        <v>41</v>
      </c>
      <c r="F285" t="s">
        <v>736</v>
      </c>
      <c r="G285">
        <v>2842</v>
      </c>
      <c r="H285" t="s">
        <v>42</v>
      </c>
      <c r="I285">
        <v>0</v>
      </c>
      <c r="J285" t="s">
        <v>725</v>
      </c>
      <c r="K285" t="s">
        <v>77</v>
      </c>
      <c r="L285">
        <v>48</v>
      </c>
      <c r="M285" t="s">
        <v>734</v>
      </c>
      <c r="N285">
        <v>279</v>
      </c>
      <c r="O285">
        <v>48279</v>
      </c>
      <c r="P285">
        <v>535</v>
      </c>
      <c r="Q285">
        <v>10255</v>
      </c>
      <c r="R285">
        <v>1985</v>
      </c>
      <c r="S285">
        <v>2032</v>
      </c>
      <c r="T285">
        <v>0</v>
      </c>
      <c r="U285" s="106">
        <v>2477.7974635762093</v>
      </c>
      <c r="V285" s="104">
        <f>IFERROR(VLOOKUP($C$4&amp;"yr",LOOKUPS!$B$12:$D$26,2,FALSE),"")</f>
        <v>0.12499399999999999</v>
      </c>
      <c r="W285" s="106">
        <v>13.375271100303621</v>
      </c>
      <c r="X285" s="106">
        <v>21.716817108992096</v>
      </c>
      <c r="Y285" s="104">
        <v>0.31885524985815289</v>
      </c>
      <c r="Z285" s="104">
        <v>0.46811672525076642</v>
      </c>
      <c r="AA285" s="105">
        <v>12.054830610799748</v>
      </c>
      <c r="AB285" s="105">
        <v>4.82</v>
      </c>
      <c r="AC285" s="106">
        <f>IFERROR((VLOOKUP($C$4&amp;"yr",LOOKUPS!$B$12:$D$26,3,FALSE))*SUM(AA285:AB285),"")</f>
        <v>19.109183607083807</v>
      </c>
      <c r="AD285" s="106">
        <f>IFERROR(VLOOKUP($C$4,LOOKUPS!$F$12:$I$26,4,FALSE),"")</f>
        <v>84.990216928104203</v>
      </c>
      <c r="AE285" s="106">
        <v>205.4</v>
      </c>
      <c r="AF285" s="107">
        <f t="shared" si="90"/>
        <v>0.95544633947201307</v>
      </c>
      <c r="AG285" s="108">
        <f t="shared" si="91"/>
        <v>19224433.199999999</v>
      </c>
      <c r="AH285" s="109">
        <f t="shared" si="92"/>
        <v>364.41244132588815</v>
      </c>
      <c r="AI285" s="108">
        <f t="shared" si="93"/>
        <v>15055.537017446608</v>
      </c>
      <c r="AJ285" s="108">
        <f t="shared" si="94"/>
        <v>1276901.194405912</v>
      </c>
      <c r="AK285" s="108">
        <f t="shared" si="100"/>
        <v>19224433.199999996</v>
      </c>
      <c r="AL285" s="108">
        <f t="shared" si="101"/>
        <v>179111.7925827814</v>
      </c>
      <c r="AM285" s="108">
        <f t="shared" si="102"/>
        <v>1612006.1332450327</v>
      </c>
      <c r="AN285" s="107">
        <f t="shared" si="103"/>
        <v>0.14027067510584837</v>
      </c>
      <c r="AO285" s="107">
        <f t="shared" si="104"/>
        <v>0.81517566436616473</v>
      </c>
      <c r="AP285" s="108">
        <f t="shared" si="95"/>
        <v>112862110.21027559</v>
      </c>
      <c r="AQ285" s="108">
        <f t="shared" si="96"/>
        <v>7913878.3405156266</v>
      </c>
      <c r="AR285" s="108">
        <f t="shared" si="97"/>
        <v>17078899.643480569</v>
      </c>
      <c r="AS285" s="108">
        <f>LOOKUPS!$C$4*('Unit Level Costs'!AK285-'Unit Level Costs'!AG285)</f>
        <v>-5.8813807940904981E-9</v>
      </c>
      <c r="AT285" s="108">
        <f t="shared" si="98"/>
        <v>30804121.175924536</v>
      </c>
      <c r="AU285" s="108">
        <f t="shared" si="105"/>
        <v>-137004750.95392978</v>
      </c>
      <c r="AV285" s="108">
        <f t="shared" si="106"/>
        <v>31654258.416266561</v>
      </c>
      <c r="AW285" s="112">
        <f t="shared" si="107"/>
        <v>24.789904305002977</v>
      </c>
      <c r="AX285" s="109">
        <f t="shared" si="108"/>
        <v>30.410505843888544</v>
      </c>
      <c r="AY285" s="112">
        <f t="shared" si="109"/>
        <v>27.588229922787392</v>
      </c>
      <c r="AZ285" s="108">
        <f t="shared" si="99"/>
        <v>14759.703008691255</v>
      </c>
      <c r="BA285" s="109">
        <f t="shared" si="110"/>
        <v>13262.598803176594</v>
      </c>
    </row>
    <row r="286" spans="1:53" x14ac:dyDescent="0.2">
      <c r="A286" s="21" t="b">
        <f t="shared" si="89"/>
        <v>1</v>
      </c>
      <c r="B286" t="s">
        <v>737</v>
      </c>
      <c r="C286" t="s">
        <v>738</v>
      </c>
      <c r="D286">
        <v>6195</v>
      </c>
      <c r="E286" t="s">
        <v>41</v>
      </c>
      <c r="F286">
        <v>1</v>
      </c>
      <c r="G286">
        <v>2843</v>
      </c>
      <c r="H286" t="s">
        <v>42</v>
      </c>
      <c r="I286">
        <v>0</v>
      </c>
      <c r="J286" t="s">
        <v>235</v>
      </c>
      <c r="K286" t="s">
        <v>327</v>
      </c>
      <c r="L286">
        <v>29</v>
      </c>
      <c r="M286" t="s">
        <v>739</v>
      </c>
      <c r="N286">
        <v>77</v>
      </c>
      <c r="O286">
        <v>29077</v>
      </c>
      <c r="P286">
        <v>184</v>
      </c>
      <c r="Q286">
        <v>10328</v>
      </c>
      <c r="R286">
        <v>1976</v>
      </c>
      <c r="S286">
        <v>9999</v>
      </c>
      <c r="T286">
        <v>0</v>
      </c>
      <c r="U286" s="106">
        <v>2503.7843765762173</v>
      </c>
      <c r="V286" s="104">
        <f>IFERROR(VLOOKUP($C$4&amp;"yr",LOOKUPS!$B$12:$D$26,2,FALSE),"")</f>
        <v>0.12499399999999999</v>
      </c>
      <c r="W286" s="106">
        <v>13.470502678943449</v>
      </c>
      <c r="X286" s="106">
        <v>31.917274462864899</v>
      </c>
      <c r="Y286" s="104">
        <v>0.32112549085542869</v>
      </c>
      <c r="Z286" s="104">
        <v>0.47302629061749446</v>
      </c>
      <c r="AA286" s="105">
        <v>23.86448980395647</v>
      </c>
      <c r="AB286" s="105">
        <v>4.82</v>
      </c>
      <c r="AC286" s="106">
        <f>IFERROR((VLOOKUP($C$4&amp;"yr",LOOKUPS!$B$12:$D$26,3,FALSE))*SUM(AA286:AB286),"")</f>
        <v>32.482529453571196</v>
      </c>
      <c r="AD286" s="106">
        <f>IFERROR(VLOOKUP($C$4,LOOKUPS!$F$12:$I$26,4,FALSE),"")</f>
        <v>84.990216928104203</v>
      </c>
      <c r="AE286" s="106">
        <v>205.4</v>
      </c>
      <c r="AF286" s="107">
        <f t="shared" si="90"/>
        <v>0.96224766397532424</v>
      </c>
      <c r="AG286" s="108">
        <f t="shared" si="91"/>
        <v>6658833.4079999998</v>
      </c>
      <c r="AH286" s="109">
        <f t="shared" si="92"/>
        <v>124.91290968260114</v>
      </c>
      <c r="AI286" s="108">
        <f t="shared" si="93"/>
        <v>15213.415529497483</v>
      </c>
      <c r="AJ286" s="108">
        <f t="shared" si="94"/>
        <v>437694.83552783442</v>
      </c>
      <c r="AK286" s="108">
        <f t="shared" si="100"/>
        <v>6658833.4080000026</v>
      </c>
      <c r="AL286" s="108">
        <f t="shared" si="101"/>
        <v>62039.570988079489</v>
      </c>
      <c r="AM286" s="108">
        <f t="shared" si="102"/>
        <v>558356.13889271545</v>
      </c>
      <c r="AN286" s="107">
        <f t="shared" si="103"/>
        <v>0.1417416107120921</v>
      </c>
      <c r="AO286" s="107">
        <f t="shared" si="104"/>
        <v>0.82050605326323212</v>
      </c>
      <c r="AP286" s="108">
        <f t="shared" si="95"/>
        <v>39092497.432046421</v>
      </c>
      <c r="AQ286" s="108">
        <f t="shared" si="96"/>
        <v>3986879.622294635</v>
      </c>
      <c r="AR286" s="108">
        <f t="shared" si="97"/>
        <v>5895969.4545374056</v>
      </c>
      <c r="AS286" s="108">
        <f>LOOKUPS!$C$4*('Unit Level Costs'!AK286-'Unit Level Costs'!AG286)</f>
        <v>4.411035595567874E-9</v>
      </c>
      <c r="AT286" s="108">
        <f t="shared" si="98"/>
        <v>18136819.72716492</v>
      </c>
      <c r="AU286" s="108">
        <f t="shared" si="105"/>
        <v>-47454809.367630564</v>
      </c>
      <c r="AV286" s="108">
        <f t="shared" si="106"/>
        <v>19657356.86841283</v>
      </c>
      <c r="AW286" s="112">
        <f t="shared" si="107"/>
        <v>44.911100778027695</v>
      </c>
      <c r="AX286" s="109">
        <f t="shared" si="108"/>
        <v>54.735855511865992</v>
      </c>
      <c r="AY286" s="112">
        <f t="shared" si="109"/>
        <v>49.656042376726838</v>
      </c>
      <c r="AZ286" s="108">
        <f t="shared" si="99"/>
        <v>9136.7117973177374</v>
      </c>
      <c r="BA286" s="109">
        <f t="shared" si="110"/>
        <v>8263.6425431570951</v>
      </c>
    </row>
    <row r="287" spans="1:53" x14ac:dyDescent="0.2">
      <c r="A287" s="21" t="b">
        <f t="shared" si="89"/>
        <v>1</v>
      </c>
      <c r="B287" t="s">
        <v>737</v>
      </c>
      <c r="C287" t="s">
        <v>740</v>
      </c>
      <c r="D287">
        <v>6195</v>
      </c>
      <c r="E287" t="s">
        <v>41</v>
      </c>
      <c r="F287">
        <v>2</v>
      </c>
      <c r="G287">
        <v>90438</v>
      </c>
      <c r="H287" t="s">
        <v>42</v>
      </c>
      <c r="I287">
        <v>0</v>
      </c>
      <c r="J287" t="s">
        <v>235</v>
      </c>
      <c r="K287" t="s">
        <v>327</v>
      </c>
      <c r="L287">
        <v>29</v>
      </c>
      <c r="M287" t="s">
        <v>739</v>
      </c>
      <c r="N287">
        <v>77</v>
      </c>
      <c r="O287">
        <v>29077</v>
      </c>
      <c r="P287">
        <v>275</v>
      </c>
      <c r="Q287">
        <v>10188</v>
      </c>
      <c r="R287">
        <v>1976</v>
      </c>
      <c r="S287">
        <v>9999</v>
      </c>
      <c r="T287">
        <v>0</v>
      </c>
      <c r="U287" s="106">
        <v>2454.1114982641557</v>
      </c>
      <c r="V287" s="104">
        <f>IFERROR(VLOOKUP($C$4&amp;"yr",LOOKUPS!$B$12:$D$26,2,FALSE),"")</f>
        <v>0.12499399999999999</v>
      </c>
      <c r="W287" s="106">
        <v>13.287915036882753</v>
      </c>
      <c r="X287" s="106">
        <v>26.607102771291544</v>
      </c>
      <c r="Y287" s="104">
        <v>0.3167727545412502</v>
      </c>
      <c r="Z287" s="104">
        <v>0.46364186534826257</v>
      </c>
      <c r="AA287" s="105">
        <v>23.86448980395647</v>
      </c>
      <c r="AB287" s="105">
        <v>4.82</v>
      </c>
      <c r="AC287" s="106">
        <f>IFERROR((VLOOKUP($C$4&amp;"yr",LOOKUPS!$B$12:$D$26,3,FALSE))*SUM(AA287:AB287),"")</f>
        <v>32.482529453571196</v>
      </c>
      <c r="AD287" s="106">
        <f>IFERROR(VLOOKUP($C$4,LOOKUPS!$F$12:$I$26,4,FALSE),"")</f>
        <v>84.990216928104203</v>
      </c>
      <c r="AE287" s="106">
        <v>205.4</v>
      </c>
      <c r="AF287" s="107">
        <f t="shared" si="90"/>
        <v>0.94920402794157666</v>
      </c>
      <c r="AG287" s="108">
        <f t="shared" si="91"/>
        <v>9817156.8000000007</v>
      </c>
      <c r="AH287" s="109">
        <f t="shared" si="92"/>
        <v>187.8874925011562</v>
      </c>
      <c r="AI287" s="108">
        <f t="shared" si="93"/>
        <v>14911.583324168099</v>
      </c>
      <c r="AJ287" s="108">
        <f t="shared" si="94"/>
        <v>658357.77372405143</v>
      </c>
      <c r="AK287" s="108">
        <f t="shared" si="100"/>
        <v>9817156.8000000007</v>
      </c>
      <c r="AL287" s="108">
        <f t="shared" si="101"/>
        <v>91465.300132450342</v>
      </c>
      <c r="AM287" s="108">
        <f t="shared" si="102"/>
        <v>823187.70119205303</v>
      </c>
      <c r="AN287" s="107">
        <f t="shared" si="103"/>
        <v>0.13892947540524939</v>
      </c>
      <c r="AO287" s="107">
        <f t="shared" si="104"/>
        <v>0.8102745525363273</v>
      </c>
      <c r="AP287" s="108">
        <f t="shared" si="95"/>
        <v>57634340.384754106</v>
      </c>
      <c r="AQ287" s="108">
        <f t="shared" si="96"/>
        <v>4999141.8224185323</v>
      </c>
      <c r="AR287" s="108">
        <f t="shared" si="97"/>
        <v>8748202.1611164752</v>
      </c>
      <c r="AS287" s="108">
        <f>LOOKUPS!$C$4*('Unit Level Costs'!AK287-'Unit Level Costs'!AG287)</f>
        <v>0</v>
      </c>
      <c r="AT287" s="108">
        <f t="shared" si="98"/>
        <v>26739218.749788426</v>
      </c>
      <c r="AU287" s="108">
        <f t="shared" si="105"/>
        <v>-69962901.296860009</v>
      </c>
      <c r="AV287" s="108">
        <f t="shared" si="106"/>
        <v>28158001.821217537</v>
      </c>
      <c r="AW287" s="112">
        <f t="shared" si="107"/>
        <v>42.770060512750739</v>
      </c>
      <c r="AX287" s="109">
        <f t="shared" si="108"/>
        <v>52.784652287143395</v>
      </c>
      <c r="AY287" s="112">
        <f t="shared" si="109"/>
        <v>47.88592242324539</v>
      </c>
      <c r="AZ287" s="108">
        <f t="shared" si="99"/>
        <v>13168.628666392482</v>
      </c>
      <c r="BA287" s="109">
        <f t="shared" si="110"/>
        <v>11761.766641006454</v>
      </c>
    </row>
    <row r="288" spans="1:53" x14ac:dyDescent="0.2">
      <c r="A288" s="21" t="b">
        <f t="shared" si="89"/>
        <v>1</v>
      </c>
      <c r="B288" t="s">
        <v>741</v>
      </c>
      <c r="C288" t="s">
        <v>742</v>
      </c>
      <c r="D288">
        <v>6204</v>
      </c>
      <c r="E288" t="s">
        <v>41</v>
      </c>
      <c r="F288">
        <v>1</v>
      </c>
      <c r="G288">
        <v>2844</v>
      </c>
      <c r="H288" t="s">
        <v>42</v>
      </c>
      <c r="I288">
        <v>0</v>
      </c>
      <c r="J288" t="s">
        <v>569</v>
      </c>
      <c r="K288" t="s">
        <v>125</v>
      </c>
      <c r="L288">
        <v>56</v>
      </c>
      <c r="M288" t="s">
        <v>618</v>
      </c>
      <c r="N288">
        <v>31</v>
      </c>
      <c r="O288">
        <v>56031</v>
      </c>
      <c r="P288">
        <v>570</v>
      </c>
      <c r="Q288">
        <v>10218</v>
      </c>
      <c r="R288">
        <v>1980</v>
      </c>
      <c r="S288">
        <v>9999</v>
      </c>
      <c r="T288">
        <v>0</v>
      </c>
      <c r="U288" s="106">
        <v>2464.7119823125768</v>
      </c>
      <c r="V288" s="104">
        <f>IFERROR(VLOOKUP($C$4&amp;"yr",LOOKUPS!$B$12:$D$26,2,FALSE),"")</f>
        <v>0.12499399999999999</v>
      </c>
      <c r="W288" s="106">
        <v>13.327076561366562</v>
      </c>
      <c r="X288" s="106">
        <v>21.333038242796267</v>
      </c>
      <c r="Y288" s="104">
        <v>0.31770633245383756</v>
      </c>
      <c r="Z288" s="104">
        <v>0.46564455683203626</v>
      </c>
      <c r="AA288" s="105">
        <v>11.647865067423396</v>
      </c>
      <c r="AB288" s="105">
        <v>4.82</v>
      </c>
      <c r="AC288" s="106">
        <f>IFERROR((VLOOKUP($C$4&amp;"yr",LOOKUPS!$B$12:$D$26,3,FALSE))*SUM(AA288:AB288),"")</f>
        <v>18.648332800963228</v>
      </c>
      <c r="AD288" s="106">
        <f>IFERROR(VLOOKUP($C$4,LOOKUPS!$F$12:$I$26,4,FALSE),"")</f>
        <v>84.990216928104203</v>
      </c>
      <c r="AE288" s="106">
        <v>205.4</v>
      </c>
      <c r="AF288" s="107">
        <f t="shared" si="90"/>
        <v>0.9519990928059513</v>
      </c>
      <c r="AG288" s="108">
        <f t="shared" si="91"/>
        <v>20408207.039999999</v>
      </c>
      <c r="AH288" s="109">
        <f t="shared" si="92"/>
        <v>388.90739050131253</v>
      </c>
      <c r="AI288" s="108">
        <f t="shared" si="93"/>
        <v>14975.956081709746</v>
      </c>
      <c r="AJ288" s="108">
        <f t="shared" si="94"/>
        <v>1362731.4963165994</v>
      </c>
      <c r="AK288" s="108">
        <f t="shared" si="100"/>
        <v>20408207.039999999</v>
      </c>
      <c r="AL288" s="108">
        <f t="shared" si="101"/>
        <v>190140.87480794702</v>
      </c>
      <c r="AM288" s="108">
        <f t="shared" si="102"/>
        <v>1711267.873271523</v>
      </c>
      <c r="AN288" s="107">
        <f t="shared" si="103"/>
        <v>0.13952922884800789</v>
      </c>
      <c r="AO288" s="107">
        <f t="shared" si="104"/>
        <v>0.81246986395794341</v>
      </c>
      <c r="AP288" s="108">
        <f t="shared" si="95"/>
        <v>119812336.90408041</v>
      </c>
      <c r="AQ288" s="108">
        <f t="shared" si="96"/>
        <v>8296576.2344706021</v>
      </c>
      <c r="AR288" s="108">
        <f t="shared" si="97"/>
        <v>18161226.983996935</v>
      </c>
      <c r="AS288" s="108">
        <f>LOOKUPS!$C$4*('Unit Level Costs'!AK288-'Unit Level Costs'!AG288)</f>
        <v>0</v>
      </c>
      <c r="AT288" s="108">
        <f t="shared" si="98"/>
        <v>31912292.812363926</v>
      </c>
      <c r="AU288" s="108">
        <f t="shared" si="105"/>
        <v>-145441027.77144226</v>
      </c>
      <c r="AV288" s="108">
        <f t="shared" si="106"/>
        <v>32741405.163469613</v>
      </c>
      <c r="AW288" s="112">
        <f t="shared" si="107"/>
        <v>24.026306907830431</v>
      </c>
      <c r="AX288" s="109">
        <f t="shared" si="108"/>
        <v>29.571936109465504</v>
      </c>
      <c r="AY288" s="112">
        <f t="shared" si="109"/>
        <v>26.827484450209109</v>
      </c>
      <c r="AZ288" s="108">
        <f t="shared" si="99"/>
        <v>15291.666136619193</v>
      </c>
      <c r="BA288" s="109">
        <f t="shared" si="110"/>
        <v>13694.994937463345</v>
      </c>
    </row>
    <row r="289" spans="1:53" x14ac:dyDescent="0.2">
      <c r="A289" s="21" t="b">
        <f t="shared" si="89"/>
        <v>1</v>
      </c>
      <c r="B289" t="s">
        <v>741</v>
      </c>
      <c r="C289" t="s">
        <v>743</v>
      </c>
      <c r="D289">
        <v>6204</v>
      </c>
      <c r="E289" t="s">
        <v>41</v>
      </c>
      <c r="F289">
        <v>2</v>
      </c>
      <c r="G289">
        <v>2845</v>
      </c>
      <c r="H289" t="s">
        <v>42</v>
      </c>
      <c r="I289">
        <v>0</v>
      </c>
      <c r="J289" t="s">
        <v>569</v>
      </c>
      <c r="K289" t="s">
        <v>125</v>
      </c>
      <c r="L289">
        <v>56</v>
      </c>
      <c r="M289" t="s">
        <v>618</v>
      </c>
      <c r="N289">
        <v>31</v>
      </c>
      <c r="O289">
        <v>56031</v>
      </c>
      <c r="P289">
        <v>570</v>
      </c>
      <c r="Q289">
        <v>10164</v>
      </c>
      <c r="R289">
        <v>1981</v>
      </c>
      <c r="S289">
        <v>9999</v>
      </c>
      <c r="T289">
        <v>0</v>
      </c>
      <c r="U289" s="106">
        <v>2445.6623772278936</v>
      </c>
      <c r="V289" s="104">
        <f>IFERROR(VLOOKUP($C$4&amp;"yr",LOOKUPS!$B$12:$D$26,2,FALSE),"")</f>
        <v>0.12499399999999999</v>
      </c>
      <c r="W289" s="106">
        <v>13.256624489535112</v>
      </c>
      <c r="X289" s="106">
        <v>21.24649116428489</v>
      </c>
      <c r="Y289" s="104">
        <v>0.31602681412494693</v>
      </c>
      <c r="Z289" s="104">
        <v>0.46204561911390207</v>
      </c>
      <c r="AA289" s="105">
        <v>11.647865067423396</v>
      </c>
      <c r="AB289" s="105">
        <v>4.82</v>
      </c>
      <c r="AC289" s="106">
        <f>IFERROR((VLOOKUP($C$4&amp;"yr",LOOKUPS!$B$12:$D$26,3,FALSE))*SUM(AA289:AB289),"")</f>
        <v>18.648332800963228</v>
      </c>
      <c r="AD289" s="106">
        <f>IFERROR(VLOOKUP($C$4,LOOKUPS!$F$12:$I$26,4,FALSE),"")</f>
        <v>84.990216928104203</v>
      </c>
      <c r="AE289" s="106">
        <v>205.4</v>
      </c>
      <c r="AF289" s="107">
        <f t="shared" si="90"/>
        <v>0.94696797605007699</v>
      </c>
      <c r="AG289" s="108">
        <f t="shared" si="91"/>
        <v>20300353.920000002</v>
      </c>
      <c r="AH289" s="109">
        <f t="shared" si="92"/>
        <v>389.86471594878026</v>
      </c>
      <c r="AI289" s="108">
        <f t="shared" si="93"/>
        <v>14860.231672673703</v>
      </c>
      <c r="AJ289" s="108">
        <f t="shared" si="94"/>
        <v>1366085.964684526</v>
      </c>
      <c r="AK289" s="108">
        <f t="shared" si="100"/>
        <v>20300353.920000006</v>
      </c>
      <c r="AL289" s="108">
        <f t="shared" si="101"/>
        <v>189136.01992052986</v>
      </c>
      <c r="AM289" s="108">
        <f t="shared" si="102"/>
        <v>1702224.1792847686</v>
      </c>
      <c r="AN289" s="107">
        <f t="shared" si="103"/>
        <v>0.13845103808251744</v>
      </c>
      <c r="AO289" s="107">
        <f t="shared" si="104"/>
        <v>0.80851693796755952</v>
      </c>
      <c r="AP289" s="108">
        <f t="shared" si="95"/>
        <v>119178962.63576339</v>
      </c>
      <c r="AQ289" s="108">
        <f t="shared" si="96"/>
        <v>8283257.2426721985</v>
      </c>
      <c r="AR289" s="108">
        <f t="shared" si="97"/>
        <v>18109688.654247083</v>
      </c>
      <c r="AS289" s="108">
        <f>LOOKUPS!$C$4*('Unit Level Costs'!AK289-'Unit Level Costs'!AG289)</f>
        <v>5.8813807940904981E-9</v>
      </c>
      <c r="AT289" s="108">
        <f t="shared" si="98"/>
        <v>31743642.99714886</v>
      </c>
      <c r="AU289" s="108">
        <f t="shared" si="105"/>
        <v>-144672402.25767663</v>
      </c>
      <c r="AV289" s="108">
        <f t="shared" si="106"/>
        <v>32643149.272154927</v>
      </c>
      <c r="AW289" s="112">
        <f t="shared" si="107"/>
        <v>23.895384416524109</v>
      </c>
      <c r="AX289" s="109">
        <f t="shared" si="108"/>
        <v>29.554587287425356</v>
      </c>
      <c r="AY289" s="112">
        <f t="shared" si="109"/>
        <v>26.811745702100477</v>
      </c>
      <c r="AZ289" s="108">
        <f t="shared" si="99"/>
        <v>15282.695050197271</v>
      </c>
      <c r="BA289" s="109">
        <f t="shared" si="110"/>
        <v>13620.369117418742</v>
      </c>
    </row>
    <row r="290" spans="1:53" x14ac:dyDescent="0.2">
      <c r="A290" s="21" t="b">
        <f t="shared" si="89"/>
        <v>1</v>
      </c>
      <c r="B290" t="s">
        <v>741</v>
      </c>
      <c r="C290" t="s">
        <v>744</v>
      </c>
      <c r="D290">
        <v>6204</v>
      </c>
      <c r="E290" t="s">
        <v>41</v>
      </c>
      <c r="F290">
        <v>3</v>
      </c>
      <c r="G290">
        <v>2846</v>
      </c>
      <c r="H290" t="s">
        <v>42</v>
      </c>
      <c r="I290">
        <v>0</v>
      </c>
      <c r="J290" t="s">
        <v>569</v>
      </c>
      <c r="K290" t="s">
        <v>125</v>
      </c>
      <c r="L290">
        <v>56</v>
      </c>
      <c r="M290" t="s">
        <v>618</v>
      </c>
      <c r="N290">
        <v>31</v>
      </c>
      <c r="O290">
        <v>56031</v>
      </c>
      <c r="P290">
        <v>570</v>
      </c>
      <c r="Q290">
        <v>10137</v>
      </c>
      <c r="R290">
        <v>1982</v>
      </c>
      <c r="S290">
        <v>9999</v>
      </c>
      <c r="T290">
        <v>0</v>
      </c>
      <c r="U290" s="106">
        <v>2356.9977145071662</v>
      </c>
      <c r="V290" s="104">
        <f>IFERROR(VLOOKUP($C$4&amp;"yr",LOOKUPS!$B$12:$D$26,2,FALSE),"")</f>
        <v>0.12499399999999999</v>
      </c>
      <c r="W290" s="106">
        <v>12.924094658722357</v>
      </c>
      <c r="X290" s="106">
        <v>20.837993803929326</v>
      </c>
      <c r="Y290" s="104">
        <v>0.30809958173511642</v>
      </c>
      <c r="Z290" s="104">
        <v>0.44529468923830762</v>
      </c>
      <c r="AA290" s="105">
        <v>11.647865067423396</v>
      </c>
      <c r="AB290" s="105">
        <v>4.82</v>
      </c>
      <c r="AC290" s="106">
        <f>IFERROR((VLOOKUP($C$4&amp;"yr",LOOKUPS!$B$12:$D$26,3,FALSE))*SUM(AA290:AB290),"")</f>
        <v>18.648332800963228</v>
      </c>
      <c r="AD290" s="106">
        <f>IFERROR(VLOOKUP($C$4,LOOKUPS!$F$12:$I$26,4,FALSE),"")</f>
        <v>84.990216928104203</v>
      </c>
      <c r="AE290" s="106">
        <v>205.4</v>
      </c>
      <c r="AF290" s="107">
        <f t="shared" si="90"/>
        <v>0.94445241767214017</v>
      </c>
      <c r="AG290" s="108">
        <f t="shared" si="91"/>
        <v>20246427.359999999</v>
      </c>
      <c r="AH290" s="109">
        <f t="shared" si="92"/>
        <v>394.38323841098367</v>
      </c>
      <c r="AI290" s="108">
        <f t="shared" si="93"/>
        <v>14650.952264808724</v>
      </c>
      <c r="AJ290" s="108">
        <f t="shared" si="94"/>
        <v>1381918.8673920867</v>
      </c>
      <c r="AK290" s="108">
        <f t="shared" si="100"/>
        <v>20246427.359999999</v>
      </c>
      <c r="AL290" s="108">
        <f t="shared" si="101"/>
        <v>188633.59247682118</v>
      </c>
      <c r="AM290" s="108">
        <f t="shared" si="102"/>
        <v>1697702.3322913907</v>
      </c>
      <c r="AN290" s="107">
        <f t="shared" si="103"/>
        <v>0.13650120634998239</v>
      </c>
      <c r="AO290" s="107">
        <f t="shared" si="104"/>
        <v>0.80795121132215775</v>
      </c>
      <c r="AP290" s="108">
        <f t="shared" si="95"/>
        <v>116189471.58447847</v>
      </c>
      <c r="AQ290" s="108">
        <f t="shared" si="96"/>
        <v>8218155.4783816589</v>
      </c>
      <c r="AR290" s="108">
        <f t="shared" si="97"/>
        <v>17860050.252849717</v>
      </c>
      <c r="AS290" s="108">
        <f>LOOKUPS!$C$4*('Unit Level Costs'!AK290-'Unit Level Costs'!AG290)</f>
        <v>0</v>
      </c>
      <c r="AT290" s="108">
        <f t="shared" si="98"/>
        <v>31659318.089541316</v>
      </c>
      <c r="AU290" s="108">
        <f t="shared" si="105"/>
        <v>-144288089.50079376</v>
      </c>
      <c r="AV290" s="108">
        <f t="shared" si="106"/>
        <v>29638905.90445742</v>
      </c>
      <c r="AW290" s="112">
        <f t="shared" si="107"/>
        <v>21.447645447081147</v>
      </c>
      <c r="AX290" s="109">
        <f t="shared" si="108"/>
        <v>26.545718536622427</v>
      </c>
      <c r="AY290" s="112">
        <f t="shared" si="109"/>
        <v>24.082117877730585</v>
      </c>
      <c r="AZ290" s="108">
        <f t="shared" si="99"/>
        <v>13726.807190306434</v>
      </c>
      <c r="BA290" s="109">
        <f t="shared" si="110"/>
        <v>12225.157904836255</v>
      </c>
    </row>
    <row r="291" spans="1:53" x14ac:dyDescent="0.2">
      <c r="A291" s="21" t="b">
        <f t="shared" si="89"/>
        <v>0</v>
      </c>
      <c r="B291" t="s">
        <v>745</v>
      </c>
      <c r="C291" t="s">
        <v>746</v>
      </c>
      <c r="D291">
        <v>6248</v>
      </c>
      <c r="E291" t="s">
        <v>41</v>
      </c>
      <c r="F291">
        <v>1</v>
      </c>
      <c r="G291">
        <v>2866</v>
      </c>
      <c r="H291" t="s">
        <v>42</v>
      </c>
      <c r="I291">
        <v>0</v>
      </c>
      <c r="J291" t="s">
        <v>497</v>
      </c>
      <c r="K291" t="s">
        <v>136</v>
      </c>
      <c r="L291">
        <v>8</v>
      </c>
      <c r="M291" t="s">
        <v>747</v>
      </c>
      <c r="N291">
        <v>87</v>
      </c>
      <c r="O291">
        <v>8087</v>
      </c>
      <c r="P291">
        <v>505</v>
      </c>
      <c r="Q291">
        <v>10769</v>
      </c>
      <c r="R291">
        <v>1981</v>
      </c>
      <c r="S291">
        <v>9999</v>
      </c>
      <c r="T291" t="s">
        <v>1188</v>
      </c>
      <c r="U291" s="106">
        <v>2576.5967578456721</v>
      </c>
      <c r="V291" s="104">
        <f>IFERROR(VLOOKUP($C$4&amp;"yr",LOOKUPS!$B$12:$D$26,2,FALSE),"")</f>
        <v>0.12499399999999999</v>
      </c>
      <c r="W291" s="106">
        <v>13.733980898078505</v>
      </c>
      <c r="X291" s="106">
        <v>22.47149047388978</v>
      </c>
      <c r="Y291" s="104">
        <v>0.32740659071235667</v>
      </c>
      <c r="Z291" s="104">
        <v>0.48678233564482803</v>
      </c>
      <c r="AA291" s="105">
        <v>12.139988970646586</v>
      </c>
      <c r="AB291" s="105">
        <v>4.82</v>
      </c>
      <c r="AC291" s="106">
        <f>IFERROR((VLOOKUP($C$4&amp;"yr",LOOKUPS!$B$12:$D$26,3,FALSE))*SUM(AA291:AB291),"")</f>
        <v>19.205617566720111</v>
      </c>
      <c r="AD291" s="106">
        <f>IFERROR(VLOOKUP($C$4,LOOKUPS!$F$12:$I$26,4,FALSE),"")</f>
        <v>84.990216928104203</v>
      </c>
      <c r="AE291" s="106">
        <v>205.4</v>
      </c>
      <c r="AF291" s="107">
        <f t="shared" si="90"/>
        <v>1.0033351174816292</v>
      </c>
      <c r="AG291" s="108">
        <f t="shared" si="91"/>
        <v>19055960.879999999</v>
      </c>
      <c r="AH291" s="109">
        <f t="shared" si="92"/>
        <v>339.65967169025987</v>
      </c>
      <c r="AI291" s="108">
        <f t="shared" si="93"/>
        <v>16011.158972559153</v>
      </c>
      <c r="AJ291" s="108">
        <f t="shared" si="94"/>
        <v>1190167.4896026705</v>
      </c>
      <c r="AK291" s="108">
        <f t="shared" si="100"/>
        <v>19055960.879999999</v>
      </c>
      <c r="AL291" s="108">
        <f t="shared" si="101"/>
        <v>177542.15570860927</v>
      </c>
      <c r="AM291" s="108">
        <f t="shared" si="102"/>
        <v>1597879.4013774833</v>
      </c>
      <c r="AN291" s="107">
        <f t="shared" si="103"/>
        <v>0.14917409294038148</v>
      </c>
      <c r="AO291" s="107">
        <f t="shared" si="104"/>
        <v>0.85416102454124765</v>
      </c>
      <c r="AP291" s="108">
        <f t="shared" si="95"/>
        <v>109390500.10995303</v>
      </c>
      <c r="AQ291" s="108">
        <f t="shared" si="96"/>
        <v>7632659.0767522044</v>
      </c>
      <c r="AR291" s="108">
        <f t="shared" si="97"/>
        <v>16345737.567717124</v>
      </c>
      <c r="AS291" s="108">
        <f>LOOKUPS!$C$4*('Unit Level Costs'!AK291-'Unit Level Costs'!AG291)</f>
        <v>0</v>
      </c>
      <c r="AT291" s="108">
        <f t="shared" si="98"/>
        <v>30688260.700595606</v>
      </c>
      <c r="AU291" s="108">
        <f t="shared" si="105"/>
        <v>-135804116.94802159</v>
      </c>
      <c r="AV291" s="108">
        <f t="shared" si="106"/>
        <v>28253040.506996363</v>
      </c>
      <c r="AW291" s="112">
        <f t="shared" si="107"/>
        <v>23.738709680625249</v>
      </c>
      <c r="AX291" s="109">
        <f t="shared" si="108"/>
        <v>27.791843690567386</v>
      </c>
      <c r="AY291" s="112">
        <f t="shared" si="109"/>
        <v>25.21259520145821</v>
      </c>
      <c r="AZ291" s="108">
        <f t="shared" si="99"/>
        <v>12732.360576736397</v>
      </c>
      <c r="BA291" s="109">
        <f t="shared" si="110"/>
        <v>11988.04838871575</v>
      </c>
    </row>
    <row r="292" spans="1:53" x14ac:dyDescent="0.2">
      <c r="A292" s="21" t="b">
        <f t="shared" si="89"/>
        <v>0</v>
      </c>
      <c r="B292" t="s">
        <v>748</v>
      </c>
      <c r="C292" t="s">
        <v>749</v>
      </c>
      <c r="D292">
        <v>6249</v>
      </c>
      <c r="E292" t="s">
        <v>41</v>
      </c>
      <c r="F292">
        <v>1</v>
      </c>
      <c r="G292">
        <v>2867</v>
      </c>
      <c r="H292" t="s">
        <v>42</v>
      </c>
      <c r="I292">
        <v>0</v>
      </c>
      <c r="J292" t="s">
        <v>263</v>
      </c>
      <c r="K292" t="s">
        <v>56</v>
      </c>
      <c r="L292">
        <v>45</v>
      </c>
      <c r="M292" t="s">
        <v>750</v>
      </c>
      <c r="N292">
        <v>43</v>
      </c>
      <c r="O292">
        <v>45043</v>
      </c>
      <c r="P292">
        <v>275</v>
      </c>
      <c r="Q292">
        <v>10751</v>
      </c>
      <c r="R292">
        <v>1975</v>
      </c>
      <c r="S292">
        <v>2029</v>
      </c>
      <c r="T292">
        <v>0</v>
      </c>
      <c r="U292" s="106">
        <v>2570.5204235800825</v>
      </c>
      <c r="V292" s="104">
        <f>IFERROR(VLOOKUP($C$4&amp;"yr",LOOKUPS!$B$12:$D$26,2,FALSE),"")</f>
        <v>0.12499399999999999</v>
      </c>
      <c r="W292" s="106">
        <v>13.712179733043097</v>
      </c>
      <c r="X292" s="106">
        <v>27.12829212759668</v>
      </c>
      <c r="Y292" s="104">
        <v>0.32688686921494298</v>
      </c>
      <c r="Z292" s="104">
        <v>0.48563436703974577</v>
      </c>
      <c r="AA292" s="105">
        <v>17.785145449226572</v>
      </c>
      <c r="AB292" s="105">
        <v>4.82</v>
      </c>
      <c r="AC292" s="106">
        <f>IFERROR((VLOOKUP($C$4&amp;"yr",LOOKUPS!$B$12:$D$26,3,FALSE))*SUM(AA292:AB292),"")</f>
        <v>25.598234721102983</v>
      </c>
      <c r="AD292" s="106">
        <f>IFERROR(VLOOKUP($C$4,LOOKUPS!$F$12:$I$26,4,FALSE),"")</f>
        <v>84.990216928104203</v>
      </c>
      <c r="AE292" s="106">
        <v>205.4</v>
      </c>
      <c r="AF292" s="107">
        <f t="shared" si="90"/>
        <v>1.0016580785630047</v>
      </c>
      <c r="AG292" s="108">
        <f t="shared" si="91"/>
        <v>10359663.6</v>
      </c>
      <c r="AH292" s="109">
        <f t="shared" si="92"/>
        <v>185.10611096589071</v>
      </c>
      <c r="AI292" s="108">
        <f t="shared" si="93"/>
        <v>15972.055080044307</v>
      </c>
      <c r="AJ292" s="108">
        <f t="shared" si="94"/>
        <v>648611.81282448105</v>
      </c>
      <c r="AK292" s="108">
        <f t="shared" si="100"/>
        <v>10359663.6</v>
      </c>
      <c r="AL292" s="108">
        <f t="shared" si="101"/>
        <v>96519.772450331133</v>
      </c>
      <c r="AM292" s="108">
        <f t="shared" si="102"/>
        <v>868677.95205298008</v>
      </c>
      <c r="AN292" s="107">
        <f t="shared" si="103"/>
        <v>0.14880976655361974</v>
      </c>
      <c r="AO292" s="107">
        <f t="shared" si="104"/>
        <v>0.85284831200938493</v>
      </c>
      <c r="AP292" s="108">
        <f t="shared" si="95"/>
        <v>59474524.931680277</v>
      </c>
      <c r="AQ292" s="108">
        <f t="shared" si="96"/>
        <v>5021612.6528860107</v>
      </c>
      <c r="AR292" s="108">
        <f t="shared" si="97"/>
        <v>8893881.754424192</v>
      </c>
      <c r="AS292" s="108">
        <f>LOOKUPS!$C$4*('Unit Level Costs'!AK292-'Unit Level Costs'!AG292)</f>
        <v>0</v>
      </c>
      <c r="AT292" s="108">
        <f t="shared" si="98"/>
        <v>22236622.113699228</v>
      </c>
      <c r="AU292" s="108">
        <f t="shared" si="105"/>
        <v>-73829127.585644081</v>
      </c>
      <c r="AV292" s="108">
        <f t="shared" si="106"/>
        <v>21797513.867045626</v>
      </c>
      <c r="AW292" s="112">
        <f t="shared" si="107"/>
        <v>33.606409004678717</v>
      </c>
      <c r="AX292" s="109">
        <f t="shared" si="108"/>
        <v>39.404907685751397</v>
      </c>
      <c r="AY292" s="112">
        <f t="shared" si="109"/>
        <v>35.747897746304453</v>
      </c>
      <c r="AZ292" s="108">
        <f t="shared" si="99"/>
        <v>9830.6718802337255</v>
      </c>
      <c r="BA292" s="109">
        <f t="shared" si="110"/>
        <v>9241.7624762866471</v>
      </c>
    </row>
    <row r="293" spans="1:53" x14ac:dyDescent="0.2">
      <c r="A293" s="21" t="b">
        <f t="shared" si="89"/>
        <v>0</v>
      </c>
      <c r="B293" t="s">
        <v>748</v>
      </c>
      <c r="C293" t="s">
        <v>751</v>
      </c>
      <c r="D293">
        <v>6249</v>
      </c>
      <c r="E293" t="s">
        <v>41</v>
      </c>
      <c r="F293">
        <v>2</v>
      </c>
      <c r="G293">
        <v>2868</v>
      </c>
      <c r="H293" t="s">
        <v>42</v>
      </c>
      <c r="I293">
        <v>0</v>
      </c>
      <c r="J293" t="s">
        <v>263</v>
      </c>
      <c r="K293" t="s">
        <v>56</v>
      </c>
      <c r="L293">
        <v>45</v>
      </c>
      <c r="M293" t="s">
        <v>750</v>
      </c>
      <c r="N293">
        <v>43</v>
      </c>
      <c r="O293">
        <v>45043</v>
      </c>
      <c r="P293">
        <v>285</v>
      </c>
      <c r="Q293">
        <v>10687</v>
      </c>
      <c r="R293">
        <v>1977</v>
      </c>
      <c r="S293">
        <v>2029</v>
      </c>
      <c r="T293">
        <v>0</v>
      </c>
      <c r="U293" s="106">
        <v>2547.5566503063724</v>
      </c>
      <c r="V293" s="104">
        <f>IFERROR(VLOOKUP($C$4&amp;"yr",LOOKUPS!$B$12:$D$26,2,FALSE),"")</f>
        <v>0.12499399999999999</v>
      </c>
      <c r="W293" s="106">
        <v>13.629483285403337</v>
      </c>
      <c r="X293" s="106">
        <v>26.665878142341107</v>
      </c>
      <c r="Y293" s="104">
        <v>0.32491545523186804</v>
      </c>
      <c r="Z293" s="104">
        <v>0.48129594692982519</v>
      </c>
      <c r="AA293" s="105">
        <v>17.785145449226572</v>
      </c>
      <c r="AB293" s="105">
        <v>4.82</v>
      </c>
      <c r="AC293" s="106">
        <f>IFERROR((VLOOKUP($C$4&amp;"yr",LOOKUPS!$B$12:$D$26,3,FALSE))*SUM(AA293:AB293),"")</f>
        <v>25.598234721102983</v>
      </c>
      <c r="AD293" s="106">
        <f>IFERROR(VLOOKUP($C$4,LOOKUPS!$F$12:$I$26,4,FALSE),"")</f>
        <v>84.990216928104203</v>
      </c>
      <c r="AE293" s="106">
        <v>205.4</v>
      </c>
      <c r="AF293" s="107">
        <f t="shared" si="90"/>
        <v>0.99569527351900566</v>
      </c>
      <c r="AG293" s="108">
        <f t="shared" si="91"/>
        <v>10672465.68</v>
      </c>
      <c r="AH293" s="109">
        <f t="shared" si="92"/>
        <v>192.39909525891761</v>
      </c>
      <c r="AI293" s="108">
        <f t="shared" si="93"/>
        <v>15830.609784839042</v>
      </c>
      <c r="AJ293" s="108">
        <f t="shared" si="94"/>
        <v>674166.42978724733</v>
      </c>
      <c r="AK293" s="108">
        <f t="shared" si="100"/>
        <v>10672465.68</v>
      </c>
      <c r="AL293" s="108">
        <f t="shared" si="101"/>
        <v>99434.11279470197</v>
      </c>
      <c r="AM293" s="108">
        <f t="shared" si="102"/>
        <v>894907.0151523177</v>
      </c>
      <c r="AN293" s="107">
        <f t="shared" si="103"/>
        <v>0.14749193730408866</v>
      </c>
      <c r="AO293" s="107">
        <f t="shared" si="104"/>
        <v>0.84820333621491706</v>
      </c>
      <c r="AP293" s="108">
        <f t="shared" si="95"/>
        <v>61265508.444405258</v>
      </c>
      <c r="AQ293" s="108">
        <f t="shared" si="96"/>
        <v>5130490.8288709754</v>
      </c>
      <c r="AR293" s="108">
        <f t="shared" si="97"/>
        <v>9188540.0863653291</v>
      </c>
      <c r="AS293" s="108">
        <f>LOOKUPS!$C$4*('Unit Level Costs'!AK293-'Unit Level Costs'!AG293)</f>
        <v>0</v>
      </c>
      <c r="AT293" s="108">
        <f t="shared" si="98"/>
        <v>22908039.827430692</v>
      </c>
      <c r="AU293" s="108">
        <f t="shared" si="105"/>
        <v>-76058341.348277718</v>
      </c>
      <c r="AV293" s="108">
        <f t="shared" si="106"/>
        <v>22434237.838794544</v>
      </c>
      <c r="AW293" s="112">
        <f t="shared" si="107"/>
        <v>33.277002306202512</v>
      </c>
      <c r="AX293" s="109">
        <f t="shared" si="108"/>
        <v>39.232340743553515</v>
      </c>
      <c r="AY293" s="112">
        <f t="shared" si="109"/>
        <v>35.5913460433217</v>
      </c>
      <c r="AZ293" s="108">
        <f t="shared" si="99"/>
        <v>10143.533622346684</v>
      </c>
      <c r="BA293" s="109">
        <f t="shared" si="110"/>
        <v>9483.9456572677154</v>
      </c>
    </row>
    <row r="294" spans="1:53" x14ac:dyDescent="0.2">
      <c r="A294" s="21" t="b">
        <f t="shared" si="89"/>
        <v>0</v>
      </c>
      <c r="B294" t="s">
        <v>748</v>
      </c>
      <c r="C294" t="s">
        <v>752</v>
      </c>
      <c r="D294">
        <v>6249</v>
      </c>
      <c r="E294" t="s">
        <v>41</v>
      </c>
      <c r="F294">
        <v>3</v>
      </c>
      <c r="G294">
        <v>2869</v>
      </c>
      <c r="H294" t="s">
        <v>42</v>
      </c>
      <c r="I294">
        <v>0</v>
      </c>
      <c r="J294" t="s">
        <v>263</v>
      </c>
      <c r="K294" t="s">
        <v>56</v>
      </c>
      <c r="L294">
        <v>45</v>
      </c>
      <c r="M294" t="s">
        <v>750</v>
      </c>
      <c r="N294">
        <v>43</v>
      </c>
      <c r="O294">
        <v>45043</v>
      </c>
      <c r="P294">
        <v>285</v>
      </c>
      <c r="Q294">
        <v>10784</v>
      </c>
      <c r="R294">
        <v>1980</v>
      </c>
      <c r="S294">
        <v>2029</v>
      </c>
      <c r="T294">
        <v>0</v>
      </c>
      <c r="U294" s="106">
        <v>2581.4390244203951</v>
      </c>
      <c r="V294" s="104">
        <f>IFERROR(VLOOKUP($C$4&amp;"yr",LOOKUPS!$B$12:$D$26,2,FALSE),"")</f>
        <v>0.12499399999999999</v>
      </c>
      <c r="W294" s="106">
        <v>13.751330285448971</v>
      </c>
      <c r="X294" s="106">
        <v>26.815561488837361</v>
      </c>
      <c r="Y294" s="104">
        <v>0.32782018556239073</v>
      </c>
      <c r="Z294" s="104">
        <v>0.48769715858942769</v>
      </c>
      <c r="AA294" s="105">
        <v>17.785145449226572</v>
      </c>
      <c r="AB294" s="105">
        <v>4.82</v>
      </c>
      <c r="AC294" s="106">
        <f>IFERROR((VLOOKUP($C$4&amp;"yr",LOOKUPS!$B$12:$D$26,3,FALSE))*SUM(AA294:AB294),"")</f>
        <v>25.598234721102983</v>
      </c>
      <c r="AD294" s="106">
        <f>IFERROR(VLOOKUP($C$4,LOOKUPS!$F$12:$I$26,4,FALSE),"")</f>
        <v>84.990216928104203</v>
      </c>
      <c r="AE294" s="106">
        <v>205.4</v>
      </c>
      <c r="AF294" s="107">
        <f t="shared" si="90"/>
        <v>1.0047326499138165</v>
      </c>
      <c r="AG294" s="108">
        <f t="shared" si="91"/>
        <v>10769333.76</v>
      </c>
      <c r="AH294" s="109">
        <f t="shared" si="92"/>
        <v>191.57124711471863</v>
      </c>
      <c r="AI294" s="108">
        <f t="shared" si="93"/>
        <v>16043.326158228389</v>
      </c>
      <c r="AJ294" s="108">
        <f t="shared" si="94"/>
        <v>671265.64988997404</v>
      </c>
      <c r="AK294" s="108">
        <f t="shared" si="100"/>
        <v>10769333.76</v>
      </c>
      <c r="AL294" s="108">
        <f t="shared" si="101"/>
        <v>100336.62135099339</v>
      </c>
      <c r="AM294" s="108">
        <f t="shared" si="102"/>
        <v>903029.59215894039</v>
      </c>
      <c r="AN294" s="107">
        <f t="shared" si="103"/>
        <v>0.14947379084188114</v>
      </c>
      <c r="AO294" s="107">
        <f t="shared" si="104"/>
        <v>0.85525885907193533</v>
      </c>
      <c r="AP294" s="108">
        <f t="shared" si="95"/>
        <v>61813219.480392657</v>
      </c>
      <c r="AQ294" s="108">
        <f t="shared" si="96"/>
        <v>5137090.5564979939</v>
      </c>
      <c r="AR294" s="108">
        <f t="shared" si="97"/>
        <v>9230795.6609135848</v>
      </c>
      <c r="AS294" s="108">
        <f>LOOKUPS!$C$4*('Unit Level Costs'!AK294-'Unit Level Costs'!AG294)</f>
        <v>0</v>
      </c>
      <c r="AT294" s="108">
        <f t="shared" si="98"/>
        <v>23115963.460186455</v>
      </c>
      <c r="AU294" s="108">
        <f t="shared" si="105"/>
        <v>-76748680.930085808</v>
      </c>
      <c r="AV294" s="108">
        <f t="shared" si="106"/>
        <v>22548388.227904871</v>
      </c>
      <c r="AW294" s="112">
        <f t="shared" si="107"/>
        <v>33.59085666248636</v>
      </c>
      <c r="AX294" s="109">
        <f t="shared" si="108"/>
        <v>39.27566058647637</v>
      </c>
      <c r="AY294" s="112">
        <f t="shared" si="109"/>
        <v>35.63064554701657</v>
      </c>
      <c r="AZ294" s="108">
        <f t="shared" si="99"/>
        <v>10154.733980899722</v>
      </c>
      <c r="BA294" s="109">
        <f t="shared" si="110"/>
        <v>9573.394148808613</v>
      </c>
    </row>
    <row r="295" spans="1:53" x14ac:dyDescent="0.2">
      <c r="A295" s="21" t="b">
        <f t="shared" si="89"/>
        <v>0</v>
      </c>
      <c r="B295" t="s">
        <v>748</v>
      </c>
      <c r="C295" t="s">
        <v>753</v>
      </c>
      <c r="D295">
        <v>6249</v>
      </c>
      <c r="E295" t="s">
        <v>41</v>
      </c>
      <c r="F295">
        <v>4</v>
      </c>
      <c r="G295">
        <v>2870</v>
      </c>
      <c r="H295" t="s">
        <v>42</v>
      </c>
      <c r="I295">
        <v>0</v>
      </c>
      <c r="J295" t="s">
        <v>263</v>
      </c>
      <c r="K295" t="s">
        <v>56</v>
      </c>
      <c r="L295">
        <v>45</v>
      </c>
      <c r="M295" t="s">
        <v>750</v>
      </c>
      <c r="N295">
        <v>43</v>
      </c>
      <c r="O295">
        <v>45043</v>
      </c>
      <c r="P295">
        <v>285</v>
      </c>
      <c r="Q295">
        <v>10803</v>
      </c>
      <c r="R295">
        <v>1981</v>
      </c>
      <c r="S295">
        <v>2029</v>
      </c>
      <c r="T295">
        <v>0</v>
      </c>
      <c r="U295" s="106">
        <v>2586.7400461296884</v>
      </c>
      <c r="V295" s="104">
        <f>IFERROR(VLOOKUP($C$4&amp;"yr",LOOKUPS!$B$12:$D$26,2,FALSE),"")</f>
        <v>0.12499399999999999</v>
      </c>
      <c r="W295" s="106">
        <v>13.770298900799997</v>
      </c>
      <c r="X295" s="106">
        <v>26.838863546525104</v>
      </c>
      <c r="Y295" s="104">
        <v>0.32827238144999993</v>
      </c>
      <c r="Z295" s="104">
        <v>0.4886986516329534</v>
      </c>
      <c r="AA295" s="105">
        <v>17.785145449226572</v>
      </c>
      <c r="AB295" s="105">
        <v>4.82</v>
      </c>
      <c r="AC295" s="106">
        <f>IFERROR((VLOOKUP($C$4&amp;"yr",LOOKUPS!$B$12:$D$26,3,FALSE))*SUM(AA295:AB295),"")</f>
        <v>25.598234721102983</v>
      </c>
      <c r="AD295" s="106">
        <f>IFERROR(VLOOKUP($C$4,LOOKUPS!$F$12:$I$26,4,FALSE),"")</f>
        <v>84.990216928104203</v>
      </c>
      <c r="AE295" s="106">
        <v>205.4</v>
      </c>
      <c r="AF295" s="107">
        <f t="shared" si="90"/>
        <v>1.0065028576612536</v>
      </c>
      <c r="AG295" s="108">
        <f t="shared" si="91"/>
        <v>10788307.92</v>
      </c>
      <c r="AH295" s="109">
        <f t="shared" si="92"/>
        <v>191.44237128675002</v>
      </c>
      <c r="AI295" s="108">
        <f t="shared" si="93"/>
        <v>16082.411533590795</v>
      </c>
      <c r="AJ295" s="108">
        <f t="shared" si="94"/>
        <v>670814.06898877211</v>
      </c>
      <c r="AK295" s="108">
        <f t="shared" si="100"/>
        <v>10788307.92</v>
      </c>
      <c r="AL295" s="108">
        <f t="shared" si="101"/>
        <v>100513.40137748345</v>
      </c>
      <c r="AM295" s="108">
        <f t="shared" si="102"/>
        <v>904620.61239735107</v>
      </c>
      <c r="AN295" s="107">
        <f t="shared" si="103"/>
        <v>0.14983794470650227</v>
      </c>
      <c r="AO295" s="107">
        <f t="shared" si="104"/>
        <v>0.85666491295475133</v>
      </c>
      <c r="AP295" s="108">
        <f t="shared" si="95"/>
        <v>61898484.771793082</v>
      </c>
      <c r="AQ295" s="108">
        <f t="shared" si="96"/>
        <v>5138095.6799882799</v>
      </c>
      <c r="AR295" s="108">
        <f t="shared" si="97"/>
        <v>9237310.2368372623</v>
      </c>
      <c r="AS295" s="108">
        <f>LOOKUPS!$C$4*('Unit Level Costs'!AK295-'Unit Level Costs'!AG295)</f>
        <v>0</v>
      </c>
      <c r="AT295" s="108">
        <f t="shared" si="98"/>
        <v>23156690.769695316</v>
      </c>
      <c r="AU295" s="108">
        <f t="shared" si="105"/>
        <v>-76883902.085285336</v>
      </c>
      <c r="AV295" s="108">
        <f t="shared" si="106"/>
        <v>22546679.373028606</v>
      </c>
      <c r="AW295" s="112">
        <f t="shared" si="107"/>
        <v>33.610922035396349</v>
      </c>
      <c r="AX295" s="109">
        <f t="shared" si="108"/>
        <v>39.234619659474326</v>
      </c>
      <c r="AY295" s="112">
        <f t="shared" si="109"/>
        <v>35.593413462282797</v>
      </c>
      <c r="AZ295" s="108">
        <f t="shared" si="99"/>
        <v>10144.122836750597</v>
      </c>
      <c r="BA295" s="109">
        <f t="shared" si="110"/>
        <v>9579.1127800879603</v>
      </c>
    </row>
    <row r="296" spans="1:53" x14ac:dyDescent="0.2">
      <c r="A296" s="21" t="b">
        <f t="shared" si="89"/>
        <v>1</v>
      </c>
      <c r="B296" t="s">
        <v>754</v>
      </c>
      <c r="C296" t="s">
        <v>755</v>
      </c>
      <c r="D296">
        <v>6254</v>
      </c>
      <c r="E296" t="s">
        <v>41</v>
      </c>
      <c r="F296">
        <v>1</v>
      </c>
      <c r="G296">
        <v>2874</v>
      </c>
      <c r="H296" t="s">
        <v>42</v>
      </c>
      <c r="I296">
        <v>0</v>
      </c>
      <c r="J296" t="s">
        <v>225</v>
      </c>
      <c r="K296" t="s">
        <v>226</v>
      </c>
      <c r="L296">
        <v>19</v>
      </c>
      <c r="M296" t="s">
        <v>756</v>
      </c>
      <c r="N296">
        <v>179</v>
      </c>
      <c r="O296">
        <v>19179</v>
      </c>
      <c r="P296">
        <v>725</v>
      </c>
      <c r="Q296">
        <v>10369</v>
      </c>
      <c r="R296">
        <v>1981</v>
      </c>
      <c r="S296">
        <v>9999</v>
      </c>
      <c r="T296">
        <v>0</v>
      </c>
      <c r="U296" s="106">
        <v>2435.0136803410787</v>
      </c>
      <c r="V296" s="104">
        <f>IFERROR(VLOOKUP($C$4&amp;"yr",LOOKUPS!$B$12:$D$26,2,FALSE),"")</f>
        <v>0.12499399999999999</v>
      </c>
      <c r="W296" s="106">
        <v>13.217090558400002</v>
      </c>
      <c r="X296" s="106">
        <v>20.137223725850383</v>
      </c>
      <c r="Y296" s="104">
        <v>0.31508435834999998</v>
      </c>
      <c r="Z296" s="104">
        <v>0.46003381904221691</v>
      </c>
      <c r="AA296" s="105">
        <v>10.011061574523348</v>
      </c>
      <c r="AB296" s="105">
        <v>4.82</v>
      </c>
      <c r="AC296" s="106">
        <f>IFERROR((VLOOKUP($C$4&amp;"yr",LOOKUPS!$B$12:$D$26,3,FALSE))*SUM(AA296:AB296),"")</f>
        <v>16.794804359941395</v>
      </c>
      <c r="AD296" s="106">
        <f>IFERROR(VLOOKUP($C$4,LOOKUPS!$F$12:$I$26,4,FALSE),"")</f>
        <v>84.990216928104203</v>
      </c>
      <c r="AE296" s="106">
        <v>205.4</v>
      </c>
      <c r="AF296" s="107">
        <f t="shared" si="90"/>
        <v>0.96606758595663611</v>
      </c>
      <c r="AG296" s="108">
        <f t="shared" si="91"/>
        <v>26341407.600000001</v>
      </c>
      <c r="AH296" s="109">
        <f t="shared" si="92"/>
        <v>496.56384019625</v>
      </c>
      <c r="AI296" s="108">
        <f t="shared" si="93"/>
        <v>15139.090669648747</v>
      </c>
      <c r="AJ296" s="108">
        <f t="shared" si="94"/>
        <v>1739959.69604766</v>
      </c>
      <c r="AK296" s="108">
        <f t="shared" si="100"/>
        <v>26341407.600000001</v>
      </c>
      <c r="AL296" s="108">
        <f t="shared" si="101"/>
        <v>245419.80953642388</v>
      </c>
      <c r="AM296" s="108">
        <f t="shared" si="102"/>
        <v>2208778.2858278146</v>
      </c>
      <c r="AN296" s="107">
        <f t="shared" si="103"/>
        <v>0.14104913469771629</v>
      </c>
      <c r="AO296" s="107">
        <f t="shared" si="104"/>
        <v>0.82501845125891982</v>
      </c>
      <c r="AP296" s="108">
        <f t="shared" si="95"/>
        <v>151135213.16660699</v>
      </c>
      <c r="AQ296" s="108">
        <f t="shared" si="96"/>
        <v>9999417.1441993043</v>
      </c>
      <c r="AR296" s="108">
        <f t="shared" si="97"/>
        <v>22997204.870628066</v>
      </c>
      <c r="AS296" s="108">
        <f>LOOKUPS!$C$4*('Unit Level Costs'!AK296-'Unit Level Costs'!AG296)</f>
        <v>0</v>
      </c>
      <c r="AT296" s="108">
        <f t="shared" si="98"/>
        <v>37095999.184964858</v>
      </c>
      <c r="AU296" s="108">
        <f t="shared" si="105"/>
        <v>-187724545.6585921</v>
      </c>
      <c r="AV296" s="108">
        <f t="shared" si="106"/>
        <v>33503288.707807124</v>
      </c>
      <c r="AW296" s="112">
        <f t="shared" si="107"/>
        <v>19.255209637275083</v>
      </c>
      <c r="AX296" s="109">
        <f t="shared" si="108"/>
        <v>23.339126061838975</v>
      </c>
      <c r="AY296" s="112">
        <f t="shared" si="109"/>
        <v>21.173116267657601</v>
      </c>
      <c r="AZ296" s="108">
        <f t="shared" si="99"/>
        <v>15350.509294051761</v>
      </c>
      <c r="BA296" s="109">
        <f t="shared" si="110"/>
        <v>13960.026987024436</v>
      </c>
    </row>
    <row r="297" spans="1:53" x14ac:dyDescent="0.2">
      <c r="A297" s="21" t="b">
        <f t="shared" si="89"/>
        <v>1</v>
      </c>
      <c r="B297" t="s">
        <v>757</v>
      </c>
      <c r="C297" t="s">
        <v>758</v>
      </c>
      <c r="D297">
        <v>6257</v>
      </c>
      <c r="E297" t="s">
        <v>41</v>
      </c>
      <c r="F297">
        <v>2</v>
      </c>
      <c r="G297">
        <v>2876</v>
      </c>
      <c r="H297" t="s">
        <v>42</v>
      </c>
      <c r="I297">
        <v>0</v>
      </c>
      <c r="J297" t="s">
        <v>380</v>
      </c>
      <c r="K297" t="s">
        <v>759</v>
      </c>
      <c r="L297">
        <v>13</v>
      </c>
      <c r="M297" t="s">
        <v>313</v>
      </c>
      <c r="N297">
        <v>207</v>
      </c>
      <c r="O297">
        <v>13207</v>
      </c>
      <c r="P297">
        <v>860</v>
      </c>
      <c r="Q297">
        <v>10756</v>
      </c>
      <c r="R297">
        <v>1984</v>
      </c>
      <c r="S297">
        <v>9999</v>
      </c>
      <c r="T297">
        <v>0</v>
      </c>
      <c r="U297" s="106">
        <v>2573.7500499190705</v>
      </c>
      <c r="V297" s="104">
        <f>IFERROR(VLOOKUP($C$4&amp;"yr",LOOKUPS!$B$12:$D$26,2,FALSE),"")</f>
        <v>0.12499399999999999</v>
      </c>
      <c r="W297" s="106">
        <v>13.723771441495735</v>
      </c>
      <c r="X297" s="106">
        <v>20.147346883552053</v>
      </c>
      <c r="Y297" s="104">
        <v>0.32716320582653252</v>
      </c>
      <c r="Z297" s="104">
        <v>0.48624452268314095</v>
      </c>
      <c r="AA297" s="105">
        <v>8.8777315393688223</v>
      </c>
      <c r="AB297" s="105">
        <v>4.82</v>
      </c>
      <c r="AC297" s="106">
        <f>IFERROR((VLOOKUP($C$4&amp;"yr",LOOKUPS!$B$12:$D$26,3,FALSE))*SUM(AA297:AB297),"")</f>
        <v>15.511413004573937</v>
      </c>
      <c r="AD297" s="106">
        <f>IFERROR(VLOOKUP($C$4,LOOKUPS!$F$12:$I$26,4,FALSE),"")</f>
        <v>84.990216928104203</v>
      </c>
      <c r="AE297" s="106">
        <v>205.4</v>
      </c>
      <c r="AF297" s="107">
        <f t="shared" si="90"/>
        <v>1.0021239227070671</v>
      </c>
      <c r="AG297" s="108">
        <f t="shared" si="91"/>
        <v>32412560.640000001</v>
      </c>
      <c r="AH297" s="109">
        <f t="shared" si="92"/>
        <v>578.63964298918199</v>
      </c>
      <c r="AI297" s="108">
        <f t="shared" si="93"/>
        <v>15986.046085979864</v>
      </c>
      <c r="AJ297" s="108">
        <f t="shared" si="94"/>
        <v>2027553.309034094</v>
      </c>
      <c r="AK297" s="108">
        <f t="shared" si="100"/>
        <v>32412560.640000001</v>
      </c>
      <c r="AL297" s="108">
        <f t="shared" si="101"/>
        <v>301984.03136423847</v>
      </c>
      <c r="AM297" s="108">
        <f t="shared" si="102"/>
        <v>2717856.2822781461</v>
      </c>
      <c r="AN297" s="107">
        <f t="shared" si="103"/>
        <v>0.1489401191173122</v>
      </c>
      <c r="AO297" s="107">
        <f t="shared" si="104"/>
        <v>0.85318380358975487</v>
      </c>
      <c r="AP297" s="108">
        <f t="shared" si="95"/>
        <v>186150290.61070985</v>
      </c>
      <c r="AQ297" s="108">
        <f t="shared" si="96"/>
        <v>11658053.60787777</v>
      </c>
      <c r="AR297" s="108">
        <f t="shared" si="97"/>
        <v>27825678.198632278</v>
      </c>
      <c r="AS297" s="108">
        <f>LOOKUPS!$C$4*('Unit Level Costs'!AK297-'Unit Level Costs'!AG297)</f>
        <v>0</v>
      </c>
      <c r="AT297" s="108">
        <f t="shared" si="98"/>
        <v>42157791.281492211</v>
      </c>
      <c r="AU297" s="108">
        <f t="shared" si="105"/>
        <v>-230991195.01023045</v>
      </c>
      <c r="AV297" s="108">
        <f t="shared" si="106"/>
        <v>36800618.688481629</v>
      </c>
      <c r="AW297" s="112">
        <f t="shared" si="107"/>
        <v>18.150259489854339</v>
      </c>
      <c r="AX297" s="109">
        <f t="shared" si="108"/>
        <v>21.273563109716175</v>
      </c>
      <c r="AY297" s="112">
        <f t="shared" si="109"/>
        <v>19.299249850055496</v>
      </c>
      <c r="AZ297" s="108">
        <f t="shared" si="99"/>
        <v>16597.354871047726</v>
      </c>
      <c r="BA297" s="109">
        <f t="shared" si="110"/>
        <v>15609.223161274731</v>
      </c>
    </row>
    <row r="298" spans="1:53" x14ac:dyDescent="0.2">
      <c r="A298" s="21" t="b">
        <f t="shared" si="89"/>
        <v>1</v>
      </c>
      <c r="B298" t="s">
        <v>117</v>
      </c>
      <c r="C298" t="s">
        <v>118</v>
      </c>
      <c r="D298">
        <v>6264</v>
      </c>
      <c r="E298" t="s">
        <v>41</v>
      </c>
      <c r="F298">
        <v>1</v>
      </c>
      <c r="G298">
        <v>2879</v>
      </c>
      <c r="H298" t="s">
        <v>42</v>
      </c>
      <c r="I298">
        <v>0</v>
      </c>
      <c r="J298" t="s">
        <v>191</v>
      </c>
      <c r="K298" t="s">
        <v>86</v>
      </c>
      <c r="L298">
        <v>54</v>
      </c>
      <c r="M298" t="s">
        <v>650</v>
      </c>
      <c r="N298">
        <v>53</v>
      </c>
      <c r="O298">
        <v>54053</v>
      </c>
      <c r="P298">
        <v>1299</v>
      </c>
      <c r="Q298">
        <v>9925</v>
      </c>
      <c r="R298">
        <v>1980</v>
      </c>
      <c r="S298">
        <v>2040</v>
      </c>
      <c r="T298">
        <v>0</v>
      </c>
      <c r="U298" s="106">
        <v>2362.3952728572913</v>
      </c>
      <c r="V298" s="104">
        <f>IFERROR(VLOOKUP($C$4&amp;"yr",LOOKUPS!$B$12:$D$26,2,FALSE),"")</f>
        <v>0.12499399999999999</v>
      </c>
      <c r="W298" s="106">
        <v>12.944557955292426</v>
      </c>
      <c r="X298" s="106">
        <v>18.078819281269926</v>
      </c>
      <c r="Y298" s="104">
        <v>0.30858740956991992</v>
      </c>
      <c r="Z298" s="104">
        <v>0.44631442042148656</v>
      </c>
      <c r="AA298" s="105">
        <v>7.3624210513661605</v>
      </c>
      <c r="AB298" s="105">
        <v>4.82</v>
      </c>
      <c r="AC298" s="106">
        <f>IFERROR((VLOOKUP($C$4&amp;"yr",LOOKUPS!$B$12:$D$26,3,FALSE))*SUM(AA298:AB298),"")</f>
        <v>13.795464145303562</v>
      </c>
      <c r="AD298" s="106">
        <f>IFERROR(VLOOKUP($C$4,LOOKUPS!$F$12:$I$26,4,FALSE),"")</f>
        <v>84.990216928104203</v>
      </c>
      <c r="AE298" s="106">
        <v>214.13</v>
      </c>
      <c r="AF298" s="107">
        <f t="shared" si="90"/>
        <v>0.96400265354259274</v>
      </c>
      <c r="AG298" s="108">
        <f t="shared" si="91"/>
        <v>45175582.799999997</v>
      </c>
      <c r="AH298" s="109">
        <f t="shared" si="92"/>
        <v>898.14495496867403</v>
      </c>
      <c r="AI298" s="108">
        <f t="shared" si="93"/>
        <v>14354.670622683254</v>
      </c>
      <c r="AJ298" s="108">
        <f t="shared" si="94"/>
        <v>3147099.9222102342</v>
      </c>
      <c r="AK298" s="108">
        <f t="shared" si="100"/>
        <v>45175582.799999997</v>
      </c>
      <c r="AL298" s="108">
        <f t="shared" si="101"/>
        <v>438784.70221192046</v>
      </c>
      <c r="AM298" s="108">
        <f t="shared" si="102"/>
        <v>3949062.3199072843</v>
      </c>
      <c r="AN298" s="107">
        <f t="shared" si="103"/>
        <v>0.13942509391432298</v>
      </c>
      <c r="AO298" s="107">
        <f t="shared" si="104"/>
        <v>0.82457755962826973</v>
      </c>
      <c r="AP298" s="108">
        <f t="shared" si="95"/>
        <v>265208943.85445178</v>
      </c>
      <c r="AQ298" s="108">
        <f t="shared" si="96"/>
        <v>16237400.329262974</v>
      </c>
      <c r="AR298" s="108">
        <f t="shared" si="97"/>
        <v>40737817.334146664</v>
      </c>
      <c r="AS298" s="108">
        <f>LOOKUPS!$C$4*('Unit Level Costs'!AK298-'Unit Level Costs'!AG298)</f>
        <v>0</v>
      </c>
      <c r="AT298" s="108">
        <f t="shared" si="98"/>
        <v>54479147.641850248</v>
      </c>
      <c r="AU298" s="108">
        <f t="shared" si="105"/>
        <v>-335631663.23152256</v>
      </c>
      <c r="AV298" s="108">
        <f t="shared" si="106"/>
        <v>41031645.928189099</v>
      </c>
      <c r="AW298" s="112">
        <f t="shared" si="107"/>
        <v>13.037922831306938</v>
      </c>
      <c r="AX298" s="109">
        <f t="shared" si="108"/>
        <v>15.811639158825281</v>
      </c>
      <c r="AY298" s="112">
        <f t="shared" si="109"/>
        <v>14.344224946770643</v>
      </c>
      <c r="AZ298" s="108">
        <f t="shared" si="99"/>
        <v>18633.148205855065</v>
      </c>
      <c r="BA298" s="109">
        <f t="shared" si="110"/>
        <v>16936.261757867713</v>
      </c>
    </row>
    <row r="299" spans="1:53" x14ac:dyDescent="0.2">
      <c r="A299" s="21" t="b">
        <f t="shared" si="89"/>
        <v>1</v>
      </c>
      <c r="B299" t="s">
        <v>760</v>
      </c>
      <c r="C299" t="s">
        <v>761</v>
      </c>
      <c r="D299">
        <v>628</v>
      </c>
      <c r="E299" t="s">
        <v>41</v>
      </c>
      <c r="F299">
        <v>4</v>
      </c>
      <c r="G299">
        <v>442</v>
      </c>
      <c r="H299" t="s">
        <v>42</v>
      </c>
      <c r="I299">
        <v>0</v>
      </c>
      <c r="J299" t="s">
        <v>274</v>
      </c>
      <c r="K299" t="s">
        <v>275</v>
      </c>
      <c r="L299">
        <v>12</v>
      </c>
      <c r="M299" t="s">
        <v>762</v>
      </c>
      <c r="N299">
        <v>17</v>
      </c>
      <c r="O299">
        <v>12017</v>
      </c>
      <c r="P299">
        <v>712</v>
      </c>
      <c r="Q299">
        <v>10431</v>
      </c>
      <c r="R299">
        <v>1982</v>
      </c>
      <c r="S299">
        <v>2034</v>
      </c>
      <c r="T299">
        <v>0</v>
      </c>
      <c r="U299" s="106">
        <v>2540.7396201333513</v>
      </c>
      <c r="V299" s="104">
        <f>IFERROR(VLOOKUP($C$4&amp;"yr",LOOKUPS!$B$12:$D$26,2,FALSE),"")</f>
        <v>0.12499399999999999</v>
      </c>
      <c r="W299" s="106">
        <v>13.604840676646871</v>
      </c>
      <c r="X299" s="106">
        <v>20.684776280558118</v>
      </c>
      <c r="Y299" s="104">
        <v>0.32432799609827173</v>
      </c>
      <c r="Z299" s="104">
        <v>0.48000804269736014</v>
      </c>
      <c r="AA299" s="105">
        <v>10.082470753691261</v>
      </c>
      <c r="AB299" s="105">
        <v>4.82</v>
      </c>
      <c r="AC299" s="106">
        <f>IFERROR((VLOOKUP($C$4&amp;"yr",LOOKUPS!$B$12:$D$26,3,FALSE))*SUM(AA299:AB299),"")</f>
        <v>16.875668645185094</v>
      </c>
      <c r="AD299" s="106">
        <f>IFERROR(VLOOKUP($C$4,LOOKUPS!$F$12:$I$26,4,FALSE),"")</f>
        <v>84.990216928104203</v>
      </c>
      <c r="AE299" s="106">
        <v>214.13</v>
      </c>
      <c r="AF299" s="107">
        <f t="shared" si="90"/>
        <v>1.0131497913453686</v>
      </c>
      <c r="AG299" s="108">
        <f t="shared" si="91"/>
        <v>26023759.488000002</v>
      </c>
      <c r="AH299" s="109">
        <f t="shared" si="92"/>
        <v>481.07846677803059</v>
      </c>
      <c r="AI299" s="108">
        <f t="shared" si="93"/>
        <v>15437.963893376163</v>
      </c>
      <c r="AJ299" s="108">
        <f t="shared" si="94"/>
        <v>1685698.9475902193</v>
      </c>
      <c r="AK299" s="108">
        <f t="shared" si="100"/>
        <v>26023759.488000005</v>
      </c>
      <c r="AL299" s="108">
        <f t="shared" si="101"/>
        <v>252765.47306384114</v>
      </c>
      <c r="AM299" s="108">
        <f t="shared" si="102"/>
        <v>2274889.2575745704</v>
      </c>
      <c r="AN299" s="107">
        <f t="shared" si="103"/>
        <v>0.14994698396482983</v>
      </c>
      <c r="AO299" s="107">
        <f t="shared" si="104"/>
        <v>0.86320280738053878</v>
      </c>
      <c r="AP299" s="108">
        <f t="shared" si="95"/>
        <v>152779556.34626797</v>
      </c>
      <c r="AQ299" s="108">
        <f t="shared" si="96"/>
        <v>9951000.4586974736</v>
      </c>
      <c r="AR299" s="108">
        <f t="shared" si="97"/>
        <v>22933665.610756237</v>
      </c>
      <c r="AS299" s="108">
        <f>LOOKUPS!$C$4*('Unit Level Costs'!AK299-'Unit Level Costs'!AG299)</f>
        <v>5.8813807940904981E-9</v>
      </c>
      <c r="AT299" s="108">
        <f t="shared" si="98"/>
        <v>38390277.315319575</v>
      </c>
      <c r="AU299" s="108">
        <f t="shared" si="105"/>
        <v>-193343331.48867667</v>
      </c>
      <c r="AV299" s="108">
        <f t="shared" si="106"/>
        <v>30711168.242364585</v>
      </c>
      <c r="AW299" s="112">
        <f t="shared" si="107"/>
        <v>18.218655404790724</v>
      </c>
      <c r="AX299" s="109">
        <f t="shared" si="108"/>
        <v>21.105880621585047</v>
      </c>
      <c r="AY299" s="112">
        <f t="shared" si="109"/>
        <v>19.14712929473378</v>
      </c>
      <c r="AZ299" s="108">
        <f t="shared" si="99"/>
        <v>13632.756057850451</v>
      </c>
      <c r="BA299" s="109">
        <f t="shared" si="110"/>
        <v>12971.682648210995</v>
      </c>
    </row>
    <row r="300" spans="1:53" x14ac:dyDescent="0.2">
      <c r="A300" s="21" t="b">
        <f t="shared" si="89"/>
        <v>1</v>
      </c>
      <c r="B300" t="s">
        <v>760</v>
      </c>
      <c r="C300" t="s">
        <v>763</v>
      </c>
      <c r="D300">
        <v>628</v>
      </c>
      <c r="E300" t="s">
        <v>41</v>
      </c>
      <c r="F300">
        <v>5</v>
      </c>
      <c r="G300">
        <v>443</v>
      </c>
      <c r="H300" t="s">
        <v>42</v>
      </c>
      <c r="I300">
        <v>0</v>
      </c>
      <c r="J300" t="s">
        <v>274</v>
      </c>
      <c r="K300" t="s">
        <v>275</v>
      </c>
      <c r="L300">
        <v>12</v>
      </c>
      <c r="M300" t="s">
        <v>762</v>
      </c>
      <c r="N300">
        <v>17</v>
      </c>
      <c r="O300">
        <v>12017</v>
      </c>
      <c r="P300">
        <v>710</v>
      </c>
      <c r="Q300">
        <v>10391</v>
      </c>
      <c r="R300">
        <v>1984</v>
      </c>
      <c r="S300">
        <v>2034</v>
      </c>
      <c r="T300">
        <v>0</v>
      </c>
      <c r="U300" s="106">
        <v>2526.3474996340169</v>
      </c>
      <c r="V300" s="104">
        <f>IFERROR(VLOOKUP($C$4&amp;"yr",LOOKUPS!$B$12:$D$26,2,FALSE),"")</f>
        <v>0.12499399999999999</v>
      </c>
      <c r="W300" s="106">
        <v>13.552674066410205</v>
      </c>
      <c r="X300" s="106">
        <v>20.631880389851371</v>
      </c>
      <c r="Y300" s="104">
        <v>0.32308438784416404</v>
      </c>
      <c r="Z300" s="104">
        <v>0.47728901807303142</v>
      </c>
      <c r="AA300" s="105">
        <v>10.082470753691261</v>
      </c>
      <c r="AB300" s="105">
        <v>4.82</v>
      </c>
      <c r="AC300" s="106">
        <f>IFERROR((VLOOKUP($C$4&amp;"yr",LOOKUPS!$B$12:$D$26,3,FALSE))*SUM(AA300:AB300),"")</f>
        <v>16.875668645185094</v>
      </c>
      <c r="AD300" s="106">
        <f>IFERROR(VLOOKUP($C$4,LOOKUPS!$F$12:$I$26,4,FALSE),"")</f>
        <v>84.990216928104203</v>
      </c>
      <c r="AE300" s="106">
        <v>214.13</v>
      </c>
      <c r="AF300" s="107">
        <f t="shared" si="90"/>
        <v>1.0092646421119476</v>
      </c>
      <c r="AG300" s="108">
        <f t="shared" si="91"/>
        <v>25851145.440000001</v>
      </c>
      <c r="AH300" s="109">
        <f t="shared" si="92"/>
        <v>480.61008463064354</v>
      </c>
      <c r="AI300" s="108">
        <f t="shared" si="93"/>
        <v>15350.51018679687</v>
      </c>
      <c r="AJ300" s="108">
        <f t="shared" si="94"/>
        <v>1684057.7365457751</v>
      </c>
      <c r="AK300" s="108">
        <f t="shared" si="100"/>
        <v>25851145.440000001</v>
      </c>
      <c r="AL300" s="108">
        <f t="shared" si="101"/>
        <v>251088.89472317879</v>
      </c>
      <c r="AM300" s="108">
        <f t="shared" si="102"/>
        <v>2259800.0525086089</v>
      </c>
      <c r="AN300" s="107">
        <f t="shared" si="103"/>
        <v>0.14909755721213888</v>
      </c>
      <c r="AO300" s="107">
        <f t="shared" si="104"/>
        <v>0.86016708489980864</v>
      </c>
      <c r="AP300" s="108">
        <f t="shared" si="95"/>
        <v>151766225.57217631</v>
      </c>
      <c r="AQ300" s="108">
        <f t="shared" si="96"/>
        <v>9915889.7802557815</v>
      </c>
      <c r="AR300" s="108">
        <f t="shared" si="97"/>
        <v>22823485.612421397</v>
      </c>
      <c r="AS300" s="108">
        <f>LOOKUPS!$C$4*('Unit Level Costs'!AK300-'Unit Level Costs'!AG300)</f>
        <v>0</v>
      </c>
      <c r="AT300" s="108">
        <f t="shared" si="98"/>
        <v>38135636.890507162</v>
      </c>
      <c r="AU300" s="108">
        <f t="shared" si="105"/>
        <v>-192060896.67684793</v>
      </c>
      <c r="AV300" s="108">
        <f t="shared" si="106"/>
        <v>30580341.178512722</v>
      </c>
      <c r="AW300" s="112">
        <f t="shared" si="107"/>
        <v>18.158724914762747</v>
      </c>
      <c r="AX300" s="109">
        <f t="shared" si="108"/>
        <v>21.110694926065271</v>
      </c>
      <c r="AY300" s="112">
        <f t="shared" si="109"/>
        <v>19.151496803107385</v>
      </c>
      <c r="AZ300" s="108">
        <f t="shared" si="99"/>
        <v>13597.562730206244</v>
      </c>
      <c r="BA300" s="109">
        <f t="shared" si="110"/>
        <v>12892.69468948155</v>
      </c>
    </row>
    <row r="301" spans="1:53" x14ac:dyDescent="0.2">
      <c r="A301" s="21" t="b">
        <f t="shared" si="89"/>
        <v>0</v>
      </c>
      <c r="B301" t="s">
        <v>764</v>
      </c>
      <c r="C301" t="s">
        <v>765</v>
      </c>
      <c r="D301">
        <v>641</v>
      </c>
      <c r="E301" t="s">
        <v>41</v>
      </c>
      <c r="F301">
        <v>6</v>
      </c>
      <c r="G301">
        <v>461</v>
      </c>
      <c r="H301" t="s">
        <v>42</v>
      </c>
      <c r="I301">
        <v>0</v>
      </c>
      <c r="J301" t="s">
        <v>380</v>
      </c>
      <c r="K301" t="s">
        <v>275</v>
      </c>
      <c r="L301">
        <v>12</v>
      </c>
      <c r="M301" t="s">
        <v>766</v>
      </c>
      <c r="N301">
        <v>33</v>
      </c>
      <c r="O301">
        <v>12033</v>
      </c>
      <c r="P301">
        <v>299</v>
      </c>
      <c r="Q301">
        <v>11083</v>
      </c>
      <c r="R301">
        <v>1970</v>
      </c>
      <c r="S301">
        <v>9999</v>
      </c>
      <c r="T301" t="s">
        <v>1188</v>
      </c>
      <c r="U301" s="106">
        <v>2687.8303124238878</v>
      </c>
      <c r="V301" s="104">
        <f>IFERROR(VLOOKUP($C$4&amp;"yr",LOOKUPS!$B$12:$D$26,2,FALSE),"")</f>
        <v>0.12499399999999999</v>
      </c>
      <c r="W301" s="106">
        <v>14.1272075088</v>
      </c>
      <c r="X301" s="106">
        <v>26.812701315284741</v>
      </c>
      <c r="Y301" s="104">
        <v>0.33678078345000001</v>
      </c>
      <c r="Z301" s="104">
        <v>0.50779708284373937</v>
      </c>
      <c r="AA301" s="105">
        <v>42.353712078544923</v>
      </c>
      <c r="AB301" s="105">
        <v>4.82</v>
      </c>
      <c r="AC301" s="106">
        <f>IFERROR((VLOOKUP($C$4&amp;"yr",LOOKUPS!$B$12:$D$26,3,FALSE))*SUM(AA301:AB301),"")</f>
        <v>53.419862179813592</v>
      </c>
      <c r="AD301" s="106">
        <f>IFERROR(VLOOKUP($C$4,LOOKUPS!$F$12:$I$26,4,FALSE),"")</f>
        <v>84.990216928104203</v>
      </c>
      <c r="AE301" s="106">
        <v>214.13</v>
      </c>
      <c r="AF301" s="107">
        <f t="shared" si="90"/>
        <v>1.0764777238501313</v>
      </c>
      <c r="AG301" s="108">
        <f t="shared" si="91"/>
        <v>11611614.767999999</v>
      </c>
      <c r="AH301" s="109">
        <f t="shared" si="92"/>
        <v>198.30254574844997</v>
      </c>
      <c r="AI301" s="108">
        <f t="shared" si="93"/>
        <v>16710.915069157163</v>
      </c>
      <c r="AJ301" s="108">
        <f t="shared" si="94"/>
        <v>694852.12030256877</v>
      </c>
      <c r="AK301" s="108">
        <f t="shared" si="100"/>
        <v>11611614.768000001</v>
      </c>
      <c r="AL301" s="108">
        <f t="shared" si="101"/>
        <v>112782.14053668876</v>
      </c>
      <c r="AM301" s="108">
        <f t="shared" si="102"/>
        <v>1015039.2648301988</v>
      </c>
      <c r="AN301" s="107">
        <f t="shared" si="103"/>
        <v>0.16231099717674968</v>
      </c>
      <c r="AO301" s="107">
        <f t="shared" si="104"/>
        <v>0.91416672667338161</v>
      </c>
      <c r="AP301" s="108">
        <f t="shared" si="95"/>
        <v>66622251.165127613</v>
      </c>
      <c r="AQ301" s="108">
        <f t="shared" si="96"/>
        <v>5317026.9292137772</v>
      </c>
      <c r="AR301" s="108">
        <f t="shared" si="97"/>
        <v>9816320.0914440509</v>
      </c>
      <c r="AS301" s="108">
        <f>LOOKUPS!$C$4*('Unit Level Costs'!AK301-'Unit Level Costs'!AG301)</f>
        <v>2.9406903970452491E-9</v>
      </c>
      <c r="AT301" s="108">
        <f t="shared" si="98"/>
        <v>54223257.634328529</v>
      </c>
      <c r="AU301" s="108">
        <f t="shared" si="105"/>
        <v>-86268407.308462009</v>
      </c>
      <c r="AV301" s="108">
        <f t="shared" si="106"/>
        <v>49710448.511651948</v>
      </c>
      <c r="AW301" s="112">
        <f t="shared" si="107"/>
        <v>71.541047453386</v>
      </c>
      <c r="AX301" s="109">
        <f t="shared" si="108"/>
        <v>78.258205386364466</v>
      </c>
      <c r="AY301" s="112">
        <f t="shared" si="109"/>
        <v>70.995378196828867</v>
      </c>
      <c r="AZ301" s="108">
        <f t="shared" si="99"/>
        <v>21227.618080851833</v>
      </c>
      <c r="BA301" s="109">
        <f t="shared" si="110"/>
        <v>21390.773188562413</v>
      </c>
    </row>
    <row r="302" spans="1:53" x14ac:dyDescent="0.2">
      <c r="A302" s="21" t="b">
        <f t="shared" si="89"/>
        <v>0</v>
      </c>
      <c r="B302" t="s">
        <v>764</v>
      </c>
      <c r="C302" t="s">
        <v>767</v>
      </c>
      <c r="D302">
        <v>641</v>
      </c>
      <c r="E302" t="s">
        <v>41</v>
      </c>
      <c r="F302">
        <v>7</v>
      </c>
      <c r="G302">
        <v>462</v>
      </c>
      <c r="H302" t="s">
        <v>42</v>
      </c>
      <c r="I302">
        <v>0</v>
      </c>
      <c r="J302" t="s">
        <v>380</v>
      </c>
      <c r="K302" t="s">
        <v>275</v>
      </c>
      <c r="L302">
        <v>12</v>
      </c>
      <c r="M302" t="s">
        <v>766</v>
      </c>
      <c r="N302">
        <v>33</v>
      </c>
      <c r="O302">
        <v>12033</v>
      </c>
      <c r="P302">
        <v>475</v>
      </c>
      <c r="Q302">
        <v>10816</v>
      </c>
      <c r="R302">
        <v>1973</v>
      </c>
      <c r="S302">
        <v>9999</v>
      </c>
      <c r="T302" t="s">
        <v>1188</v>
      </c>
      <c r="U302" s="106">
        <v>2591.3767999132265</v>
      </c>
      <c r="V302" s="104">
        <f>IFERROR(VLOOKUP($C$4&amp;"yr",LOOKUPS!$B$12:$D$26,2,FALSE),"")</f>
        <v>0.12499399999999999</v>
      </c>
      <c r="W302" s="106">
        <v>13.786869657599997</v>
      </c>
      <c r="X302" s="106">
        <v>22.890142052281263</v>
      </c>
      <c r="Y302" s="104">
        <v>0.32866741439999997</v>
      </c>
      <c r="Z302" s="104">
        <v>0.48957464816973717</v>
      </c>
      <c r="AA302" s="105">
        <v>42.353712078544923</v>
      </c>
      <c r="AB302" s="105">
        <v>4.82</v>
      </c>
      <c r="AC302" s="106">
        <f>IFERROR((VLOOKUP($C$4&amp;"yr",LOOKUPS!$B$12:$D$26,3,FALSE))*SUM(AA302:AB302),"")</f>
        <v>53.419862179813592</v>
      </c>
      <c r="AD302" s="106">
        <f>IFERROR(VLOOKUP($C$4,LOOKUPS!$F$12:$I$26,4,FALSE),"")</f>
        <v>84.990216928104203</v>
      </c>
      <c r="AE302" s="106">
        <v>214.13</v>
      </c>
      <c r="AF302" s="107">
        <f t="shared" si="90"/>
        <v>1.0505443527170462</v>
      </c>
      <c r="AG302" s="108">
        <f t="shared" si="91"/>
        <v>18002150.399999999</v>
      </c>
      <c r="AH302" s="109">
        <f t="shared" si="92"/>
        <v>318.88297816000005</v>
      </c>
      <c r="AI302" s="108">
        <f t="shared" si="93"/>
        <v>16111.239394603877</v>
      </c>
      <c r="AJ302" s="108">
        <f t="shared" si="94"/>
        <v>1117365.9554726402</v>
      </c>
      <c r="AK302" s="108">
        <f t="shared" si="100"/>
        <v>18002150.400000002</v>
      </c>
      <c r="AL302" s="108">
        <f t="shared" si="101"/>
        <v>174852.6020662252</v>
      </c>
      <c r="AM302" s="108">
        <f t="shared" si="102"/>
        <v>1573673.4185960267</v>
      </c>
      <c r="AN302" s="107">
        <f t="shared" si="103"/>
        <v>0.15648642345851985</v>
      </c>
      <c r="AO302" s="107">
        <f t="shared" si="104"/>
        <v>0.89405792925852634</v>
      </c>
      <c r="AP302" s="108">
        <f t="shared" si="95"/>
        <v>103288285.86067356</v>
      </c>
      <c r="AQ302" s="108">
        <f t="shared" si="96"/>
        <v>7299276.6681369049</v>
      </c>
      <c r="AR302" s="108">
        <f t="shared" si="97"/>
        <v>15404978.787940973</v>
      </c>
      <c r="AS302" s="108">
        <f>LOOKUPS!$C$4*('Unit Level Costs'!AK302-'Unit Level Costs'!AG302)</f>
        <v>5.8813807940904981E-9</v>
      </c>
      <c r="AT302" s="108">
        <f t="shared" si="98"/>
        <v>84065417.137435853</v>
      </c>
      <c r="AU302" s="108">
        <f t="shared" si="105"/>
        <v>-133746845.22046764</v>
      </c>
      <c r="AV302" s="108">
        <f t="shared" si="106"/>
        <v>76311113.233719662</v>
      </c>
      <c r="AW302" s="112">
        <f t="shared" si="107"/>
        <v>68.295541724680916</v>
      </c>
      <c r="AX302" s="109">
        <f t="shared" si="108"/>
        <v>76.388273611443509</v>
      </c>
      <c r="AY302" s="112">
        <f t="shared" si="109"/>
        <v>69.298987218945385</v>
      </c>
      <c r="AZ302" s="108">
        <f t="shared" si="99"/>
        <v>32917.018928999059</v>
      </c>
      <c r="BA302" s="109">
        <f t="shared" si="110"/>
        <v>32440.382319223434</v>
      </c>
    </row>
    <row r="303" spans="1:53" x14ac:dyDescent="0.2">
      <c r="A303" s="21" t="b">
        <f t="shared" si="89"/>
        <v>1</v>
      </c>
      <c r="B303" t="s">
        <v>768</v>
      </c>
      <c r="C303" t="s">
        <v>769</v>
      </c>
      <c r="D303">
        <v>645</v>
      </c>
      <c r="E303" t="s">
        <v>41</v>
      </c>
      <c r="F303" t="s">
        <v>770</v>
      </c>
      <c r="G303">
        <v>470</v>
      </c>
      <c r="H303" t="s">
        <v>42</v>
      </c>
      <c r="I303">
        <v>0</v>
      </c>
      <c r="J303" t="s">
        <v>274</v>
      </c>
      <c r="K303" t="s">
        <v>275</v>
      </c>
      <c r="L303">
        <v>12</v>
      </c>
      <c r="M303" t="s">
        <v>771</v>
      </c>
      <c r="N303">
        <v>57</v>
      </c>
      <c r="O303">
        <v>12057</v>
      </c>
      <c r="P303">
        <v>437</v>
      </c>
      <c r="Q303">
        <v>10792</v>
      </c>
      <c r="R303">
        <v>1985</v>
      </c>
      <c r="S303">
        <v>9999</v>
      </c>
      <c r="T303">
        <v>0</v>
      </c>
      <c r="U303" s="106">
        <v>2586.5675364933199</v>
      </c>
      <c r="V303" s="104">
        <f>IFERROR(VLOOKUP($C$4&amp;"yr",LOOKUPS!$B$12:$D$26,2,FALSE),"")</f>
        <v>0.12499399999999999</v>
      </c>
      <c r="W303" s="106">
        <v>13.769682012329785</v>
      </c>
      <c r="X303" s="106">
        <v>23.386733645482472</v>
      </c>
      <c r="Y303" s="104">
        <v>0.32825767534603911</v>
      </c>
      <c r="Z303" s="104">
        <v>0.48866606033070292</v>
      </c>
      <c r="AA303" s="105">
        <v>14.203615870008015</v>
      </c>
      <c r="AB303" s="105">
        <v>4.82</v>
      </c>
      <c r="AC303" s="106">
        <f>IFERROR((VLOOKUP($C$4&amp;"yr",LOOKUPS!$B$12:$D$26,3,FALSE))*SUM(AA303:AB303),"")</f>
        <v>21.542484005615034</v>
      </c>
      <c r="AD303" s="106">
        <f>IFERROR(VLOOKUP($C$4,LOOKUPS!$F$12:$I$26,4,FALSE),"")</f>
        <v>84.990216928104203</v>
      </c>
      <c r="AE303" s="106">
        <v>214.13</v>
      </c>
      <c r="AF303" s="107">
        <f t="shared" si="90"/>
        <v>1.0482132631769936</v>
      </c>
      <c r="AG303" s="108">
        <f t="shared" si="91"/>
        <v>16525228.415999999</v>
      </c>
      <c r="AH303" s="109">
        <f t="shared" si="92"/>
        <v>293.5513958737809</v>
      </c>
      <c r="AI303" s="108">
        <f t="shared" si="93"/>
        <v>16065.684123088946</v>
      </c>
      <c r="AJ303" s="108">
        <f t="shared" si="94"/>
        <v>1028604.0911417283</v>
      </c>
      <c r="AK303" s="108">
        <f t="shared" si="100"/>
        <v>16525228.415999999</v>
      </c>
      <c r="AL303" s="108">
        <f t="shared" si="101"/>
        <v>160507.44628132449</v>
      </c>
      <c r="AM303" s="108">
        <f t="shared" si="102"/>
        <v>1444567.0165319205</v>
      </c>
      <c r="AN303" s="107">
        <f t="shared" si="103"/>
        <v>0.15604395088800851</v>
      </c>
      <c r="AO303" s="107">
        <f t="shared" si="104"/>
        <v>0.89216931228898511</v>
      </c>
      <c r="AP303" s="108">
        <f t="shared" si="95"/>
        <v>94906758.114362434</v>
      </c>
      <c r="AQ303" s="108">
        <f t="shared" si="96"/>
        <v>6865208.3065596959</v>
      </c>
      <c r="AR303" s="108">
        <f t="shared" si="97"/>
        <v>14163551.251603084</v>
      </c>
      <c r="AS303" s="108">
        <f>LOOKUPS!$C$4*('Unit Level Costs'!AK303-'Unit Level Costs'!AG303)</f>
        <v>0</v>
      </c>
      <c r="AT303" s="108">
        <f t="shared" si="98"/>
        <v>31119561.848677926</v>
      </c>
      <c r="AU303" s="108">
        <f t="shared" si="105"/>
        <v>-122774064.10223222</v>
      </c>
      <c r="AV303" s="108">
        <f t="shared" si="106"/>
        <v>24281015.418970913</v>
      </c>
      <c r="AW303" s="112">
        <f t="shared" si="107"/>
        <v>23.605793159950892</v>
      </c>
      <c r="AX303" s="109">
        <f t="shared" si="108"/>
        <v>26.458871466209626</v>
      </c>
      <c r="AY303" s="112">
        <f t="shared" si="109"/>
        <v>24.003330732295769</v>
      </c>
      <c r="AZ303" s="108">
        <f t="shared" si="99"/>
        <v>10489.455530013251</v>
      </c>
      <c r="BA303" s="109">
        <f t="shared" si="110"/>
        <v>10315.73161089854</v>
      </c>
    </row>
    <row r="304" spans="1:53" x14ac:dyDescent="0.2">
      <c r="A304" s="21" t="b">
        <f t="shared" si="89"/>
        <v>1</v>
      </c>
      <c r="B304" t="s">
        <v>772</v>
      </c>
      <c r="C304" t="s">
        <v>773</v>
      </c>
      <c r="D304">
        <v>6469</v>
      </c>
      <c r="E304" t="s">
        <v>41</v>
      </c>
      <c r="F304" t="s">
        <v>403</v>
      </c>
      <c r="G304">
        <v>2885</v>
      </c>
      <c r="H304" t="s">
        <v>42</v>
      </c>
      <c r="I304">
        <v>0</v>
      </c>
      <c r="J304" t="s">
        <v>397</v>
      </c>
      <c r="K304" t="s">
        <v>398</v>
      </c>
      <c r="L304">
        <v>38</v>
      </c>
      <c r="M304" t="s">
        <v>399</v>
      </c>
      <c r="N304">
        <v>57</v>
      </c>
      <c r="O304">
        <v>38057</v>
      </c>
      <c r="P304">
        <v>450</v>
      </c>
      <c r="Q304">
        <v>11322</v>
      </c>
      <c r="R304">
        <v>1984</v>
      </c>
      <c r="S304">
        <v>9999</v>
      </c>
      <c r="T304">
        <v>0</v>
      </c>
      <c r="U304" s="106">
        <v>2778.7616253252049</v>
      </c>
      <c r="V304" s="104">
        <f>IFERROR(VLOOKUP($C$4&amp;"yr",LOOKUPS!$B$12:$D$26,2,FALSE),"")</f>
        <v>0.12499399999999999</v>
      </c>
      <c r="W304" s="106">
        <v>14.440611744564725</v>
      </c>
      <c r="X304" s="106">
        <v>24.02399015254095</v>
      </c>
      <c r="Y304" s="104">
        <v>0.34425207768784882</v>
      </c>
      <c r="Z304" s="104">
        <v>0.52497623854304309</v>
      </c>
      <c r="AA304" s="105">
        <v>12.631138448672202</v>
      </c>
      <c r="AB304" s="105">
        <v>4.82</v>
      </c>
      <c r="AC304" s="106">
        <f>IFERROR((VLOOKUP($C$4&amp;"yr",LOOKUPS!$B$12:$D$26,3,FALSE))*SUM(AA304:AB304),"")</f>
        <v>19.761798886140781</v>
      </c>
      <c r="AD304" s="106">
        <f>IFERROR(VLOOKUP($C$4,LOOKUPS!$F$12:$I$26,4,FALSE),"")</f>
        <v>84.990216928104203</v>
      </c>
      <c r="AE304" s="106">
        <v>214.13</v>
      </c>
      <c r="AF304" s="107">
        <f t="shared" si="90"/>
        <v>1.0996914905198221</v>
      </c>
      <c r="AG304" s="108">
        <f t="shared" si="91"/>
        <v>17852529.600000001</v>
      </c>
      <c r="AH304" s="109">
        <f t="shared" si="92"/>
        <v>295.08656504046803</v>
      </c>
      <c r="AI304" s="108">
        <f t="shared" si="93"/>
        <v>17265.780972784334</v>
      </c>
      <c r="AJ304" s="108">
        <f t="shared" si="94"/>
        <v>1033983.3239018</v>
      </c>
      <c r="AK304" s="108">
        <f t="shared" si="100"/>
        <v>17852529.600000001</v>
      </c>
      <c r="AL304" s="108">
        <f t="shared" si="101"/>
        <v>173399.35422516556</v>
      </c>
      <c r="AM304" s="108">
        <f t="shared" si="102"/>
        <v>1560594.1880264902</v>
      </c>
      <c r="AN304" s="107">
        <f t="shared" si="103"/>
        <v>0.16770033927707109</v>
      </c>
      <c r="AO304" s="107">
        <f t="shared" si="104"/>
        <v>0.931991151242751</v>
      </c>
      <c r="AP304" s="108">
        <f t="shared" si="95"/>
        <v>102491983.03409684</v>
      </c>
      <c r="AQ304" s="108">
        <f t="shared" si="96"/>
        <v>7089156.7326793382</v>
      </c>
      <c r="AR304" s="108">
        <f t="shared" si="97"/>
        <v>14931351.730820404</v>
      </c>
      <c r="AS304" s="108">
        <f>LOOKUPS!$C$4*('Unit Level Costs'!AK304-'Unit Level Costs'!AG304)</f>
        <v>0</v>
      </c>
      <c r="AT304" s="108">
        <f t="shared" si="98"/>
        <v>30840148.486659668</v>
      </c>
      <c r="AU304" s="108">
        <f t="shared" si="105"/>
        <v>-132635238.57711004</v>
      </c>
      <c r="AV304" s="108">
        <f t="shared" si="106"/>
        <v>22717401.407146201</v>
      </c>
      <c r="AW304" s="112">
        <f t="shared" si="107"/>
        <v>21.970761889486461</v>
      </c>
      <c r="AX304" s="109">
        <f t="shared" si="108"/>
        <v>23.57400267179559</v>
      </c>
      <c r="AY304" s="112">
        <f t="shared" si="109"/>
        <v>21.386194930414213</v>
      </c>
      <c r="AZ304" s="108">
        <f t="shared" si="99"/>
        <v>9623.7877186863952</v>
      </c>
      <c r="BA304" s="109">
        <f t="shared" si="110"/>
        <v>9886.8428502689076</v>
      </c>
    </row>
    <row r="305" spans="1:53" x14ac:dyDescent="0.2">
      <c r="A305" s="21" t="b">
        <f t="shared" si="89"/>
        <v>1</v>
      </c>
      <c r="B305" t="s">
        <v>772</v>
      </c>
      <c r="C305" t="s">
        <v>774</v>
      </c>
      <c r="D305">
        <v>6469</v>
      </c>
      <c r="E305" t="s">
        <v>41</v>
      </c>
      <c r="F305" t="s">
        <v>407</v>
      </c>
      <c r="G305">
        <v>2886</v>
      </c>
      <c r="H305" t="s">
        <v>42</v>
      </c>
      <c r="I305">
        <v>0</v>
      </c>
      <c r="J305" t="s">
        <v>397</v>
      </c>
      <c r="K305" t="s">
        <v>398</v>
      </c>
      <c r="L305">
        <v>38</v>
      </c>
      <c r="M305" t="s">
        <v>399</v>
      </c>
      <c r="N305">
        <v>57</v>
      </c>
      <c r="O305">
        <v>38057</v>
      </c>
      <c r="P305">
        <v>450</v>
      </c>
      <c r="Q305">
        <v>11263</v>
      </c>
      <c r="R305">
        <v>1986</v>
      </c>
      <c r="S305">
        <v>9999</v>
      </c>
      <c r="T305">
        <v>0</v>
      </c>
      <c r="U305" s="106">
        <v>2755.709216819374</v>
      </c>
      <c r="V305" s="104">
        <f>IFERROR(VLOOKUP($C$4&amp;"yr",LOOKUPS!$B$12:$D$26,2,FALSE),"")</f>
        <v>0.12499399999999999</v>
      </c>
      <c r="W305" s="106">
        <v>14.361829273036763</v>
      </c>
      <c r="X305" s="106">
        <v>23.927209567223837</v>
      </c>
      <c r="Y305" s="104">
        <v>0.34237396961399302</v>
      </c>
      <c r="Z305" s="104">
        <v>0.52062107306340899</v>
      </c>
      <c r="AA305" s="105">
        <v>12.631138448672202</v>
      </c>
      <c r="AB305" s="105">
        <v>4.82</v>
      </c>
      <c r="AC305" s="106">
        <f>IFERROR((VLOOKUP($C$4&amp;"yr",LOOKUPS!$B$12:$D$26,3,FALSE))*SUM(AA305:AB305),"")</f>
        <v>19.761798886140781</v>
      </c>
      <c r="AD305" s="106">
        <f>IFERROR(VLOOKUP($C$4,LOOKUPS!$F$12:$I$26,4,FALSE),"")</f>
        <v>84.990216928104203</v>
      </c>
      <c r="AE305" s="106">
        <v>214.13</v>
      </c>
      <c r="AF305" s="107">
        <f t="shared" si="90"/>
        <v>1.093960895400526</v>
      </c>
      <c r="AG305" s="108">
        <f t="shared" si="91"/>
        <v>17759498.399999999</v>
      </c>
      <c r="AH305" s="109">
        <f t="shared" si="92"/>
        <v>295.93171367370314</v>
      </c>
      <c r="AI305" s="108">
        <f t="shared" si="93"/>
        <v>17126.755145913176</v>
      </c>
      <c r="AJ305" s="108">
        <f t="shared" si="94"/>
        <v>1036944.7247126559</v>
      </c>
      <c r="AK305" s="108">
        <f t="shared" si="100"/>
        <v>17759498.399999999</v>
      </c>
      <c r="AL305" s="108">
        <f t="shared" si="101"/>
        <v>172495.75398675495</v>
      </c>
      <c r="AM305" s="108">
        <f t="shared" si="102"/>
        <v>1552461.7858807945</v>
      </c>
      <c r="AN305" s="107">
        <f t="shared" si="103"/>
        <v>0.16634999906533557</v>
      </c>
      <c r="AO305" s="107">
        <f t="shared" si="104"/>
        <v>0.92761089633519045</v>
      </c>
      <c r="AP305" s="108">
        <f t="shared" si="95"/>
        <v>101932825.85446644</v>
      </c>
      <c r="AQ305" s="108">
        <f t="shared" si="96"/>
        <v>7080820.1306583751</v>
      </c>
      <c r="AR305" s="108">
        <f t="shared" si="97"/>
        <v>14892423.10189927</v>
      </c>
      <c r="AS305" s="108">
        <f>LOOKUPS!$C$4*('Unit Level Costs'!AK305-'Unit Level Costs'!AG305)</f>
        <v>0</v>
      </c>
      <c r="AT305" s="108">
        <f t="shared" si="98"/>
        <v>30679437.590995211</v>
      </c>
      <c r="AU305" s="108">
        <f t="shared" si="105"/>
        <v>-131944063.95460078</v>
      </c>
      <c r="AV305" s="108">
        <f t="shared" si="106"/>
        <v>22641442.723418504</v>
      </c>
      <c r="AW305" s="112">
        <f t="shared" si="107"/>
        <v>21.834763400423871</v>
      </c>
      <c r="AX305" s="109">
        <f t="shared" si="108"/>
        <v>23.538709481193848</v>
      </c>
      <c r="AY305" s="112">
        <f t="shared" si="109"/>
        <v>21.354177157936903</v>
      </c>
      <c r="AZ305" s="108">
        <f t="shared" si="99"/>
        <v>9609.3797210716057</v>
      </c>
      <c r="BA305" s="109">
        <f t="shared" si="110"/>
        <v>9825.6435301907422</v>
      </c>
    </row>
    <row r="306" spans="1:53" x14ac:dyDescent="0.2">
      <c r="A306" s="21" t="b">
        <f t="shared" si="89"/>
        <v>0</v>
      </c>
      <c r="B306" t="s">
        <v>775</v>
      </c>
      <c r="C306" t="s">
        <v>776</v>
      </c>
      <c r="D306">
        <v>663</v>
      </c>
      <c r="E306" t="s">
        <v>41</v>
      </c>
      <c r="F306" t="s">
        <v>407</v>
      </c>
      <c r="G306">
        <v>487</v>
      </c>
      <c r="H306" t="s">
        <v>42</v>
      </c>
      <c r="I306">
        <v>0</v>
      </c>
      <c r="J306" t="s">
        <v>274</v>
      </c>
      <c r="K306" t="s">
        <v>275</v>
      </c>
      <c r="L306">
        <v>12</v>
      </c>
      <c r="M306" t="s">
        <v>777</v>
      </c>
      <c r="N306">
        <v>1</v>
      </c>
      <c r="O306">
        <v>12001</v>
      </c>
      <c r="P306">
        <v>232</v>
      </c>
      <c r="Q306">
        <v>12302</v>
      </c>
      <c r="R306">
        <v>1981</v>
      </c>
      <c r="S306">
        <v>2031</v>
      </c>
      <c r="T306" t="s">
        <v>1188</v>
      </c>
      <c r="U306" s="106">
        <v>3164.8637032495094</v>
      </c>
      <c r="V306" s="104">
        <f>IFERROR(VLOOKUP($C$4&amp;"yr",LOOKUPS!$B$12:$D$26,2,FALSE),"")</f>
        <v>0.12499399999999999</v>
      </c>
      <c r="W306" s="106">
        <v>15.69629845679839</v>
      </c>
      <c r="X306" s="106">
        <v>31.471686517090717</v>
      </c>
      <c r="Y306" s="104">
        <v>0.37418659620117745</v>
      </c>
      <c r="Z306" s="104">
        <v>0.59792039277168596</v>
      </c>
      <c r="AA306" s="105">
        <v>18.197304987677803</v>
      </c>
      <c r="AB306" s="105">
        <v>4.82</v>
      </c>
      <c r="AC306" s="106">
        <f>IFERROR((VLOOKUP($C$4&amp;"yr",LOOKUPS!$B$12:$D$26,3,FALSE))*SUM(AA306:AB306),"")</f>
        <v>26.064967245851108</v>
      </c>
      <c r="AD306" s="106">
        <f>IFERROR(VLOOKUP($C$4,LOOKUPS!$F$12:$I$26,4,FALSE),"")</f>
        <v>84.990216928104203</v>
      </c>
      <c r="AE306" s="106">
        <v>214.13</v>
      </c>
      <c r="AF306" s="107">
        <f t="shared" si="90"/>
        <v>1.1948776467386373</v>
      </c>
      <c r="AG306" s="108">
        <f t="shared" si="91"/>
        <v>10000640.255999999</v>
      </c>
      <c r="AH306" s="109">
        <f t="shared" si="92"/>
        <v>145.18870968132683</v>
      </c>
      <c r="AI306" s="108">
        <f t="shared" si="93"/>
        <v>19657.616671877284</v>
      </c>
      <c r="AJ306" s="108">
        <f t="shared" si="94"/>
        <v>508741.2387233692</v>
      </c>
      <c r="AK306" s="108">
        <f t="shared" si="100"/>
        <v>10000640.256000005</v>
      </c>
      <c r="AL306" s="108">
        <f t="shared" si="101"/>
        <v>97134.949560794747</v>
      </c>
      <c r="AM306" s="108">
        <f t="shared" si="102"/>
        <v>874214.5460471526</v>
      </c>
      <c r="AN306" s="107">
        <f t="shared" si="103"/>
        <v>0.19093193585907117</v>
      </c>
      <c r="AO306" s="107">
        <f t="shared" si="104"/>
        <v>1.0039457108795662</v>
      </c>
      <c r="AP306" s="108">
        <f t="shared" si="95"/>
        <v>57435052.659143381</v>
      </c>
      <c r="AQ306" s="108">
        <f t="shared" si="96"/>
        <v>4569333.5569116119</v>
      </c>
      <c r="AR306" s="108">
        <f t="shared" si="97"/>
        <v>7985354.3202833217</v>
      </c>
      <c r="AS306" s="108">
        <f>LOOKUPS!$C$4*('Unit Level Costs'!AK306-'Unit Level Costs'!AG306)</f>
        <v>8.822071191135748E-9</v>
      </c>
      <c r="AT306" s="108">
        <f t="shared" si="98"/>
        <v>22786373.508565627</v>
      </c>
      <c r="AU306" s="108">
        <f t="shared" si="105"/>
        <v>-74299683.910251647</v>
      </c>
      <c r="AV306" s="108">
        <f t="shared" si="106"/>
        <v>18476430.134652317</v>
      </c>
      <c r="AW306" s="112">
        <f t="shared" si="107"/>
        <v>36.317932827731653</v>
      </c>
      <c r="AX306" s="109">
        <f t="shared" si="108"/>
        <v>36.175195963448239</v>
      </c>
      <c r="AY306" s="112">
        <f t="shared" si="109"/>
        <v>32.817922492468689</v>
      </c>
      <c r="AZ306" s="108">
        <f t="shared" si="99"/>
        <v>7613.7580182527363</v>
      </c>
      <c r="BA306" s="109">
        <f t="shared" si="110"/>
        <v>8425.7604160337432</v>
      </c>
    </row>
    <row r="307" spans="1:53" x14ac:dyDescent="0.2">
      <c r="A307" s="21" t="b">
        <f t="shared" si="89"/>
        <v>1</v>
      </c>
      <c r="B307" t="s">
        <v>778</v>
      </c>
      <c r="C307" t="s">
        <v>779</v>
      </c>
      <c r="D307">
        <v>6641</v>
      </c>
      <c r="E307" t="s">
        <v>41</v>
      </c>
      <c r="F307">
        <v>1</v>
      </c>
      <c r="G307">
        <v>2898</v>
      </c>
      <c r="H307" t="s">
        <v>42</v>
      </c>
      <c r="I307">
        <v>0</v>
      </c>
      <c r="J307" t="s">
        <v>593</v>
      </c>
      <c r="K307" t="s">
        <v>594</v>
      </c>
      <c r="L307">
        <v>5</v>
      </c>
      <c r="M307" t="s">
        <v>780</v>
      </c>
      <c r="N307">
        <v>63</v>
      </c>
      <c r="O307">
        <v>5063</v>
      </c>
      <c r="P307">
        <v>809</v>
      </c>
      <c r="Q307">
        <v>10428</v>
      </c>
      <c r="R307">
        <v>1983</v>
      </c>
      <c r="S307">
        <v>2031</v>
      </c>
      <c r="T307">
        <v>0</v>
      </c>
      <c r="U307" s="106">
        <v>2455.296006492697</v>
      </c>
      <c r="V307" s="104">
        <f>IFERROR(VLOOKUP($C$4&amp;"yr",LOOKUPS!$B$12:$D$26,2,FALSE),"")</f>
        <v>0.12499399999999999</v>
      </c>
      <c r="W307" s="106">
        <v>13.292296300799999</v>
      </c>
      <c r="X307" s="106">
        <v>19.824599065500831</v>
      </c>
      <c r="Y307" s="104">
        <v>0.31687720019999999</v>
      </c>
      <c r="Z307" s="104">
        <v>0.46386564801053787</v>
      </c>
      <c r="AA307" s="105">
        <v>9.3612964581408384</v>
      </c>
      <c r="AB307" s="105">
        <v>4.82</v>
      </c>
      <c r="AC307" s="106">
        <f>IFERROR((VLOOKUP($C$4&amp;"yr",LOOKUPS!$B$12:$D$26,3,FALSE))*SUM(AA307:AB307),"")</f>
        <v>16.059005512723036</v>
      </c>
      <c r="AD307" s="106">
        <f>IFERROR(VLOOKUP($C$4,LOOKUPS!$F$12:$I$26,4,FALSE),"")</f>
        <v>84.990216928104203</v>
      </c>
      <c r="AE307" s="106">
        <v>214.13</v>
      </c>
      <c r="AF307" s="107">
        <f t="shared" si="90"/>
        <v>1.0128584051528622</v>
      </c>
      <c r="AG307" s="108">
        <f t="shared" si="91"/>
        <v>29560627.008000001</v>
      </c>
      <c r="AH307" s="109">
        <f t="shared" si="92"/>
        <v>552.64634503820002</v>
      </c>
      <c r="AI307" s="108">
        <f t="shared" si="93"/>
        <v>15265.190977453889</v>
      </c>
      <c r="AJ307" s="108">
        <f t="shared" si="94"/>
        <v>1936472.793013853</v>
      </c>
      <c r="AK307" s="108">
        <f t="shared" si="100"/>
        <v>29560627.008000001</v>
      </c>
      <c r="AL307" s="108">
        <f t="shared" si="101"/>
        <v>287118.61839894037</v>
      </c>
      <c r="AM307" s="108">
        <f t="shared" si="102"/>
        <v>2584067.5655904636</v>
      </c>
      <c r="AN307" s="107">
        <f t="shared" si="103"/>
        <v>0.14826886256020144</v>
      </c>
      <c r="AO307" s="107">
        <f t="shared" si="104"/>
        <v>0.86458954259266074</v>
      </c>
      <c r="AP307" s="108">
        <f t="shared" si="95"/>
        <v>169605654.03470087</v>
      </c>
      <c r="AQ307" s="108">
        <f t="shared" si="96"/>
        <v>10955992.215396749</v>
      </c>
      <c r="AR307" s="108">
        <f t="shared" si="97"/>
        <v>25740170.143177878</v>
      </c>
      <c r="AS307" s="108">
        <f>LOOKUPS!$C$4*('Unit Level Costs'!AK307-'Unit Level Costs'!AG307)</f>
        <v>0</v>
      </c>
      <c r="AT307" s="108">
        <f t="shared" si="98"/>
        <v>41497555.281066053</v>
      </c>
      <c r="AU307" s="108">
        <f t="shared" si="105"/>
        <v>-219620462.95641163</v>
      </c>
      <c r="AV307" s="108">
        <f t="shared" si="106"/>
        <v>28178908.717929929</v>
      </c>
      <c r="AW307" s="112">
        <f t="shared" si="107"/>
        <v>14.551667763983062</v>
      </c>
      <c r="AX307" s="109">
        <f t="shared" si="108"/>
        <v>16.830723767889562</v>
      </c>
      <c r="AY307" s="112">
        <f t="shared" si="109"/>
        <v>15.268732439344609</v>
      </c>
      <c r="AZ307" s="108">
        <f t="shared" si="99"/>
        <v>12352.404543429788</v>
      </c>
      <c r="BA307" s="109">
        <f t="shared" si="110"/>
        <v>11772.299221062298</v>
      </c>
    </row>
    <row r="308" spans="1:53" x14ac:dyDescent="0.2">
      <c r="A308" s="21" t="b">
        <f t="shared" si="89"/>
        <v>1</v>
      </c>
      <c r="B308" t="s">
        <v>778</v>
      </c>
      <c r="C308" t="s">
        <v>781</v>
      </c>
      <c r="D308">
        <v>6641</v>
      </c>
      <c r="E308" t="s">
        <v>41</v>
      </c>
      <c r="F308">
        <v>2</v>
      </c>
      <c r="G308">
        <v>2899</v>
      </c>
      <c r="H308" t="s">
        <v>42</v>
      </c>
      <c r="I308">
        <v>0</v>
      </c>
      <c r="J308" t="s">
        <v>593</v>
      </c>
      <c r="K308" t="s">
        <v>594</v>
      </c>
      <c r="L308">
        <v>5</v>
      </c>
      <c r="M308" t="s">
        <v>780</v>
      </c>
      <c r="N308">
        <v>63</v>
      </c>
      <c r="O308">
        <v>5063</v>
      </c>
      <c r="P308">
        <v>842</v>
      </c>
      <c r="Q308">
        <v>10427</v>
      </c>
      <c r="R308">
        <v>1985</v>
      </c>
      <c r="S308">
        <v>2031</v>
      </c>
      <c r="T308">
        <v>0</v>
      </c>
      <c r="U308" s="106">
        <v>2458.4573643285116</v>
      </c>
      <c r="V308" s="104">
        <f>IFERROR(VLOOKUP($C$4&amp;"yr",LOOKUPS!$B$12:$D$26,2,FALSE),"")</f>
        <v>0.12499399999999999</v>
      </c>
      <c r="W308" s="106">
        <v>13.30398298845776</v>
      </c>
      <c r="X308" s="106">
        <v>19.70195332803684</v>
      </c>
      <c r="Y308" s="104">
        <v>0.31715580103621366</v>
      </c>
      <c r="Z308" s="104">
        <v>0.46446290605894619</v>
      </c>
      <c r="AA308" s="105">
        <v>9.3612964581408384</v>
      </c>
      <c r="AB308" s="105">
        <v>4.82</v>
      </c>
      <c r="AC308" s="106">
        <f>IFERROR((VLOOKUP($C$4&amp;"yr",LOOKUPS!$B$12:$D$26,3,FALSE))*SUM(AA308:AB308),"")</f>
        <v>16.059005512723036</v>
      </c>
      <c r="AD308" s="106">
        <f>IFERROR(VLOOKUP($C$4,LOOKUPS!$F$12:$I$26,4,FALSE),"")</f>
        <v>84.990216928104203</v>
      </c>
      <c r="AE308" s="106">
        <v>214.13</v>
      </c>
      <c r="AF308" s="107">
        <f t="shared" si="90"/>
        <v>1.0127612764220264</v>
      </c>
      <c r="AG308" s="108">
        <f t="shared" si="91"/>
        <v>30763487.136</v>
      </c>
      <c r="AH308" s="109">
        <f t="shared" si="92"/>
        <v>574.95481552750812</v>
      </c>
      <c r="AI308" s="108">
        <f t="shared" si="93"/>
        <v>15269.954721476632</v>
      </c>
      <c r="AJ308" s="108">
        <f t="shared" si="94"/>
        <v>2014641.6736083888</v>
      </c>
      <c r="AK308" s="108">
        <f t="shared" si="100"/>
        <v>30763487.136</v>
      </c>
      <c r="AL308" s="108">
        <f t="shared" si="101"/>
        <v>298801.84615947021</v>
      </c>
      <c r="AM308" s="108">
        <f t="shared" si="102"/>
        <v>2689216.6154352315</v>
      </c>
      <c r="AN308" s="107">
        <f t="shared" si="103"/>
        <v>0.14831513220129688</v>
      </c>
      <c r="AO308" s="107">
        <f t="shared" si="104"/>
        <v>0.86444614422072952</v>
      </c>
      <c r="AP308" s="108">
        <f t="shared" si="95"/>
        <v>176679256.53731555</v>
      </c>
      <c r="AQ308" s="108">
        <f t="shared" si="96"/>
        <v>11327732.941252995</v>
      </c>
      <c r="AR308" s="108">
        <f t="shared" si="97"/>
        <v>26802758.553524073</v>
      </c>
      <c r="AS308" s="108">
        <f>LOOKUPS!$C$4*('Unit Level Costs'!AK308-'Unit Level Costs'!AG308)</f>
        <v>0</v>
      </c>
      <c r="AT308" s="108">
        <f t="shared" si="98"/>
        <v>43186144.452180766</v>
      </c>
      <c r="AU308" s="108">
        <f t="shared" si="105"/>
        <v>-228557103.51250249</v>
      </c>
      <c r="AV308" s="108">
        <f t="shared" si="106"/>
        <v>29438788.971770912</v>
      </c>
      <c r="AW308" s="112">
        <f t="shared" si="107"/>
        <v>14.612419348520486</v>
      </c>
      <c r="AX308" s="109">
        <f t="shared" si="108"/>
        <v>16.903793771551975</v>
      </c>
      <c r="AY308" s="112">
        <f t="shared" si="109"/>
        <v>15.335021111813457</v>
      </c>
      <c r="AZ308" s="108">
        <f t="shared" si="99"/>
        <v>12912.087776146931</v>
      </c>
      <c r="BA308" s="109">
        <f t="shared" si="110"/>
        <v>12303.65709145425</v>
      </c>
    </row>
    <row r="309" spans="1:53" x14ac:dyDescent="0.2">
      <c r="A309" s="21" t="b">
        <f t="shared" si="89"/>
        <v>1</v>
      </c>
      <c r="B309" t="s">
        <v>782</v>
      </c>
      <c r="C309" t="s">
        <v>783</v>
      </c>
      <c r="D309">
        <v>6664</v>
      </c>
      <c r="E309" t="s">
        <v>41</v>
      </c>
      <c r="F309">
        <v>101</v>
      </c>
      <c r="G309">
        <v>2901</v>
      </c>
      <c r="H309" t="s">
        <v>42</v>
      </c>
      <c r="I309">
        <v>0</v>
      </c>
      <c r="J309" t="s">
        <v>240</v>
      </c>
      <c r="K309" t="s">
        <v>226</v>
      </c>
      <c r="L309">
        <v>19</v>
      </c>
      <c r="M309" t="s">
        <v>782</v>
      </c>
      <c r="N309">
        <v>115</v>
      </c>
      <c r="O309">
        <v>19115</v>
      </c>
      <c r="P309">
        <v>746</v>
      </c>
      <c r="Q309">
        <v>10591</v>
      </c>
      <c r="R309">
        <v>1983</v>
      </c>
      <c r="S309">
        <v>9999</v>
      </c>
      <c r="T309">
        <v>0</v>
      </c>
      <c r="U309" s="106">
        <v>2515.4921625510433</v>
      </c>
      <c r="V309" s="104">
        <f>IFERROR(VLOOKUP($C$4&amp;"yr",LOOKUPS!$B$12:$D$26,2,FALSE),"")</f>
        <v>0.12499399999999999</v>
      </c>
      <c r="W309" s="106">
        <v>13.513199890066918</v>
      </c>
      <c r="X309" s="106">
        <v>20.39117651049591</v>
      </c>
      <c r="Y309" s="104">
        <v>0.3221433565733588</v>
      </c>
      <c r="Z309" s="104">
        <v>0.47523817859907391</v>
      </c>
      <c r="AA309" s="105">
        <v>9.7244621994459219</v>
      </c>
      <c r="AB309" s="105">
        <v>4.82</v>
      </c>
      <c r="AC309" s="106">
        <f>IFERROR((VLOOKUP($C$4&amp;"yr",LOOKUPS!$B$12:$D$26,3,FALSE))*SUM(AA309:AB309),"")</f>
        <v>16.470257097432878</v>
      </c>
      <c r="AD309" s="106">
        <f>IFERROR(VLOOKUP($C$4,LOOKUPS!$F$12:$I$26,4,FALSE),"")</f>
        <v>84.990216928104203</v>
      </c>
      <c r="AE309" s="106">
        <v>214.13</v>
      </c>
      <c r="AF309" s="107">
        <f t="shared" si="90"/>
        <v>1.0286903882790528</v>
      </c>
      <c r="AG309" s="108">
        <f t="shared" si="91"/>
        <v>27684704.544</v>
      </c>
      <c r="AH309" s="109">
        <f t="shared" si="92"/>
        <v>505.68105599627432</v>
      </c>
      <c r="AI309" s="108">
        <f t="shared" si="93"/>
        <v>15624.24754954279</v>
      </c>
      <c r="AJ309" s="108">
        <f t="shared" si="94"/>
        <v>1771906.4202109454</v>
      </c>
      <c r="AK309" s="108">
        <f t="shared" si="100"/>
        <v>27684704.544</v>
      </c>
      <c r="AL309" s="108">
        <f t="shared" si="101"/>
        <v>268898.02159152314</v>
      </c>
      <c r="AM309" s="108">
        <f t="shared" si="102"/>
        <v>2420082.1943237083</v>
      </c>
      <c r="AN309" s="107">
        <f t="shared" si="103"/>
        <v>0.15175633347471637</v>
      </c>
      <c r="AO309" s="107">
        <f t="shared" si="104"/>
        <v>0.87693405480433639</v>
      </c>
      <c r="AP309" s="108">
        <f t="shared" si="95"/>
        <v>158996959.41824675</v>
      </c>
      <c r="AQ309" s="108">
        <f t="shared" si="96"/>
        <v>10311431.670833996</v>
      </c>
      <c r="AR309" s="108">
        <f t="shared" si="97"/>
        <v>23944125.642803416</v>
      </c>
      <c r="AS309" s="108">
        <f>LOOKUPS!$C$4*('Unit Level Costs'!AK309-'Unit Level Costs'!AG309)</f>
        <v>0</v>
      </c>
      <c r="AT309" s="108">
        <f t="shared" si="98"/>
        <v>39859375.937430993</v>
      </c>
      <c r="AU309" s="108">
        <f t="shared" si="105"/>
        <v>-205683310.67941439</v>
      </c>
      <c r="AV309" s="108">
        <f t="shared" si="106"/>
        <v>27428581.989900768</v>
      </c>
      <c r="AW309" s="112">
        <f t="shared" si="107"/>
        <v>15.479701228598401</v>
      </c>
      <c r="AX309" s="109">
        <f t="shared" si="108"/>
        <v>17.652069894870564</v>
      </c>
      <c r="AY309" s="112">
        <f t="shared" si="109"/>
        <v>16.013852757752485</v>
      </c>
      <c r="AZ309" s="108">
        <f t="shared" si="99"/>
        <v>11946.334157283354</v>
      </c>
      <c r="BA309" s="109">
        <f t="shared" si="110"/>
        <v>11547.857116534407</v>
      </c>
    </row>
    <row r="310" spans="1:53" x14ac:dyDescent="0.2">
      <c r="A310" s="21" t="b">
        <f t="shared" si="89"/>
        <v>1</v>
      </c>
      <c r="B310" t="s">
        <v>784</v>
      </c>
      <c r="C310" t="s">
        <v>785</v>
      </c>
      <c r="D310">
        <v>667</v>
      </c>
      <c r="E310" t="s">
        <v>41</v>
      </c>
      <c r="F310">
        <v>1</v>
      </c>
      <c r="G310">
        <v>497</v>
      </c>
      <c r="H310" t="s">
        <v>42</v>
      </c>
      <c r="I310">
        <v>0</v>
      </c>
      <c r="J310" t="s">
        <v>274</v>
      </c>
      <c r="K310" t="s">
        <v>275</v>
      </c>
      <c r="L310">
        <v>12</v>
      </c>
      <c r="M310" t="s">
        <v>786</v>
      </c>
      <c r="N310">
        <v>31</v>
      </c>
      <c r="O310">
        <v>12031</v>
      </c>
      <c r="P310">
        <v>293</v>
      </c>
      <c r="Q310">
        <v>10368</v>
      </c>
      <c r="R310">
        <v>2002</v>
      </c>
      <c r="S310">
        <v>9999</v>
      </c>
      <c r="T310">
        <v>0</v>
      </c>
      <c r="U310" s="106">
        <v>2438.1394926454363</v>
      </c>
      <c r="V310" s="104">
        <f>IFERROR(VLOOKUP($C$4&amp;"yr",LOOKUPS!$B$12:$D$26,2,FALSE),"")</f>
        <v>0.12499399999999999</v>
      </c>
      <c r="W310" s="106">
        <v>13.228706617596712</v>
      </c>
      <c r="X310" s="106">
        <v>25.902615912683537</v>
      </c>
      <c r="Y310" s="104">
        <v>0.31536127546291376</v>
      </c>
      <c r="Z310" s="104">
        <v>0.46062436166774401</v>
      </c>
      <c r="AA310" s="105">
        <v>17.475614588702715</v>
      </c>
      <c r="AB310" s="105">
        <v>4.82</v>
      </c>
      <c r="AC310" s="106">
        <f>IFERROR((VLOOKUP($C$4&amp;"yr",LOOKUPS!$B$12:$D$26,3,FALSE))*SUM(AA310:AB310),"")</f>
        <v>25.247719674034983</v>
      </c>
      <c r="AD310" s="106">
        <f>IFERROR(VLOOKUP($C$4,LOOKUPS!$F$12:$I$26,4,FALSE),"")</f>
        <v>84.990216928104203</v>
      </c>
      <c r="AE310" s="106">
        <v>214.13</v>
      </c>
      <c r="AF310" s="107">
        <f t="shared" si="90"/>
        <v>1.0070306813027305</v>
      </c>
      <c r="AG310" s="108">
        <f t="shared" si="91"/>
        <v>10644535.296</v>
      </c>
      <c r="AH310" s="109">
        <f t="shared" si="92"/>
        <v>200.59914628936625</v>
      </c>
      <c r="AI310" s="108">
        <f t="shared" si="93"/>
        <v>15143.753381771168</v>
      </c>
      <c r="AJ310" s="108">
        <f t="shared" si="94"/>
        <v>702899.4085979393</v>
      </c>
      <c r="AK310" s="108">
        <f t="shared" si="100"/>
        <v>10644535.295999998</v>
      </c>
      <c r="AL310" s="108">
        <f t="shared" si="101"/>
        <v>103389.02036344369</v>
      </c>
      <c r="AM310" s="108">
        <f t="shared" si="102"/>
        <v>930501.18327099318</v>
      </c>
      <c r="AN310" s="107">
        <f t="shared" si="103"/>
        <v>0.14708935460576342</v>
      </c>
      <c r="AO310" s="107">
        <f t="shared" si="104"/>
        <v>0.8599413266969671</v>
      </c>
      <c r="AP310" s="108">
        <f t="shared" si="95"/>
        <v>61133153.06267833</v>
      </c>
      <c r="AQ310" s="108">
        <f t="shared" si="96"/>
        <v>5196042.6387456711</v>
      </c>
      <c r="AR310" s="108">
        <f t="shared" si="97"/>
        <v>9298450.0580243748</v>
      </c>
      <c r="AS310" s="108">
        <f>LOOKUPS!$C$4*('Unit Level Costs'!AK310-'Unit Level Costs'!AG310)</f>
        <v>-2.9406903970452491E-9</v>
      </c>
      <c r="AT310" s="108">
        <f t="shared" si="98"/>
        <v>23493033.031583887</v>
      </c>
      <c r="AU310" s="108">
        <f t="shared" si="105"/>
        <v>-79083497.418059349</v>
      </c>
      <c r="AV310" s="108">
        <f t="shared" si="106"/>
        <v>20037181.372972921</v>
      </c>
      <c r="AW310" s="112">
        <f t="shared" si="107"/>
        <v>28.506470666892042</v>
      </c>
      <c r="AX310" s="109">
        <f t="shared" si="108"/>
        <v>33.149320519790969</v>
      </c>
      <c r="AY310" s="112">
        <f t="shared" si="109"/>
        <v>30.072866297551453</v>
      </c>
      <c r="AZ310" s="108">
        <f t="shared" si="99"/>
        <v>8811.3498251825749</v>
      </c>
      <c r="BA310" s="109">
        <f t="shared" si="110"/>
        <v>8352.3959053993676</v>
      </c>
    </row>
    <row r="311" spans="1:53" x14ac:dyDescent="0.2">
      <c r="A311" s="21" t="b">
        <f t="shared" si="89"/>
        <v>1</v>
      </c>
      <c r="B311" t="s">
        <v>784</v>
      </c>
      <c r="C311" t="s">
        <v>787</v>
      </c>
      <c r="D311">
        <v>667</v>
      </c>
      <c r="E311" t="s">
        <v>41</v>
      </c>
      <c r="F311">
        <v>2</v>
      </c>
      <c r="G311">
        <v>499</v>
      </c>
      <c r="H311" t="s">
        <v>42</v>
      </c>
      <c r="I311">
        <v>0</v>
      </c>
      <c r="J311" t="s">
        <v>274</v>
      </c>
      <c r="K311" t="s">
        <v>275</v>
      </c>
      <c r="L311">
        <v>12</v>
      </c>
      <c r="M311" t="s">
        <v>786</v>
      </c>
      <c r="N311">
        <v>31</v>
      </c>
      <c r="O311">
        <v>12031</v>
      </c>
      <c r="P311">
        <v>293</v>
      </c>
      <c r="Q311">
        <v>10386</v>
      </c>
      <c r="R311">
        <v>2002</v>
      </c>
      <c r="S311">
        <v>9999</v>
      </c>
      <c r="T311">
        <v>0</v>
      </c>
      <c r="U311" s="106">
        <v>2484.2312220826984</v>
      </c>
      <c r="V311" s="104">
        <f>IFERROR(VLOOKUP($C$4&amp;"yr",LOOKUPS!$B$12:$D$26,2,FALSE),"")</f>
        <v>0.12499399999999999</v>
      </c>
      <c r="W311" s="106">
        <v>13.398907511830625</v>
      </c>
      <c r="X311" s="106">
        <v>26.111699758950124</v>
      </c>
      <c r="Y311" s="104">
        <v>0.31941872209334526</v>
      </c>
      <c r="Z311" s="104">
        <v>0.46933222006314884</v>
      </c>
      <c r="AA311" s="105">
        <v>17.475614588702715</v>
      </c>
      <c r="AB311" s="105">
        <v>4.82</v>
      </c>
      <c r="AC311" s="106">
        <f>IFERROR((VLOOKUP($C$4&amp;"yr",LOOKUPS!$B$12:$D$26,3,FALSE))*SUM(AA311:AB311),"")</f>
        <v>25.247719674034983</v>
      </c>
      <c r="AD311" s="106">
        <f>IFERROR(VLOOKUP($C$4,LOOKUPS!$F$12:$I$26,4,FALSE),"")</f>
        <v>84.990216928104203</v>
      </c>
      <c r="AE311" s="106">
        <v>214.13</v>
      </c>
      <c r="AF311" s="107">
        <f t="shared" si="90"/>
        <v>1.00877899845777</v>
      </c>
      <c r="AG311" s="108">
        <f t="shared" si="91"/>
        <v>10663015.392000001</v>
      </c>
      <c r="AH311" s="109">
        <f t="shared" si="92"/>
        <v>199.41031442664982</v>
      </c>
      <c r="AI311" s="108">
        <f t="shared" si="93"/>
        <v>15260.484437575864</v>
      </c>
      <c r="AJ311" s="108">
        <f t="shared" si="94"/>
        <v>698733.74175098096</v>
      </c>
      <c r="AK311" s="108">
        <f t="shared" si="100"/>
        <v>10663015.391999997</v>
      </c>
      <c r="AL311" s="108">
        <f t="shared" si="101"/>
        <v>103568.51519046356</v>
      </c>
      <c r="AM311" s="108">
        <f t="shared" si="102"/>
        <v>932116.63671417197</v>
      </c>
      <c r="AN311" s="107">
        <f t="shared" si="103"/>
        <v>0.14822314853570354</v>
      </c>
      <c r="AO311" s="107">
        <f t="shared" si="104"/>
        <v>0.86055584992206646</v>
      </c>
      <c r="AP311" s="108">
        <f t="shared" si="95"/>
        <v>61919693.850026801</v>
      </c>
      <c r="AQ311" s="108">
        <f t="shared" si="96"/>
        <v>5206942.2591465209</v>
      </c>
      <c r="AR311" s="108">
        <f t="shared" si="97"/>
        <v>9362268.7811167389</v>
      </c>
      <c r="AS311" s="108">
        <f>LOOKUPS!$C$4*('Unit Level Costs'!AK311-'Unit Level Costs'!AG311)</f>
        <v>-5.8813807940904981E-9</v>
      </c>
      <c r="AT311" s="108">
        <f t="shared" si="98"/>
        <v>23533819.547263719</v>
      </c>
      <c r="AU311" s="108">
        <f t="shared" si="105"/>
        <v>-79220795.156632379</v>
      </c>
      <c r="AV311" s="108">
        <f t="shared" si="106"/>
        <v>20801929.280921414</v>
      </c>
      <c r="AW311" s="112">
        <f t="shared" si="107"/>
        <v>29.770895604373052</v>
      </c>
      <c r="AX311" s="109">
        <f t="shared" si="108"/>
        <v>34.594960463134569</v>
      </c>
      <c r="AY311" s="112">
        <f t="shared" si="109"/>
        <v>31.384342250870514</v>
      </c>
      <c r="AZ311" s="108">
        <f t="shared" si="99"/>
        <v>9195.6122795050615</v>
      </c>
      <c r="BA311" s="109">
        <f t="shared" si="110"/>
        <v>8722.872412081304</v>
      </c>
    </row>
    <row r="312" spans="1:53" x14ac:dyDescent="0.2">
      <c r="A312" s="21" t="b">
        <f t="shared" si="89"/>
        <v>1</v>
      </c>
      <c r="B312" t="s">
        <v>168</v>
      </c>
      <c r="C312" t="s">
        <v>788</v>
      </c>
      <c r="D312">
        <v>6705</v>
      </c>
      <c r="E312" t="s">
        <v>41</v>
      </c>
      <c r="F312">
        <v>1</v>
      </c>
      <c r="G312">
        <v>2902</v>
      </c>
      <c r="H312" t="s">
        <v>42</v>
      </c>
      <c r="I312">
        <v>0</v>
      </c>
      <c r="J312" t="s">
        <v>167</v>
      </c>
      <c r="K312" t="s">
        <v>43</v>
      </c>
      <c r="L312">
        <v>18</v>
      </c>
      <c r="M312" t="s">
        <v>168</v>
      </c>
      <c r="N312">
        <v>173</v>
      </c>
      <c r="O312">
        <v>18173</v>
      </c>
      <c r="P312">
        <v>154</v>
      </c>
      <c r="Q312">
        <v>10809</v>
      </c>
      <c r="R312">
        <v>1960</v>
      </c>
      <c r="S312">
        <v>9999</v>
      </c>
      <c r="T312">
        <v>0</v>
      </c>
      <c r="U312" s="106">
        <v>2635.7866454418227</v>
      </c>
      <c r="V312" s="104">
        <f>IFERROR(VLOOKUP($C$4&amp;"yr",LOOKUPS!$B$12:$D$26,2,FALSE),"")</f>
        <v>0.12499399999999999</v>
      </c>
      <c r="W312" s="106">
        <v>13.944599100779012</v>
      </c>
      <c r="X312" s="106">
        <v>35.493717032954073</v>
      </c>
      <c r="Y312" s="104">
        <v>0.33242755209273728</v>
      </c>
      <c r="Z312" s="104">
        <v>0.49796475743546137</v>
      </c>
      <c r="AA312" s="105">
        <v>26.142999859596046</v>
      </c>
      <c r="AB312" s="105">
        <v>4.82</v>
      </c>
      <c r="AC312" s="106">
        <f>IFERROR((VLOOKUP($C$4&amp;"yr",LOOKUPS!$B$12:$D$26,3,FALSE))*SUM(AA312:AB312),"")</f>
        <v>35.062731175770281</v>
      </c>
      <c r="AD312" s="106">
        <f>IFERROR(VLOOKUP($C$4,LOOKUPS!$F$12:$I$26,4,FALSE),"")</f>
        <v>84.990216928104203</v>
      </c>
      <c r="AE312" s="106">
        <v>214.13</v>
      </c>
      <c r="AF312" s="107">
        <f t="shared" si="90"/>
        <v>1.0498644516011975</v>
      </c>
      <c r="AG312" s="108">
        <f t="shared" si="91"/>
        <v>5832709.3439999996</v>
      </c>
      <c r="AH312" s="109">
        <f t="shared" si="92"/>
        <v>102.80615697771844</v>
      </c>
      <c r="AI312" s="108">
        <f t="shared" si="93"/>
        <v>16191.501063119902</v>
      </c>
      <c r="AJ312" s="108">
        <f t="shared" si="94"/>
        <v>360232.77404992544</v>
      </c>
      <c r="AK312" s="108">
        <f t="shared" si="100"/>
        <v>5832709.3439999986</v>
      </c>
      <c r="AL312" s="108">
        <f t="shared" si="101"/>
        <v>56652.365591523157</v>
      </c>
      <c r="AM312" s="108">
        <f t="shared" si="102"/>
        <v>509871.29032370844</v>
      </c>
      <c r="AN312" s="107">
        <f t="shared" si="103"/>
        <v>0.1572659948582901</v>
      </c>
      <c r="AO312" s="107">
        <f t="shared" si="104"/>
        <v>0.89259845674290739</v>
      </c>
      <c r="AP312" s="108">
        <f t="shared" si="95"/>
        <v>33870261.10330946</v>
      </c>
      <c r="AQ312" s="108">
        <f t="shared" si="96"/>
        <v>3648972.6450125952</v>
      </c>
      <c r="AR312" s="108">
        <f t="shared" si="97"/>
        <v>5023301.617087719</v>
      </c>
      <c r="AS312" s="108">
        <f>LOOKUPS!$C$4*('Unit Level Costs'!AK312-'Unit Level Costs'!AG312)</f>
        <v>-1.4703451985226245E-9</v>
      </c>
      <c r="AT312" s="108">
        <f t="shared" si="98"/>
        <v>17877479.986863311</v>
      </c>
      <c r="AU312" s="108">
        <f t="shared" si="105"/>
        <v>-43334071.570024379</v>
      </c>
      <c r="AV312" s="108">
        <f t="shared" si="106"/>
        <v>17085943.782248713</v>
      </c>
      <c r="AW312" s="112">
        <f t="shared" si="107"/>
        <v>47.430286784180097</v>
      </c>
      <c r="AX312" s="109">
        <f t="shared" si="108"/>
        <v>53.137316590545382</v>
      </c>
      <c r="AY312" s="112">
        <f t="shared" si="109"/>
        <v>48.205857380518353</v>
      </c>
      <c r="AZ312" s="108">
        <f t="shared" si="99"/>
        <v>7423.702036599826</v>
      </c>
      <c r="BA312" s="109">
        <f t="shared" si="110"/>
        <v>7304.2641647637347</v>
      </c>
    </row>
    <row r="313" spans="1:53" x14ac:dyDescent="0.2">
      <c r="A313" s="21" t="b">
        <f t="shared" si="89"/>
        <v>1</v>
      </c>
      <c r="B313" t="s">
        <v>168</v>
      </c>
      <c r="C313" t="s">
        <v>789</v>
      </c>
      <c r="D313">
        <v>6705</v>
      </c>
      <c r="E313" t="s">
        <v>41</v>
      </c>
      <c r="F313">
        <v>2</v>
      </c>
      <c r="G313">
        <v>2903</v>
      </c>
      <c r="H313" t="s">
        <v>42</v>
      </c>
      <c r="I313">
        <v>0</v>
      </c>
      <c r="J313" t="s">
        <v>167</v>
      </c>
      <c r="K313" t="s">
        <v>43</v>
      </c>
      <c r="L313">
        <v>18</v>
      </c>
      <c r="M313" t="s">
        <v>168</v>
      </c>
      <c r="N313">
        <v>173</v>
      </c>
      <c r="O313">
        <v>18173</v>
      </c>
      <c r="P313">
        <v>146</v>
      </c>
      <c r="Q313">
        <v>10809</v>
      </c>
      <c r="R313">
        <v>1964</v>
      </c>
      <c r="S313">
        <v>9999</v>
      </c>
      <c r="T313">
        <v>0</v>
      </c>
      <c r="U313" s="106">
        <v>2635.8019707041185</v>
      </c>
      <c r="V313" s="104">
        <f>IFERROR(VLOOKUP($C$4&amp;"yr",LOOKUPS!$B$12:$D$26,2,FALSE),"")</f>
        <v>0.12499399999999999</v>
      </c>
      <c r="W313" s="106">
        <v>13.944653226196701</v>
      </c>
      <c r="X313" s="106">
        <v>36.499998787688668</v>
      </c>
      <c r="Y313" s="104">
        <v>0.3324288423973189</v>
      </c>
      <c r="Z313" s="104">
        <v>0.49796765275346283</v>
      </c>
      <c r="AA313" s="105">
        <v>26.142999859596046</v>
      </c>
      <c r="AB313" s="105">
        <v>4.82</v>
      </c>
      <c r="AC313" s="106">
        <f>IFERROR((VLOOKUP($C$4&amp;"yr",LOOKUPS!$B$12:$D$26,3,FALSE))*SUM(AA313:AB313),"")</f>
        <v>35.062731175770281</v>
      </c>
      <c r="AD313" s="106">
        <f>IFERROR(VLOOKUP($C$4,LOOKUPS!$F$12:$I$26,4,FALSE),"")</f>
        <v>84.990216928104203</v>
      </c>
      <c r="AE313" s="106">
        <v>214.13</v>
      </c>
      <c r="AF313" s="107">
        <f t="shared" si="90"/>
        <v>1.0498644516011975</v>
      </c>
      <c r="AG313" s="108">
        <f t="shared" si="91"/>
        <v>5529711.4560000002</v>
      </c>
      <c r="AH313" s="109">
        <f t="shared" si="92"/>
        <v>97.465389009991426</v>
      </c>
      <c r="AI313" s="108">
        <f t="shared" si="93"/>
        <v>16191.532358612179</v>
      </c>
      <c r="AJ313" s="108">
        <f t="shared" si="94"/>
        <v>341518.72309100995</v>
      </c>
      <c r="AK313" s="108">
        <f t="shared" si="100"/>
        <v>5529711.4560000002</v>
      </c>
      <c r="AL313" s="108">
        <f t="shared" si="101"/>
        <v>53709.385560794704</v>
      </c>
      <c r="AM313" s="108">
        <f t="shared" si="102"/>
        <v>483384.47004715231</v>
      </c>
      <c r="AN313" s="107">
        <f t="shared" si="103"/>
        <v>0.15726629882743473</v>
      </c>
      <c r="AO313" s="107">
        <f t="shared" si="104"/>
        <v>0.89259815277376275</v>
      </c>
      <c r="AP313" s="108">
        <f t="shared" si="95"/>
        <v>32110891.6567108</v>
      </c>
      <c r="AQ313" s="108">
        <f t="shared" si="96"/>
        <v>3557486.5807062914</v>
      </c>
      <c r="AR313" s="108">
        <f t="shared" si="97"/>
        <v>4762360.1637576297</v>
      </c>
      <c r="AS313" s="108">
        <f>LOOKUPS!$C$4*('Unit Level Costs'!AK313-'Unit Level Costs'!AG313)</f>
        <v>0</v>
      </c>
      <c r="AT313" s="108">
        <f t="shared" si="98"/>
        <v>16948779.727805484</v>
      </c>
      <c r="AU313" s="108">
        <f t="shared" si="105"/>
        <v>-41082950.968984164</v>
      </c>
      <c r="AV313" s="108">
        <f t="shared" si="106"/>
        <v>16296567.15999604</v>
      </c>
      <c r="AW313" s="112">
        <f t="shared" si="107"/>
        <v>47.71793186768631</v>
      </c>
      <c r="AX313" s="109">
        <f t="shared" si="108"/>
        <v>53.459590656111139</v>
      </c>
      <c r="AY313" s="112">
        <f t="shared" si="109"/>
        <v>48.498222494884459</v>
      </c>
      <c r="AZ313" s="108">
        <f t="shared" si="99"/>
        <v>7080.7404842531314</v>
      </c>
      <c r="BA313" s="109">
        <f t="shared" si="110"/>
        <v>6966.8180526822016</v>
      </c>
    </row>
    <row r="314" spans="1:53" x14ac:dyDescent="0.2">
      <c r="A314" s="21" t="b">
        <f t="shared" si="89"/>
        <v>1</v>
      </c>
      <c r="B314" t="s">
        <v>168</v>
      </c>
      <c r="C314" t="s">
        <v>790</v>
      </c>
      <c r="D314">
        <v>6705</v>
      </c>
      <c r="E314" t="s">
        <v>41</v>
      </c>
      <c r="F314">
        <v>3</v>
      </c>
      <c r="G314">
        <v>2904</v>
      </c>
      <c r="H314" t="s">
        <v>42</v>
      </c>
      <c r="I314">
        <v>0</v>
      </c>
      <c r="J314" t="s">
        <v>167</v>
      </c>
      <c r="K314" t="s">
        <v>43</v>
      </c>
      <c r="L314">
        <v>18</v>
      </c>
      <c r="M314" t="s">
        <v>168</v>
      </c>
      <c r="N314">
        <v>173</v>
      </c>
      <c r="O314">
        <v>18173</v>
      </c>
      <c r="P314">
        <v>149</v>
      </c>
      <c r="Q314">
        <v>10809</v>
      </c>
      <c r="R314">
        <v>1965</v>
      </c>
      <c r="S314">
        <v>9999</v>
      </c>
      <c r="T314">
        <v>0</v>
      </c>
      <c r="U314" s="106">
        <v>2635.7991926727568</v>
      </c>
      <c r="V314" s="104">
        <f>IFERROR(VLOOKUP($C$4&amp;"yr",LOOKUPS!$B$12:$D$26,2,FALSE),"")</f>
        <v>0.12499399999999999</v>
      </c>
      <c r="W314" s="106">
        <v>13.944643414823364</v>
      </c>
      <c r="X314" s="106">
        <v>36.109993905969915</v>
      </c>
      <c r="Y314" s="104">
        <v>0.33242860850240397</v>
      </c>
      <c r="Z314" s="104">
        <v>0.4979671279151886</v>
      </c>
      <c r="AA314" s="105">
        <v>26.142999859596046</v>
      </c>
      <c r="AB314" s="105">
        <v>4.82</v>
      </c>
      <c r="AC314" s="106">
        <f>IFERROR((VLOOKUP($C$4&amp;"yr",LOOKUPS!$B$12:$D$26,3,FALSE))*SUM(AA314:AB314),"")</f>
        <v>35.062731175770281</v>
      </c>
      <c r="AD314" s="106">
        <f>IFERROR(VLOOKUP($C$4,LOOKUPS!$F$12:$I$26,4,FALSE),"")</f>
        <v>84.990216928104203</v>
      </c>
      <c r="AE314" s="106">
        <v>214.13</v>
      </c>
      <c r="AF314" s="107">
        <f t="shared" si="90"/>
        <v>1.0498644516011975</v>
      </c>
      <c r="AG314" s="108">
        <f t="shared" si="91"/>
        <v>5643335.6639999999</v>
      </c>
      <c r="AH314" s="109">
        <f t="shared" si="92"/>
        <v>99.468137333141811</v>
      </c>
      <c r="AI314" s="108">
        <f t="shared" si="93"/>
        <v>16191.526685635275</v>
      </c>
      <c r="AJ314" s="108">
        <f t="shared" si="94"/>
        <v>348536.35321532894</v>
      </c>
      <c r="AK314" s="108">
        <f t="shared" si="100"/>
        <v>5643335.6640000008</v>
      </c>
      <c r="AL314" s="108">
        <f t="shared" si="101"/>
        <v>54813.003072317879</v>
      </c>
      <c r="AM314" s="108">
        <f t="shared" si="102"/>
        <v>493317.02765086089</v>
      </c>
      <c r="AN314" s="107">
        <f t="shared" si="103"/>
        <v>0.15726624372653003</v>
      </c>
      <c r="AO314" s="107">
        <f t="shared" si="104"/>
        <v>0.89259820787466748</v>
      </c>
      <c r="AP314" s="108">
        <f t="shared" si="95"/>
        <v>32770681.441703279</v>
      </c>
      <c r="AQ314" s="108">
        <f t="shared" si="96"/>
        <v>3591793.8329379293</v>
      </c>
      <c r="AR314" s="108">
        <f t="shared" si="97"/>
        <v>4860215.162690687</v>
      </c>
      <c r="AS314" s="108">
        <f>LOOKUPS!$C$4*('Unit Level Costs'!AK314-'Unit Level Costs'!AG314)</f>
        <v>1.4703451985226245E-9</v>
      </c>
      <c r="AT314" s="108">
        <f t="shared" si="98"/>
        <v>17297042.32495217</v>
      </c>
      <c r="AU314" s="108">
        <f t="shared" si="105"/>
        <v>-41927121.194374248</v>
      </c>
      <c r="AV314" s="108">
        <f t="shared" si="106"/>
        <v>16592611.567909814</v>
      </c>
      <c r="AW314" s="112">
        <f t="shared" si="107"/>
        <v>47.606544955322775</v>
      </c>
      <c r="AX314" s="109">
        <f t="shared" si="108"/>
        <v>53.334797824294263</v>
      </c>
      <c r="AY314" s="112">
        <f t="shared" si="109"/>
        <v>48.385011180526412</v>
      </c>
      <c r="AZ314" s="108">
        <f t="shared" si="99"/>
        <v>7209.3666658984357</v>
      </c>
      <c r="BA314" s="109">
        <f t="shared" si="110"/>
        <v>7093.3751983430939</v>
      </c>
    </row>
    <row r="315" spans="1:53" x14ac:dyDescent="0.2">
      <c r="A315" s="21" t="b">
        <f t="shared" si="89"/>
        <v>1</v>
      </c>
      <c r="B315" t="s">
        <v>168</v>
      </c>
      <c r="C315" t="s">
        <v>791</v>
      </c>
      <c r="D315">
        <v>6705</v>
      </c>
      <c r="E315" t="s">
        <v>41</v>
      </c>
      <c r="F315">
        <v>4</v>
      </c>
      <c r="G315">
        <v>2905</v>
      </c>
      <c r="H315" t="s">
        <v>42</v>
      </c>
      <c r="I315">
        <v>0</v>
      </c>
      <c r="J315" t="s">
        <v>167</v>
      </c>
      <c r="K315" t="s">
        <v>43</v>
      </c>
      <c r="L315">
        <v>18</v>
      </c>
      <c r="M315" t="s">
        <v>168</v>
      </c>
      <c r="N315">
        <v>173</v>
      </c>
      <c r="O315">
        <v>18173</v>
      </c>
      <c r="P315">
        <v>295</v>
      </c>
      <c r="Q315">
        <v>11131</v>
      </c>
      <c r="R315">
        <v>1970</v>
      </c>
      <c r="S315">
        <v>9999</v>
      </c>
      <c r="T315">
        <v>0</v>
      </c>
      <c r="U315" s="106">
        <v>2755.1788797702816</v>
      </c>
      <c r="V315" s="104">
        <f>IFERROR(VLOOKUP($C$4&amp;"yr",LOOKUPS!$B$12:$D$26,2,FALSE),"")</f>
        <v>0.12499399999999999</v>
      </c>
      <c r="W315" s="106">
        <v>14.360011515514216</v>
      </c>
      <c r="X315" s="106">
        <v>27.226935407095013</v>
      </c>
      <c r="Y315" s="104">
        <v>0.34233063579857453</v>
      </c>
      <c r="Z315" s="104">
        <v>0.52052087938480918</v>
      </c>
      <c r="AA315" s="105">
        <v>26.142999859596046</v>
      </c>
      <c r="AB315" s="105">
        <v>4.82</v>
      </c>
      <c r="AC315" s="106">
        <f>IFERROR((VLOOKUP($C$4&amp;"yr",LOOKUPS!$B$12:$D$26,3,FALSE))*SUM(AA315:AB315),"")</f>
        <v>35.062731175770281</v>
      </c>
      <c r="AD315" s="106">
        <f>IFERROR(VLOOKUP($C$4,LOOKUPS!$F$12:$I$26,4,FALSE),"")</f>
        <v>84.990216928104203</v>
      </c>
      <c r="AE315" s="106">
        <v>214.13</v>
      </c>
      <c r="AF315" s="107">
        <f t="shared" si="90"/>
        <v>1.0811399029302367</v>
      </c>
      <c r="AG315" s="108">
        <f t="shared" si="91"/>
        <v>11505892.08</v>
      </c>
      <c r="AH315" s="109">
        <f t="shared" si="92"/>
        <v>194.01246243942052</v>
      </c>
      <c r="AI315" s="108">
        <f t="shared" si="93"/>
        <v>16924.917908432311</v>
      </c>
      <c r="AJ315" s="108">
        <f t="shared" si="94"/>
        <v>679819.66838772956</v>
      </c>
      <c r="AK315" s="108">
        <f t="shared" si="100"/>
        <v>11505892.08</v>
      </c>
      <c r="AL315" s="108">
        <f t="shared" si="101"/>
        <v>111755.26948609271</v>
      </c>
      <c r="AM315" s="108">
        <f t="shared" si="102"/>
        <v>1005797.4253748343</v>
      </c>
      <c r="AN315" s="107">
        <f t="shared" si="103"/>
        <v>0.1643895795941491</v>
      </c>
      <c r="AO315" s="107">
        <f t="shared" si="104"/>
        <v>0.91675032333608752</v>
      </c>
      <c r="AP315" s="108">
        <f t="shared" si="95"/>
        <v>66814172.631430991</v>
      </c>
      <c r="AQ315" s="108">
        <f t="shared" si="96"/>
        <v>5282364.7830095496</v>
      </c>
      <c r="AR315" s="108">
        <f t="shared" si="97"/>
        <v>9762218.2665208522</v>
      </c>
      <c r="AS315" s="108">
        <f>LOOKUPS!$C$4*('Unit Level Costs'!AK315-'Unit Level Costs'!AG315)</f>
        <v>0</v>
      </c>
      <c r="AT315" s="108">
        <f t="shared" si="98"/>
        <v>35266004.743199684</v>
      </c>
      <c r="AU315" s="108">
        <f t="shared" si="105"/>
        <v>-85482941.368335873</v>
      </c>
      <c r="AV315" s="108">
        <f t="shared" si="106"/>
        <v>31641819.055825204</v>
      </c>
      <c r="AW315" s="112">
        <f t="shared" si="107"/>
        <v>46.544430129342111</v>
      </c>
      <c r="AX315" s="109">
        <f t="shared" si="108"/>
        <v>50.771108495457355</v>
      </c>
      <c r="AY315" s="112">
        <f t="shared" si="109"/>
        <v>46.05924747841545</v>
      </c>
      <c r="AZ315" s="108">
        <f t="shared" si="99"/>
        <v>13587.478006132558</v>
      </c>
      <c r="BA315" s="109">
        <f t="shared" si="110"/>
        <v>13730.606888155922</v>
      </c>
    </row>
    <row r="316" spans="1:53" x14ac:dyDescent="0.2">
      <c r="A316" s="21" t="b">
        <f t="shared" si="89"/>
        <v>0</v>
      </c>
      <c r="B316" t="s">
        <v>792</v>
      </c>
      <c r="C316" t="s">
        <v>793</v>
      </c>
      <c r="D316">
        <v>6761</v>
      </c>
      <c r="E316" t="s">
        <v>41</v>
      </c>
      <c r="F316">
        <v>101</v>
      </c>
      <c r="G316">
        <v>2906</v>
      </c>
      <c r="H316" t="s">
        <v>42</v>
      </c>
      <c r="I316">
        <v>0</v>
      </c>
      <c r="J316" t="s">
        <v>497</v>
      </c>
      <c r="K316" t="s">
        <v>136</v>
      </c>
      <c r="L316">
        <v>8</v>
      </c>
      <c r="M316" t="s">
        <v>794</v>
      </c>
      <c r="N316">
        <v>69</v>
      </c>
      <c r="O316">
        <v>8069</v>
      </c>
      <c r="P316">
        <v>280</v>
      </c>
      <c r="Q316">
        <v>10091</v>
      </c>
      <c r="R316">
        <v>1984</v>
      </c>
      <c r="S316">
        <v>2030</v>
      </c>
      <c r="T316">
        <v>0</v>
      </c>
      <c r="U316" s="106">
        <v>2381.9230758423691</v>
      </c>
      <c r="V316" s="104">
        <f>IFERROR(VLOOKUP($C$4&amp;"yr",LOOKUPS!$B$12:$D$26,2,FALSE),"")</f>
        <v>0.12499399999999999</v>
      </c>
      <c r="W316" s="106">
        <v>13.018351595312012</v>
      </c>
      <c r="X316" s="106">
        <v>26.092322392425658</v>
      </c>
      <c r="Y316" s="104">
        <v>0.31034658808300841</v>
      </c>
      <c r="Z316" s="104">
        <v>0.45000370145397367</v>
      </c>
      <c r="AA316" s="105">
        <v>18.316984103703803</v>
      </c>
      <c r="AB316" s="105">
        <v>4.82</v>
      </c>
      <c r="AC316" s="106">
        <f>IFERROR((VLOOKUP($C$4&amp;"yr",LOOKUPS!$B$12:$D$26,3,FALSE))*SUM(AA316:AB316),"")</f>
        <v>26.200492766362743</v>
      </c>
      <c r="AD316" s="106">
        <f>IFERROR(VLOOKUP($C$4,LOOKUPS!$F$12:$I$26,4,FALSE),"")</f>
        <v>84.990216928104203</v>
      </c>
      <c r="AE316" s="106">
        <v>214.13</v>
      </c>
      <c r="AF316" s="107">
        <f t="shared" si="90"/>
        <v>0.98012602286129002</v>
      </c>
      <c r="AG316" s="108">
        <f t="shared" si="91"/>
        <v>9900481.9199999999</v>
      </c>
      <c r="AH316" s="109">
        <f t="shared" si="92"/>
        <v>193.10295533675765</v>
      </c>
      <c r="AI316" s="108">
        <f t="shared" si="93"/>
        <v>14631.987351372049</v>
      </c>
      <c r="AJ316" s="108">
        <f t="shared" si="94"/>
        <v>676632.75549999892</v>
      </c>
      <c r="AK316" s="108">
        <f t="shared" si="100"/>
        <v>9900481.9199999999</v>
      </c>
      <c r="AL316" s="108">
        <f t="shared" si="101"/>
        <v>96162.124354966872</v>
      </c>
      <c r="AM316" s="108">
        <f t="shared" si="102"/>
        <v>865459.1191947019</v>
      </c>
      <c r="AN316" s="107">
        <f t="shared" si="103"/>
        <v>0.14211863610402323</v>
      </c>
      <c r="AO316" s="107">
        <f t="shared" si="104"/>
        <v>0.83800738675726683</v>
      </c>
      <c r="AP316" s="108">
        <f t="shared" si="95"/>
        <v>57491788.427935697</v>
      </c>
      <c r="AQ316" s="108">
        <f t="shared" si="96"/>
        <v>5038504.5655768532</v>
      </c>
      <c r="AR316" s="108">
        <f t="shared" si="97"/>
        <v>8808643.1120037735</v>
      </c>
      <c r="AS316" s="108">
        <f>LOOKUPS!$C$4*('Unit Level Costs'!AK316-'Unit Level Costs'!AG316)</f>
        <v>0</v>
      </c>
      <c r="AT316" s="108">
        <f t="shared" si="98"/>
        <v>22675455.392043456</v>
      </c>
      <c r="AU316" s="108">
        <f t="shared" si="105"/>
        <v>-73555558.282763705</v>
      </c>
      <c r="AV316" s="108">
        <f t="shared" si="106"/>
        <v>20458833.214796066</v>
      </c>
      <c r="AW316" s="112">
        <f t="shared" si="107"/>
        <v>30.236244178982993</v>
      </c>
      <c r="AX316" s="109">
        <f t="shared" si="108"/>
        <v>36.08111892185633</v>
      </c>
      <c r="AY316" s="112">
        <f t="shared" si="109"/>
        <v>32.73257636020714</v>
      </c>
      <c r="AZ316" s="108">
        <f t="shared" si="99"/>
        <v>9165.1213808579996</v>
      </c>
      <c r="BA316" s="109">
        <f t="shared" si="110"/>
        <v>8466.1483701152374</v>
      </c>
    </row>
    <row r="317" spans="1:53" x14ac:dyDescent="0.2">
      <c r="A317" s="21" t="b">
        <f t="shared" si="89"/>
        <v>1</v>
      </c>
      <c r="B317" t="s">
        <v>795</v>
      </c>
      <c r="C317" t="s">
        <v>796</v>
      </c>
      <c r="D317">
        <v>6768</v>
      </c>
      <c r="E317" t="s">
        <v>41</v>
      </c>
      <c r="F317">
        <v>1</v>
      </c>
      <c r="G317">
        <v>2907</v>
      </c>
      <c r="H317" t="s">
        <v>42</v>
      </c>
      <c r="I317">
        <v>0</v>
      </c>
      <c r="J317" t="s">
        <v>199</v>
      </c>
      <c r="K317" t="s">
        <v>327</v>
      </c>
      <c r="L317">
        <v>29</v>
      </c>
      <c r="M317" t="s">
        <v>797</v>
      </c>
      <c r="N317">
        <v>201</v>
      </c>
      <c r="O317">
        <v>29201</v>
      </c>
      <c r="P317">
        <v>240</v>
      </c>
      <c r="Q317">
        <v>10648</v>
      </c>
      <c r="R317">
        <v>1981</v>
      </c>
      <c r="S317">
        <v>9999</v>
      </c>
      <c r="T317">
        <v>0</v>
      </c>
      <c r="U317" s="106">
        <v>2577.4122863073558</v>
      </c>
      <c r="V317" s="104">
        <f>IFERROR(VLOOKUP($C$4&amp;"yr",LOOKUPS!$B$12:$D$26,2,FALSE),"")</f>
        <v>0.12499399999999999</v>
      </c>
      <c r="W317" s="106">
        <v>13.736904355074417</v>
      </c>
      <c r="X317" s="106">
        <v>28.658345170553147</v>
      </c>
      <c r="Y317" s="104">
        <v>0.32747628347625585</v>
      </c>
      <c r="Z317" s="104">
        <v>0.48693640897747253</v>
      </c>
      <c r="AA317" s="105">
        <v>19.563166588171615</v>
      </c>
      <c r="AB317" s="105">
        <v>4.82</v>
      </c>
      <c r="AC317" s="106">
        <f>IFERROR((VLOOKUP($C$4&amp;"yr",LOOKUPS!$B$12:$D$26,3,FALSE))*SUM(AA317:AB317),"")</f>
        <v>27.611679074116662</v>
      </c>
      <c r="AD317" s="106">
        <f>IFERROR(VLOOKUP($C$4,LOOKUPS!$F$12:$I$26,4,FALSE),"")</f>
        <v>84.990216928104203</v>
      </c>
      <c r="AE317" s="106">
        <v>214.13</v>
      </c>
      <c r="AF317" s="107">
        <f t="shared" si="90"/>
        <v>1.0342267259366777</v>
      </c>
      <c r="AG317" s="108">
        <f t="shared" si="91"/>
        <v>8954542.0800000001</v>
      </c>
      <c r="AH317" s="109">
        <f t="shared" si="92"/>
        <v>161.40569196569859</v>
      </c>
      <c r="AI317" s="108">
        <f t="shared" si="93"/>
        <v>15832.898882792128</v>
      </c>
      <c r="AJ317" s="108">
        <f t="shared" si="94"/>
        <v>565565.54464780795</v>
      </c>
      <c r="AK317" s="108">
        <f t="shared" si="100"/>
        <v>8954542.0800000001</v>
      </c>
      <c r="AL317" s="108">
        <f t="shared" si="101"/>
        <v>86974.330744370862</v>
      </c>
      <c r="AM317" s="108">
        <f t="shared" si="102"/>
        <v>782768.97669933771</v>
      </c>
      <c r="AN317" s="107">
        <f t="shared" si="103"/>
        <v>0.15378293739328125</v>
      </c>
      <c r="AO317" s="107">
        <f t="shared" si="104"/>
        <v>0.88044378854339644</v>
      </c>
      <c r="AP317" s="108">
        <f t="shared" si="95"/>
        <v>51998630.639960185</v>
      </c>
      <c r="AQ317" s="108">
        <f t="shared" si="96"/>
        <v>4625620.0328449681</v>
      </c>
      <c r="AR317" s="108">
        <f t="shared" si="97"/>
        <v>7769119.793352508</v>
      </c>
      <c r="AS317" s="108">
        <f>LOOKUPS!$C$4*('Unit Level Costs'!AK317-'Unit Level Costs'!AG317)</f>
        <v>0</v>
      </c>
      <c r="AT317" s="108">
        <f t="shared" si="98"/>
        <v>21613565.773796815</v>
      </c>
      <c r="AU317" s="108">
        <f t="shared" si="105"/>
        <v>-66527705.134266853</v>
      </c>
      <c r="AV317" s="108">
        <f t="shared" si="106"/>
        <v>19479231.105687618</v>
      </c>
      <c r="AW317" s="112">
        <f t="shared" si="107"/>
        <v>34.442039989932255</v>
      </c>
      <c r="AX317" s="109">
        <f t="shared" si="108"/>
        <v>39.11895391631198</v>
      </c>
      <c r="AY317" s="112">
        <f t="shared" si="109"/>
        <v>35.488482188435071</v>
      </c>
      <c r="AZ317" s="108">
        <f t="shared" si="99"/>
        <v>8517.2357252244165</v>
      </c>
      <c r="BA317" s="109">
        <f t="shared" si="110"/>
        <v>8266.0895975837411</v>
      </c>
    </row>
    <row r="318" spans="1:53" x14ac:dyDescent="0.2">
      <c r="A318" s="21" t="b">
        <f t="shared" si="89"/>
        <v>1</v>
      </c>
      <c r="B318" t="s">
        <v>798</v>
      </c>
      <c r="C318" t="s">
        <v>799</v>
      </c>
      <c r="D318">
        <v>6772</v>
      </c>
      <c r="E318" t="s">
        <v>41</v>
      </c>
      <c r="F318">
        <v>1</v>
      </c>
      <c r="G318">
        <v>2908</v>
      </c>
      <c r="H318" t="s">
        <v>42</v>
      </c>
      <c r="I318">
        <v>0</v>
      </c>
      <c r="J318" t="s">
        <v>199</v>
      </c>
      <c r="K318" t="s">
        <v>200</v>
      </c>
      <c r="L318">
        <v>40</v>
      </c>
      <c r="M318" t="s">
        <v>564</v>
      </c>
      <c r="N318">
        <v>23</v>
      </c>
      <c r="O318">
        <v>40023</v>
      </c>
      <c r="P318">
        <v>440</v>
      </c>
      <c r="Q318">
        <v>11061</v>
      </c>
      <c r="R318">
        <v>1982</v>
      </c>
      <c r="S318">
        <v>9999</v>
      </c>
      <c r="T318">
        <v>0</v>
      </c>
      <c r="U318" s="106">
        <v>2728.9207460093539</v>
      </c>
      <c r="V318" s="104">
        <f>IFERROR(VLOOKUP($C$4&amp;"yr",LOOKUPS!$B$12:$D$26,2,FALSE),"")</f>
        <v>0.12499399999999999</v>
      </c>
      <c r="W318" s="106">
        <v>14.269709865015244</v>
      </c>
      <c r="X318" s="106">
        <v>23.956871845233003</v>
      </c>
      <c r="Y318" s="104">
        <v>0.34017792015516601</v>
      </c>
      <c r="Z318" s="104">
        <v>0.51556007376285973</v>
      </c>
      <c r="AA318" s="105">
        <v>12.989926470069497</v>
      </c>
      <c r="AB318" s="105">
        <v>4.82</v>
      </c>
      <c r="AC318" s="106">
        <f>IFERROR((VLOOKUP($C$4&amp;"yr",LOOKUPS!$B$12:$D$26,3,FALSE))*SUM(AA318:AB318),"")</f>
        <v>20.16809310828932</v>
      </c>
      <c r="AD318" s="106">
        <f>IFERROR(VLOOKUP($C$4,LOOKUPS!$F$12:$I$26,4,FALSE),"")</f>
        <v>84.990216928104203</v>
      </c>
      <c r="AE318" s="106">
        <v>214.13</v>
      </c>
      <c r="AF318" s="107">
        <f t="shared" si="90"/>
        <v>1.0743408917717499</v>
      </c>
      <c r="AG318" s="108">
        <f t="shared" si="91"/>
        <v>17053407.359999999</v>
      </c>
      <c r="AH318" s="109">
        <f t="shared" si="92"/>
        <v>290.32171513172693</v>
      </c>
      <c r="AI318" s="108">
        <f t="shared" si="93"/>
        <v>16763.609975890991</v>
      </c>
      <c r="AJ318" s="108">
        <f t="shared" si="94"/>
        <v>1017287.2898215712</v>
      </c>
      <c r="AK318" s="108">
        <f t="shared" si="100"/>
        <v>17053407.360000003</v>
      </c>
      <c r="AL318" s="108">
        <f t="shared" si="101"/>
        <v>165637.58132980135</v>
      </c>
      <c r="AM318" s="108">
        <f t="shared" si="102"/>
        <v>1490738.2319682119</v>
      </c>
      <c r="AN318" s="107">
        <f t="shared" si="103"/>
        <v>0.162822816118005</v>
      </c>
      <c r="AO318" s="107">
        <f t="shared" si="104"/>
        <v>0.91151807565374487</v>
      </c>
      <c r="AP318" s="108">
        <f t="shared" si="95"/>
        <v>99028365.340289772</v>
      </c>
      <c r="AQ318" s="108">
        <f t="shared" si="96"/>
        <v>6955200.123299025</v>
      </c>
      <c r="AR318" s="108">
        <f t="shared" si="97"/>
        <v>14516394.475121496</v>
      </c>
      <c r="AS318" s="108">
        <f>LOOKUPS!$C$4*('Unit Level Costs'!AK318-'Unit Level Costs'!AG318)</f>
        <v>5.8813807940904981E-9</v>
      </c>
      <c r="AT318" s="108">
        <f t="shared" si="98"/>
        <v>30065347.462421499</v>
      </c>
      <c r="AU318" s="108">
        <f t="shared" si="105"/>
        <v>-126698165.71799685</v>
      </c>
      <c r="AV318" s="108">
        <f t="shared" si="106"/>
        <v>23867141.683134958</v>
      </c>
      <c r="AW318" s="112">
        <f t="shared" si="107"/>
        <v>23.461554982487961</v>
      </c>
      <c r="AX318" s="109">
        <f t="shared" si="108"/>
        <v>25.738990382238146</v>
      </c>
      <c r="AY318" s="112">
        <f t="shared" si="109"/>
        <v>23.35025889706808</v>
      </c>
      <c r="AZ318" s="108">
        <f t="shared" si="99"/>
        <v>10274.113914709955</v>
      </c>
      <c r="BA318" s="109">
        <f t="shared" si="110"/>
        <v>10323.084192294702</v>
      </c>
    </row>
    <row r="319" spans="1:53" x14ac:dyDescent="0.2">
      <c r="A319" s="21" t="b">
        <f t="shared" si="89"/>
        <v>1</v>
      </c>
      <c r="B319" t="s">
        <v>800</v>
      </c>
      <c r="C319" t="s">
        <v>801</v>
      </c>
      <c r="D319">
        <v>6823</v>
      </c>
      <c r="E319" t="s">
        <v>41</v>
      </c>
      <c r="F319" t="s">
        <v>802</v>
      </c>
      <c r="G319">
        <v>2910</v>
      </c>
      <c r="H319" t="s">
        <v>42</v>
      </c>
      <c r="I319">
        <v>0</v>
      </c>
      <c r="J319" t="s">
        <v>167</v>
      </c>
      <c r="K319" t="s">
        <v>100</v>
      </c>
      <c r="L319">
        <v>21</v>
      </c>
      <c r="M319" t="s">
        <v>134</v>
      </c>
      <c r="N319">
        <v>183</v>
      </c>
      <c r="O319">
        <v>21183</v>
      </c>
      <c r="P319">
        <v>417</v>
      </c>
      <c r="Q319">
        <v>10643</v>
      </c>
      <c r="R319">
        <v>1984</v>
      </c>
      <c r="S319">
        <v>9999</v>
      </c>
      <c r="T319">
        <v>0</v>
      </c>
      <c r="U319" s="106">
        <v>2575.6198010949138</v>
      </c>
      <c r="V319" s="104">
        <f>IFERROR(VLOOKUP($C$4&amp;"yr",LOOKUPS!$B$12:$D$26,2,FALSE),"")</f>
        <v>0.12499399999999999</v>
      </c>
      <c r="W319" s="106">
        <v>13.730477964956508</v>
      </c>
      <c r="X319" s="106">
        <v>23.648948492280272</v>
      </c>
      <c r="Y319" s="104">
        <v>0.32732308372341606</v>
      </c>
      <c r="Z319" s="104">
        <v>0.48659776454827963</v>
      </c>
      <c r="AA319" s="105">
        <v>13.749431245046726</v>
      </c>
      <c r="AB319" s="105">
        <v>4.82</v>
      </c>
      <c r="AC319" s="106">
        <f>IFERROR((VLOOKUP($C$4&amp;"yr",LOOKUPS!$B$12:$D$26,3,FALSE))*SUM(AA319:AB319),"")</f>
        <v>21.028161960548388</v>
      </c>
      <c r="AD319" s="106">
        <f>IFERROR(VLOOKUP($C$4,LOOKUPS!$F$12:$I$26,4,FALSE),"")</f>
        <v>84.990216928104203</v>
      </c>
      <c r="AE319" s="106">
        <v>214.13</v>
      </c>
      <c r="AF319" s="107">
        <f t="shared" si="90"/>
        <v>1.0337410822825002</v>
      </c>
      <c r="AG319" s="108">
        <f t="shared" si="91"/>
        <v>15551211.024</v>
      </c>
      <c r="AH319" s="109">
        <f t="shared" si="92"/>
        <v>280.5062740873355</v>
      </c>
      <c r="AI319" s="108">
        <f t="shared" si="93"/>
        <v>15821.860008087338</v>
      </c>
      <c r="AJ319" s="108">
        <f t="shared" si="94"/>
        <v>982893.98440202361</v>
      </c>
      <c r="AK319" s="108">
        <f t="shared" si="100"/>
        <v>15551211.023999998</v>
      </c>
      <c r="AL319" s="108">
        <f t="shared" si="101"/>
        <v>151046.93897165559</v>
      </c>
      <c r="AM319" s="108">
        <f t="shared" si="102"/>
        <v>1359422.4507449004</v>
      </c>
      <c r="AN319" s="107">
        <f t="shared" si="103"/>
        <v>0.15367571820428838</v>
      </c>
      <c r="AO319" s="107">
        <f t="shared" si="104"/>
        <v>0.88006536407821179</v>
      </c>
      <c r="AP319" s="108">
        <f t="shared" si="95"/>
        <v>90305354.368754059</v>
      </c>
      <c r="AQ319" s="108">
        <f t="shared" si="96"/>
        <v>6633678.4276528498</v>
      </c>
      <c r="AR319" s="108">
        <f t="shared" si="97"/>
        <v>13495604.194720291</v>
      </c>
      <c r="AS319" s="108">
        <f>LOOKUPS!$C$4*('Unit Level Costs'!AK319-'Unit Level Costs'!AG319)</f>
        <v>-2.9406903970452491E-9</v>
      </c>
      <c r="AT319" s="108">
        <f t="shared" si="98"/>
        <v>28586155.46706938</v>
      </c>
      <c r="AU319" s="108">
        <f t="shared" si="105"/>
        <v>-115537608.98574413</v>
      </c>
      <c r="AV319" s="108">
        <f t="shared" si="106"/>
        <v>23483183.472452447</v>
      </c>
      <c r="AW319" s="112">
        <f t="shared" si="107"/>
        <v>23.891878315583778</v>
      </c>
      <c r="AX319" s="109">
        <f t="shared" si="108"/>
        <v>27.147845251935738</v>
      </c>
      <c r="AY319" s="112">
        <f t="shared" si="109"/>
        <v>24.628363650490552</v>
      </c>
      <c r="AZ319" s="108">
        <f t="shared" si="99"/>
        <v>10270.027642254561</v>
      </c>
      <c r="BA319" s="109">
        <f t="shared" si="110"/>
        <v>9962.9132575984349</v>
      </c>
    </row>
    <row r="320" spans="1:53" x14ac:dyDescent="0.2">
      <c r="A320" s="21" t="b">
        <f t="shared" si="89"/>
        <v>1</v>
      </c>
      <c r="B320" t="s">
        <v>803</v>
      </c>
      <c r="C320" t="s">
        <v>804</v>
      </c>
      <c r="D320">
        <v>703</v>
      </c>
      <c r="E320" t="s">
        <v>41</v>
      </c>
      <c r="F320" t="s">
        <v>805</v>
      </c>
      <c r="G320">
        <v>536</v>
      </c>
      <c r="H320" t="s">
        <v>42</v>
      </c>
      <c r="I320">
        <v>0</v>
      </c>
      <c r="J320" t="s">
        <v>380</v>
      </c>
      <c r="K320" t="s">
        <v>759</v>
      </c>
      <c r="L320">
        <v>13</v>
      </c>
      <c r="M320" t="s">
        <v>806</v>
      </c>
      <c r="N320">
        <v>15</v>
      </c>
      <c r="O320">
        <v>13015</v>
      </c>
      <c r="P320">
        <v>892</v>
      </c>
      <c r="Q320">
        <v>9780</v>
      </c>
      <c r="R320">
        <v>1974</v>
      </c>
      <c r="S320">
        <v>2035</v>
      </c>
      <c r="T320">
        <v>0</v>
      </c>
      <c r="U320" s="106">
        <v>2310.4080659954943</v>
      </c>
      <c r="V320" s="104">
        <f>IFERROR(VLOOKUP($C$4&amp;"yr",LOOKUPS!$B$12:$D$26,2,FALSE),"")</f>
        <v>0.12499399999999999</v>
      </c>
      <c r="W320" s="106">
        <v>12.746255677890343</v>
      </c>
      <c r="X320" s="106">
        <v>18.828547269734869</v>
      </c>
      <c r="Y320" s="104">
        <v>0.30386004952358436</v>
      </c>
      <c r="Z320" s="104">
        <v>0.43649276171498597</v>
      </c>
      <c r="AA320" s="105">
        <v>10.215229132230439</v>
      </c>
      <c r="AB320" s="105">
        <v>4.82</v>
      </c>
      <c r="AC320" s="106">
        <f>IFERROR((VLOOKUP($C$4&amp;"yr",LOOKUPS!$B$12:$D$26,3,FALSE))*SUM(AA320:AB320),"")</f>
        <v>17.026005219779229</v>
      </c>
      <c r="AD320" s="106">
        <f>IFERROR(VLOOKUP($C$4,LOOKUPS!$F$12:$I$26,4,FALSE),"")</f>
        <v>84.990216928104203</v>
      </c>
      <c r="AE320" s="106">
        <v>214.13</v>
      </c>
      <c r="AF320" s="107">
        <f t="shared" si="90"/>
        <v>0.94991898757144133</v>
      </c>
      <c r="AG320" s="108">
        <f t="shared" si="91"/>
        <v>30568055.039999999</v>
      </c>
      <c r="AH320" s="109">
        <f t="shared" si="92"/>
        <v>620.9568358249627</v>
      </c>
      <c r="AI320" s="108">
        <f t="shared" si="93"/>
        <v>14048.899209572564</v>
      </c>
      <c r="AJ320" s="108">
        <f t="shared" si="94"/>
        <v>2175832.7527306695</v>
      </c>
      <c r="AK320" s="108">
        <f t="shared" si="100"/>
        <v>30568055.039999999</v>
      </c>
      <c r="AL320" s="108">
        <f t="shared" si="101"/>
        <v>296903.63901456952</v>
      </c>
      <c r="AM320" s="108">
        <f t="shared" si="102"/>
        <v>2672132.7511311257</v>
      </c>
      <c r="AN320" s="107">
        <f t="shared" si="103"/>
        <v>0.13645517498620036</v>
      </c>
      <c r="AO320" s="107">
        <f t="shared" si="104"/>
        <v>0.81346381258524092</v>
      </c>
      <c r="AP320" s="108">
        <f t="shared" si="95"/>
        <v>179324352.28353646</v>
      </c>
      <c r="AQ320" s="108">
        <f t="shared" si="96"/>
        <v>11691715.135795305</v>
      </c>
      <c r="AR320" s="108">
        <f t="shared" si="97"/>
        <v>27733720.57863307</v>
      </c>
      <c r="AS320" s="108">
        <f>LOOKUPS!$C$4*('Unit Level Costs'!AK320-'Unit Level Costs'!AG320)</f>
        <v>0</v>
      </c>
      <c r="AT320" s="108">
        <f t="shared" si="98"/>
        <v>45495746.168701582</v>
      </c>
      <c r="AU320" s="108">
        <f t="shared" si="105"/>
        <v>-227105142.17932627</v>
      </c>
      <c r="AV320" s="108">
        <f t="shared" si="106"/>
        <v>37140391.987340152</v>
      </c>
      <c r="AW320" s="112">
        <f t="shared" si="107"/>
        <v>17.069506808705299</v>
      </c>
      <c r="AX320" s="109">
        <f t="shared" si="108"/>
        <v>20.983732213553907</v>
      </c>
      <c r="AY320" s="112">
        <f t="shared" si="109"/>
        <v>19.036316985896676</v>
      </c>
      <c r="AZ320" s="108">
        <f t="shared" si="99"/>
        <v>16980.394751419833</v>
      </c>
      <c r="BA320" s="109">
        <f t="shared" si="110"/>
        <v>15226.000073365127</v>
      </c>
    </row>
    <row r="321" spans="1:53" x14ac:dyDescent="0.2">
      <c r="A321" s="21" t="b">
        <f t="shared" si="89"/>
        <v>1</v>
      </c>
      <c r="B321" t="s">
        <v>803</v>
      </c>
      <c r="C321" t="s">
        <v>807</v>
      </c>
      <c r="D321">
        <v>703</v>
      </c>
      <c r="E321" t="s">
        <v>41</v>
      </c>
      <c r="F321" t="s">
        <v>808</v>
      </c>
      <c r="G321">
        <v>537</v>
      </c>
      <c r="H321" t="s">
        <v>42</v>
      </c>
      <c r="I321">
        <v>0</v>
      </c>
      <c r="J321" t="s">
        <v>380</v>
      </c>
      <c r="K321" t="s">
        <v>759</v>
      </c>
      <c r="L321">
        <v>13</v>
      </c>
      <c r="M321" t="s">
        <v>806</v>
      </c>
      <c r="N321">
        <v>15</v>
      </c>
      <c r="O321">
        <v>13015</v>
      </c>
      <c r="P321">
        <v>892</v>
      </c>
      <c r="Q321">
        <v>9726</v>
      </c>
      <c r="R321">
        <v>1975</v>
      </c>
      <c r="S321">
        <v>2035</v>
      </c>
      <c r="T321">
        <v>0</v>
      </c>
      <c r="U321" s="106">
        <v>2294.5506461933769</v>
      </c>
      <c r="V321" s="104">
        <f>IFERROR(VLOOKUP($C$4&amp;"yr",LOOKUPS!$B$12:$D$26,2,FALSE),"")</f>
        <v>0.12499399999999999</v>
      </c>
      <c r="W321" s="106">
        <v>12.685227599221179</v>
      </c>
      <c r="X321" s="106">
        <v>18.753577126505942</v>
      </c>
      <c r="Y321" s="104">
        <v>0.30240519129106769</v>
      </c>
      <c r="Z321" s="104">
        <v>0.43349690610619857</v>
      </c>
      <c r="AA321" s="105">
        <v>10.215229132230439</v>
      </c>
      <c r="AB321" s="105">
        <v>4.82</v>
      </c>
      <c r="AC321" s="106">
        <f>IFERROR((VLOOKUP($C$4&amp;"yr",LOOKUPS!$B$12:$D$26,3,FALSE))*SUM(AA321:AB321),"")</f>
        <v>17.026005219779229</v>
      </c>
      <c r="AD321" s="106">
        <f>IFERROR(VLOOKUP($C$4,LOOKUPS!$F$12:$I$26,4,FALSE),"")</f>
        <v>84.990216928104203</v>
      </c>
      <c r="AE321" s="106">
        <v>214.13</v>
      </c>
      <c r="AF321" s="107">
        <f t="shared" si="90"/>
        <v>0.94467403610632317</v>
      </c>
      <c r="AG321" s="108">
        <f t="shared" si="91"/>
        <v>30399274.368000001</v>
      </c>
      <c r="AH321" s="109">
        <f t="shared" si="92"/>
        <v>622.25456936836758</v>
      </c>
      <c r="AI321" s="108">
        <f t="shared" si="93"/>
        <v>13942.190908788887</v>
      </c>
      <c r="AJ321" s="108">
        <f t="shared" si="94"/>
        <v>2180380.0110667604</v>
      </c>
      <c r="AK321" s="108">
        <f t="shared" si="100"/>
        <v>30399274.368000001</v>
      </c>
      <c r="AL321" s="108">
        <f t="shared" si="101"/>
        <v>295264.29376847681</v>
      </c>
      <c r="AM321" s="108">
        <f t="shared" si="102"/>
        <v>2657378.6439162912</v>
      </c>
      <c r="AN321" s="107">
        <f t="shared" si="103"/>
        <v>0.13541873080372696</v>
      </c>
      <c r="AO321" s="107">
        <f t="shared" si="104"/>
        <v>0.80925530530259615</v>
      </c>
      <c r="AP321" s="108">
        <f t="shared" si="95"/>
        <v>178465761.26237571</v>
      </c>
      <c r="AQ321" s="108">
        <f t="shared" si="96"/>
        <v>11669499.058970423</v>
      </c>
      <c r="AR321" s="108">
        <f t="shared" si="97"/>
        <v>27658616.693174247</v>
      </c>
      <c r="AS321" s="108">
        <f>LOOKUPS!$C$4*('Unit Level Costs'!AK321-'Unit Level Costs'!AG321)</f>
        <v>0</v>
      </c>
      <c r="AT321" s="108">
        <f t="shared" si="98"/>
        <v>45244542.662248626</v>
      </c>
      <c r="AU321" s="108">
        <f t="shared" si="105"/>
        <v>-225851187.40655696</v>
      </c>
      <c r="AV321" s="108">
        <f t="shared" si="106"/>
        <v>37187232.270212054</v>
      </c>
      <c r="AW321" s="112">
        <f t="shared" si="107"/>
        <v>17.055390382164639</v>
      </c>
      <c r="AX321" s="109">
        <f t="shared" si="108"/>
        <v>21.075413742004816</v>
      </c>
      <c r="AY321" s="112">
        <f t="shared" si="109"/>
        <v>19.119489922892875</v>
      </c>
      <c r="AZ321" s="108">
        <f t="shared" si="99"/>
        <v>17054.585011220443</v>
      </c>
      <c r="BA321" s="109">
        <f t="shared" si="110"/>
        <v>15213.408220890859</v>
      </c>
    </row>
    <row r="322" spans="1:53" x14ac:dyDescent="0.2">
      <c r="A322" s="21" t="b">
        <f t="shared" si="89"/>
        <v>1</v>
      </c>
      <c r="B322" t="s">
        <v>809</v>
      </c>
      <c r="C322" t="s">
        <v>810</v>
      </c>
      <c r="D322">
        <v>7030</v>
      </c>
      <c r="E322" t="s">
        <v>41</v>
      </c>
      <c r="F322" t="s">
        <v>811</v>
      </c>
      <c r="G322">
        <v>2920</v>
      </c>
      <c r="H322" t="s">
        <v>42</v>
      </c>
      <c r="I322">
        <v>0</v>
      </c>
      <c r="J322" t="s">
        <v>442</v>
      </c>
      <c r="K322" t="s">
        <v>77</v>
      </c>
      <c r="L322">
        <v>48</v>
      </c>
      <c r="M322" t="s">
        <v>717</v>
      </c>
      <c r="N322">
        <v>395</v>
      </c>
      <c r="O322">
        <v>48395</v>
      </c>
      <c r="P322">
        <v>152</v>
      </c>
      <c r="Q322">
        <v>11608</v>
      </c>
      <c r="R322">
        <v>1990</v>
      </c>
      <c r="S322">
        <v>9999</v>
      </c>
      <c r="T322">
        <v>0</v>
      </c>
      <c r="U322" s="106">
        <v>2988.6544526124144</v>
      </c>
      <c r="V322" s="104">
        <f>IFERROR(VLOOKUP($C$4&amp;"yr",LOOKUPS!$B$12:$D$26,2,FALSE),"")</f>
        <v>0.12499399999999999</v>
      </c>
      <c r="W322" s="106">
        <v>15.137752068392366</v>
      </c>
      <c r="X322" s="106">
        <v>37.201073766107584</v>
      </c>
      <c r="Y322" s="104">
        <v>0.36087131855955051</v>
      </c>
      <c r="Z322" s="104">
        <v>0.5646301426282877</v>
      </c>
      <c r="AA322" s="105">
        <v>25.110951335863664</v>
      </c>
      <c r="AB322" s="105">
        <v>4.82</v>
      </c>
      <c r="AC322" s="106">
        <f>IFERROR((VLOOKUP($C$4&amp;"yr",LOOKUPS!$B$12:$D$26,3,FALSE))*SUM(AA322:AB322),"")</f>
        <v>33.894031756719507</v>
      </c>
      <c r="AD322" s="106">
        <f>IFERROR(VLOOKUP($C$4,LOOKUPS!$F$12:$I$26,4,FALSE),"")</f>
        <v>84.990216928104203</v>
      </c>
      <c r="AE322" s="106">
        <v>214.13</v>
      </c>
      <c r="AF322" s="107">
        <f t="shared" si="90"/>
        <v>1.1274703075387824</v>
      </c>
      <c r="AG322" s="108">
        <f t="shared" si="91"/>
        <v>6182513.6639999999</v>
      </c>
      <c r="AH322" s="109">
        <f t="shared" si="92"/>
        <v>97.147559578948332</v>
      </c>
      <c r="AI322" s="108">
        <f t="shared" si="93"/>
        <v>18162.226695629161</v>
      </c>
      <c r="AJ322" s="108">
        <f t="shared" si="94"/>
        <v>340405.04876463499</v>
      </c>
      <c r="AK322" s="108">
        <f t="shared" si="100"/>
        <v>6182513.6639999999</v>
      </c>
      <c r="AL322" s="108">
        <f t="shared" si="101"/>
        <v>60049.970555761589</v>
      </c>
      <c r="AM322" s="108">
        <f t="shared" si="102"/>
        <v>540449.73500185425</v>
      </c>
      <c r="AN322" s="107">
        <f t="shared" si="103"/>
        <v>0.17640740280935643</v>
      </c>
      <c r="AO322" s="107">
        <f t="shared" si="104"/>
        <v>0.95106290472942601</v>
      </c>
      <c r="AP322" s="108">
        <f t="shared" si="95"/>
        <v>36290818.769087739</v>
      </c>
      <c r="AQ322" s="108">
        <f t="shared" si="96"/>
        <v>3613993.5300937882</v>
      </c>
      <c r="AR322" s="108">
        <f t="shared" si="97"/>
        <v>5152967.2310280576</v>
      </c>
      <c r="AS322" s="108">
        <f>LOOKUPS!$C$4*('Unit Level Costs'!AK322-'Unit Level Costs'!AG322)</f>
        <v>0</v>
      </c>
      <c r="AT322" s="108">
        <f t="shared" si="98"/>
        <v>18318020.481063489</v>
      </c>
      <c r="AU322" s="108">
        <f t="shared" si="105"/>
        <v>-45932940.216544025</v>
      </c>
      <c r="AV322" s="108">
        <f t="shared" si="106"/>
        <v>17442859.794729047</v>
      </c>
      <c r="AW322" s="112">
        <f t="shared" si="107"/>
        <v>51.241483808865297</v>
      </c>
      <c r="AX322" s="109">
        <f t="shared" si="108"/>
        <v>53.878122628958295</v>
      </c>
      <c r="AY322" s="112">
        <f t="shared" si="109"/>
        <v>48.877912209886865</v>
      </c>
      <c r="AZ322" s="108">
        <f t="shared" si="99"/>
        <v>7429.4426559028034</v>
      </c>
      <c r="BA322" s="109">
        <f t="shared" si="110"/>
        <v>7788.7055389475254</v>
      </c>
    </row>
    <row r="323" spans="1:53" x14ac:dyDescent="0.2">
      <c r="A323" s="21" t="b">
        <f t="shared" si="89"/>
        <v>1</v>
      </c>
      <c r="B323" t="s">
        <v>809</v>
      </c>
      <c r="C323" t="s">
        <v>812</v>
      </c>
      <c r="D323">
        <v>7030</v>
      </c>
      <c r="E323" t="s">
        <v>41</v>
      </c>
      <c r="F323" t="s">
        <v>813</v>
      </c>
      <c r="G323">
        <v>2921</v>
      </c>
      <c r="H323" t="s">
        <v>42</v>
      </c>
      <c r="I323">
        <v>0</v>
      </c>
      <c r="J323" t="s">
        <v>442</v>
      </c>
      <c r="K323" t="s">
        <v>77</v>
      </c>
      <c r="L323">
        <v>48</v>
      </c>
      <c r="M323" t="s">
        <v>717</v>
      </c>
      <c r="N323">
        <v>395</v>
      </c>
      <c r="O323">
        <v>48395</v>
      </c>
      <c r="P323">
        <v>153</v>
      </c>
      <c r="Q323">
        <v>11407</v>
      </c>
      <c r="R323">
        <v>1991</v>
      </c>
      <c r="S323">
        <v>9999</v>
      </c>
      <c r="T323">
        <v>0</v>
      </c>
      <c r="U323" s="106">
        <v>2909.134518332547</v>
      </c>
      <c r="V323" s="104">
        <f>IFERROR(VLOOKUP($C$4&amp;"yr",LOOKUPS!$B$12:$D$26,2,FALSE),"")</f>
        <v>0.12499399999999999</v>
      </c>
      <c r="W323" s="106">
        <v>14.877831791744903</v>
      </c>
      <c r="X323" s="106">
        <v>36.760172199319655</v>
      </c>
      <c r="Y323" s="104">
        <v>0.35467503706872189</v>
      </c>
      <c r="Z323" s="104">
        <v>0.54960687629015814</v>
      </c>
      <c r="AA323" s="105">
        <v>25.110951335863664</v>
      </c>
      <c r="AB323" s="105">
        <v>4.82</v>
      </c>
      <c r="AC323" s="106">
        <f>IFERROR((VLOOKUP($C$4&amp;"yr",LOOKUPS!$B$12:$D$26,3,FALSE))*SUM(AA323:AB323),"")</f>
        <v>33.894031756719507</v>
      </c>
      <c r="AD323" s="106">
        <f>IFERROR(VLOOKUP($C$4,LOOKUPS!$F$12:$I$26,4,FALSE),"")</f>
        <v>84.990216928104203</v>
      </c>
      <c r="AE323" s="106">
        <v>214.13</v>
      </c>
      <c r="AF323" s="107">
        <f t="shared" si="90"/>
        <v>1.1079474326408416</v>
      </c>
      <c r="AG323" s="108">
        <f t="shared" si="91"/>
        <v>6115429.5839999998</v>
      </c>
      <c r="AH323" s="109">
        <f t="shared" si="92"/>
        <v>98.734719328485539</v>
      </c>
      <c r="AI323" s="108">
        <f t="shared" si="93"/>
        <v>17676.365637841831</v>
      </c>
      <c r="AJ323" s="108">
        <f t="shared" si="94"/>
        <v>345966.45652701333</v>
      </c>
      <c r="AK323" s="108">
        <f t="shared" si="100"/>
        <v>6115429.5839999979</v>
      </c>
      <c r="AL323" s="108">
        <f t="shared" si="101"/>
        <v>59398.391400794673</v>
      </c>
      <c r="AM323" s="108">
        <f t="shared" si="102"/>
        <v>534585.52260715212</v>
      </c>
      <c r="AN323" s="107">
        <f t="shared" si="103"/>
        <v>0.17168829601882749</v>
      </c>
      <c r="AO323" s="107">
        <f t="shared" si="104"/>
        <v>0.9362591366220141</v>
      </c>
      <c r="AP323" s="108">
        <f t="shared" si="95"/>
        <v>35902349.124065682</v>
      </c>
      <c r="AQ323" s="108">
        <f t="shared" si="96"/>
        <v>3629505.2845666232</v>
      </c>
      <c r="AR323" s="108">
        <f t="shared" si="97"/>
        <v>5147230.7457949296</v>
      </c>
      <c r="AS323" s="108">
        <f>LOOKUPS!$C$4*('Unit Level Costs'!AK323-'Unit Level Costs'!AG323)</f>
        <v>-2.9406903970452491E-9</v>
      </c>
      <c r="AT323" s="108">
        <f t="shared" si="98"/>
        <v>18119258.679929309</v>
      </c>
      <c r="AU323" s="108">
        <f t="shared" si="105"/>
        <v>-45434539.533005811</v>
      </c>
      <c r="AV323" s="108">
        <f t="shared" si="106"/>
        <v>17363804.301350735</v>
      </c>
      <c r="AW323" s="112">
        <f t="shared" si="107"/>
        <v>50.189271167087711</v>
      </c>
      <c r="AX323" s="109">
        <f t="shared" si="108"/>
        <v>53.606175046973227</v>
      </c>
      <c r="AY323" s="112">
        <f t="shared" si="109"/>
        <v>48.631202981922549</v>
      </c>
      <c r="AZ323" s="108">
        <f t="shared" si="99"/>
        <v>7440.5740562341498</v>
      </c>
      <c r="BA323" s="109">
        <f t="shared" si="110"/>
        <v>7678.9584885644199</v>
      </c>
    </row>
    <row r="324" spans="1:53" x14ac:dyDescent="0.2">
      <c r="A324" s="21" t="b">
        <f t="shared" si="89"/>
        <v>1</v>
      </c>
      <c r="B324" t="s">
        <v>119</v>
      </c>
      <c r="C324" t="s">
        <v>814</v>
      </c>
      <c r="D324">
        <v>7097</v>
      </c>
      <c r="E324" t="s">
        <v>41</v>
      </c>
      <c r="F324" t="s">
        <v>210</v>
      </c>
      <c r="G324">
        <v>2939</v>
      </c>
      <c r="H324" t="s">
        <v>42</v>
      </c>
      <c r="I324">
        <v>0</v>
      </c>
      <c r="J324" t="s">
        <v>442</v>
      </c>
      <c r="K324" t="s">
        <v>77</v>
      </c>
      <c r="L324">
        <v>48</v>
      </c>
      <c r="M324" t="s">
        <v>815</v>
      </c>
      <c r="N324">
        <v>29</v>
      </c>
      <c r="O324">
        <v>48029</v>
      </c>
      <c r="P324">
        <v>560</v>
      </c>
      <c r="Q324">
        <v>9995</v>
      </c>
      <c r="R324">
        <v>1992</v>
      </c>
      <c r="S324">
        <v>9999</v>
      </c>
      <c r="T324">
        <v>0</v>
      </c>
      <c r="U324" s="106">
        <v>2386.6679401535321</v>
      </c>
      <c r="V324" s="104">
        <f>IFERROR(VLOOKUP($C$4&amp;"yr",LOOKUPS!$B$12:$D$26,2,FALSE),"")</f>
        <v>0.12499399999999999</v>
      </c>
      <c r="W324" s="106">
        <v>13.036225298625858</v>
      </c>
      <c r="X324" s="106">
        <v>21.064336544690462</v>
      </c>
      <c r="Y324" s="104">
        <v>0.31077268218557186</v>
      </c>
      <c r="Z324" s="104">
        <v>0.450900122721552</v>
      </c>
      <c r="AA324" s="105">
        <v>11.93038956211212</v>
      </c>
      <c r="AB324" s="105">
        <v>4.82</v>
      </c>
      <c r="AC324" s="106">
        <f>IFERROR((VLOOKUP($C$4&amp;"yr",LOOKUPS!$B$12:$D$26,3,FALSE))*SUM(AA324:AB324),"")</f>
        <v>18.96826563863273</v>
      </c>
      <c r="AD324" s="106">
        <f>IFERROR(VLOOKUP($C$4,LOOKUPS!$F$12:$I$26,4,FALSE),"")</f>
        <v>84.990216928104203</v>
      </c>
      <c r="AE324" s="106">
        <v>214.13</v>
      </c>
      <c r="AF324" s="107">
        <f t="shared" si="90"/>
        <v>0.97080166470107943</v>
      </c>
      <c r="AG324" s="108">
        <f t="shared" si="91"/>
        <v>19612588.800000001</v>
      </c>
      <c r="AH324" s="109">
        <f t="shared" si="92"/>
        <v>385.96729797607975</v>
      </c>
      <c r="AI324" s="108">
        <f t="shared" si="93"/>
        <v>14501.74672660191</v>
      </c>
      <c r="AJ324" s="108">
        <f t="shared" si="94"/>
        <v>1352429.4121081836</v>
      </c>
      <c r="AK324" s="108">
        <f t="shared" si="100"/>
        <v>19612588.799999997</v>
      </c>
      <c r="AL324" s="108">
        <f t="shared" si="101"/>
        <v>190494.58585430461</v>
      </c>
      <c r="AM324" s="108">
        <f t="shared" si="102"/>
        <v>1714451.2726887416</v>
      </c>
      <c r="AN324" s="107">
        <f t="shared" si="103"/>
        <v>0.1408536254453083</v>
      </c>
      <c r="AO324" s="107">
        <f t="shared" si="104"/>
        <v>0.8299480392557711</v>
      </c>
      <c r="AP324" s="108">
        <f t="shared" si="95"/>
        <v>115141444.94874318</v>
      </c>
      <c r="AQ324" s="108">
        <f t="shared" si="96"/>
        <v>8130145.0598129695</v>
      </c>
      <c r="AR324" s="108">
        <f t="shared" si="97"/>
        <v>17630574.516730398</v>
      </c>
      <c r="AS324" s="108">
        <f>LOOKUPS!$C$4*('Unit Level Costs'!AK324-'Unit Level Costs'!AG324)</f>
        <v>-5.8813807940904981E-9</v>
      </c>
      <c r="AT324" s="108">
        <f t="shared" si="98"/>
        <v>32520167.164852008</v>
      </c>
      <c r="AU324" s="108">
        <f t="shared" si="105"/>
        <v>-145711585.57848048</v>
      </c>
      <c r="AV324" s="108">
        <f t="shared" si="106"/>
        <v>27710746.111658096</v>
      </c>
      <c r="AW324" s="112">
        <f t="shared" si="107"/>
        <v>20.489606232729177</v>
      </c>
      <c r="AX324" s="109">
        <f t="shared" si="108"/>
        <v>24.687818108592154</v>
      </c>
      <c r="AY324" s="112">
        <f t="shared" si="109"/>
        <v>22.39664166614547</v>
      </c>
      <c r="AZ324" s="108">
        <f t="shared" si="99"/>
        <v>12542.119333041463</v>
      </c>
      <c r="BA324" s="109">
        <f t="shared" si="110"/>
        <v>11474.179490328339</v>
      </c>
    </row>
    <row r="325" spans="1:53" x14ac:dyDescent="0.2">
      <c r="A325" s="21" t="b">
        <f t="shared" si="89"/>
        <v>1</v>
      </c>
      <c r="B325" t="s">
        <v>119</v>
      </c>
      <c r="C325" t="s">
        <v>120</v>
      </c>
      <c r="D325">
        <v>7097</v>
      </c>
      <c r="E325" t="s">
        <v>41</v>
      </c>
      <c r="F325" t="s">
        <v>121</v>
      </c>
      <c r="G325">
        <v>2940</v>
      </c>
      <c r="H325" t="s">
        <v>42</v>
      </c>
      <c r="I325">
        <v>0</v>
      </c>
      <c r="J325" t="s">
        <v>442</v>
      </c>
      <c r="K325" t="s">
        <v>77</v>
      </c>
      <c r="L325">
        <v>48</v>
      </c>
      <c r="M325" t="s">
        <v>815</v>
      </c>
      <c r="N325">
        <v>29</v>
      </c>
      <c r="O325">
        <v>48029</v>
      </c>
      <c r="P325">
        <v>785</v>
      </c>
      <c r="Q325">
        <v>9923</v>
      </c>
      <c r="R325">
        <v>2010</v>
      </c>
      <c r="S325">
        <v>9999</v>
      </c>
      <c r="T325">
        <v>0</v>
      </c>
      <c r="U325" s="106">
        <v>2361.7978599474072</v>
      </c>
      <c r="V325" s="104">
        <f>IFERROR(VLOOKUP($C$4&amp;"yr",LOOKUPS!$B$12:$D$26,2,FALSE),"")</f>
        <v>0.12499399999999999</v>
      </c>
      <c r="W325" s="106">
        <v>12.942294455606095</v>
      </c>
      <c r="X325" s="106">
        <v>19.501511041999901</v>
      </c>
      <c r="Y325" s="104">
        <v>0.30853344963500517</v>
      </c>
      <c r="Z325" s="104">
        <v>0.44620155446730392</v>
      </c>
      <c r="AA325" s="105">
        <v>11.93038956211212</v>
      </c>
      <c r="AB325" s="105">
        <v>4.82</v>
      </c>
      <c r="AC325" s="106">
        <f>IFERROR((VLOOKUP($C$4&amp;"yr",LOOKUPS!$B$12:$D$26,3,FALSE))*SUM(AA325:AB325),"")</f>
        <v>18.96826563863273</v>
      </c>
      <c r="AD325" s="106">
        <f>IFERROR(VLOOKUP($C$4,LOOKUPS!$F$12:$I$26,4,FALSE),"")</f>
        <v>84.990216928104203</v>
      </c>
      <c r="AE325" s="106">
        <v>214.13</v>
      </c>
      <c r="AF325" s="107">
        <f t="shared" si="90"/>
        <v>0.96380839608092161</v>
      </c>
      <c r="AG325" s="108">
        <f t="shared" si="91"/>
        <v>27294600.719999999</v>
      </c>
      <c r="AH325" s="109">
        <f t="shared" si="92"/>
        <v>542.80124203652099</v>
      </c>
      <c r="AI325" s="108">
        <f t="shared" si="93"/>
        <v>14350.658024979057</v>
      </c>
      <c r="AJ325" s="108">
        <f t="shared" si="94"/>
        <v>1901975.5520959697</v>
      </c>
      <c r="AK325" s="108">
        <f t="shared" si="100"/>
        <v>27294600.719999999</v>
      </c>
      <c r="AL325" s="108">
        <f t="shared" si="101"/>
        <v>265108.99265960261</v>
      </c>
      <c r="AM325" s="108">
        <f t="shared" si="102"/>
        <v>2385980.9339364236</v>
      </c>
      <c r="AN325" s="107">
        <f t="shared" si="103"/>
        <v>0.13938612006208678</v>
      </c>
      <c r="AO325" s="107">
        <f t="shared" si="104"/>
        <v>0.82442227601883489</v>
      </c>
      <c r="AP325" s="108">
        <f t="shared" si="95"/>
        <v>160240659.55646032</v>
      </c>
      <c r="AQ325" s="108">
        <f t="shared" si="96"/>
        <v>10585444.415186476</v>
      </c>
      <c r="AR325" s="108">
        <f t="shared" si="97"/>
        <v>24615927.642590012</v>
      </c>
      <c r="AS325" s="108">
        <f>LOOKUPS!$C$4*('Unit Level Costs'!AK325-'Unit Level Costs'!AG325)</f>
        <v>0</v>
      </c>
      <c r="AT325" s="108">
        <f t="shared" si="98"/>
        <v>45257920.163619094</v>
      </c>
      <c r="AU325" s="108">
        <f t="shared" si="105"/>
        <v>-202785037.16157731</v>
      </c>
      <c r="AV325" s="108">
        <f t="shared" si="106"/>
        <v>37914914.616278589</v>
      </c>
      <c r="AW325" s="112">
        <f t="shared" si="107"/>
        <v>19.934491047740597</v>
      </c>
      <c r="AX325" s="109">
        <f t="shared" si="108"/>
        <v>24.179951982866083</v>
      </c>
      <c r="AY325" s="112">
        <f t="shared" si="109"/>
        <v>21.93590853929609</v>
      </c>
      <c r="AZ325" s="108">
        <f t="shared" si="99"/>
        <v>17219.688203347432</v>
      </c>
      <c r="BA325" s="109">
        <f t="shared" si="110"/>
        <v>15648.575472476368</v>
      </c>
    </row>
    <row r="326" spans="1:53" x14ac:dyDescent="0.2">
      <c r="A326" s="21" t="b">
        <f t="shared" si="89"/>
        <v>0</v>
      </c>
      <c r="B326" t="s">
        <v>816</v>
      </c>
      <c r="C326" t="s">
        <v>817</v>
      </c>
      <c r="D326">
        <v>7210</v>
      </c>
      <c r="E326" t="s">
        <v>41</v>
      </c>
      <c r="F326" t="s">
        <v>818</v>
      </c>
      <c r="G326">
        <v>3006</v>
      </c>
      <c r="H326" t="s">
        <v>42</v>
      </c>
      <c r="I326">
        <v>0</v>
      </c>
      <c r="J326" t="s">
        <v>263</v>
      </c>
      <c r="K326" t="s">
        <v>56</v>
      </c>
      <c r="L326">
        <v>45</v>
      </c>
      <c r="M326" t="s">
        <v>819</v>
      </c>
      <c r="N326">
        <v>75</v>
      </c>
      <c r="O326">
        <v>45075</v>
      </c>
      <c r="P326">
        <v>415</v>
      </c>
      <c r="Q326">
        <v>9502</v>
      </c>
      <c r="R326">
        <v>1996</v>
      </c>
      <c r="S326">
        <v>9999</v>
      </c>
      <c r="T326" t="s">
        <v>1188</v>
      </c>
      <c r="U326" s="106">
        <v>2219.5734690277377</v>
      </c>
      <c r="V326" s="104">
        <f>IFERROR(VLOOKUP($C$4&amp;"yr",LOOKUPS!$B$12:$D$26,2,FALSE),"")</f>
        <v>0.12499399999999999</v>
      </c>
      <c r="W326" s="106">
        <v>12.393185309932178</v>
      </c>
      <c r="X326" s="106">
        <v>22.038829829099186</v>
      </c>
      <c r="Y326" s="104">
        <v>0.295443147948389</v>
      </c>
      <c r="Z326" s="104">
        <v>0.41933187802812949</v>
      </c>
      <c r="AA326" s="105">
        <v>14.800887129274598</v>
      </c>
      <c r="AB326" s="105">
        <v>4.82</v>
      </c>
      <c r="AC326" s="106">
        <f>IFERROR((VLOOKUP($C$4&amp;"yr",LOOKUPS!$B$12:$D$26,3,FALSE))*SUM(AA326:AB326),"")</f>
        <v>22.218838418870885</v>
      </c>
      <c r="AD326" s="106">
        <f>IFERROR(VLOOKUP($C$4,LOOKUPS!$F$12:$I$26,4,FALSE),"")</f>
        <v>84.990216928104203</v>
      </c>
      <c r="AE326" s="106">
        <v>214.13</v>
      </c>
      <c r="AF326" s="107">
        <f t="shared" si="90"/>
        <v>0.92291720039916525</v>
      </c>
      <c r="AG326" s="108">
        <f t="shared" si="91"/>
        <v>13817428.32</v>
      </c>
      <c r="AH326" s="109">
        <f t="shared" si="92"/>
        <v>292.39109360141856</v>
      </c>
      <c r="AI326" s="108">
        <f t="shared" si="93"/>
        <v>13486.491505023287</v>
      </c>
      <c r="AJ326" s="108">
        <f t="shared" si="94"/>
        <v>1024538.3919793706</v>
      </c>
      <c r="AK326" s="108">
        <f t="shared" si="100"/>
        <v>13817428.32</v>
      </c>
      <c r="AL326" s="108">
        <f t="shared" si="101"/>
        <v>134206.92761324506</v>
      </c>
      <c r="AM326" s="108">
        <f t="shared" si="102"/>
        <v>1207862.3485192053</v>
      </c>
      <c r="AN326" s="107">
        <f t="shared" si="103"/>
        <v>0.13099258033070113</v>
      </c>
      <c r="AO326" s="107">
        <f t="shared" si="104"/>
        <v>0.79192462006846409</v>
      </c>
      <c r="AP326" s="108">
        <f t="shared" si="95"/>
        <v>81119045.341130674</v>
      </c>
      <c r="AQ326" s="108">
        <f t="shared" si="96"/>
        <v>6443957.5554258758</v>
      </c>
      <c r="AR326" s="108">
        <f t="shared" si="97"/>
        <v>12697294.148940273</v>
      </c>
      <c r="AS326" s="108">
        <f>LOOKUPS!$C$4*('Unit Level Costs'!AK326-'Unit Level Costs'!AG326)</f>
        <v>0</v>
      </c>
      <c r="AT326" s="108">
        <f t="shared" si="98"/>
        <v>26837298.353986133</v>
      </c>
      <c r="AU326" s="108">
        <f t="shared" si="105"/>
        <v>-102656483.01993667</v>
      </c>
      <c r="AV326" s="108">
        <f t="shared" si="106"/>
        <v>24441112.379546285</v>
      </c>
      <c r="AW326" s="112">
        <f t="shared" si="107"/>
        <v>23.855731098887325</v>
      </c>
      <c r="AX326" s="109">
        <f t="shared" si="108"/>
        <v>30.123739677173987</v>
      </c>
      <c r="AY326" s="112">
        <f t="shared" si="109"/>
        <v>27.32807736294474</v>
      </c>
      <c r="AZ326" s="108">
        <f t="shared" si="99"/>
        <v>11341.152105622066</v>
      </c>
      <c r="BA326" s="109">
        <f t="shared" si="110"/>
        <v>9900.1284060382404</v>
      </c>
    </row>
    <row r="327" spans="1:53" x14ac:dyDescent="0.2">
      <c r="A327" s="21" t="b">
        <f t="shared" si="89"/>
        <v>1</v>
      </c>
      <c r="B327" t="s">
        <v>820</v>
      </c>
      <c r="C327" t="s">
        <v>821</v>
      </c>
      <c r="D327">
        <v>7213</v>
      </c>
      <c r="E327" t="s">
        <v>41</v>
      </c>
      <c r="F327">
        <v>1</v>
      </c>
      <c r="G327">
        <v>3007</v>
      </c>
      <c r="H327" t="s">
        <v>42</v>
      </c>
      <c r="I327">
        <v>0</v>
      </c>
      <c r="J327" t="s">
        <v>530</v>
      </c>
      <c r="K327" t="s">
        <v>531</v>
      </c>
      <c r="L327">
        <v>51</v>
      </c>
      <c r="M327" t="s">
        <v>822</v>
      </c>
      <c r="N327">
        <v>83</v>
      </c>
      <c r="O327">
        <v>51083</v>
      </c>
      <c r="P327">
        <v>440</v>
      </c>
      <c r="Q327">
        <v>10106</v>
      </c>
      <c r="R327">
        <v>1995</v>
      </c>
      <c r="S327">
        <v>2045</v>
      </c>
      <c r="T327">
        <v>0</v>
      </c>
      <c r="U327" s="106">
        <v>2423.1993891250927</v>
      </c>
      <c r="V327" s="104">
        <f>IFERROR(VLOOKUP($C$4&amp;"yr",LOOKUPS!$B$12:$D$26,2,FALSE),"")</f>
        <v>0.12499399999999999</v>
      </c>
      <c r="W327" s="106">
        <v>13.173101603207861</v>
      </c>
      <c r="X327" s="106">
        <v>22.609739832452288</v>
      </c>
      <c r="Y327" s="104">
        <v>0.31403569853640789</v>
      </c>
      <c r="Z327" s="104">
        <v>0.45780180960783645</v>
      </c>
      <c r="AA327" s="105">
        <v>13.73313179873815</v>
      </c>
      <c r="AB327" s="105">
        <v>4.82</v>
      </c>
      <c r="AC327" s="106">
        <f>IFERROR((VLOOKUP($C$4&amp;"yr",LOOKUPS!$B$12:$D$26,3,FALSE))*SUM(AA327:AB327),"")</f>
        <v>21.009704346401726</v>
      </c>
      <c r="AD327" s="106">
        <f>IFERROR(VLOOKUP($C$4,LOOKUPS!$F$12:$I$26,4,FALSE),"")</f>
        <v>84.990216928104203</v>
      </c>
      <c r="AE327" s="106">
        <v>214.13</v>
      </c>
      <c r="AF327" s="107">
        <f t="shared" si="90"/>
        <v>0.98158295382382277</v>
      </c>
      <c r="AG327" s="108">
        <f t="shared" si="91"/>
        <v>15581026.560000001</v>
      </c>
      <c r="AH327" s="109">
        <f t="shared" si="92"/>
        <v>301.82429264398053</v>
      </c>
      <c r="AI327" s="108">
        <f t="shared" si="93"/>
        <v>14732.545087896795</v>
      </c>
      <c r="AJ327" s="108">
        <f t="shared" si="94"/>
        <v>1057592.3214245078</v>
      </c>
      <c r="AK327" s="108">
        <f t="shared" si="100"/>
        <v>15581026.560000001</v>
      </c>
      <c r="AL327" s="108">
        <f t="shared" si="101"/>
        <v>151336.53348874173</v>
      </c>
      <c r="AM327" s="108">
        <f t="shared" si="102"/>
        <v>1362028.8013986757</v>
      </c>
      <c r="AN327" s="107">
        <f t="shared" si="103"/>
        <v>0.14309534063645743</v>
      </c>
      <c r="AO327" s="107">
        <f t="shared" si="104"/>
        <v>0.83848761318736531</v>
      </c>
      <c r="AP327" s="108">
        <f t="shared" si="95"/>
        <v>91418166.912101507</v>
      </c>
      <c r="AQ327" s="108">
        <f t="shared" si="96"/>
        <v>6824168.7317943424</v>
      </c>
      <c r="AR327" s="108">
        <f t="shared" si="97"/>
        <v>13931771.104897507</v>
      </c>
      <c r="AS327" s="108">
        <f>LOOKUPS!$C$4*('Unit Level Costs'!AK327-'Unit Level Costs'!AG327)</f>
        <v>0</v>
      </c>
      <c r="AT327" s="108">
        <f t="shared" si="98"/>
        <v>28615822.42867009</v>
      </c>
      <c r="AU327" s="108">
        <f t="shared" si="105"/>
        <v>-115759123.2931992</v>
      </c>
      <c r="AV327" s="108">
        <f t="shared" si="106"/>
        <v>25030805.884264246</v>
      </c>
      <c r="AW327" s="112">
        <f t="shared" si="107"/>
        <v>23.667726568352336</v>
      </c>
      <c r="AX327" s="109">
        <f t="shared" si="108"/>
        <v>28.226685995257075</v>
      </c>
      <c r="AY327" s="112">
        <f t="shared" si="109"/>
        <v>25.607081552442231</v>
      </c>
      <c r="AZ327" s="108">
        <f t="shared" si="99"/>
        <v>11267.115883074583</v>
      </c>
      <c r="BA327" s="109">
        <f t="shared" si="110"/>
        <v>10413.799690075028</v>
      </c>
    </row>
    <row r="328" spans="1:53" x14ac:dyDescent="0.2">
      <c r="A328" s="21" t="b">
        <f t="shared" si="89"/>
        <v>1</v>
      </c>
      <c r="B328" t="s">
        <v>820</v>
      </c>
      <c r="C328" t="s">
        <v>823</v>
      </c>
      <c r="D328">
        <v>7213</v>
      </c>
      <c r="E328" t="s">
        <v>41</v>
      </c>
      <c r="F328">
        <v>2</v>
      </c>
      <c r="G328">
        <v>3008</v>
      </c>
      <c r="H328" t="s">
        <v>42</v>
      </c>
      <c r="I328">
        <v>0</v>
      </c>
      <c r="J328" t="s">
        <v>530</v>
      </c>
      <c r="K328" t="s">
        <v>531</v>
      </c>
      <c r="L328">
        <v>51</v>
      </c>
      <c r="M328" t="s">
        <v>822</v>
      </c>
      <c r="N328">
        <v>83</v>
      </c>
      <c r="O328">
        <v>51083</v>
      </c>
      <c r="P328">
        <v>437</v>
      </c>
      <c r="Q328">
        <v>10086</v>
      </c>
      <c r="R328">
        <v>1996</v>
      </c>
      <c r="S328">
        <v>9999</v>
      </c>
      <c r="T328">
        <v>0</v>
      </c>
      <c r="U328" s="106">
        <v>2412.7337744719543</v>
      </c>
      <c r="V328" s="104">
        <f>IFERROR(VLOOKUP($C$4&amp;"yr",LOOKUPS!$B$12:$D$26,2,FALSE),"")</f>
        <v>0.12499399999999999</v>
      </c>
      <c r="W328" s="106">
        <v>13.134021601197063</v>
      </c>
      <c r="X328" s="106">
        <v>22.605854530379979</v>
      </c>
      <c r="Y328" s="104">
        <v>0.31310406405123264</v>
      </c>
      <c r="Z328" s="104">
        <v>0.45582459826139615</v>
      </c>
      <c r="AA328" s="105">
        <v>13.73313179873815</v>
      </c>
      <c r="AB328" s="105">
        <v>4.82</v>
      </c>
      <c r="AC328" s="106">
        <f>IFERROR((VLOOKUP($C$4&amp;"yr",LOOKUPS!$B$12:$D$26,3,FALSE))*SUM(AA328:AB328),"")</f>
        <v>21.009704346401726</v>
      </c>
      <c r="AD328" s="106">
        <f>IFERROR(VLOOKUP($C$4,LOOKUPS!$F$12:$I$26,4,FALSE),"")</f>
        <v>84.990216928104203</v>
      </c>
      <c r="AE328" s="106">
        <v>214.13</v>
      </c>
      <c r="AF328" s="107">
        <f t="shared" si="90"/>
        <v>0.97964037920711222</v>
      </c>
      <c r="AG328" s="108">
        <f t="shared" si="91"/>
        <v>15444167.328</v>
      </c>
      <c r="AH328" s="109">
        <f t="shared" si="92"/>
        <v>300.17352400961136</v>
      </c>
      <c r="AI328" s="108">
        <f t="shared" si="93"/>
        <v>14683.446898064441</v>
      </c>
      <c r="AJ328" s="108">
        <f t="shared" si="94"/>
        <v>1051808.0281296782</v>
      </c>
      <c r="AK328" s="108">
        <f t="shared" si="100"/>
        <v>15444167.328</v>
      </c>
      <c r="AL328" s="108">
        <f t="shared" si="101"/>
        <v>150007.23713801321</v>
      </c>
      <c r="AM328" s="108">
        <f t="shared" si="102"/>
        <v>1350065.134242119</v>
      </c>
      <c r="AN328" s="107">
        <f t="shared" si="103"/>
        <v>0.14261845614998359</v>
      </c>
      <c r="AO328" s="107">
        <f t="shared" si="104"/>
        <v>0.83702192305712864</v>
      </c>
      <c r="AP328" s="108">
        <f t="shared" si="95"/>
        <v>90525504.514734685</v>
      </c>
      <c r="AQ328" s="108">
        <f t="shared" si="96"/>
        <v>6785679.0176327955</v>
      </c>
      <c r="AR328" s="108">
        <f t="shared" si="97"/>
        <v>13814469.361767681</v>
      </c>
      <c r="AS328" s="108">
        <f>LOOKUPS!$C$4*('Unit Level Costs'!AK328-'Unit Level Costs'!AG328)</f>
        <v>0</v>
      </c>
      <c r="AT328" s="108">
        <f t="shared" si="98"/>
        <v>28364469.31881208</v>
      </c>
      <c r="AU328" s="108">
        <f t="shared" si="105"/>
        <v>-114742328.62630782</v>
      </c>
      <c r="AV328" s="108">
        <f t="shared" si="106"/>
        <v>24747793.586639434</v>
      </c>
      <c r="AW328" s="112">
        <f t="shared" si="107"/>
        <v>23.528812221224328</v>
      </c>
      <c r="AX328" s="109">
        <f t="shared" si="108"/>
        <v>28.110150490787603</v>
      </c>
      <c r="AY328" s="112">
        <f t="shared" si="109"/>
        <v>25.501361236312803</v>
      </c>
      <c r="AZ328" s="108">
        <f t="shared" si="99"/>
        <v>11144.094860268695</v>
      </c>
      <c r="BA328" s="109">
        <f t="shared" si="110"/>
        <v>10282.090940675031</v>
      </c>
    </row>
    <row r="329" spans="1:53" x14ac:dyDescent="0.2">
      <c r="A329" s="21" t="b">
        <f t="shared" si="89"/>
        <v>1</v>
      </c>
      <c r="B329" t="s">
        <v>824</v>
      </c>
      <c r="C329" t="s">
        <v>825</v>
      </c>
      <c r="D329">
        <v>7343</v>
      </c>
      <c r="E329" t="s">
        <v>41</v>
      </c>
      <c r="F329">
        <v>4</v>
      </c>
      <c r="G329">
        <v>3101</v>
      </c>
      <c r="H329" t="s">
        <v>42</v>
      </c>
      <c r="I329">
        <v>0</v>
      </c>
      <c r="J329" t="s">
        <v>240</v>
      </c>
      <c r="K329" t="s">
        <v>226</v>
      </c>
      <c r="L329">
        <v>19</v>
      </c>
      <c r="M329" t="s">
        <v>257</v>
      </c>
      <c r="N329">
        <v>193</v>
      </c>
      <c r="O329">
        <v>19193</v>
      </c>
      <c r="P329">
        <v>645</v>
      </c>
      <c r="Q329">
        <v>10033</v>
      </c>
      <c r="R329">
        <v>1979</v>
      </c>
      <c r="S329">
        <v>9999</v>
      </c>
      <c r="T329">
        <v>0</v>
      </c>
      <c r="U329" s="106">
        <v>2321.5020273723353</v>
      </c>
      <c r="V329" s="104">
        <f>IFERROR(VLOOKUP($C$4&amp;"yr",LOOKUPS!$B$12:$D$26,2,FALSE),"")</f>
        <v>0.12499399999999999</v>
      </c>
      <c r="W329" s="106">
        <v>12.7888002288</v>
      </c>
      <c r="X329" s="106">
        <v>20.094890061340909</v>
      </c>
      <c r="Y329" s="104">
        <v>0.30487427594999994</v>
      </c>
      <c r="Z329" s="104">
        <v>0.43858868317189542</v>
      </c>
      <c r="AA329" s="105">
        <v>17.717417874240592</v>
      </c>
      <c r="AB329" s="105">
        <v>4.82</v>
      </c>
      <c r="AC329" s="106">
        <f>IFERROR((VLOOKUP($C$4&amp;"yr",LOOKUPS!$B$12:$D$26,3,FALSE))*SUM(AA329:AB329),"")</f>
        <v>25.5215395117987</v>
      </c>
      <c r="AD329" s="106">
        <f>IFERROR(VLOOKUP($C$4,LOOKUPS!$F$12:$I$26,4,FALSE),"")</f>
        <v>84.990216928104203</v>
      </c>
      <c r="AE329" s="106">
        <v>214.13</v>
      </c>
      <c r="AF329" s="107">
        <f t="shared" si="90"/>
        <v>0.9744925564728294</v>
      </c>
      <c r="AG329" s="108">
        <f t="shared" si="91"/>
        <v>22675382.640000001</v>
      </c>
      <c r="AH329" s="109">
        <f t="shared" si="92"/>
        <v>448.35609201225003</v>
      </c>
      <c r="AI329" s="108">
        <f t="shared" si="93"/>
        <v>14433.360258263627</v>
      </c>
      <c r="AJ329" s="108">
        <f t="shared" si="94"/>
        <v>1571039.7464109242</v>
      </c>
      <c r="AK329" s="108">
        <f t="shared" si="100"/>
        <v>22675382.640000001</v>
      </c>
      <c r="AL329" s="108">
        <f t="shared" si="101"/>
        <v>220243.11370331125</v>
      </c>
      <c r="AM329" s="108">
        <f t="shared" si="102"/>
        <v>1982188.0233298012</v>
      </c>
      <c r="AN329" s="107">
        <f t="shared" si="103"/>
        <v>0.14018939635770616</v>
      </c>
      <c r="AO329" s="107">
        <f t="shared" si="104"/>
        <v>0.83430316011512318</v>
      </c>
      <c r="AP329" s="108">
        <f t="shared" si="95"/>
        <v>130101201.91643742</v>
      </c>
      <c r="AQ329" s="108">
        <f t="shared" si="96"/>
        <v>9009666.3773186132</v>
      </c>
      <c r="AR329" s="108">
        <f t="shared" si="97"/>
        <v>20091713.46835392</v>
      </c>
      <c r="AS329" s="108">
        <f>LOOKUPS!$C$4*('Unit Level Costs'!AK329-'Unit Level Costs'!AG329)</f>
        <v>0</v>
      </c>
      <c r="AT329" s="108">
        <f t="shared" si="98"/>
        <v>50588489.95722568</v>
      </c>
      <c r="AU329" s="108">
        <f t="shared" si="105"/>
        <v>-168466590.09508988</v>
      </c>
      <c r="AV329" s="108">
        <f t="shared" si="106"/>
        <v>41324481.624245763</v>
      </c>
      <c r="AW329" s="112">
        <f t="shared" si="107"/>
        <v>26.303905880581617</v>
      </c>
      <c r="AX329" s="109">
        <f t="shared" si="108"/>
        <v>31.527995023957494</v>
      </c>
      <c r="AY329" s="112">
        <f t="shared" si="109"/>
        <v>28.602009456552203</v>
      </c>
      <c r="AZ329" s="108">
        <f t="shared" si="99"/>
        <v>18448.296099476171</v>
      </c>
      <c r="BA329" s="109">
        <f t="shared" si="110"/>
        <v>16966.019292975143</v>
      </c>
    </row>
    <row r="330" spans="1:53" x14ac:dyDescent="0.2">
      <c r="A330" s="21" t="b">
        <f t="shared" si="89"/>
        <v>0</v>
      </c>
      <c r="B330" t="s">
        <v>826</v>
      </c>
      <c r="C330" t="s">
        <v>827</v>
      </c>
      <c r="D330">
        <v>7504</v>
      </c>
      <c r="E330" t="s">
        <v>41</v>
      </c>
      <c r="F330">
        <v>2</v>
      </c>
      <c r="G330">
        <v>3120</v>
      </c>
      <c r="H330" t="s">
        <v>42</v>
      </c>
      <c r="I330">
        <v>0</v>
      </c>
      <c r="J330" t="s">
        <v>569</v>
      </c>
      <c r="K330" t="s">
        <v>125</v>
      </c>
      <c r="L330">
        <v>56</v>
      </c>
      <c r="M330" t="s">
        <v>570</v>
      </c>
      <c r="N330">
        <v>5</v>
      </c>
      <c r="O330">
        <v>56005</v>
      </c>
      <c r="P330">
        <v>80</v>
      </c>
      <c r="Q330">
        <v>12337</v>
      </c>
      <c r="R330">
        <v>1995</v>
      </c>
      <c r="S330">
        <v>9999</v>
      </c>
      <c r="T330" t="s">
        <v>1189</v>
      </c>
      <c r="U330" s="106">
        <v>3229.9485472369297</v>
      </c>
      <c r="V330" s="104">
        <f>IFERROR(VLOOKUP($C$4&amp;"yr",LOOKUPS!$B$12:$D$26,2,FALSE),"")</f>
        <v>0.12499399999999999</v>
      </c>
      <c r="W330" s="106">
        <v>15.896763119471123</v>
      </c>
      <c r="X330" s="106">
        <v>54.878030747490442</v>
      </c>
      <c r="Y330" s="104">
        <v>0.37896550569952725</v>
      </c>
      <c r="Z330" s="104">
        <v>0.6102165164374489</v>
      </c>
      <c r="AA330" s="105">
        <v>38.035602019533556</v>
      </c>
      <c r="AB330" s="105">
        <v>4.82</v>
      </c>
      <c r="AC330" s="106">
        <f>IFERROR((VLOOKUP($C$4&amp;"yr",LOOKUPS!$B$12:$D$26,3,FALSE))*SUM(AA330:AB330),"")</f>
        <v>48.530002254319911</v>
      </c>
      <c r="AD330" s="106">
        <f>IFERROR(VLOOKUP($C$4,LOOKUPS!$F$12:$I$26,4,FALSE),"")</f>
        <v>84.990216928104203</v>
      </c>
      <c r="AE330" s="106">
        <v>214.13</v>
      </c>
      <c r="AF330" s="107">
        <f t="shared" si="90"/>
        <v>1.1982771523178808</v>
      </c>
      <c r="AG330" s="108">
        <f t="shared" si="91"/>
        <v>3458307.84</v>
      </c>
      <c r="AH330" s="109">
        <f t="shared" si="92"/>
        <v>49.682759544037822</v>
      </c>
      <c r="AI330" s="108">
        <f t="shared" si="93"/>
        <v>19865.241163288807</v>
      </c>
      <c r="AJ330" s="108">
        <f t="shared" si="94"/>
        <v>174088.38944230854</v>
      </c>
      <c r="AK330" s="108">
        <f t="shared" si="100"/>
        <v>3458307.8400000003</v>
      </c>
      <c r="AL330" s="108">
        <f t="shared" si="101"/>
        <v>33590.105133774836</v>
      </c>
      <c r="AM330" s="108">
        <f t="shared" si="102"/>
        <v>302310.94620397355</v>
      </c>
      <c r="AN330" s="107">
        <f t="shared" si="103"/>
        <v>0.19294856619318843</v>
      </c>
      <c r="AO330" s="107">
        <f t="shared" si="104"/>
        <v>1.0053285861246923</v>
      </c>
      <c r="AP330" s="108">
        <f t="shared" si="95"/>
        <v>20058131.78995626</v>
      </c>
      <c r="AQ330" s="108">
        <f t="shared" si="96"/>
        <v>2726492.0058778818</v>
      </c>
      <c r="AR330" s="108">
        <f t="shared" si="97"/>
        <v>2767441.8888146165</v>
      </c>
      <c r="AS330" s="108">
        <f>LOOKUPS!$C$4*('Unit Level Costs'!AK330-'Unit Level Costs'!AG330)</f>
        <v>7.3517259926131226E-10</v>
      </c>
      <c r="AT330" s="108">
        <f t="shared" si="98"/>
        <v>14671150.900784422</v>
      </c>
      <c r="AU330" s="108">
        <f t="shared" si="105"/>
        <v>-25693472.897616152</v>
      </c>
      <c r="AV330" s="108">
        <f t="shared" si="106"/>
        <v>14529743.687817033</v>
      </c>
      <c r="AW330" s="112">
        <f t="shared" si="107"/>
        <v>83.461876661407516</v>
      </c>
      <c r="AX330" s="109">
        <f t="shared" si="108"/>
        <v>83.019500105068758</v>
      </c>
      <c r="AY330" s="112">
        <f t="shared" si="109"/>
        <v>75.314796430253793</v>
      </c>
      <c r="AZ330" s="108">
        <f t="shared" si="99"/>
        <v>6025.1837144203037</v>
      </c>
      <c r="BA330" s="109">
        <f t="shared" si="110"/>
        <v>6676.9501329126015</v>
      </c>
    </row>
    <row r="331" spans="1:53" x14ac:dyDescent="0.2">
      <c r="A331" s="21" t="b">
        <f t="shared" si="89"/>
        <v>0</v>
      </c>
      <c r="B331" t="s">
        <v>828</v>
      </c>
      <c r="C331" t="s">
        <v>829</v>
      </c>
      <c r="D331">
        <v>7790</v>
      </c>
      <c r="E331" t="s">
        <v>41</v>
      </c>
      <c r="F331">
        <v>44562</v>
      </c>
      <c r="G331">
        <v>3228</v>
      </c>
      <c r="H331" t="s">
        <v>42</v>
      </c>
      <c r="I331">
        <v>0</v>
      </c>
      <c r="J331" t="s">
        <v>539</v>
      </c>
      <c r="K331" t="s">
        <v>540</v>
      </c>
      <c r="L331">
        <v>49</v>
      </c>
      <c r="M331" t="s">
        <v>830</v>
      </c>
      <c r="N331">
        <v>47</v>
      </c>
      <c r="O331">
        <v>49047</v>
      </c>
      <c r="P331">
        <v>458</v>
      </c>
      <c r="Q331">
        <v>9983</v>
      </c>
      <c r="R331">
        <v>1986</v>
      </c>
      <c r="S331">
        <v>2030</v>
      </c>
      <c r="T331">
        <v>0</v>
      </c>
      <c r="U331" s="106">
        <v>2308.1209973786167</v>
      </c>
      <c r="V331" s="104">
        <f>IFERROR(VLOOKUP($C$4&amp;"yr",LOOKUPS!$B$12:$D$26,2,FALSE),"")</f>
        <v>0.12499399999999999</v>
      </c>
      <c r="W331" s="106">
        <v>12.737469493009279</v>
      </c>
      <c r="X331" s="106">
        <v>21.821988759208423</v>
      </c>
      <c r="Y331" s="104">
        <v>0.30365059424192742</v>
      </c>
      <c r="Z331" s="104">
        <v>0.4360606783477638</v>
      </c>
      <c r="AA331" s="105">
        <v>13.498699370783305</v>
      </c>
      <c r="AB331" s="105">
        <v>4.82</v>
      </c>
      <c r="AC331" s="106">
        <f>IFERROR((VLOOKUP($C$4&amp;"yr",LOOKUPS!$B$12:$D$26,3,FALSE))*SUM(AA331:AB331),"")</f>
        <v>20.744231322549474</v>
      </c>
      <c r="AD331" s="106">
        <f>IFERROR(VLOOKUP($C$4,LOOKUPS!$F$12:$I$26,4,FALSE),"")</f>
        <v>84.990216928104203</v>
      </c>
      <c r="AE331" s="106">
        <v>214.13</v>
      </c>
      <c r="AF331" s="107">
        <f t="shared" si="90"/>
        <v>0.96963611993105314</v>
      </c>
      <c r="AG331" s="108">
        <f t="shared" si="91"/>
        <v>16021037.856000001</v>
      </c>
      <c r="AH331" s="109">
        <f t="shared" si="92"/>
        <v>318.92802783719725</v>
      </c>
      <c r="AI331" s="108">
        <f t="shared" si="93"/>
        <v>14336.193751945726</v>
      </c>
      <c r="AJ331" s="108">
        <f t="shared" si="94"/>
        <v>1117523.8095415393</v>
      </c>
      <c r="AK331" s="108">
        <f t="shared" si="100"/>
        <v>16021037.856000002</v>
      </c>
      <c r="AL331" s="108">
        <f t="shared" si="101"/>
        <v>155610.30736211923</v>
      </c>
      <c r="AM331" s="108">
        <f t="shared" si="102"/>
        <v>1400492.766259073</v>
      </c>
      <c r="AN331" s="107">
        <f t="shared" si="103"/>
        <v>0.1392456304138682</v>
      </c>
      <c r="AO331" s="107">
        <f t="shared" si="104"/>
        <v>0.83039048951718497</v>
      </c>
      <c r="AP331" s="108">
        <f t="shared" si="95"/>
        <v>92011142.966082141</v>
      </c>
      <c r="AQ331" s="108">
        <f t="shared" si="96"/>
        <v>6959643.8384598298</v>
      </c>
      <c r="AR331" s="108">
        <f t="shared" si="97"/>
        <v>14234425.431746868</v>
      </c>
      <c r="AS331" s="108">
        <f>LOOKUPS!$C$4*('Unit Level Costs'!AK331-'Unit Level Costs'!AG331)</f>
        <v>2.9406903970452491E-9</v>
      </c>
      <c r="AT331" s="108">
        <f t="shared" si="98"/>
        <v>29052145.908835422</v>
      </c>
      <c r="AU331" s="108">
        <f t="shared" si="105"/>
        <v>-119028184.01059936</v>
      </c>
      <c r="AV331" s="108">
        <f t="shared" si="106"/>
        <v>23229174.134524897</v>
      </c>
      <c r="AW331" s="112">
        <f t="shared" si="107"/>
        <v>20.786290131979015</v>
      </c>
      <c r="AX331" s="109">
        <f t="shared" si="108"/>
        <v>25.031946288383931</v>
      </c>
      <c r="AY331" s="112">
        <f t="shared" si="109"/>
        <v>22.70883270287937</v>
      </c>
      <c r="AZ331" s="108">
        <f t="shared" si="99"/>
        <v>10400.645377918752</v>
      </c>
      <c r="BA331" s="109">
        <f t="shared" si="110"/>
        <v>9520.1208804463895</v>
      </c>
    </row>
    <row r="332" spans="1:53" x14ac:dyDescent="0.2">
      <c r="A332" s="21" t="b">
        <f t="shared" si="89"/>
        <v>1</v>
      </c>
      <c r="B332" t="s">
        <v>831</v>
      </c>
      <c r="C332" t="s">
        <v>832</v>
      </c>
      <c r="D332">
        <v>8042</v>
      </c>
      <c r="E332" t="s">
        <v>41</v>
      </c>
      <c r="F332">
        <v>1</v>
      </c>
      <c r="G332">
        <v>3433</v>
      </c>
      <c r="H332" t="s">
        <v>42</v>
      </c>
      <c r="I332">
        <v>0</v>
      </c>
      <c r="J332" t="s">
        <v>263</v>
      </c>
      <c r="K332" t="s">
        <v>385</v>
      </c>
      <c r="L332">
        <v>37</v>
      </c>
      <c r="M332" t="s">
        <v>833</v>
      </c>
      <c r="N332">
        <v>169</v>
      </c>
      <c r="O332">
        <v>37169</v>
      </c>
      <c r="P332">
        <v>1110</v>
      </c>
      <c r="Q332">
        <v>9185</v>
      </c>
      <c r="R332">
        <v>1974</v>
      </c>
      <c r="S332">
        <v>2038</v>
      </c>
      <c r="T332">
        <v>0</v>
      </c>
      <c r="U332" s="106">
        <v>2115.9201597989809</v>
      </c>
      <c r="V332" s="104">
        <f>IFERROR(VLOOKUP($C$4&amp;"yr",LOOKUPS!$B$12:$D$26,2,FALSE),"")</f>
        <v>0.12499399999999999</v>
      </c>
      <c r="W332" s="106">
        <v>11.97971307197024</v>
      </c>
      <c r="X332" s="106">
        <v>17.264236699461904</v>
      </c>
      <c r="Y332" s="104">
        <v>0.28558631643027715</v>
      </c>
      <c r="Z332" s="104">
        <v>0.39974922513141559</v>
      </c>
      <c r="AA332" s="105">
        <v>8.3985301299573276</v>
      </c>
      <c r="AB332" s="105">
        <v>4.82</v>
      </c>
      <c r="AC332" s="106">
        <f>IFERROR((VLOOKUP($C$4&amp;"yr",LOOKUPS!$B$12:$D$26,3,FALSE))*SUM(AA332:AB332),"")</f>
        <v>14.968761766856796</v>
      </c>
      <c r="AD332" s="106">
        <f>IFERROR(VLOOKUP($C$4,LOOKUPS!$F$12:$I$26,4,FALSE),"")</f>
        <v>84.990216928104203</v>
      </c>
      <c r="AE332" s="106">
        <v>214.13</v>
      </c>
      <c r="AF332" s="107">
        <f t="shared" si="90"/>
        <v>0.89212739272430364</v>
      </c>
      <c r="AG332" s="108">
        <f t="shared" si="91"/>
        <v>35724506.399999999</v>
      </c>
      <c r="AH332" s="109">
        <f t="shared" si="92"/>
        <v>792.99918876239235</v>
      </c>
      <c r="AI332" s="108">
        <f t="shared" si="93"/>
        <v>12856.696632832052</v>
      </c>
      <c r="AJ332" s="108">
        <f t="shared" si="94"/>
        <v>2778669.1574234231</v>
      </c>
      <c r="AK332" s="108">
        <f t="shared" si="100"/>
        <v>35724506.399999999</v>
      </c>
      <c r="AL332" s="108">
        <f t="shared" si="101"/>
        <v>346987.59663576155</v>
      </c>
      <c r="AM332" s="108">
        <f t="shared" si="102"/>
        <v>3122888.3697218536</v>
      </c>
      <c r="AN332" s="107">
        <f t="shared" si="103"/>
        <v>0.12487546266843541</v>
      </c>
      <c r="AO332" s="107">
        <f t="shared" si="104"/>
        <v>0.76725193005586823</v>
      </c>
      <c r="AP332" s="108">
        <f t="shared" si="95"/>
        <v>209730303.73800167</v>
      </c>
      <c r="AQ332" s="108">
        <f t="shared" si="96"/>
        <v>13690525.697275212</v>
      </c>
      <c r="AR332" s="108">
        <f t="shared" si="97"/>
        <v>33287659.227865916</v>
      </c>
      <c r="AS332" s="108">
        <f>LOOKUPS!$C$4*('Unit Level Costs'!AK332-'Unit Level Costs'!AG332)</f>
        <v>0</v>
      </c>
      <c r="AT332" s="108">
        <f t="shared" si="98"/>
        <v>46745772.030854233</v>
      </c>
      <c r="AU332" s="108">
        <f t="shared" si="105"/>
        <v>-265414959.98491403</v>
      </c>
      <c r="AV332" s="108">
        <f t="shared" si="106"/>
        <v>38039300.709082991</v>
      </c>
      <c r="AW332" s="112">
        <f t="shared" si="107"/>
        <v>13.689755258361055</v>
      </c>
      <c r="AX332" s="109">
        <f t="shared" si="108"/>
        <v>17.842581715453257</v>
      </c>
      <c r="AY332" s="112">
        <f t="shared" si="109"/>
        <v>16.186683947612497</v>
      </c>
      <c r="AZ332" s="108">
        <f t="shared" si="99"/>
        <v>17967.219181849872</v>
      </c>
      <c r="BA332" s="109">
        <f t="shared" si="110"/>
        <v>15195.628336780772</v>
      </c>
    </row>
    <row r="333" spans="1:53" x14ac:dyDescent="0.2">
      <c r="A333" s="21" t="b">
        <f t="shared" si="89"/>
        <v>1</v>
      </c>
      <c r="B333" t="s">
        <v>831</v>
      </c>
      <c r="C333" t="s">
        <v>834</v>
      </c>
      <c r="D333">
        <v>8042</v>
      </c>
      <c r="E333" t="s">
        <v>41</v>
      </c>
      <c r="F333">
        <v>2</v>
      </c>
      <c r="G333">
        <v>3434</v>
      </c>
      <c r="H333" t="s">
        <v>42</v>
      </c>
      <c r="I333">
        <v>0</v>
      </c>
      <c r="J333" t="s">
        <v>263</v>
      </c>
      <c r="K333" t="s">
        <v>385</v>
      </c>
      <c r="L333">
        <v>37</v>
      </c>
      <c r="M333" t="s">
        <v>833</v>
      </c>
      <c r="N333">
        <v>169</v>
      </c>
      <c r="O333">
        <v>37169</v>
      </c>
      <c r="P333">
        <v>1110</v>
      </c>
      <c r="Q333">
        <v>9203</v>
      </c>
      <c r="R333">
        <v>1975</v>
      </c>
      <c r="S333">
        <v>2038</v>
      </c>
      <c r="T333">
        <v>0</v>
      </c>
      <c r="U333" s="106">
        <v>2057.6755900012004</v>
      </c>
      <c r="V333" s="104">
        <f>IFERROR(VLOOKUP($C$4&amp;"yr",LOOKUPS!$B$12:$D$26,2,FALSE),"")</f>
        <v>0.12499399999999999</v>
      </c>
      <c r="W333" s="106">
        <v>11.742258820764437</v>
      </c>
      <c r="X333" s="106">
        <v>16.972535246435282</v>
      </c>
      <c r="Y333" s="104">
        <v>0.27992560615156076</v>
      </c>
      <c r="Z333" s="104">
        <v>0.38874539706306976</v>
      </c>
      <c r="AA333" s="105">
        <v>8.3985301299573276</v>
      </c>
      <c r="AB333" s="105">
        <v>4.82</v>
      </c>
      <c r="AC333" s="106">
        <f>IFERROR((VLOOKUP($C$4&amp;"yr",LOOKUPS!$B$12:$D$26,3,FALSE))*SUM(AA333:AB333),"")</f>
        <v>14.968761766856796</v>
      </c>
      <c r="AD333" s="106">
        <f>IFERROR(VLOOKUP($C$4,LOOKUPS!$F$12:$I$26,4,FALSE),"")</f>
        <v>84.990216928104203</v>
      </c>
      <c r="AE333" s="106">
        <v>214.13</v>
      </c>
      <c r="AF333" s="107">
        <f t="shared" si="90"/>
        <v>0.89387570987934317</v>
      </c>
      <c r="AG333" s="108">
        <f t="shared" si="91"/>
        <v>35794516.32</v>
      </c>
      <c r="AH333" s="109">
        <f t="shared" si="92"/>
        <v>799.28257717176757</v>
      </c>
      <c r="AI333" s="108">
        <f t="shared" si="93"/>
        <v>12780.623889171429</v>
      </c>
      <c r="AJ333" s="108">
        <f t="shared" si="94"/>
        <v>2800686.1504098736</v>
      </c>
      <c r="AK333" s="108">
        <f t="shared" si="100"/>
        <v>35794516.32</v>
      </c>
      <c r="AL333" s="108">
        <f t="shared" si="101"/>
        <v>347667.59410331125</v>
      </c>
      <c r="AM333" s="108">
        <f t="shared" si="102"/>
        <v>3129008.3469298012</v>
      </c>
      <c r="AN333" s="107">
        <f t="shared" si="103"/>
        <v>0.12413657776414216</v>
      </c>
      <c r="AO333" s="107">
        <f t="shared" si="104"/>
        <v>0.76973913211520095</v>
      </c>
      <c r="AP333" s="108">
        <f t="shared" si="95"/>
        <v>205573163.0844582</v>
      </c>
      <c r="AQ333" s="108">
        <f t="shared" si="96"/>
        <v>13565851.712909453</v>
      </c>
      <c r="AR333" s="108">
        <f t="shared" si="97"/>
        <v>32886381.653843135</v>
      </c>
      <c r="AS333" s="108">
        <f>LOOKUPS!$C$4*('Unit Level Costs'!AK333-'Unit Level Costs'!AG333)</f>
        <v>0</v>
      </c>
      <c r="AT333" s="108">
        <f t="shared" si="98"/>
        <v>46837380.511698589</v>
      </c>
      <c r="AU333" s="108">
        <f t="shared" si="105"/>
        <v>-265935098.17541254</v>
      </c>
      <c r="AV333" s="108">
        <f t="shared" si="106"/>
        <v>32927678.787496865</v>
      </c>
      <c r="AW333" s="112">
        <f t="shared" si="107"/>
        <v>11.757004183663343</v>
      </c>
      <c r="AX333" s="109">
        <f t="shared" si="108"/>
        <v>15.274011276204368</v>
      </c>
      <c r="AY333" s="112">
        <f t="shared" si="109"/>
        <v>13.85649213118422</v>
      </c>
      <c r="AZ333" s="108">
        <f t="shared" si="99"/>
        <v>15380.706265614484</v>
      </c>
      <c r="BA333" s="109">
        <f t="shared" si="110"/>
        <v>13050.274643866311</v>
      </c>
    </row>
    <row r="334" spans="1:53" x14ac:dyDescent="0.2">
      <c r="A334" s="21" t="b">
        <f t="shared" ref="A334:A397" si="111">AND($S334&gt;2030,$T334=0)</f>
        <v>0</v>
      </c>
      <c r="B334" t="s">
        <v>122</v>
      </c>
      <c r="C334" t="s">
        <v>123</v>
      </c>
      <c r="D334">
        <v>8066</v>
      </c>
      <c r="E334" t="s">
        <v>41</v>
      </c>
      <c r="F334" t="s">
        <v>124</v>
      </c>
      <c r="G334">
        <v>3455</v>
      </c>
      <c r="H334" t="s">
        <v>42</v>
      </c>
      <c r="I334">
        <v>0</v>
      </c>
      <c r="J334" t="s">
        <v>569</v>
      </c>
      <c r="K334" t="s">
        <v>125</v>
      </c>
      <c r="L334">
        <v>56</v>
      </c>
      <c r="M334" t="s">
        <v>835</v>
      </c>
      <c r="N334">
        <v>37</v>
      </c>
      <c r="O334">
        <v>56037</v>
      </c>
      <c r="P334">
        <v>531</v>
      </c>
      <c r="Q334">
        <v>10373</v>
      </c>
      <c r="R334">
        <v>1974</v>
      </c>
      <c r="S334">
        <v>9999</v>
      </c>
      <c r="T334" t="s">
        <v>1188</v>
      </c>
      <c r="U334" s="106">
        <v>2439.8540945488394</v>
      </c>
      <c r="V334" s="104">
        <f>IFERROR(VLOOKUP($C$4&amp;"yr",LOOKUPS!$B$12:$D$26,2,FALSE),"")</f>
        <v>0.12499399999999999</v>
      </c>
      <c r="W334" s="106">
        <v>13.235074386477207</v>
      </c>
      <c r="X334" s="106">
        <v>21.584410614137443</v>
      </c>
      <c r="Y334" s="104">
        <v>0.31551307773459875</v>
      </c>
      <c r="Z334" s="104">
        <v>0.46094829202925569</v>
      </c>
      <c r="AA334" s="105">
        <v>12.046726195965238</v>
      </c>
      <c r="AB334" s="105">
        <v>4.82</v>
      </c>
      <c r="AC334" s="106">
        <f>IFERROR((VLOOKUP($C$4&amp;"yr",LOOKUPS!$B$12:$D$26,3,FALSE))*SUM(AA334:AB334),"")</f>
        <v>19.100006107488554</v>
      </c>
      <c r="AD334" s="106">
        <f>IFERROR(VLOOKUP($C$4,LOOKUPS!$F$12:$I$26,4,FALSE),"")</f>
        <v>84.990216928104203</v>
      </c>
      <c r="AE334" s="106">
        <v>214.13</v>
      </c>
      <c r="AF334" s="107">
        <f t="shared" ref="AF334:AF397" si="112">(AE334/2000000)*Q334/1.1023</f>
        <v>1.0075163249569081</v>
      </c>
      <c r="AG334" s="108">
        <f t="shared" ref="AG334:AG397" si="113">$C$3*8760*P334*Q334/1000</f>
        <v>19300252.752</v>
      </c>
      <c r="AH334" s="109">
        <f t="shared" ref="AH334:AH397" si="114">(P334*(1-Y334))</f>
        <v>363.46255572292807</v>
      </c>
      <c r="AI334" s="108">
        <f t="shared" ref="AI334:AI397" si="115">(1+Z334)*Q334</f>
        <v>15154.416633219467</v>
      </c>
      <c r="AJ334" s="108">
        <f t="shared" ref="AJ334:AJ397" si="116">AH334*$C$3*8760</f>
        <v>1273572.7952531402</v>
      </c>
      <c r="AK334" s="108">
        <f t="shared" si="100"/>
        <v>19300252.752</v>
      </c>
      <c r="AL334" s="108">
        <f t="shared" si="101"/>
        <v>187460.90546066224</v>
      </c>
      <c r="AM334" s="108">
        <f t="shared" si="102"/>
        <v>1687148.1491459601</v>
      </c>
      <c r="AN334" s="107">
        <f t="shared" si="103"/>
        <v>0.14719292541373877</v>
      </c>
      <c r="AO334" s="107">
        <f t="shared" si="104"/>
        <v>0.86032339954316939</v>
      </c>
      <c r="AP334" s="108">
        <f t="shared" ref="AP334:AP397" si="117">AH334*U334*V334*1000</f>
        <v>110844129.82584269</v>
      </c>
      <c r="AQ334" s="108">
        <f t="shared" ref="AQ334:AQ397" si="118">AH334*X334*1000</f>
        <v>7845125.0455874903</v>
      </c>
      <c r="AR334" s="108">
        <f t="shared" ref="AR334:AR397" si="119">AJ334*W334</f>
        <v>16855830.681769013</v>
      </c>
      <c r="AS334" s="108">
        <f>LOOKUPS!$C$4*('Unit Level Costs'!AK334-'Unit Level Costs'!AG334)</f>
        <v>0</v>
      </c>
      <c r="AT334" s="108">
        <f t="shared" ref="AT334:AT397" si="120">AM334*AC334</f>
        <v>32224539.952925846</v>
      </c>
      <c r="AU334" s="108">
        <f t="shared" si="105"/>
        <v>-143391087.18576464</v>
      </c>
      <c r="AV334" s="108">
        <f t="shared" si="106"/>
        <v>24378538.320360392</v>
      </c>
      <c r="AW334" s="112">
        <f t="shared" si="107"/>
        <v>19.141849143782018</v>
      </c>
      <c r="AX334" s="109">
        <f t="shared" si="108"/>
        <v>22.249597249065079</v>
      </c>
      <c r="AY334" s="112">
        <f t="shared" si="109"/>
        <v>20.184702212705325</v>
      </c>
      <c r="AZ334" s="108">
        <f t="shared" ref="AZ334:AZ397" si="121">AY334*P334</f>
        <v>10718.076874946528</v>
      </c>
      <c r="BA334" s="109">
        <f t="shared" si="110"/>
        <v>10164.321895348252</v>
      </c>
    </row>
    <row r="335" spans="1:53" x14ac:dyDescent="0.2">
      <c r="A335" s="21" t="b">
        <f t="shared" si="111"/>
        <v>0</v>
      </c>
      <c r="B335" t="s">
        <v>122</v>
      </c>
      <c r="C335" t="s">
        <v>126</v>
      </c>
      <c r="D335">
        <v>8066</v>
      </c>
      <c r="E335" t="s">
        <v>41</v>
      </c>
      <c r="F335" t="s">
        <v>127</v>
      </c>
      <c r="G335">
        <v>3456</v>
      </c>
      <c r="H335" t="s">
        <v>42</v>
      </c>
      <c r="I335">
        <v>0</v>
      </c>
      <c r="J335" t="s">
        <v>569</v>
      </c>
      <c r="K335" t="s">
        <v>125</v>
      </c>
      <c r="L335">
        <v>56</v>
      </c>
      <c r="M335" t="s">
        <v>835</v>
      </c>
      <c r="N335">
        <v>37</v>
      </c>
      <c r="O335">
        <v>56037</v>
      </c>
      <c r="P335">
        <v>527</v>
      </c>
      <c r="Q335">
        <v>10396</v>
      </c>
      <c r="R335">
        <v>1975</v>
      </c>
      <c r="S335">
        <v>9999</v>
      </c>
      <c r="T335" t="s">
        <v>1188</v>
      </c>
      <c r="U335" s="106">
        <v>2528.1441646146504</v>
      </c>
      <c r="V335" s="104">
        <f>IFERROR(VLOOKUP($C$4&amp;"yr",LOOKUPS!$B$12:$D$26,2,FALSE),"")</f>
        <v>0.12499399999999999</v>
      </c>
      <c r="W335" s="106">
        <v>13.559196861930189</v>
      </c>
      <c r="X335" s="106">
        <v>22.023003006111992</v>
      </c>
      <c r="Y335" s="104">
        <v>0.32323988582096774</v>
      </c>
      <c r="Z335" s="104">
        <v>0.47762845216297273</v>
      </c>
      <c r="AA335" s="105">
        <v>12.046726195965238</v>
      </c>
      <c r="AB335" s="105">
        <v>4.82</v>
      </c>
      <c r="AC335" s="106">
        <f>IFERROR((VLOOKUP($C$4&amp;"yr",LOOKUPS!$B$12:$D$26,3,FALSE))*SUM(AA335:AB335),"")</f>
        <v>19.100006107488554</v>
      </c>
      <c r="AD335" s="106">
        <f>IFERROR(VLOOKUP($C$4,LOOKUPS!$F$12:$I$26,4,FALSE),"")</f>
        <v>84.990216928104203</v>
      </c>
      <c r="AE335" s="106">
        <v>214.13</v>
      </c>
      <c r="AF335" s="107">
        <f t="shared" si="112"/>
        <v>1.0097502857661251</v>
      </c>
      <c r="AG335" s="108">
        <f t="shared" si="113"/>
        <v>19197336.767999999</v>
      </c>
      <c r="AH335" s="109">
        <f t="shared" si="114"/>
        <v>356.65258017234999</v>
      </c>
      <c r="AI335" s="108">
        <f t="shared" si="115"/>
        <v>15361.425388686264</v>
      </c>
      <c r="AJ335" s="108">
        <f t="shared" si="116"/>
        <v>1249710.6409239143</v>
      </c>
      <c r="AK335" s="108">
        <f t="shared" ref="AK335:AK396" si="122">AJ335*AI335/1000</f>
        <v>19197336.767999999</v>
      </c>
      <c r="AL335" s="108">
        <f t="shared" ref="AL335:AL396" si="123">($AK335*$AE335/2000)/1.1023*0.1</f>
        <v>186461.29556980132</v>
      </c>
      <c r="AM335" s="108">
        <f t="shared" ref="AM335:AM396" si="124">($AK335*$AE335/2000)/1.1023*0.9</f>
        <v>1678151.6601282118</v>
      </c>
      <c r="AN335" s="107">
        <f t="shared" ref="AN335:AN396" si="125">AL335/AJ335</f>
        <v>0.14920357518277191</v>
      </c>
      <c r="AO335" s="107">
        <f t="shared" ref="AO335:AO396" si="126">AF335-AN335</f>
        <v>0.86054671058335319</v>
      </c>
      <c r="AP335" s="108">
        <f t="shared" si="117"/>
        <v>112703232.40484951</v>
      </c>
      <c r="AQ335" s="108">
        <f t="shared" si="118"/>
        <v>7854560.8452732619</v>
      </c>
      <c r="AR335" s="108">
        <f t="shared" si="119"/>
        <v>16945072.600736305</v>
      </c>
      <c r="AS335" s="108">
        <f>LOOKUPS!$C$4*('Unit Level Costs'!AK335-'Unit Level Costs'!AG335)</f>
        <v>0</v>
      </c>
      <c r="AT335" s="108">
        <f t="shared" si="120"/>
        <v>32052706.957740903</v>
      </c>
      <c r="AU335" s="108">
        <f t="shared" ref="AU335:AU398" si="127">-AM335*AD335</f>
        <v>-142626473.63255492</v>
      </c>
      <c r="AV335" s="108">
        <f t="shared" ref="AV335:AV396" si="128">SUM(AP335:AU335)</f>
        <v>26929099.17604506</v>
      </c>
      <c r="AW335" s="112">
        <f t="shared" ref="AW335:AW396" si="129">IFERROR(AV335/AJ335,0)</f>
        <v>21.548267490253831</v>
      </c>
      <c r="AX335" s="109">
        <f t="shared" ref="AX335:AX396" si="130">AW335/AO335</f>
        <v>25.040206679363806</v>
      </c>
      <c r="AY335" s="112">
        <f t="shared" ref="AY335:AY396" si="131">AX335/1.1023</f>
        <v>22.716326480417131</v>
      </c>
      <c r="AZ335" s="108">
        <f t="shared" si="121"/>
        <v>11971.504055179828</v>
      </c>
      <c r="BA335" s="109">
        <f t="shared" si="110"/>
        <v>11355.936967363768</v>
      </c>
    </row>
    <row r="336" spans="1:53" x14ac:dyDescent="0.2">
      <c r="A336" s="21" t="b">
        <f t="shared" si="111"/>
        <v>1</v>
      </c>
      <c r="B336" t="s">
        <v>122</v>
      </c>
      <c r="C336" t="s">
        <v>128</v>
      </c>
      <c r="D336">
        <v>8066</v>
      </c>
      <c r="E336" t="s">
        <v>41</v>
      </c>
      <c r="F336" t="s">
        <v>129</v>
      </c>
      <c r="G336">
        <v>3457</v>
      </c>
      <c r="H336" t="s">
        <v>42</v>
      </c>
      <c r="I336">
        <v>0</v>
      </c>
      <c r="J336" t="s">
        <v>569</v>
      </c>
      <c r="K336" t="s">
        <v>125</v>
      </c>
      <c r="L336">
        <v>56</v>
      </c>
      <c r="M336" t="s">
        <v>835</v>
      </c>
      <c r="N336">
        <v>37</v>
      </c>
      <c r="O336">
        <v>56037</v>
      </c>
      <c r="P336">
        <v>523</v>
      </c>
      <c r="Q336">
        <v>10441</v>
      </c>
      <c r="R336">
        <v>1976</v>
      </c>
      <c r="S336">
        <v>2037</v>
      </c>
      <c r="T336">
        <v>0</v>
      </c>
      <c r="U336" s="106">
        <v>2544.350134308238</v>
      </c>
      <c r="V336" s="104">
        <f>IFERROR(VLOOKUP($C$4&amp;"yr",LOOKUPS!$B$12:$D$26,2,FALSE),"")</f>
        <v>0.12499399999999999</v>
      </c>
      <c r="W336" s="106">
        <v>13.617897519137236</v>
      </c>
      <c r="X336" s="106">
        <v>22.136155421873219</v>
      </c>
      <c r="Y336" s="104">
        <v>0.32463926027702383</v>
      </c>
      <c r="Z336" s="104">
        <v>0.48069015739675153</v>
      </c>
      <c r="AA336" s="105">
        <v>12.046726195965238</v>
      </c>
      <c r="AB336" s="105">
        <v>4.82</v>
      </c>
      <c r="AC336" s="106">
        <f>IFERROR((VLOOKUP($C$4&amp;"yr",LOOKUPS!$B$12:$D$26,3,FALSE))*SUM(AA336:AB336),"")</f>
        <v>19.100006107488554</v>
      </c>
      <c r="AD336" s="106">
        <f>IFERROR(VLOOKUP($C$4,LOOKUPS!$F$12:$I$26,4,FALSE),"")</f>
        <v>84.990216928104203</v>
      </c>
      <c r="AE336" s="106">
        <v>214.13</v>
      </c>
      <c r="AF336" s="107">
        <f t="shared" si="112"/>
        <v>1.0141210786537238</v>
      </c>
      <c r="AG336" s="108">
        <f t="shared" si="113"/>
        <v>19134093.072000001</v>
      </c>
      <c r="AH336" s="109">
        <f t="shared" si="114"/>
        <v>353.21366687511653</v>
      </c>
      <c r="AI336" s="108">
        <f t="shared" si="115"/>
        <v>15459.885933379483</v>
      </c>
      <c r="AJ336" s="108">
        <f t="shared" si="116"/>
        <v>1237660.6887304084</v>
      </c>
      <c r="AK336" s="108">
        <f t="shared" si="122"/>
        <v>19134093.072000004</v>
      </c>
      <c r="AL336" s="108">
        <f t="shared" si="123"/>
        <v>185847.01757721859</v>
      </c>
      <c r="AM336" s="108">
        <f t="shared" si="124"/>
        <v>1672623.1581949671</v>
      </c>
      <c r="AN336" s="107">
        <f t="shared" si="125"/>
        <v>0.15015990995711462</v>
      </c>
      <c r="AO336" s="107">
        <f t="shared" si="126"/>
        <v>0.86396116869660922</v>
      </c>
      <c r="AP336" s="108">
        <f t="shared" si="117"/>
        <v>112332012.89870647</v>
      </c>
      <c r="AQ336" s="108">
        <f t="shared" si="118"/>
        <v>7818792.6270773327</v>
      </c>
      <c r="AR336" s="108">
        <f t="shared" si="119"/>
        <v>16854336.422595512</v>
      </c>
      <c r="AS336" s="108">
        <f>LOOKUPS!$C$4*('Unit Level Costs'!AK336-'Unit Level Costs'!AG336)</f>
        <v>5.8813807940904981E-9</v>
      </c>
      <c r="AT336" s="108">
        <f t="shared" si="120"/>
        <v>31947112.537050664</v>
      </c>
      <c r="AU336" s="108">
        <f t="shared" si="127"/>
        <v>-142156605.05396101</v>
      </c>
      <c r="AV336" s="108">
        <f t="shared" si="128"/>
        <v>26795649.431468964</v>
      </c>
      <c r="AW336" s="112">
        <f t="shared" si="129"/>
        <v>21.650238773403981</v>
      </c>
      <c r="AX336" s="109">
        <f t="shared" si="130"/>
        <v>25.059272983374942</v>
      </c>
      <c r="AY336" s="112">
        <f t="shared" si="131"/>
        <v>22.73362331794878</v>
      </c>
      <c r="AZ336" s="108">
        <f t="shared" si="121"/>
        <v>11889.684995287213</v>
      </c>
      <c r="BA336" s="109">
        <f t="shared" ref="BA336:BA372" si="132">AW336*P336</f>
        <v>11323.074878490283</v>
      </c>
    </row>
    <row r="337" spans="1:53" x14ac:dyDescent="0.2">
      <c r="A337" s="21" t="b">
        <f t="shared" si="111"/>
        <v>1</v>
      </c>
      <c r="B337" t="s">
        <v>122</v>
      </c>
      <c r="C337" t="s">
        <v>130</v>
      </c>
      <c r="D337">
        <v>8066</v>
      </c>
      <c r="E337" t="s">
        <v>41</v>
      </c>
      <c r="F337" t="s">
        <v>131</v>
      </c>
      <c r="G337">
        <v>3458</v>
      </c>
      <c r="H337" t="s">
        <v>42</v>
      </c>
      <c r="I337">
        <v>0</v>
      </c>
      <c r="J337" t="s">
        <v>569</v>
      </c>
      <c r="K337" t="s">
        <v>125</v>
      </c>
      <c r="L337">
        <v>56</v>
      </c>
      <c r="M337" t="s">
        <v>835</v>
      </c>
      <c r="N337">
        <v>37</v>
      </c>
      <c r="O337">
        <v>56037</v>
      </c>
      <c r="P337">
        <v>530</v>
      </c>
      <c r="Q337">
        <v>10465</v>
      </c>
      <c r="R337">
        <v>1979</v>
      </c>
      <c r="S337">
        <v>2037</v>
      </c>
      <c r="T337">
        <v>0</v>
      </c>
      <c r="U337" s="106">
        <v>2471.6008900289371</v>
      </c>
      <c r="V337" s="104">
        <f>IFERROR(VLOOKUP($C$4&amp;"yr",LOOKUPS!$B$12:$D$26,2,FALSE),"")</f>
        <v>0.12499399999999999</v>
      </c>
      <c r="W337" s="106">
        <v>13.352469031130221</v>
      </c>
      <c r="X337" s="106">
        <v>21.738673016312283</v>
      </c>
      <c r="Y337" s="104">
        <v>0.31831166764519847</v>
      </c>
      <c r="Z337" s="104">
        <v>0.46694604049571031</v>
      </c>
      <c r="AA337" s="105">
        <v>12.046726195965238</v>
      </c>
      <c r="AB337" s="105">
        <v>4.82</v>
      </c>
      <c r="AC337" s="106">
        <f>IFERROR((VLOOKUP($C$4&amp;"yr",LOOKUPS!$B$12:$D$26,3,FALSE))*SUM(AA337:AB337),"")</f>
        <v>19.100006107488554</v>
      </c>
      <c r="AD337" s="106">
        <f>IFERROR(VLOOKUP($C$4,LOOKUPS!$F$12:$I$26,4,FALSE),"")</f>
        <v>84.990216928104203</v>
      </c>
      <c r="AE337" s="106">
        <v>214.13</v>
      </c>
      <c r="AF337" s="107">
        <f t="shared" si="112"/>
        <v>1.0164521681937764</v>
      </c>
      <c r="AG337" s="108">
        <f t="shared" si="113"/>
        <v>19434760.800000001</v>
      </c>
      <c r="AH337" s="109">
        <f t="shared" si="114"/>
        <v>361.29481614804479</v>
      </c>
      <c r="AI337" s="108">
        <f t="shared" si="115"/>
        <v>15351.59031378761</v>
      </c>
      <c r="AJ337" s="108">
        <f t="shared" si="116"/>
        <v>1265977.0357827491</v>
      </c>
      <c r="AK337" s="108">
        <f t="shared" si="122"/>
        <v>19434760.800000001</v>
      </c>
      <c r="AL337" s="108">
        <f t="shared" si="123"/>
        <v>188767.36505960266</v>
      </c>
      <c r="AM337" s="108">
        <f t="shared" si="124"/>
        <v>1698906.2855364238</v>
      </c>
      <c r="AN337" s="107">
        <f t="shared" si="125"/>
        <v>0.14910804834851404</v>
      </c>
      <c r="AO337" s="107">
        <f t="shared" si="126"/>
        <v>0.86734411984526227</v>
      </c>
      <c r="AP337" s="108">
        <f t="shared" si="117"/>
        <v>111616715.78475866</v>
      </c>
      <c r="AQ337" s="108">
        <f t="shared" si="118"/>
        <v>7854069.8707310082</v>
      </c>
      <c r="AR337" s="108">
        <f t="shared" si="119"/>
        <v>16903919.164411195</v>
      </c>
      <c r="AS337" s="108">
        <f>LOOKUPS!$C$4*('Unit Level Costs'!AK337-'Unit Level Costs'!AG337)</f>
        <v>0</v>
      </c>
      <c r="AT337" s="108">
        <f t="shared" si="120"/>
        <v>32449120.429796387</v>
      </c>
      <c r="AU337" s="108">
        <f t="shared" si="127"/>
        <v>-144390413.74826041</v>
      </c>
      <c r="AV337" s="108">
        <f t="shared" si="128"/>
        <v>24433411.501436859</v>
      </c>
      <c r="AW337" s="112">
        <f t="shared" si="129"/>
        <v>19.300043216289282</v>
      </c>
      <c r="AX337" s="109">
        <f t="shared" si="130"/>
        <v>22.251886851705972</v>
      </c>
      <c r="AY337" s="112">
        <f t="shared" si="131"/>
        <v>20.186779326595275</v>
      </c>
      <c r="AZ337" s="108">
        <f t="shared" si="121"/>
        <v>10698.993043095496</v>
      </c>
      <c r="BA337" s="109">
        <f t="shared" si="132"/>
        <v>10229.022904633319</v>
      </c>
    </row>
    <row r="338" spans="1:53" x14ac:dyDescent="0.2">
      <c r="A338" s="21" t="b">
        <f t="shared" si="111"/>
        <v>1</v>
      </c>
      <c r="B338" t="s">
        <v>836</v>
      </c>
      <c r="C338" t="s">
        <v>837</v>
      </c>
      <c r="D338">
        <v>8069</v>
      </c>
      <c r="E338" t="s">
        <v>41</v>
      </c>
      <c r="F338">
        <v>1</v>
      </c>
      <c r="G338">
        <v>3459</v>
      </c>
      <c r="H338" t="s">
        <v>42</v>
      </c>
      <c r="I338">
        <v>0</v>
      </c>
      <c r="J338" t="s">
        <v>539</v>
      </c>
      <c r="K338" t="s">
        <v>540</v>
      </c>
      <c r="L338">
        <v>49</v>
      </c>
      <c r="M338" t="s">
        <v>699</v>
      </c>
      <c r="N338">
        <v>15</v>
      </c>
      <c r="O338">
        <v>49015</v>
      </c>
      <c r="P338">
        <v>459</v>
      </c>
      <c r="Q338">
        <v>10283</v>
      </c>
      <c r="R338">
        <v>1977</v>
      </c>
      <c r="S338">
        <v>2036</v>
      </c>
      <c r="T338">
        <v>0</v>
      </c>
      <c r="U338" s="106">
        <v>2409.0422567772207</v>
      </c>
      <c r="V338" s="104">
        <f>IFERROR(VLOOKUP($C$4&amp;"yr",LOOKUPS!$B$12:$D$26,2,FALSE),"")</f>
        <v>0.12499399999999999</v>
      </c>
      <c r="W338" s="106">
        <v>13.120211644266453</v>
      </c>
      <c r="X338" s="106">
        <v>22.278717315868757</v>
      </c>
      <c r="Y338" s="104">
        <v>0.31277484625559931</v>
      </c>
      <c r="Z338" s="104">
        <v>0.45512718000995867</v>
      </c>
      <c r="AA338" s="105">
        <v>13.236828775264769</v>
      </c>
      <c r="AB338" s="105">
        <v>4.82</v>
      </c>
      <c r="AC338" s="106">
        <f>IFERROR((VLOOKUP($C$4&amp;"yr",LOOKUPS!$B$12:$D$26,3,FALSE))*SUM(AA338:AB338),"")</f>
        <v>20.447687113811906</v>
      </c>
      <c r="AD338" s="106">
        <f>IFERROR(VLOOKUP($C$4,LOOKUPS!$F$12:$I$26,4,FALSE),"")</f>
        <v>84.990216928104203</v>
      </c>
      <c r="AE338" s="106">
        <v>214.13</v>
      </c>
      <c r="AF338" s="107">
        <f t="shared" si="112"/>
        <v>0.99877473918171089</v>
      </c>
      <c r="AG338" s="108">
        <f t="shared" si="113"/>
        <v>16538519.088</v>
      </c>
      <c r="AH338" s="109">
        <f t="shared" si="114"/>
        <v>315.43634556867994</v>
      </c>
      <c r="AI338" s="108">
        <f t="shared" si="115"/>
        <v>14963.072792042403</v>
      </c>
      <c r="AJ338" s="108">
        <f t="shared" si="116"/>
        <v>1105288.9548726545</v>
      </c>
      <c r="AK338" s="108">
        <f t="shared" si="122"/>
        <v>16538519.088</v>
      </c>
      <c r="AL338" s="108">
        <f t="shared" si="123"/>
        <v>160636.53689165565</v>
      </c>
      <c r="AM338" s="108">
        <f t="shared" si="124"/>
        <v>1445728.8320249007</v>
      </c>
      <c r="AN338" s="107">
        <f t="shared" si="125"/>
        <v>0.14533442696906651</v>
      </c>
      <c r="AO338" s="107">
        <f t="shared" si="126"/>
        <v>0.85344031221264438</v>
      </c>
      <c r="AP338" s="108">
        <f t="shared" si="117"/>
        <v>94982876.327876717</v>
      </c>
      <c r="AQ338" s="108">
        <f t="shared" si="118"/>
        <v>7027517.174075311</v>
      </c>
      <c r="AR338" s="108">
        <f t="shared" si="119"/>
        <v>14501625.0159993</v>
      </c>
      <c r="AS338" s="108">
        <f>LOOKUPS!$C$4*('Unit Level Costs'!AK338-'Unit Level Costs'!AG338)</f>
        <v>0</v>
      </c>
      <c r="AT338" s="108">
        <f t="shared" si="120"/>
        <v>29561810.8086619</v>
      </c>
      <c r="AU338" s="108">
        <f t="shared" si="127"/>
        <v>-122872807.05301103</v>
      </c>
      <c r="AV338" s="108">
        <f t="shared" si="128"/>
        <v>23201022.273602188</v>
      </c>
      <c r="AW338" s="112">
        <f t="shared" si="129"/>
        <v>20.990911174241567</v>
      </c>
      <c r="AX338" s="109">
        <f t="shared" si="130"/>
        <v>24.595640578331906</v>
      </c>
      <c r="AY338" s="112">
        <f t="shared" si="131"/>
        <v>22.313018759259645</v>
      </c>
      <c r="AZ338" s="108">
        <f t="shared" si="121"/>
        <v>10241.675610500177</v>
      </c>
      <c r="BA338" s="109">
        <f t="shared" si="132"/>
        <v>9634.8282289768795</v>
      </c>
    </row>
    <row r="339" spans="1:53" x14ac:dyDescent="0.2">
      <c r="A339" s="21" t="b">
        <f t="shared" si="111"/>
        <v>1</v>
      </c>
      <c r="B339" t="s">
        <v>836</v>
      </c>
      <c r="C339" t="s">
        <v>838</v>
      </c>
      <c r="D339">
        <v>8069</v>
      </c>
      <c r="E339" t="s">
        <v>41</v>
      </c>
      <c r="F339">
        <v>2</v>
      </c>
      <c r="G339">
        <v>3460</v>
      </c>
      <c r="H339" t="s">
        <v>42</v>
      </c>
      <c r="I339">
        <v>0</v>
      </c>
      <c r="J339" t="s">
        <v>539</v>
      </c>
      <c r="K339" t="s">
        <v>540</v>
      </c>
      <c r="L339">
        <v>49</v>
      </c>
      <c r="M339" t="s">
        <v>699</v>
      </c>
      <c r="N339">
        <v>15</v>
      </c>
      <c r="O339">
        <v>49015</v>
      </c>
      <c r="P339">
        <v>450</v>
      </c>
      <c r="Q339">
        <v>10325</v>
      </c>
      <c r="R339">
        <v>1977</v>
      </c>
      <c r="S339">
        <v>2036</v>
      </c>
      <c r="T339">
        <v>0</v>
      </c>
      <c r="U339" s="106">
        <v>2493.5769925851168</v>
      </c>
      <c r="V339" s="104">
        <f>IFERROR(VLOOKUP($C$4&amp;"yr",LOOKUPS!$B$12:$D$26,2,FALSE),"")</f>
        <v>0.12499399999999999</v>
      </c>
      <c r="W339" s="106">
        <v>13.433172526371145</v>
      </c>
      <c r="X339" s="106">
        <v>22.786398143592795</v>
      </c>
      <c r="Y339" s="104">
        <v>0.32023557131387903</v>
      </c>
      <c r="Z339" s="104">
        <v>0.47109786537792925</v>
      </c>
      <c r="AA339" s="105">
        <v>13.236828775264769</v>
      </c>
      <c r="AB339" s="105">
        <v>4.82</v>
      </c>
      <c r="AC339" s="106">
        <f>IFERROR((VLOOKUP($C$4&amp;"yr",LOOKUPS!$B$12:$D$26,3,FALSE))*SUM(AA339:AB339),"")</f>
        <v>20.447687113811906</v>
      </c>
      <c r="AD339" s="106">
        <f>IFERROR(VLOOKUP($C$4,LOOKUPS!$F$12:$I$26,4,FALSE),"")</f>
        <v>84.990216928104203</v>
      </c>
      <c r="AE339" s="106">
        <v>214.13</v>
      </c>
      <c r="AF339" s="107">
        <f t="shared" si="112"/>
        <v>1.0028541458768028</v>
      </c>
      <c r="AG339" s="108">
        <f t="shared" si="113"/>
        <v>16280460</v>
      </c>
      <c r="AH339" s="109">
        <f t="shared" si="114"/>
        <v>305.89399290875446</v>
      </c>
      <c r="AI339" s="108">
        <f t="shared" si="115"/>
        <v>15189.08546002712</v>
      </c>
      <c r="AJ339" s="108">
        <f t="shared" si="116"/>
        <v>1071852.5511522756</v>
      </c>
      <c r="AK339" s="108">
        <f t="shared" si="122"/>
        <v>16280460.000000004</v>
      </c>
      <c r="AL339" s="108">
        <f t="shared" si="123"/>
        <v>158130.04172185436</v>
      </c>
      <c r="AM339" s="108">
        <f t="shared" si="124"/>
        <v>1423170.375496689</v>
      </c>
      <c r="AN339" s="107">
        <f t="shared" si="125"/>
        <v>0.14752965932847714</v>
      </c>
      <c r="AO339" s="107">
        <f t="shared" si="126"/>
        <v>0.8553244865483256</v>
      </c>
      <c r="AP339" s="108">
        <f t="shared" si="117"/>
        <v>95341701.239570796</v>
      </c>
      <c r="AQ339" s="108">
        <f t="shared" si="118"/>
        <v>6970222.3121522302</v>
      </c>
      <c r="AR339" s="108">
        <f t="shared" si="119"/>
        <v>14398380.242459571</v>
      </c>
      <c r="AS339" s="108">
        <f>LOOKUPS!$C$4*('Unit Level Costs'!AK339-'Unit Level Costs'!AG339)</f>
        <v>5.8813807940904981E-9</v>
      </c>
      <c r="AT339" s="108">
        <f t="shared" si="120"/>
        <v>29100542.5478025</v>
      </c>
      <c r="AU339" s="108">
        <f t="shared" si="127"/>
        <v>-120955558.93911511</v>
      </c>
      <c r="AV339" s="108">
        <f t="shared" si="128"/>
        <v>24855287.402869999</v>
      </c>
      <c r="AW339" s="112">
        <f t="shared" si="129"/>
        <v>23.189091984853491</v>
      </c>
      <c r="AX339" s="109">
        <f t="shared" si="130"/>
        <v>27.111455768597725</v>
      </c>
      <c r="AY339" s="112">
        <f t="shared" si="131"/>
        <v>24.595351327767144</v>
      </c>
      <c r="AZ339" s="108">
        <f t="shared" si="121"/>
        <v>11067.908097495214</v>
      </c>
      <c r="BA339" s="109">
        <f t="shared" si="132"/>
        <v>10435.091393184071</v>
      </c>
    </row>
    <row r="340" spans="1:53" x14ac:dyDescent="0.2">
      <c r="A340" s="21" t="b">
        <f t="shared" si="111"/>
        <v>1</v>
      </c>
      <c r="B340" t="s">
        <v>132</v>
      </c>
      <c r="C340" t="s">
        <v>133</v>
      </c>
      <c r="D340">
        <v>8102</v>
      </c>
      <c r="E340" t="s">
        <v>41</v>
      </c>
      <c r="F340">
        <v>1</v>
      </c>
      <c r="G340">
        <v>3461</v>
      </c>
      <c r="H340" t="s">
        <v>42</v>
      </c>
      <c r="I340">
        <v>0</v>
      </c>
      <c r="J340" t="s">
        <v>191</v>
      </c>
      <c r="K340" t="s">
        <v>134</v>
      </c>
      <c r="L340">
        <v>39</v>
      </c>
      <c r="M340" t="s">
        <v>414</v>
      </c>
      <c r="N340">
        <v>53</v>
      </c>
      <c r="O340">
        <v>39053</v>
      </c>
      <c r="P340">
        <v>1348</v>
      </c>
      <c r="Q340">
        <v>9926</v>
      </c>
      <c r="R340">
        <v>1974</v>
      </c>
      <c r="S340">
        <v>9999</v>
      </c>
      <c r="T340">
        <v>0</v>
      </c>
      <c r="U340" s="106">
        <v>2356.9535610658072</v>
      </c>
      <c r="V340" s="104">
        <f>IFERROR(VLOOKUP($C$4&amp;"yr",LOOKUPS!$B$12:$D$26,2,FALSE),"")</f>
        <v>0.12499399999999999</v>
      </c>
      <c r="W340" s="106">
        <v>12.923927144522565</v>
      </c>
      <c r="X340" s="106">
        <v>17.974339761932885</v>
      </c>
      <c r="Y340" s="104">
        <v>0.30809558833702905</v>
      </c>
      <c r="Z340" s="104">
        <v>0.44528634757007945</v>
      </c>
      <c r="AA340" s="105">
        <v>7.2126760439233077</v>
      </c>
      <c r="AB340" s="105">
        <v>4.82</v>
      </c>
      <c r="AC340" s="106">
        <f>IFERROR((VLOOKUP($C$4&amp;"yr",LOOKUPS!$B$12:$D$26,3,FALSE))*SUM(AA340:AB340),"")</f>
        <v>13.625891785884543</v>
      </c>
      <c r="AD340" s="106">
        <f>IFERROR(VLOOKUP($C$4,LOOKUPS!$F$12:$I$26,4,FALSE),"")</f>
        <v>84.990216928104203</v>
      </c>
      <c r="AE340" s="106">
        <v>214.13</v>
      </c>
      <c r="AF340" s="107">
        <f t="shared" si="112"/>
        <v>0.96409978227342819</v>
      </c>
      <c r="AG340" s="108">
        <f t="shared" si="113"/>
        <v>46884388.991999999</v>
      </c>
      <c r="AH340" s="109">
        <f t="shared" si="114"/>
        <v>932.68714692168476</v>
      </c>
      <c r="AI340" s="108">
        <f t="shared" si="115"/>
        <v>14345.912285980608</v>
      </c>
      <c r="AJ340" s="108">
        <f t="shared" si="116"/>
        <v>3268135.7628135839</v>
      </c>
      <c r="AK340" s="108">
        <f t="shared" si="122"/>
        <v>46884388.991999999</v>
      </c>
      <c r="AL340" s="108">
        <f t="shared" si="123"/>
        <v>455382.11987920525</v>
      </c>
      <c r="AM340" s="108">
        <f t="shared" si="124"/>
        <v>4098439.0789128472</v>
      </c>
      <c r="AN340" s="107">
        <f t="shared" si="125"/>
        <v>0.13934002530150719</v>
      </c>
      <c r="AO340" s="107">
        <f t="shared" si="126"/>
        <v>0.82475975697192094</v>
      </c>
      <c r="AP340" s="108">
        <f t="shared" si="117"/>
        <v>274774346.73541778</v>
      </c>
      <c r="AQ340" s="108">
        <f t="shared" si="118"/>
        <v>16764435.670358175</v>
      </c>
      <c r="AR340" s="108">
        <f t="shared" si="119"/>
        <v>42237148.497011438</v>
      </c>
      <c r="AS340" s="108">
        <f>LOOKUPS!$C$4*('Unit Level Costs'!AK340-'Unit Level Costs'!AG340)</f>
        <v>0</v>
      </c>
      <c r="AT340" s="108">
        <f t="shared" si="120"/>
        <v>55844887.380306773</v>
      </c>
      <c r="AU340" s="108">
        <f t="shared" si="127"/>
        <v>-348327226.38342249</v>
      </c>
      <c r="AV340" s="108">
        <f t="shared" si="128"/>
        <v>41293591.899671674</v>
      </c>
      <c r="AW340" s="112">
        <f t="shared" si="129"/>
        <v>12.635213129616574</v>
      </c>
      <c r="AX340" s="109">
        <f t="shared" si="130"/>
        <v>15.319871056762462</v>
      </c>
      <c r="AY340" s="112">
        <f t="shared" si="131"/>
        <v>13.898095851186122</v>
      </c>
      <c r="AZ340" s="108">
        <f t="shared" si="121"/>
        <v>18734.633207398892</v>
      </c>
      <c r="BA340" s="109">
        <f t="shared" si="132"/>
        <v>17032.267298723142</v>
      </c>
    </row>
    <row r="341" spans="1:53" x14ac:dyDescent="0.2">
      <c r="A341" s="21" t="b">
        <f t="shared" si="111"/>
        <v>1</v>
      </c>
      <c r="B341" t="s">
        <v>132</v>
      </c>
      <c r="C341" t="s">
        <v>135</v>
      </c>
      <c r="D341">
        <v>8102</v>
      </c>
      <c r="E341" t="s">
        <v>41</v>
      </c>
      <c r="F341">
        <v>2</v>
      </c>
      <c r="G341">
        <v>3462</v>
      </c>
      <c r="H341" t="s">
        <v>42</v>
      </c>
      <c r="I341">
        <v>0</v>
      </c>
      <c r="J341" t="s">
        <v>191</v>
      </c>
      <c r="K341" t="s">
        <v>134</v>
      </c>
      <c r="L341">
        <v>39</v>
      </c>
      <c r="M341" t="s">
        <v>414</v>
      </c>
      <c r="N341">
        <v>53</v>
      </c>
      <c r="O341">
        <v>39053</v>
      </c>
      <c r="P341">
        <v>1361</v>
      </c>
      <c r="Q341">
        <v>9861</v>
      </c>
      <c r="R341">
        <v>1975</v>
      </c>
      <c r="S341">
        <v>9999</v>
      </c>
      <c r="T341">
        <v>0</v>
      </c>
      <c r="U341" s="106">
        <v>2267.8306588430564</v>
      </c>
      <c r="V341" s="104">
        <f>IFERROR(VLOOKUP($C$4&amp;"yr",LOOKUPS!$B$12:$D$26,2,FALSE),"")</f>
        <v>0.12499399999999999</v>
      </c>
      <c r="W341" s="106">
        <v>12.5818153053453</v>
      </c>
      <c r="X341" s="106">
        <v>17.53403263897669</v>
      </c>
      <c r="Y341" s="104">
        <v>0.29993992890087584</v>
      </c>
      <c r="Z341" s="104">
        <v>0.42844884501119651</v>
      </c>
      <c r="AA341" s="105">
        <v>7.2126760439233077</v>
      </c>
      <c r="AB341" s="105">
        <v>4.82</v>
      </c>
      <c r="AC341" s="106">
        <f>IFERROR((VLOOKUP($C$4&amp;"yr",LOOKUPS!$B$12:$D$26,3,FALSE))*SUM(AA341:AB341),"")</f>
        <v>13.625891785884543</v>
      </c>
      <c r="AD341" s="106">
        <f>IFERROR(VLOOKUP($C$4,LOOKUPS!$F$12:$I$26,4,FALSE),"")</f>
        <v>84.990216928104203</v>
      </c>
      <c r="AE341" s="106">
        <v>214.13</v>
      </c>
      <c r="AF341" s="107">
        <f t="shared" si="112"/>
        <v>0.95778641476911908</v>
      </c>
      <c r="AG341" s="108">
        <f t="shared" si="113"/>
        <v>47026556.784000002</v>
      </c>
      <c r="AH341" s="109">
        <f t="shared" si="114"/>
        <v>952.78175676590797</v>
      </c>
      <c r="AI341" s="108">
        <f t="shared" si="115"/>
        <v>14085.934060655409</v>
      </c>
      <c r="AJ341" s="108">
        <f t="shared" si="116"/>
        <v>3338547.2757077417</v>
      </c>
      <c r="AK341" s="108">
        <f t="shared" si="122"/>
        <v>47026556.784000002</v>
      </c>
      <c r="AL341" s="108">
        <f t="shared" si="123"/>
        <v>456762.97759947024</v>
      </c>
      <c r="AM341" s="108">
        <f t="shared" si="124"/>
        <v>4110866.7983952323</v>
      </c>
      <c r="AN341" s="107">
        <f t="shared" si="125"/>
        <v>0.13681488979443629</v>
      </c>
      <c r="AO341" s="107">
        <f t="shared" si="126"/>
        <v>0.82097152497468273</v>
      </c>
      <c r="AP341" s="108">
        <f t="shared" si="117"/>
        <v>270080495.41143417</v>
      </c>
      <c r="AQ341" s="108">
        <f t="shared" si="118"/>
        <v>16706106.42095498</v>
      </c>
      <c r="AR341" s="108">
        <f t="shared" si="119"/>
        <v>42004985.211118519</v>
      </c>
      <c r="AS341" s="108">
        <f>LOOKUPS!$C$4*('Unit Level Costs'!AK341-'Unit Level Costs'!AG341)</f>
        <v>0</v>
      </c>
      <c r="AT341" s="108">
        <f t="shared" si="120"/>
        <v>56014226.141119085</v>
      </c>
      <c r="AU341" s="108">
        <f t="shared" si="127"/>
        <v>-349383460.958152</v>
      </c>
      <c r="AV341" s="108">
        <f t="shared" si="128"/>
        <v>35422352.226474762</v>
      </c>
      <c r="AW341" s="112">
        <f t="shared" si="129"/>
        <v>10.610109518058433</v>
      </c>
      <c r="AX341" s="109">
        <f t="shared" si="130"/>
        <v>12.923845949937947</v>
      </c>
      <c r="AY341" s="112">
        <f t="shared" si="131"/>
        <v>11.724436133482669</v>
      </c>
      <c r="AZ341" s="108">
        <f t="shared" si="121"/>
        <v>15956.957577669913</v>
      </c>
      <c r="BA341" s="109">
        <f t="shared" si="132"/>
        <v>14440.359054077528</v>
      </c>
    </row>
    <row r="342" spans="1:53" x14ac:dyDescent="0.2">
      <c r="A342" s="21" t="b">
        <f t="shared" si="111"/>
        <v>0</v>
      </c>
      <c r="B342" t="s">
        <v>839</v>
      </c>
      <c r="C342" t="s">
        <v>840</v>
      </c>
      <c r="D342">
        <v>8219</v>
      </c>
      <c r="E342" t="s">
        <v>41</v>
      </c>
      <c r="F342">
        <v>1</v>
      </c>
      <c r="G342">
        <v>3466</v>
      </c>
      <c r="H342" t="s">
        <v>42</v>
      </c>
      <c r="I342">
        <v>0</v>
      </c>
      <c r="J342" t="s">
        <v>497</v>
      </c>
      <c r="K342" t="s">
        <v>136</v>
      </c>
      <c r="L342">
        <v>8</v>
      </c>
      <c r="M342" t="s">
        <v>841</v>
      </c>
      <c r="N342">
        <v>41</v>
      </c>
      <c r="O342">
        <v>8041</v>
      </c>
      <c r="P342">
        <v>208</v>
      </c>
      <c r="Q342">
        <v>10457</v>
      </c>
      <c r="R342">
        <v>1980</v>
      </c>
      <c r="S342">
        <v>2029</v>
      </c>
      <c r="T342">
        <v>0</v>
      </c>
      <c r="U342" s="106">
        <v>2468.844867829579</v>
      </c>
      <c r="V342" s="104">
        <f>IFERROR(VLOOKUP($C$4&amp;"yr",LOOKUPS!$B$12:$D$26,2,FALSE),"")</f>
        <v>0.12499399999999999</v>
      </c>
      <c r="W342" s="106">
        <v>13.342315759963695</v>
      </c>
      <c r="X342" s="106">
        <v>29.986411517830415</v>
      </c>
      <c r="Y342" s="104">
        <v>0.31806962217259444</v>
      </c>
      <c r="Z342" s="104">
        <v>0.46642536029256748</v>
      </c>
      <c r="AA342" s="105">
        <v>21.778777805262251</v>
      </c>
      <c r="AB342" s="105">
        <v>4.82</v>
      </c>
      <c r="AC342" s="106">
        <f>IFERROR((VLOOKUP($C$4&amp;"yr",LOOKUPS!$B$12:$D$26,3,FALSE))*SUM(AA342:AB342),"")</f>
        <v>30.120653684042704</v>
      </c>
      <c r="AD342" s="106">
        <f>IFERROR(VLOOKUP($C$4,LOOKUPS!$F$12:$I$26,4,FALSE),"")</f>
        <v>84.990216928104203</v>
      </c>
      <c r="AE342" s="106">
        <v>214.13</v>
      </c>
      <c r="AF342" s="107">
        <f t="shared" si="112"/>
        <v>1.0156751383470923</v>
      </c>
      <c r="AG342" s="108">
        <f t="shared" si="113"/>
        <v>7621396.2240000004</v>
      </c>
      <c r="AH342" s="109">
        <f t="shared" si="114"/>
        <v>141.84151858810034</v>
      </c>
      <c r="AI342" s="108">
        <f t="shared" si="115"/>
        <v>15334.409992579378</v>
      </c>
      <c r="AJ342" s="108">
        <f t="shared" si="116"/>
        <v>497012.68113270361</v>
      </c>
      <c r="AK342" s="108">
        <f t="shared" si="122"/>
        <v>7621396.2239999985</v>
      </c>
      <c r="AL342" s="108">
        <f t="shared" si="123"/>
        <v>74025.654243178797</v>
      </c>
      <c r="AM342" s="108">
        <f t="shared" si="124"/>
        <v>666230.88818860915</v>
      </c>
      <c r="AN342" s="107">
        <f t="shared" si="125"/>
        <v>0.14894117806908386</v>
      </c>
      <c r="AO342" s="107">
        <f t="shared" si="126"/>
        <v>0.86673396027800842</v>
      </c>
      <c r="AP342" s="108">
        <f t="shared" si="117"/>
        <v>43770987.043191902</v>
      </c>
      <c r="AQ342" s="108">
        <f t="shared" si="118"/>
        <v>4253318.1466967687</v>
      </c>
      <c r="AR342" s="108">
        <f t="shared" si="119"/>
        <v>6631300.1283786818</v>
      </c>
      <c r="AS342" s="108">
        <f>LOOKUPS!$C$4*('Unit Level Costs'!AK342-'Unit Level Costs'!AG342)</f>
        <v>-2.9406903970452491E-9</v>
      </c>
      <c r="AT342" s="108">
        <f t="shared" si="120"/>
        <v>20067309.856741272</v>
      </c>
      <c r="AU342" s="108">
        <f t="shared" si="127"/>
        <v>-56623107.711353429</v>
      </c>
      <c r="AV342" s="108">
        <f t="shared" si="128"/>
        <v>18099807.463655196</v>
      </c>
      <c r="AW342" s="112">
        <f t="shared" si="129"/>
        <v>36.417194471588346</v>
      </c>
      <c r="AX342" s="109">
        <f t="shared" si="130"/>
        <v>42.016577335803689</v>
      </c>
      <c r="AY342" s="112">
        <f t="shared" si="131"/>
        <v>38.117188910281854</v>
      </c>
      <c r="AZ342" s="108">
        <f t="shared" si="121"/>
        <v>7928.3752933386259</v>
      </c>
      <c r="BA342" s="109">
        <f t="shared" si="132"/>
        <v>7574.7764500903759</v>
      </c>
    </row>
    <row r="343" spans="1:53" x14ac:dyDescent="0.2">
      <c r="A343" s="21" t="b">
        <f t="shared" si="111"/>
        <v>1</v>
      </c>
      <c r="B343" t="s">
        <v>842</v>
      </c>
      <c r="C343" t="s">
        <v>843</v>
      </c>
      <c r="D343">
        <v>8222</v>
      </c>
      <c r="E343" t="s">
        <v>41</v>
      </c>
      <c r="F343" t="s">
        <v>403</v>
      </c>
      <c r="G343">
        <v>3469</v>
      </c>
      <c r="H343" t="s">
        <v>42</v>
      </c>
      <c r="I343">
        <v>0</v>
      </c>
      <c r="J343" t="s">
        <v>404</v>
      </c>
      <c r="K343" t="s">
        <v>398</v>
      </c>
      <c r="L343">
        <v>38</v>
      </c>
      <c r="M343" t="s">
        <v>399</v>
      </c>
      <c r="N343">
        <v>57</v>
      </c>
      <c r="O343">
        <v>38057</v>
      </c>
      <c r="P343">
        <v>429</v>
      </c>
      <c r="Q343">
        <v>11481</v>
      </c>
      <c r="R343">
        <v>1981</v>
      </c>
      <c r="S343">
        <v>9999</v>
      </c>
      <c r="T343">
        <v>0</v>
      </c>
      <c r="U343" s="106">
        <v>2938.4765401898985</v>
      </c>
      <c r="V343" s="104">
        <f>IFERROR(VLOOKUP($C$4&amp;"yr",LOOKUPS!$B$12:$D$26,2,FALSE),"")</f>
        <v>0.12499399999999999</v>
      </c>
      <c r="W343" s="106">
        <v>14.974324280389713</v>
      </c>
      <c r="X343" s="106">
        <v>24.987257732807173</v>
      </c>
      <c r="Y343" s="104">
        <v>0.35697533710343127</v>
      </c>
      <c r="Z343" s="104">
        <v>0.55515030402628818</v>
      </c>
      <c r="AA343" s="105">
        <v>12.895156402374194</v>
      </c>
      <c r="AB343" s="105">
        <v>4.82</v>
      </c>
      <c r="AC343" s="106">
        <f>IFERROR((VLOOKUP($C$4&amp;"yr",LOOKUPS!$B$12:$D$26,3,FALSE))*SUM(AA343:AB343),"")</f>
        <v>20.060774779245691</v>
      </c>
      <c r="AD343" s="106">
        <f>IFERROR(VLOOKUP($C$4,LOOKUPS!$F$12:$I$26,4,FALSE),"")</f>
        <v>84.990216928104203</v>
      </c>
      <c r="AE343" s="106">
        <v>214.13</v>
      </c>
      <c r="AF343" s="107">
        <f t="shared" si="112"/>
        <v>1.1151349587226707</v>
      </c>
      <c r="AG343" s="108">
        <f t="shared" si="113"/>
        <v>17258422.896000002</v>
      </c>
      <c r="AH343" s="109">
        <f t="shared" si="114"/>
        <v>275.85758038262799</v>
      </c>
      <c r="AI343" s="108">
        <f t="shared" si="115"/>
        <v>17854.680640525814</v>
      </c>
      <c r="AJ343" s="108">
        <f t="shared" si="116"/>
        <v>966604.96166072844</v>
      </c>
      <c r="AK343" s="108">
        <f t="shared" si="122"/>
        <v>17258422.896000005</v>
      </c>
      <c r="AL343" s="108">
        <f t="shared" si="123"/>
        <v>167628.87121112586</v>
      </c>
      <c r="AM343" s="108">
        <f t="shared" si="124"/>
        <v>1508659.8409001329</v>
      </c>
      <c r="AN343" s="107">
        <f t="shared" si="125"/>
        <v>0.17342024700879036</v>
      </c>
      <c r="AO343" s="107">
        <f t="shared" si="126"/>
        <v>0.94171471171388033</v>
      </c>
      <c r="AP343" s="108">
        <f t="shared" si="117"/>
        <v>101320264.94231735</v>
      </c>
      <c r="AQ343" s="108">
        <f t="shared" si="118"/>
        <v>6892924.4585692976</v>
      </c>
      <c r="AR343" s="108">
        <f t="shared" si="119"/>
        <v>14474256.146941412</v>
      </c>
      <c r="AS343" s="108">
        <f>LOOKUPS!$C$4*('Unit Level Costs'!AK343-'Unit Level Costs'!AG343)</f>
        <v>5.8813807940904981E-9</v>
      </c>
      <c r="AT343" s="108">
        <f t="shared" si="120"/>
        <v>30264885.286790203</v>
      </c>
      <c r="AU343" s="108">
        <f t="shared" si="127"/>
        <v>-128221327.14882147</v>
      </c>
      <c r="AV343" s="108">
        <f t="shared" si="128"/>
        <v>24731003.685796797</v>
      </c>
      <c r="AW343" s="112">
        <f t="shared" si="129"/>
        <v>25.585430105082789</v>
      </c>
      <c r="AX343" s="109">
        <f t="shared" si="130"/>
        <v>27.168982056697836</v>
      </c>
      <c r="AY343" s="112">
        <f t="shared" si="131"/>
        <v>24.647538833981525</v>
      </c>
      <c r="AZ343" s="108">
        <f t="shared" si="121"/>
        <v>10573.794159778074</v>
      </c>
      <c r="BA343" s="109">
        <f t="shared" si="132"/>
        <v>10976.149515080517</v>
      </c>
    </row>
    <row r="344" spans="1:53" x14ac:dyDescent="0.2">
      <c r="A344" s="21" t="b">
        <f t="shared" si="111"/>
        <v>1</v>
      </c>
      <c r="B344" t="s">
        <v>844</v>
      </c>
      <c r="C344" t="s">
        <v>845</v>
      </c>
      <c r="D344">
        <v>8223</v>
      </c>
      <c r="E344" t="s">
        <v>41</v>
      </c>
      <c r="F344">
        <v>2</v>
      </c>
      <c r="G344">
        <v>3471</v>
      </c>
      <c r="H344" t="s">
        <v>42</v>
      </c>
      <c r="I344">
        <v>0</v>
      </c>
      <c r="J344" t="s">
        <v>306</v>
      </c>
      <c r="K344" t="s">
        <v>307</v>
      </c>
      <c r="L344">
        <v>4</v>
      </c>
      <c r="M344" t="s">
        <v>709</v>
      </c>
      <c r="N344">
        <v>1</v>
      </c>
      <c r="O344">
        <v>4001</v>
      </c>
      <c r="P344">
        <v>406</v>
      </c>
      <c r="Q344">
        <v>10293</v>
      </c>
      <c r="R344">
        <v>1990</v>
      </c>
      <c r="S344">
        <v>2032</v>
      </c>
      <c r="T344">
        <v>0</v>
      </c>
      <c r="U344" s="106">
        <v>2412.4640684482765</v>
      </c>
      <c r="V344" s="104">
        <f>IFERROR(VLOOKUP($C$4&amp;"yr",LOOKUPS!$B$12:$D$26,2,FALSE),"")</f>
        <v>0.12499399999999999</v>
      </c>
      <c r="W344" s="106">
        <v>13.13301307980122</v>
      </c>
      <c r="X344" s="106">
        <v>23.098731378149427</v>
      </c>
      <c r="Y344" s="104">
        <v>0.31308002174665078</v>
      </c>
      <c r="Z344" s="104">
        <v>0.45577364417719812</v>
      </c>
      <c r="AA344" s="105">
        <v>14.597459993862486</v>
      </c>
      <c r="AB344" s="105">
        <v>4.82</v>
      </c>
      <c r="AC344" s="106">
        <f>IFERROR((VLOOKUP($C$4&amp;"yr",LOOKUPS!$B$12:$D$26,3,FALSE))*SUM(AA344:AB344),"")</f>
        <v>21.988476018743128</v>
      </c>
      <c r="AD344" s="106">
        <f>IFERROR(VLOOKUP($C$4,LOOKUPS!$F$12:$I$26,4,FALSE),"")</f>
        <v>84.990216928104203</v>
      </c>
      <c r="AE344" s="106">
        <v>214.13</v>
      </c>
      <c r="AF344" s="107">
        <f t="shared" si="112"/>
        <v>0.99974602649006616</v>
      </c>
      <c r="AG344" s="108">
        <f t="shared" si="113"/>
        <v>14643068.832</v>
      </c>
      <c r="AH344" s="109">
        <f t="shared" si="114"/>
        <v>278.88951117085981</v>
      </c>
      <c r="AI344" s="108">
        <f t="shared" si="115"/>
        <v>14984.278119515899</v>
      </c>
      <c r="AJ344" s="108">
        <f t="shared" si="116"/>
        <v>977228.84714269277</v>
      </c>
      <c r="AK344" s="108">
        <f t="shared" si="122"/>
        <v>14643068.831999999</v>
      </c>
      <c r="AL344" s="108">
        <f t="shared" si="123"/>
        <v>142226.26911894037</v>
      </c>
      <c r="AM344" s="108">
        <f t="shared" si="124"/>
        <v>1280036.4220704634</v>
      </c>
      <c r="AN344" s="107">
        <f t="shared" si="125"/>
        <v>0.14554039162351171</v>
      </c>
      <c r="AO344" s="107">
        <f t="shared" si="126"/>
        <v>0.85420563486655443</v>
      </c>
      <c r="AP344" s="108">
        <f t="shared" si="117"/>
        <v>84097328.730301827</v>
      </c>
      <c r="AQ344" s="108">
        <f t="shared" si="118"/>
        <v>6441993.9027190944</v>
      </c>
      <c r="AR344" s="108">
        <f t="shared" si="119"/>
        <v>12833959.231484052</v>
      </c>
      <c r="AS344" s="108">
        <f>LOOKUPS!$C$4*('Unit Level Costs'!AK344-'Unit Level Costs'!AG344)</f>
        <v>-2.9406903970452491E-9</v>
      </c>
      <c r="AT344" s="108">
        <f t="shared" si="120"/>
        <v>28146050.169814143</v>
      </c>
      <c r="AU344" s="108">
        <f t="shared" si="127"/>
        <v>-108790573.18764304</v>
      </c>
      <c r="AV344" s="108">
        <f t="shared" si="128"/>
        <v>22728758.846676081</v>
      </c>
      <c r="AW344" s="112">
        <f t="shared" si="129"/>
        <v>23.258378948935469</v>
      </c>
      <c r="AX344" s="109">
        <f t="shared" si="130"/>
        <v>27.228079515735033</v>
      </c>
      <c r="AY344" s="112">
        <f t="shared" si="131"/>
        <v>24.701151697119688</v>
      </c>
      <c r="AZ344" s="108">
        <f t="shared" si="121"/>
        <v>10028.667589030592</v>
      </c>
      <c r="BA344" s="109">
        <f t="shared" si="132"/>
        <v>9442.9018532678001</v>
      </c>
    </row>
    <row r="345" spans="1:53" x14ac:dyDescent="0.2">
      <c r="A345" s="21" t="b">
        <f t="shared" si="111"/>
        <v>1</v>
      </c>
      <c r="B345" t="s">
        <v>844</v>
      </c>
      <c r="C345" t="s">
        <v>846</v>
      </c>
      <c r="D345">
        <v>8223</v>
      </c>
      <c r="E345" t="s">
        <v>41</v>
      </c>
      <c r="F345">
        <v>3</v>
      </c>
      <c r="G345">
        <v>89514</v>
      </c>
      <c r="H345" t="s">
        <v>42</v>
      </c>
      <c r="I345">
        <v>0</v>
      </c>
      <c r="J345" t="s">
        <v>306</v>
      </c>
      <c r="K345" t="s">
        <v>307</v>
      </c>
      <c r="L345">
        <v>4</v>
      </c>
      <c r="M345" t="s">
        <v>709</v>
      </c>
      <c r="N345">
        <v>1</v>
      </c>
      <c r="O345">
        <v>4001</v>
      </c>
      <c r="P345">
        <v>417</v>
      </c>
      <c r="Q345">
        <v>10191</v>
      </c>
      <c r="R345">
        <v>2006</v>
      </c>
      <c r="S345">
        <v>9999</v>
      </c>
      <c r="T345">
        <v>0</v>
      </c>
      <c r="U345" s="106">
        <v>2377.8196680027786</v>
      </c>
      <c r="V345" s="104">
        <f>IFERROR(VLOOKUP($C$4&amp;"yr",LOOKUPS!$B$12:$D$26,2,FALSE),"")</f>
        <v>0.12499399999999999</v>
      </c>
      <c r="W345" s="106">
        <v>13.002876401658749</v>
      </c>
      <c r="X345" s="106">
        <v>22.75512396751131</v>
      </c>
      <c r="Y345" s="104">
        <v>0.30997767243996005</v>
      </c>
      <c r="Z345" s="104">
        <v>0.44922846704984093</v>
      </c>
      <c r="AA345" s="105">
        <v>14.597459993862486</v>
      </c>
      <c r="AB345" s="105">
        <v>4.82</v>
      </c>
      <c r="AC345" s="106">
        <f>IFERROR((VLOOKUP($C$4&amp;"yr",LOOKUPS!$B$12:$D$26,3,FALSE))*SUM(AA345:AB345),"")</f>
        <v>21.988476018743128</v>
      </c>
      <c r="AD345" s="106">
        <f>IFERROR(VLOOKUP($C$4,LOOKUPS!$F$12:$I$26,4,FALSE),"")</f>
        <v>84.990216928104203</v>
      </c>
      <c r="AE345" s="106">
        <v>214.13</v>
      </c>
      <c r="AF345" s="107">
        <f t="shared" si="112"/>
        <v>0.98983889594484253</v>
      </c>
      <c r="AG345" s="108">
        <f t="shared" si="113"/>
        <v>14890763.088</v>
      </c>
      <c r="AH345" s="109">
        <f t="shared" si="114"/>
        <v>287.73931059253664</v>
      </c>
      <c r="AI345" s="108">
        <f t="shared" si="115"/>
        <v>14769.087307704929</v>
      </c>
      <c r="AJ345" s="108">
        <f t="shared" si="116"/>
        <v>1008238.5443162485</v>
      </c>
      <c r="AK345" s="108">
        <f t="shared" si="122"/>
        <v>14890763.088</v>
      </c>
      <c r="AL345" s="108">
        <f t="shared" si="123"/>
        <v>144632.09199099336</v>
      </c>
      <c r="AM345" s="108">
        <f t="shared" si="124"/>
        <v>1301688.8279189402</v>
      </c>
      <c r="AN345" s="107">
        <f t="shared" si="125"/>
        <v>0.1434502705796451</v>
      </c>
      <c r="AO345" s="107">
        <f t="shared" si="126"/>
        <v>0.84638862536519743</v>
      </c>
      <c r="AP345" s="108">
        <f t="shared" si="117"/>
        <v>85519918.844909832</v>
      </c>
      <c r="AQ345" s="108">
        <f t="shared" si="118"/>
        <v>6547543.6828594115</v>
      </c>
      <c r="AR345" s="108">
        <f t="shared" si="119"/>
        <v>13110001.175132517</v>
      </c>
      <c r="AS345" s="108">
        <f>LOOKUPS!$C$4*('Unit Level Costs'!AK345-'Unit Level Costs'!AG345)</f>
        <v>0</v>
      </c>
      <c r="AT345" s="108">
        <f t="shared" si="120"/>
        <v>28622153.57656147</v>
      </c>
      <c r="AU345" s="108">
        <f t="shared" si="127"/>
        <v>-110630815.85772043</v>
      </c>
      <c r="AV345" s="108">
        <f t="shared" si="128"/>
        <v>23168801.421742782</v>
      </c>
      <c r="AW345" s="112">
        <f t="shared" si="129"/>
        <v>22.97948392506164</v>
      </c>
      <c r="AX345" s="109">
        <f t="shared" si="130"/>
        <v>27.15003868955176</v>
      </c>
      <c r="AY345" s="112">
        <f t="shared" si="131"/>
        <v>24.630353524042238</v>
      </c>
      <c r="AZ345" s="108">
        <f t="shared" si="121"/>
        <v>10270.857419525613</v>
      </c>
      <c r="BA345" s="109">
        <f t="shared" si="132"/>
        <v>9582.444796750704</v>
      </c>
    </row>
    <row r="346" spans="1:53" x14ac:dyDescent="0.2">
      <c r="A346" s="21" t="b">
        <f t="shared" si="111"/>
        <v>1</v>
      </c>
      <c r="B346" t="s">
        <v>844</v>
      </c>
      <c r="C346" t="s">
        <v>847</v>
      </c>
      <c r="D346">
        <v>8223</v>
      </c>
      <c r="E346" t="s">
        <v>41</v>
      </c>
      <c r="F346">
        <v>4</v>
      </c>
      <c r="G346">
        <v>90132</v>
      </c>
      <c r="H346" t="s">
        <v>42</v>
      </c>
      <c r="I346">
        <v>0</v>
      </c>
      <c r="J346" t="s">
        <v>306</v>
      </c>
      <c r="K346" t="s">
        <v>307</v>
      </c>
      <c r="L346">
        <v>4</v>
      </c>
      <c r="M346" t="s">
        <v>709</v>
      </c>
      <c r="N346">
        <v>1</v>
      </c>
      <c r="O346">
        <v>4001</v>
      </c>
      <c r="P346">
        <v>415</v>
      </c>
      <c r="Q346">
        <v>10260</v>
      </c>
      <c r="R346">
        <v>2009</v>
      </c>
      <c r="S346">
        <v>9999</v>
      </c>
      <c r="T346">
        <v>0</v>
      </c>
      <c r="U346" s="106">
        <v>2479.5791492033868</v>
      </c>
      <c r="V346" s="104">
        <f>IFERROR(VLOOKUP($C$4&amp;"yr",LOOKUPS!$B$12:$D$26,2,FALSE),"")</f>
        <v>0.12499399999999999</v>
      </c>
      <c r="W346" s="106">
        <v>13.381820593836828</v>
      </c>
      <c r="X346" s="106">
        <v>23.253322083349982</v>
      </c>
      <c r="Y346" s="104">
        <v>0.31901138429320947</v>
      </c>
      <c r="Z346" s="104">
        <v>0.46845332937337147</v>
      </c>
      <c r="AA346" s="105">
        <v>14.597459993862486</v>
      </c>
      <c r="AB346" s="105">
        <v>4.82</v>
      </c>
      <c r="AC346" s="106">
        <f>IFERROR((VLOOKUP($C$4&amp;"yr",LOOKUPS!$B$12:$D$26,3,FALSE))*SUM(AA346:AB346),"")</f>
        <v>21.988476018743128</v>
      </c>
      <c r="AD346" s="106">
        <f>IFERROR(VLOOKUP($C$4,LOOKUPS!$F$12:$I$26,4,FALSE),"")</f>
        <v>84.990216928104203</v>
      </c>
      <c r="AE346" s="106">
        <v>214.13</v>
      </c>
      <c r="AF346" s="107">
        <f t="shared" si="112"/>
        <v>0.99654077837249377</v>
      </c>
      <c r="AG346" s="108">
        <f t="shared" si="113"/>
        <v>14919681.6</v>
      </c>
      <c r="AH346" s="109">
        <f t="shared" si="114"/>
        <v>282.61027551831808</v>
      </c>
      <c r="AI346" s="108">
        <f t="shared" si="115"/>
        <v>15066.331159370791</v>
      </c>
      <c r="AJ346" s="108">
        <f t="shared" si="116"/>
        <v>990266.40541618655</v>
      </c>
      <c r="AK346" s="108">
        <f t="shared" si="122"/>
        <v>14919681.6</v>
      </c>
      <c r="AL346" s="108">
        <f t="shared" si="123"/>
        <v>144912.97382781454</v>
      </c>
      <c r="AM346" s="108">
        <f t="shared" si="124"/>
        <v>1304216.764450331</v>
      </c>
      <c r="AN346" s="107">
        <f t="shared" si="125"/>
        <v>0.14633736238574194</v>
      </c>
      <c r="AO346" s="107">
        <f t="shared" si="126"/>
        <v>0.85020341598675186</v>
      </c>
      <c r="AP346" s="108">
        <f t="shared" si="117"/>
        <v>87590113.788451582</v>
      </c>
      <c r="AQ346" s="108">
        <f t="shared" si="118"/>
        <v>6571627.7606917284</v>
      </c>
      <c r="AR346" s="108">
        <f t="shared" si="119"/>
        <v>13251567.377383094</v>
      </c>
      <c r="AS346" s="108">
        <f>LOOKUPS!$C$4*('Unit Level Costs'!AK346-'Unit Level Costs'!AG346)</f>
        <v>0</v>
      </c>
      <c r="AT346" s="108">
        <f t="shared" si="120"/>
        <v>28677739.048358858</v>
      </c>
      <c r="AU346" s="108">
        <f t="shared" si="127"/>
        <v>-110845665.73190381</v>
      </c>
      <c r="AV346" s="108">
        <f t="shared" si="128"/>
        <v>25245382.242981479</v>
      </c>
      <c r="AW346" s="112">
        <f t="shared" si="129"/>
        <v>25.493525888492012</v>
      </c>
      <c r="AX346" s="109">
        <f t="shared" si="130"/>
        <v>29.985207550482556</v>
      </c>
      <c r="AY346" s="112">
        <f t="shared" si="131"/>
        <v>27.202401842041692</v>
      </c>
      <c r="AZ346" s="108">
        <f t="shared" si="121"/>
        <v>11288.996764447302</v>
      </c>
      <c r="BA346" s="109">
        <f t="shared" si="132"/>
        <v>10579.813243724186</v>
      </c>
    </row>
    <row r="347" spans="1:53" x14ac:dyDescent="0.2">
      <c r="A347" s="21" t="b">
        <f t="shared" si="111"/>
        <v>1</v>
      </c>
      <c r="B347" t="s">
        <v>848</v>
      </c>
      <c r="C347" t="s">
        <v>849</v>
      </c>
      <c r="D347">
        <v>879</v>
      </c>
      <c r="E347" t="s">
        <v>41</v>
      </c>
      <c r="F347">
        <v>51</v>
      </c>
      <c r="G347">
        <v>593</v>
      </c>
      <c r="H347" t="s">
        <v>42</v>
      </c>
      <c r="I347">
        <v>0</v>
      </c>
      <c r="J347" t="s">
        <v>550</v>
      </c>
      <c r="K347" t="s">
        <v>95</v>
      </c>
      <c r="L347">
        <v>17</v>
      </c>
      <c r="M347" t="s">
        <v>850</v>
      </c>
      <c r="N347">
        <v>179</v>
      </c>
      <c r="O347">
        <v>17179</v>
      </c>
      <c r="P347">
        <v>384</v>
      </c>
      <c r="Q347">
        <v>11380</v>
      </c>
      <c r="R347">
        <v>1972</v>
      </c>
      <c r="S347">
        <v>9999</v>
      </c>
      <c r="T347">
        <v>0</v>
      </c>
      <c r="U347" s="106">
        <v>2797.9320701176985</v>
      </c>
      <c r="V347" s="104">
        <f>IFERROR(VLOOKUP($C$4&amp;"yr",LOOKUPS!$B$12:$D$26,2,FALSE),"")</f>
        <v>0.12499399999999999</v>
      </c>
      <c r="W347" s="106">
        <v>14.505785567999997</v>
      </c>
      <c r="X347" s="106">
        <v>25.184179816179995</v>
      </c>
      <c r="Y347" s="104">
        <v>0.34580576699999993</v>
      </c>
      <c r="Z347" s="104">
        <v>0.52859800584637684</v>
      </c>
      <c r="AA347" s="105">
        <v>13.882073723947139</v>
      </c>
      <c r="AB347" s="105">
        <v>4.82</v>
      </c>
      <c r="AC347" s="106">
        <f>IFERROR((VLOOKUP($C$4&amp;"yr",LOOKUPS!$B$12:$D$26,3,FALSE))*SUM(AA347:AB347),"")</f>
        <v>21.178367289530151</v>
      </c>
      <c r="AD347" s="106">
        <f>IFERROR(VLOOKUP($C$4,LOOKUPS!$F$12:$I$26,4,FALSE),"")</f>
        <v>84.990216928104203</v>
      </c>
      <c r="AE347" s="106">
        <v>214.13</v>
      </c>
      <c r="AF347" s="107">
        <f t="shared" si="112"/>
        <v>1.1053249569082826</v>
      </c>
      <c r="AG347" s="108">
        <f t="shared" si="113"/>
        <v>15312199.68</v>
      </c>
      <c r="AH347" s="109">
        <f t="shared" si="114"/>
        <v>251.21058547200005</v>
      </c>
      <c r="AI347" s="108">
        <f t="shared" si="115"/>
        <v>17395.445306531768</v>
      </c>
      <c r="AJ347" s="108">
        <f t="shared" si="116"/>
        <v>880241.89149388822</v>
      </c>
      <c r="AK347" s="108">
        <f t="shared" si="122"/>
        <v>15312199.680000003</v>
      </c>
      <c r="AL347" s="108">
        <f t="shared" si="123"/>
        <v>148725.45212185432</v>
      </c>
      <c r="AM347" s="108">
        <f t="shared" si="124"/>
        <v>1338529.0690966889</v>
      </c>
      <c r="AN347" s="107">
        <f t="shared" si="125"/>
        <v>0.16895975249422332</v>
      </c>
      <c r="AO347" s="107">
        <f t="shared" si="126"/>
        <v>0.93636520441405924</v>
      </c>
      <c r="AP347" s="108">
        <f t="shared" si="117"/>
        <v>87854551.959723338</v>
      </c>
      <c r="AQ347" s="108">
        <f t="shared" si="118"/>
        <v>6326532.5562547036</v>
      </c>
      <c r="AR347" s="108">
        <f t="shared" si="119"/>
        <v>12768600.125981063</v>
      </c>
      <c r="AS347" s="108">
        <f>LOOKUPS!$C$4*('Unit Level Costs'!AK347-'Unit Level Costs'!AG347)</f>
        <v>5.8813807940904981E-9</v>
      </c>
      <c r="AT347" s="108">
        <f t="shared" si="120"/>
        <v>28347860.25304256</v>
      </c>
      <c r="AU347" s="108">
        <f t="shared" si="127"/>
        <v>-113761875.94710097</v>
      </c>
      <c r="AV347" s="108">
        <f t="shared" si="128"/>
        <v>21535668.947900683</v>
      </c>
      <c r="AW347" s="112">
        <f t="shared" si="129"/>
        <v>24.465626046667435</v>
      </c>
      <c r="AX347" s="109">
        <f t="shared" si="130"/>
        <v>26.128294741555532</v>
      </c>
      <c r="AY347" s="112">
        <f t="shared" si="131"/>
        <v>23.703433495015449</v>
      </c>
      <c r="AZ347" s="108">
        <f t="shared" si="121"/>
        <v>9102.1184620859331</v>
      </c>
      <c r="BA347" s="109">
        <f t="shared" si="132"/>
        <v>9394.8004019202945</v>
      </c>
    </row>
    <row r="348" spans="1:53" x14ac:dyDescent="0.2">
      <c r="A348" s="21" t="b">
        <f t="shared" si="111"/>
        <v>1</v>
      </c>
      <c r="B348" t="s">
        <v>848</v>
      </c>
      <c r="C348" t="s">
        <v>851</v>
      </c>
      <c r="D348">
        <v>879</v>
      </c>
      <c r="E348" t="s">
        <v>41</v>
      </c>
      <c r="F348">
        <v>52</v>
      </c>
      <c r="G348">
        <v>594</v>
      </c>
      <c r="H348" t="s">
        <v>42</v>
      </c>
      <c r="I348">
        <v>0</v>
      </c>
      <c r="J348" t="s">
        <v>550</v>
      </c>
      <c r="K348" t="s">
        <v>95</v>
      </c>
      <c r="L348">
        <v>17</v>
      </c>
      <c r="M348" t="s">
        <v>850</v>
      </c>
      <c r="N348">
        <v>179</v>
      </c>
      <c r="O348">
        <v>17179</v>
      </c>
      <c r="P348">
        <v>384</v>
      </c>
      <c r="Q348">
        <v>11380</v>
      </c>
      <c r="R348">
        <v>1972</v>
      </c>
      <c r="S348">
        <v>9999</v>
      </c>
      <c r="T348">
        <v>0</v>
      </c>
      <c r="U348" s="106">
        <v>2898.4723557716916</v>
      </c>
      <c r="V348" s="104">
        <f>IFERROR(VLOOKUP($C$4&amp;"yr",LOOKUPS!$B$12:$D$26,2,FALSE),"")</f>
        <v>0.12499399999999999</v>
      </c>
      <c r="W348" s="106">
        <v>14.842597583638481</v>
      </c>
      <c r="X348" s="106">
        <v>25.597937640517362</v>
      </c>
      <c r="Y348" s="104">
        <v>0.35383508308610145</v>
      </c>
      <c r="Z348" s="104">
        <v>0.54759253222231175</v>
      </c>
      <c r="AA348" s="105">
        <v>13.882073723947139</v>
      </c>
      <c r="AB348" s="105">
        <v>4.82</v>
      </c>
      <c r="AC348" s="106">
        <f>IFERROR((VLOOKUP($C$4&amp;"yr",LOOKUPS!$B$12:$D$26,3,FALSE))*SUM(AA348:AB348),"")</f>
        <v>21.178367289530151</v>
      </c>
      <c r="AD348" s="106">
        <f>IFERROR(VLOOKUP($C$4,LOOKUPS!$F$12:$I$26,4,FALSE),"")</f>
        <v>84.990216928104203</v>
      </c>
      <c r="AE348" s="106">
        <v>214.13</v>
      </c>
      <c r="AF348" s="107">
        <f t="shared" si="112"/>
        <v>1.1053249569082826</v>
      </c>
      <c r="AG348" s="108">
        <f t="shared" si="113"/>
        <v>15312199.68</v>
      </c>
      <c r="AH348" s="109">
        <f t="shared" si="114"/>
        <v>248.12732809493704</v>
      </c>
      <c r="AI348" s="108">
        <f t="shared" si="115"/>
        <v>17611.603016689907</v>
      </c>
      <c r="AJ348" s="108">
        <f t="shared" si="116"/>
        <v>869438.15764465951</v>
      </c>
      <c r="AK348" s="108">
        <f t="shared" si="122"/>
        <v>15312199.68</v>
      </c>
      <c r="AL348" s="108">
        <f t="shared" si="123"/>
        <v>148725.45212185429</v>
      </c>
      <c r="AM348" s="108">
        <f t="shared" si="124"/>
        <v>1338529.0690966886</v>
      </c>
      <c r="AN348" s="107">
        <f t="shared" si="125"/>
        <v>0.17105926489902065</v>
      </c>
      <c r="AO348" s="107">
        <f t="shared" si="126"/>
        <v>0.93426569200926191</v>
      </c>
      <c r="AP348" s="108">
        <f t="shared" si="117"/>
        <v>89894460.008126274</v>
      </c>
      <c r="AQ348" s="108">
        <f t="shared" si="118"/>
        <v>6351547.87148239</v>
      </c>
      <c r="AR348" s="108">
        <f t="shared" si="119"/>
        <v>12904720.697779717</v>
      </c>
      <c r="AS348" s="108">
        <f>LOOKUPS!$C$4*('Unit Level Costs'!AK348-'Unit Level Costs'!AG348)</f>
        <v>0</v>
      </c>
      <c r="AT348" s="108">
        <f t="shared" si="120"/>
        <v>28347860.253042553</v>
      </c>
      <c r="AU348" s="108">
        <f t="shared" si="127"/>
        <v>-113761875.94710095</v>
      </c>
      <c r="AV348" s="108">
        <f t="shared" si="128"/>
        <v>23736712.883329973</v>
      </c>
      <c r="AW348" s="112">
        <f t="shared" si="129"/>
        <v>27.301209033237757</v>
      </c>
      <c r="AX348" s="109">
        <f t="shared" si="130"/>
        <v>29.222103804885414</v>
      </c>
      <c r="AY348" s="112">
        <f t="shared" si="131"/>
        <v>26.5101186654136</v>
      </c>
      <c r="AZ348" s="108">
        <f t="shared" si="121"/>
        <v>10179.885567518822</v>
      </c>
      <c r="BA348" s="109">
        <f t="shared" si="132"/>
        <v>10483.664268763299</v>
      </c>
    </row>
    <row r="349" spans="1:53" x14ac:dyDescent="0.2">
      <c r="A349" s="21" t="b">
        <f t="shared" si="111"/>
        <v>1</v>
      </c>
      <c r="B349" t="s">
        <v>848</v>
      </c>
      <c r="C349" t="s">
        <v>852</v>
      </c>
      <c r="D349">
        <v>879</v>
      </c>
      <c r="E349" t="s">
        <v>41</v>
      </c>
      <c r="F349">
        <v>61</v>
      </c>
      <c r="G349">
        <v>595</v>
      </c>
      <c r="H349" t="s">
        <v>42</v>
      </c>
      <c r="I349">
        <v>0</v>
      </c>
      <c r="J349" t="s">
        <v>550</v>
      </c>
      <c r="K349" t="s">
        <v>95</v>
      </c>
      <c r="L349">
        <v>17</v>
      </c>
      <c r="M349" t="s">
        <v>850</v>
      </c>
      <c r="N349">
        <v>179</v>
      </c>
      <c r="O349">
        <v>17179</v>
      </c>
      <c r="P349">
        <v>384</v>
      </c>
      <c r="Q349">
        <v>11525</v>
      </c>
      <c r="R349">
        <v>1975</v>
      </c>
      <c r="S349">
        <v>9999</v>
      </c>
      <c r="T349">
        <v>0</v>
      </c>
      <c r="U349" s="106">
        <v>2967.6062559949614</v>
      </c>
      <c r="V349" s="104">
        <f>IFERROR(VLOOKUP($C$4&amp;"yr",LOOKUPS!$B$12:$D$26,2,FALSE),"")</f>
        <v>0.12499399999999999</v>
      </c>
      <c r="W349" s="106">
        <v>15.069440532438968</v>
      </c>
      <c r="X349" s="106">
        <v>25.876603604331148</v>
      </c>
      <c r="Y349" s="104">
        <v>0.35924282881147201</v>
      </c>
      <c r="Z349" s="104">
        <v>0.56065362194092883</v>
      </c>
      <c r="AA349" s="105">
        <v>13.882073723947139</v>
      </c>
      <c r="AB349" s="105">
        <v>4.82</v>
      </c>
      <c r="AC349" s="106">
        <f>IFERROR((VLOOKUP($C$4&amp;"yr",LOOKUPS!$B$12:$D$26,3,FALSE))*SUM(AA349:AB349),"")</f>
        <v>21.178367289530151</v>
      </c>
      <c r="AD349" s="106">
        <f>IFERROR(VLOOKUP($C$4,LOOKUPS!$F$12:$I$26,4,FALSE),"")</f>
        <v>84.990216928104203</v>
      </c>
      <c r="AE349" s="106">
        <v>214.13</v>
      </c>
      <c r="AF349" s="107">
        <f t="shared" si="112"/>
        <v>1.1194086228794338</v>
      </c>
      <c r="AG349" s="108">
        <f t="shared" si="113"/>
        <v>15507302.4</v>
      </c>
      <c r="AH349" s="109">
        <f t="shared" si="114"/>
        <v>246.05075373639477</v>
      </c>
      <c r="AI349" s="108">
        <f t="shared" si="115"/>
        <v>17986.532992869204</v>
      </c>
      <c r="AJ349" s="108">
        <f t="shared" si="116"/>
        <v>862161.84109232738</v>
      </c>
      <c r="AK349" s="108">
        <f t="shared" si="122"/>
        <v>15507302.400000002</v>
      </c>
      <c r="AL349" s="108">
        <f t="shared" si="123"/>
        <v>150620.46007947018</v>
      </c>
      <c r="AM349" s="108">
        <f t="shared" si="124"/>
        <v>1355584.1407152317</v>
      </c>
      <c r="AN349" s="107">
        <f t="shared" si="125"/>
        <v>0.17470091217286954</v>
      </c>
      <c r="AO349" s="107">
        <f t="shared" si="126"/>
        <v>0.94470771070656423</v>
      </c>
      <c r="AP349" s="108">
        <f t="shared" si="117"/>
        <v>91268338.419513613</v>
      </c>
      <c r="AQ349" s="108">
        <f t="shared" si="118"/>
        <v>6366957.8209835878</v>
      </c>
      <c r="AR349" s="108">
        <f t="shared" si="119"/>
        <v>12992296.593678923</v>
      </c>
      <c r="AS349" s="108">
        <f>LOOKUPS!$C$4*('Unit Level Costs'!AK349-'Unit Level Costs'!AG349)</f>
        <v>2.9406903970452491E-9</v>
      </c>
      <c r="AT349" s="108">
        <f t="shared" si="120"/>
        <v>28709058.823929299</v>
      </c>
      <c r="AU349" s="108">
        <f t="shared" si="127"/>
        <v>-115211390.18368527</v>
      </c>
      <c r="AV349" s="108">
        <f t="shared" si="128"/>
        <v>24125261.47442016</v>
      </c>
      <c r="AW349" s="112">
        <f t="shared" si="129"/>
        <v>27.982288619795955</v>
      </c>
      <c r="AX349" s="109">
        <f t="shared" si="130"/>
        <v>29.62004893436033</v>
      </c>
      <c r="AY349" s="112">
        <f t="shared" si="131"/>
        <v>26.871132118624992</v>
      </c>
      <c r="AZ349" s="108">
        <f t="shared" si="121"/>
        <v>10318.514733551998</v>
      </c>
      <c r="BA349" s="109">
        <f t="shared" si="132"/>
        <v>10745.198830001647</v>
      </c>
    </row>
    <row r="350" spans="1:53" x14ac:dyDescent="0.2">
      <c r="A350" s="21" t="b">
        <f t="shared" si="111"/>
        <v>1</v>
      </c>
      <c r="B350" t="s">
        <v>848</v>
      </c>
      <c r="C350" t="s">
        <v>853</v>
      </c>
      <c r="D350">
        <v>879</v>
      </c>
      <c r="E350" t="s">
        <v>41</v>
      </c>
      <c r="F350">
        <v>62</v>
      </c>
      <c r="G350">
        <v>596</v>
      </c>
      <c r="H350" t="s">
        <v>42</v>
      </c>
      <c r="I350">
        <v>0</v>
      </c>
      <c r="J350" t="s">
        <v>550</v>
      </c>
      <c r="K350" t="s">
        <v>95</v>
      </c>
      <c r="L350">
        <v>17</v>
      </c>
      <c r="M350" t="s">
        <v>850</v>
      </c>
      <c r="N350">
        <v>179</v>
      </c>
      <c r="O350">
        <v>17179</v>
      </c>
      <c r="P350">
        <v>384</v>
      </c>
      <c r="Q350">
        <v>11525</v>
      </c>
      <c r="R350">
        <v>1975</v>
      </c>
      <c r="S350">
        <v>9999</v>
      </c>
      <c r="T350">
        <v>0</v>
      </c>
      <c r="U350" s="106">
        <v>2980.9764520426656</v>
      </c>
      <c r="V350" s="104">
        <f>IFERROR(VLOOKUP($C$4&amp;"yr",LOOKUPS!$B$12:$D$26,2,FALSE),"")</f>
        <v>0.12499399999999999</v>
      </c>
      <c r="W350" s="106">
        <v>15.112873524972914</v>
      </c>
      <c r="X350" s="106">
        <v>25.929959006338521</v>
      </c>
      <c r="Y350" s="104">
        <v>0.36027823494138472</v>
      </c>
      <c r="Z350" s="104">
        <v>0.56317957996688428</v>
      </c>
      <c r="AA350" s="105">
        <v>13.882073723947139</v>
      </c>
      <c r="AB350" s="105">
        <v>4.82</v>
      </c>
      <c r="AC350" s="106">
        <f>IFERROR((VLOOKUP($C$4&amp;"yr",LOOKUPS!$B$12:$D$26,3,FALSE))*SUM(AA350:AB350),"")</f>
        <v>21.178367289530151</v>
      </c>
      <c r="AD350" s="106">
        <f>IFERROR(VLOOKUP($C$4,LOOKUPS!$F$12:$I$26,4,FALSE),"")</f>
        <v>84.990216928104203</v>
      </c>
      <c r="AE350" s="106">
        <v>214.13</v>
      </c>
      <c r="AF350" s="107">
        <f t="shared" si="112"/>
        <v>1.1194086228794338</v>
      </c>
      <c r="AG350" s="108">
        <f t="shared" si="113"/>
        <v>15507302.4</v>
      </c>
      <c r="AH350" s="109">
        <f t="shared" si="114"/>
        <v>245.65315778250829</v>
      </c>
      <c r="AI350" s="108">
        <f t="shared" si="115"/>
        <v>18015.644659118341</v>
      </c>
      <c r="AJ350" s="108">
        <f t="shared" si="116"/>
        <v>860768.66486990906</v>
      </c>
      <c r="AK350" s="108">
        <f t="shared" si="122"/>
        <v>15507302.400000002</v>
      </c>
      <c r="AL350" s="108">
        <f t="shared" si="123"/>
        <v>150620.46007947018</v>
      </c>
      <c r="AM350" s="108">
        <f t="shared" si="124"/>
        <v>1355584.1407152317</v>
      </c>
      <c r="AN350" s="107">
        <f t="shared" si="125"/>
        <v>0.17498367009239815</v>
      </c>
      <c r="AO350" s="107">
        <f t="shared" si="126"/>
        <v>0.94442495278703564</v>
      </c>
      <c r="AP350" s="108">
        <f t="shared" si="117"/>
        <v>91531391.12227501</v>
      </c>
      <c r="AQ350" s="108">
        <f t="shared" si="118"/>
        <v>6369776.3110780492</v>
      </c>
      <c r="AR350" s="108">
        <f t="shared" si="119"/>
        <v>13008687.966438731</v>
      </c>
      <c r="AS350" s="108">
        <f>LOOKUPS!$C$4*('Unit Level Costs'!AK350-'Unit Level Costs'!AG350)</f>
        <v>2.9406903970452491E-9</v>
      </c>
      <c r="AT350" s="108">
        <f t="shared" si="120"/>
        <v>28709058.823929299</v>
      </c>
      <c r="AU350" s="108">
        <f t="shared" si="127"/>
        <v>-115211390.18368527</v>
      </c>
      <c r="AV350" s="108">
        <f t="shared" si="128"/>
        <v>24407524.040035814</v>
      </c>
      <c r="AW350" s="112">
        <f t="shared" si="129"/>
        <v>28.355497866229374</v>
      </c>
      <c r="AX350" s="109">
        <f t="shared" si="130"/>
        <v>30.024087972846516</v>
      </c>
      <c r="AY350" s="112">
        <f t="shared" si="131"/>
        <v>27.237673929825377</v>
      </c>
      <c r="AZ350" s="108">
        <f t="shared" si="121"/>
        <v>10459.266789052945</v>
      </c>
      <c r="BA350" s="109">
        <f t="shared" si="132"/>
        <v>10888.51118063208</v>
      </c>
    </row>
    <row r="351" spans="1:53" x14ac:dyDescent="0.2">
      <c r="A351" s="21" t="b">
        <f t="shared" si="111"/>
        <v>1</v>
      </c>
      <c r="B351" t="s">
        <v>854</v>
      </c>
      <c r="C351" t="s">
        <v>855</v>
      </c>
      <c r="D351">
        <v>963</v>
      </c>
      <c r="E351" t="s">
        <v>41</v>
      </c>
      <c r="F351">
        <v>41</v>
      </c>
      <c r="G351">
        <v>89910</v>
      </c>
      <c r="H351" t="s">
        <v>42</v>
      </c>
      <c r="I351">
        <v>0</v>
      </c>
      <c r="J351" t="s">
        <v>574</v>
      </c>
      <c r="K351" t="s">
        <v>95</v>
      </c>
      <c r="L351">
        <v>17</v>
      </c>
      <c r="M351" t="s">
        <v>856</v>
      </c>
      <c r="N351">
        <v>167</v>
      </c>
      <c r="O351">
        <v>17167</v>
      </c>
      <c r="P351">
        <v>208</v>
      </c>
      <c r="Q351">
        <v>11450</v>
      </c>
      <c r="R351">
        <v>2009</v>
      </c>
      <c r="S351">
        <v>9999</v>
      </c>
      <c r="T351">
        <v>0</v>
      </c>
      <c r="U351" s="106">
        <v>2828.551059427311</v>
      </c>
      <c r="V351" s="104">
        <f>IFERROR(VLOOKUP($C$4&amp;"yr",LOOKUPS!$B$12:$D$26,2,FALSE),"")</f>
        <v>0.12499399999999999</v>
      </c>
      <c r="W351" s="106">
        <v>14.609242894033843</v>
      </c>
      <c r="X351" s="106">
        <v>31.542772307373873</v>
      </c>
      <c r="Y351" s="104">
        <v>0.34827210291908489</v>
      </c>
      <c r="Z351" s="104">
        <v>0.53438268406031608</v>
      </c>
      <c r="AA351" s="105">
        <v>21.928692483659653</v>
      </c>
      <c r="AB351" s="105">
        <v>4.82</v>
      </c>
      <c r="AC351" s="106">
        <f>IFERROR((VLOOKUP($C$4&amp;"yr",LOOKUPS!$B$12:$D$26,3,FALSE))*SUM(AA351:AB351),"")</f>
        <v>30.290418180111747</v>
      </c>
      <c r="AD351" s="106">
        <f>IFERROR(VLOOKUP($C$4,LOOKUPS!$F$12:$I$26,4,FALSE),"")</f>
        <v>84.990216928104203</v>
      </c>
      <c r="AE351" s="106">
        <v>214.13</v>
      </c>
      <c r="AF351" s="107">
        <f t="shared" si="112"/>
        <v>1.1121239680667694</v>
      </c>
      <c r="AG351" s="108">
        <f t="shared" si="113"/>
        <v>8345126.4000000004</v>
      </c>
      <c r="AH351" s="109">
        <f t="shared" si="114"/>
        <v>135.55940259283034</v>
      </c>
      <c r="AI351" s="108">
        <f t="shared" si="115"/>
        <v>17568.681732490619</v>
      </c>
      <c r="AJ351" s="108">
        <f t="shared" si="116"/>
        <v>475000.14668527752</v>
      </c>
      <c r="AK351" s="108">
        <f t="shared" si="122"/>
        <v>8345126.3999999994</v>
      </c>
      <c r="AL351" s="108">
        <f t="shared" si="123"/>
        <v>81055.153589403955</v>
      </c>
      <c r="AM351" s="108">
        <f t="shared" si="124"/>
        <v>729496.3823046356</v>
      </c>
      <c r="AN351" s="107">
        <f t="shared" si="125"/>
        <v>0.17064237591300987</v>
      </c>
      <c r="AO351" s="107">
        <f t="shared" si="126"/>
        <v>0.94148159215375948</v>
      </c>
      <c r="AP351" s="108">
        <f t="shared" si="117"/>
        <v>47927285.857259534</v>
      </c>
      <c r="AQ351" s="108">
        <f t="shared" si="118"/>
        <v>4275919.3701092741</v>
      </c>
      <c r="AR351" s="108">
        <f t="shared" si="119"/>
        <v>6939392.5176269235</v>
      </c>
      <c r="AS351" s="108">
        <f>LOOKUPS!$C$4*('Unit Level Costs'!AK351-'Unit Level Costs'!AG351)</f>
        <v>-1.4703451985226245E-9</v>
      </c>
      <c r="AT351" s="108">
        <f t="shared" si="120"/>
        <v>22096750.480886083</v>
      </c>
      <c r="AU351" s="108">
        <f t="shared" si="127"/>
        <v>-62000055.780338213</v>
      </c>
      <c r="AV351" s="108">
        <f t="shared" si="128"/>
        <v>19239292.445543602</v>
      </c>
      <c r="AW351" s="112">
        <f t="shared" si="129"/>
        <v>40.503761061554044</v>
      </c>
      <c r="AX351" s="109">
        <f t="shared" si="130"/>
        <v>43.021298981424067</v>
      </c>
      <c r="AY351" s="112">
        <f t="shared" si="131"/>
        <v>39.028666407896274</v>
      </c>
      <c r="AZ351" s="108">
        <f t="shared" si="121"/>
        <v>8117.9626128424252</v>
      </c>
      <c r="BA351" s="109">
        <f t="shared" si="132"/>
        <v>8424.782300803241</v>
      </c>
    </row>
    <row r="352" spans="1:53" x14ac:dyDescent="0.2">
      <c r="A352" s="21" t="b">
        <f t="shared" si="111"/>
        <v>1</v>
      </c>
      <c r="B352" t="s">
        <v>178</v>
      </c>
      <c r="C352" t="s">
        <v>857</v>
      </c>
      <c r="D352">
        <v>976</v>
      </c>
      <c r="E352" t="s">
        <v>41</v>
      </c>
      <c r="F352">
        <v>123</v>
      </c>
      <c r="G352">
        <v>9173</v>
      </c>
      <c r="H352" t="s">
        <v>42</v>
      </c>
      <c r="I352">
        <v>0</v>
      </c>
      <c r="J352" t="s">
        <v>574</v>
      </c>
      <c r="K352" t="s">
        <v>95</v>
      </c>
      <c r="L352">
        <v>17</v>
      </c>
      <c r="M352" t="s">
        <v>858</v>
      </c>
      <c r="N352">
        <v>199</v>
      </c>
      <c r="O352">
        <v>17199</v>
      </c>
      <c r="P352">
        <v>120</v>
      </c>
      <c r="Q352">
        <v>11487</v>
      </c>
      <c r="R352">
        <v>1978</v>
      </c>
      <c r="S352">
        <v>9999</v>
      </c>
      <c r="T352">
        <v>0</v>
      </c>
      <c r="U352" s="106">
        <v>2842.6066194746036</v>
      </c>
      <c r="V352" s="104">
        <f>IFERROR(VLOOKUP($C$4&amp;"yr",LOOKUPS!$B$12:$D$26,2,FALSE),"")</f>
        <v>0.12499399999999999</v>
      </c>
      <c r="W352" s="106">
        <v>14.656473900700606</v>
      </c>
      <c r="X352" s="106">
        <v>41.57119339228872</v>
      </c>
      <c r="Y352" s="104">
        <v>0.34939805052185469</v>
      </c>
      <c r="Z352" s="104">
        <v>0.53703812415888164</v>
      </c>
      <c r="AA352" s="105">
        <v>29.84538263037776</v>
      </c>
      <c r="AB352" s="105">
        <v>4.82</v>
      </c>
      <c r="AC352" s="106">
        <f>IFERROR((VLOOKUP($C$4&amp;"yr",LOOKUPS!$B$12:$D$26,3,FALSE))*SUM(AA352:AB352),"")</f>
        <v>39.255336943634553</v>
      </c>
      <c r="AD352" s="106">
        <f>IFERROR(VLOOKUP($C$4,LOOKUPS!$F$12:$I$26,4,FALSE),"")</f>
        <v>84.990216928104203</v>
      </c>
      <c r="AE352" s="106">
        <v>214.13</v>
      </c>
      <c r="AF352" s="107">
        <f t="shared" si="112"/>
        <v>1.1157177311076838</v>
      </c>
      <c r="AG352" s="108">
        <f t="shared" si="113"/>
        <v>4830053.76</v>
      </c>
      <c r="AH352" s="109">
        <f t="shared" si="114"/>
        <v>78.072233937377433</v>
      </c>
      <c r="AI352" s="108">
        <f t="shared" si="115"/>
        <v>17655.956932213074</v>
      </c>
      <c r="AJ352" s="108">
        <f t="shared" si="116"/>
        <v>273565.10771657055</v>
      </c>
      <c r="AK352" s="108">
        <f t="shared" si="122"/>
        <v>4830053.76</v>
      </c>
      <c r="AL352" s="108">
        <f t="shared" si="123"/>
        <v>46913.699157615891</v>
      </c>
      <c r="AM352" s="108">
        <f t="shared" si="124"/>
        <v>422223.29241854296</v>
      </c>
      <c r="AN352" s="107">
        <f t="shared" si="125"/>
        <v>0.17149006885125578</v>
      </c>
      <c r="AO352" s="107">
        <f t="shared" si="126"/>
        <v>0.94422766225642807</v>
      </c>
      <c r="AP352" s="108">
        <f t="shared" si="117"/>
        <v>27739749.551550932</v>
      </c>
      <c r="AQ352" s="108">
        <f t="shared" si="118"/>
        <v>3245555.9355787239</v>
      </c>
      <c r="AR352" s="108">
        <f t="shared" si="119"/>
        <v>4009499.8613902661</v>
      </c>
      <c r="AS352" s="108">
        <f>LOOKUPS!$C$4*('Unit Level Costs'!AK352-'Unit Level Costs'!AG352)</f>
        <v>0</v>
      </c>
      <c r="AT352" s="108">
        <f t="shared" si="120"/>
        <v>16574517.609340644</v>
      </c>
      <c r="AU352" s="108">
        <f t="shared" si="127"/>
        <v>-35884849.214750342</v>
      </c>
      <c r="AV352" s="108">
        <f t="shared" si="128"/>
        <v>15684473.743110225</v>
      </c>
      <c r="AW352" s="112">
        <f t="shared" si="129"/>
        <v>57.333604691137204</v>
      </c>
      <c r="AX352" s="109">
        <f t="shared" si="130"/>
        <v>60.720107006954919</v>
      </c>
      <c r="AY352" s="112">
        <f t="shared" si="131"/>
        <v>55.08491971963614</v>
      </c>
      <c r="AZ352" s="108">
        <f t="shared" si="121"/>
        <v>6610.1903663563371</v>
      </c>
      <c r="BA352" s="109">
        <f t="shared" si="132"/>
        <v>6880.0325629364643</v>
      </c>
    </row>
    <row r="353" spans="1:53" x14ac:dyDescent="0.2">
      <c r="A353" s="21" t="b">
        <f t="shared" si="111"/>
        <v>1</v>
      </c>
      <c r="B353" t="s">
        <v>859</v>
      </c>
      <c r="C353" t="s">
        <v>860</v>
      </c>
      <c r="D353">
        <v>983</v>
      </c>
      <c r="E353" t="s">
        <v>41</v>
      </c>
      <c r="F353">
        <v>1</v>
      </c>
      <c r="G353">
        <v>658</v>
      </c>
      <c r="H353" t="s">
        <v>42</v>
      </c>
      <c r="I353">
        <v>0</v>
      </c>
      <c r="J353" t="s">
        <v>167</v>
      </c>
      <c r="K353" t="s">
        <v>43</v>
      </c>
      <c r="L353">
        <v>18</v>
      </c>
      <c r="M353" t="s">
        <v>279</v>
      </c>
      <c r="N353">
        <v>77</v>
      </c>
      <c r="O353">
        <v>18077</v>
      </c>
      <c r="P353">
        <v>196</v>
      </c>
      <c r="Q353">
        <v>10819</v>
      </c>
      <c r="R353">
        <v>1955</v>
      </c>
      <c r="S353">
        <v>9999</v>
      </c>
      <c r="T353">
        <v>0</v>
      </c>
      <c r="U353" s="106">
        <v>2596.2199496747153</v>
      </c>
      <c r="V353" s="104">
        <f>IFERROR(VLOOKUP($C$4&amp;"yr",LOOKUPS!$B$12:$D$26,2,FALSE),"")</f>
        <v>0.12499399999999999</v>
      </c>
      <c r="W353" s="106">
        <v>13.804157231156164</v>
      </c>
      <c r="X353" s="106">
        <v>31.386170349827413</v>
      </c>
      <c r="Y353" s="104">
        <v>0.32907953566052284</v>
      </c>
      <c r="Z353" s="104">
        <v>0.49048963796998285</v>
      </c>
      <c r="AA353" s="105">
        <v>22.15409899842545</v>
      </c>
      <c r="AB353" s="105">
        <v>4.82</v>
      </c>
      <c r="AC353" s="106">
        <f>IFERROR((VLOOKUP($C$4&amp;"yr",LOOKUPS!$B$12:$D$26,3,FALSE))*SUM(AA353:AB353),"")</f>
        <v>30.545670192782964</v>
      </c>
      <c r="AD353" s="106">
        <f>IFERROR(VLOOKUP($C$4,LOOKUPS!$F$12:$I$26,4,FALSE),"")</f>
        <v>84.990216928104203</v>
      </c>
      <c r="AE353" s="106">
        <v>214.13</v>
      </c>
      <c r="AF353" s="107">
        <f t="shared" si="112"/>
        <v>1.0508357389095526</v>
      </c>
      <c r="AG353" s="108">
        <f t="shared" si="113"/>
        <v>7430316.0959999999</v>
      </c>
      <c r="AH353" s="109">
        <f t="shared" si="114"/>
        <v>131.50041101053753</v>
      </c>
      <c r="AI353" s="108">
        <f t="shared" si="115"/>
        <v>16125.607393197244</v>
      </c>
      <c r="AJ353" s="108">
        <f t="shared" si="116"/>
        <v>460777.44018092356</v>
      </c>
      <c r="AK353" s="108">
        <f t="shared" si="122"/>
        <v>7430316.0960000018</v>
      </c>
      <c r="AL353" s="108">
        <f t="shared" si="123"/>
        <v>72169.717211125841</v>
      </c>
      <c r="AM353" s="108">
        <f t="shared" si="124"/>
        <v>649527.45490013261</v>
      </c>
      <c r="AN353" s="107">
        <f t="shared" si="125"/>
        <v>0.15662597800532185</v>
      </c>
      <c r="AO353" s="107">
        <f t="shared" si="126"/>
        <v>0.89420976090423077</v>
      </c>
      <c r="AP353" s="108">
        <f t="shared" si="117"/>
        <v>42673450.383055024</v>
      </c>
      <c r="AQ353" s="108">
        <f t="shared" si="118"/>
        <v>4127294.3010490518</v>
      </c>
      <c r="AR353" s="108">
        <f t="shared" si="119"/>
        <v>6360644.2328271233</v>
      </c>
      <c r="AS353" s="108">
        <f>LOOKUPS!$C$4*('Unit Level Costs'!AK353-'Unit Level Costs'!AG353)</f>
        <v>2.9406903970452491E-9</v>
      </c>
      <c r="AT353" s="108">
        <f t="shared" si="120"/>
        <v>19840251.418537162</v>
      </c>
      <c r="AU353" s="108">
        <f t="shared" si="127"/>
        <v>-55203479.292721689</v>
      </c>
      <c r="AV353" s="108">
        <f t="shared" si="128"/>
        <v>17798161.042746663</v>
      </c>
      <c r="AW353" s="112">
        <f t="shared" si="129"/>
        <v>38.626372497226086</v>
      </c>
      <c r="AX353" s="109">
        <f t="shared" si="130"/>
        <v>43.196098036513092</v>
      </c>
      <c r="AY353" s="112">
        <f t="shared" si="131"/>
        <v>39.187243070410133</v>
      </c>
      <c r="AZ353" s="108">
        <f t="shared" si="121"/>
        <v>7680.6996418003864</v>
      </c>
      <c r="BA353" s="109">
        <f t="shared" si="132"/>
        <v>7570.7690094563131</v>
      </c>
    </row>
    <row r="354" spans="1:53" x14ac:dyDescent="0.2">
      <c r="A354" s="21" t="b">
        <f t="shared" si="111"/>
        <v>1</v>
      </c>
      <c r="B354" t="s">
        <v>859</v>
      </c>
      <c r="C354" t="s">
        <v>861</v>
      </c>
      <c r="D354">
        <v>983</v>
      </c>
      <c r="E354" t="s">
        <v>41</v>
      </c>
      <c r="F354">
        <v>2</v>
      </c>
      <c r="G354">
        <v>659</v>
      </c>
      <c r="H354" t="s">
        <v>42</v>
      </c>
      <c r="I354">
        <v>0</v>
      </c>
      <c r="J354" t="s">
        <v>167</v>
      </c>
      <c r="K354" t="s">
        <v>43</v>
      </c>
      <c r="L354">
        <v>18</v>
      </c>
      <c r="M354" t="s">
        <v>279</v>
      </c>
      <c r="N354">
        <v>77</v>
      </c>
      <c r="O354">
        <v>18077</v>
      </c>
      <c r="P354">
        <v>196</v>
      </c>
      <c r="Q354">
        <v>10723</v>
      </c>
      <c r="R354">
        <v>1955</v>
      </c>
      <c r="S354">
        <v>9999</v>
      </c>
      <c r="T354">
        <v>0</v>
      </c>
      <c r="U354" s="106">
        <v>2562.0226088073105</v>
      </c>
      <c r="V354" s="104">
        <f>IFERROR(VLOOKUP($C$4&amp;"yr",LOOKUPS!$B$12:$D$26,2,FALSE),"")</f>
        <v>0.12499399999999999</v>
      </c>
      <c r="W354" s="106">
        <v>13.681634015316501</v>
      </c>
      <c r="X354" s="106">
        <v>31.235656303823042</v>
      </c>
      <c r="Y354" s="104">
        <v>0.32615868491237665</v>
      </c>
      <c r="Z354" s="104">
        <v>0.48402892136402192</v>
      </c>
      <c r="AA354" s="105">
        <v>22.15409899842545</v>
      </c>
      <c r="AB354" s="105">
        <v>4.82</v>
      </c>
      <c r="AC354" s="106">
        <f>IFERROR((VLOOKUP($C$4&amp;"yr",LOOKUPS!$B$12:$D$26,3,FALSE))*SUM(AA354:AB354),"")</f>
        <v>30.545670192782964</v>
      </c>
      <c r="AD354" s="106">
        <f>IFERROR(VLOOKUP($C$4,LOOKUPS!$F$12:$I$26,4,FALSE),"")</f>
        <v>84.990216928104203</v>
      </c>
      <c r="AE354" s="106">
        <v>214.13</v>
      </c>
      <c r="AF354" s="107">
        <f t="shared" si="112"/>
        <v>1.0415113807493421</v>
      </c>
      <c r="AG354" s="108">
        <f t="shared" si="113"/>
        <v>7364384.8320000004</v>
      </c>
      <c r="AH354" s="109">
        <f t="shared" si="114"/>
        <v>132.07289775717419</v>
      </c>
      <c r="AI354" s="108">
        <f t="shared" si="115"/>
        <v>15913.242123786407</v>
      </c>
      <c r="AJ354" s="108">
        <f t="shared" si="116"/>
        <v>462783.43374113843</v>
      </c>
      <c r="AK354" s="108">
        <f t="shared" si="122"/>
        <v>7364384.8320000004</v>
      </c>
      <c r="AL354" s="108">
        <f t="shared" si="123"/>
        <v>71529.335211655634</v>
      </c>
      <c r="AM354" s="108">
        <f t="shared" si="124"/>
        <v>643764.01690490067</v>
      </c>
      <c r="AN354" s="107">
        <f t="shared" si="125"/>
        <v>0.15456330109617997</v>
      </c>
      <c r="AO354" s="107">
        <f t="shared" si="126"/>
        <v>0.88694807965316214</v>
      </c>
      <c r="AP354" s="108">
        <f t="shared" si="117"/>
        <v>42294688.515571691</v>
      </c>
      <c r="AQ354" s="108">
        <f t="shared" si="118"/>
        <v>4125383.6413930538</v>
      </c>
      <c r="AR354" s="108">
        <f t="shared" si="119"/>
        <v>6331633.5687977299</v>
      </c>
      <c r="AS354" s="108">
        <f>LOOKUPS!$C$4*('Unit Level Costs'!AK354-'Unit Level Costs'!AG354)</f>
        <v>0</v>
      </c>
      <c r="AT354" s="108">
        <f t="shared" si="120"/>
        <v>19664203.342358254</v>
      </c>
      <c r="AU354" s="108">
        <f t="shared" si="127"/>
        <v>-54713643.447255246</v>
      </c>
      <c r="AV354" s="108">
        <f t="shared" si="128"/>
        <v>17702265.620865472</v>
      </c>
      <c r="AW354" s="112">
        <f t="shared" si="129"/>
        <v>38.251727115122648</v>
      </c>
      <c r="AX354" s="109">
        <f t="shared" si="130"/>
        <v>43.127357725472329</v>
      </c>
      <c r="AY354" s="112">
        <f t="shared" si="131"/>
        <v>39.124882269320807</v>
      </c>
      <c r="AZ354" s="108">
        <f t="shared" si="121"/>
        <v>7668.476924786878</v>
      </c>
      <c r="BA354" s="109">
        <f t="shared" si="132"/>
        <v>7497.3385145640386</v>
      </c>
    </row>
    <row r="355" spans="1:53" x14ac:dyDescent="0.2">
      <c r="A355" s="21" t="b">
        <f t="shared" si="111"/>
        <v>1</v>
      </c>
      <c r="B355" t="s">
        <v>859</v>
      </c>
      <c r="C355" t="s">
        <v>862</v>
      </c>
      <c r="D355">
        <v>983</v>
      </c>
      <c r="E355" t="s">
        <v>41</v>
      </c>
      <c r="F355">
        <v>3</v>
      </c>
      <c r="G355">
        <v>660</v>
      </c>
      <c r="H355" t="s">
        <v>42</v>
      </c>
      <c r="I355">
        <v>0</v>
      </c>
      <c r="J355" t="s">
        <v>167</v>
      </c>
      <c r="K355" t="s">
        <v>43</v>
      </c>
      <c r="L355">
        <v>18</v>
      </c>
      <c r="M355" t="s">
        <v>279</v>
      </c>
      <c r="N355">
        <v>77</v>
      </c>
      <c r="O355">
        <v>18077</v>
      </c>
      <c r="P355">
        <v>196</v>
      </c>
      <c r="Q355">
        <v>10846</v>
      </c>
      <c r="R355">
        <v>1955</v>
      </c>
      <c r="S355">
        <v>9999</v>
      </c>
      <c r="T355">
        <v>0</v>
      </c>
      <c r="U355" s="106">
        <v>2692.8016914181158</v>
      </c>
      <c r="V355" s="104">
        <f>IFERROR(VLOOKUP($C$4&amp;"yr",LOOKUPS!$B$12:$D$26,2,FALSE),"")</f>
        <v>0.12499399999999999</v>
      </c>
      <c r="W355" s="106">
        <v>14.144526317328982</v>
      </c>
      <c r="X355" s="106">
        <v>31.804297869119129</v>
      </c>
      <c r="Y355" s="104">
        <v>0.33719364932608897</v>
      </c>
      <c r="Z355" s="104">
        <v>0.50873629829171951</v>
      </c>
      <c r="AA355" s="105">
        <v>22.15409899842545</v>
      </c>
      <c r="AB355" s="105">
        <v>4.82</v>
      </c>
      <c r="AC355" s="106">
        <f>IFERROR((VLOOKUP($C$4&amp;"yr",LOOKUPS!$B$12:$D$26,3,FALSE))*SUM(AA355:AB355),"")</f>
        <v>30.545670192782964</v>
      </c>
      <c r="AD355" s="106">
        <f>IFERROR(VLOOKUP($C$4,LOOKUPS!$F$12:$I$26,4,FALSE),"")</f>
        <v>84.990216928104203</v>
      </c>
      <c r="AE355" s="106">
        <v>214.13</v>
      </c>
      <c r="AF355" s="107">
        <f t="shared" si="112"/>
        <v>1.0534582146421116</v>
      </c>
      <c r="AG355" s="108">
        <f t="shared" si="113"/>
        <v>7448859.2640000004</v>
      </c>
      <c r="AH355" s="109">
        <f t="shared" si="114"/>
        <v>129.91004473208656</v>
      </c>
      <c r="AI355" s="108">
        <f t="shared" si="115"/>
        <v>16363.75389127199</v>
      </c>
      <c r="AJ355" s="108">
        <f t="shared" si="116"/>
        <v>455204.79674123134</v>
      </c>
      <c r="AK355" s="108">
        <f t="shared" si="122"/>
        <v>7448859.2640000004</v>
      </c>
      <c r="AL355" s="108">
        <f t="shared" si="123"/>
        <v>72349.824648476817</v>
      </c>
      <c r="AM355" s="108">
        <f t="shared" si="124"/>
        <v>651148.42183629132</v>
      </c>
      <c r="AN355" s="107">
        <f t="shared" si="125"/>
        <v>0.15893906471641436</v>
      </c>
      <c r="AO355" s="107">
        <f t="shared" si="126"/>
        <v>0.89451914992569725</v>
      </c>
      <c r="AP355" s="108">
        <f t="shared" si="117"/>
        <v>43725649.59141659</v>
      </c>
      <c r="AQ355" s="108">
        <f t="shared" si="118"/>
        <v>4131697.7588498713</v>
      </c>
      <c r="AR355" s="108">
        <f t="shared" si="119"/>
        <v>6438656.2272807369</v>
      </c>
      <c r="AS355" s="108">
        <f>LOOKUPS!$C$4*('Unit Level Costs'!AK355-'Unit Level Costs'!AG355)</f>
        <v>0</v>
      </c>
      <c r="AT355" s="108">
        <f t="shared" si="120"/>
        <v>19889764.939962473</v>
      </c>
      <c r="AU355" s="108">
        <f t="shared" si="127"/>
        <v>-55341245.624259107</v>
      </c>
      <c r="AV355" s="108">
        <f t="shared" si="128"/>
        <v>18844522.893250562</v>
      </c>
      <c r="AW355" s="112">
        <f t="shared" si="129"/>
        <v>41.39790052336167</v>
      </c>
      <c r="AX355" s="109">
        <f t="shared" si="130"/>
        <v>46.279501704128265</v>
      </c>
      <c r="AY355" s="112">
        <f t="shared" si="131"/>
        <v>41.984488527740417</v>
      </c>
      <c r="AZ355" s="108">
        <f t="shared" si="121"/>
        <v>8228.9597514371217</v>
      </c>
      <c r="BA355" s="109">
        <f t="shared" si="132"/>
        <v>8113.9885025788872</v>
      </c>
    </row>
    <row r="356" spans="1:53" x14ac:dyDescent="0.2">
      <c r="A356" s="21" t="b">
        <f t="shared" si="111"/>
        <v>1</v>
      </c>
      <c r="B356" t="s">
        <v>859</v>
      </c>
      <c r="C356" t="s">
        <v>863</v>
      </c>
      <c r="D356">
        <v>983</v>
      </c>
      <c r="E356" t="s">
        <v>41</v>
      </c>
      <c r="F356">
        <v>4</v>
      </c>
      <c r="G356">
        <v>661</v>
      </c>
      <c r="H356" t="s">
        <v>42</v>
      </c>
      <c r="I356">
        <v>0</v>
      </c>
      <c r="J356" t="s">
        <v>167</v>
      </c>
      <c r="K356" t="s">
        <v>43</v>
      </c>
      <c r="L356">
        <v>18</v>
      </c>
      <c r="M356" t="s">
        <v>279</v>
      </c>
      <c r="N356">
        <v>77</v>
      </c>
      <c r="O356">
        <v>18077</v>
      </c>
      <c r="P356">
        <v>196</v>
      </c>
      <c r="Q356">
        <v>10734</v>
      </c>
      <c r="R356">
        <v>1955</v>
      </c>
      <c r="S356">
        <v>9999</v>
      </c>
      <c r="T356">
        <v>0</v>
      </c>
      <c r="U356" s="106">
        <v>2651.0749307030642</v>
      </c>
      <c r="V356" s="104">
        <f>IFERROR(VLOOKUP($C$4&amp;"yr",LOOKUPS!$B$12:$D$26,2,FALSE),"")</f>
        <v>0.12499399999999999</v>
      </c>
      <c r="W356" s="106">
        <v>13.998490117079237</v>
      </c>
      <c r="X356" s="106">
        <v>31.624899220364608</v>
      </c>
      <c r="Y356" s="104">
        <v>0.33371226874174248</v>
      </c>
      <c r="Z356" s="104">
        <v>0.50085308956768604</v>
      </c>
      <c r="AA356" s="105">
        <v>22.15409899842545</v>
      </c>
      <c r="AB356" s="105">
        <v>4.82</v>
      </c>
      <c r="AC356" s="106">
        <f>IFERROR((VLOOKUP($C$4&amp;"yr",LOOKUPS!$B$12:$D$26,3,FALSE))*SUM(AA356:AB356),"")</f>
        <v>30.545670192782964</v>
      </c>
      <c r="AD356" s="106">
        <f>IFERROR(VLOOKUP($C$4,LOOKUPS!$F$12:$I$26,4,FALSE),"")</f>
        <v>84.990216928104203</v>
      </c>
      <c r="AE356" s="106">
        <v>214.13</v>
      </c>
      <c r="AF356" s="107">
        <f t="shared" si="112"/>
        <v>1.0425797967885329</v>
      </c>
      <c r="AG356" s="108">
        <f t="shared" si="113"/>
        <v>7371939.4560000002</v>
      </c>
      <c r="AH356" s="109">
        <f t="shared" si="114"/>
        <v>130.59239532661849</v>
      </c>
      <c r="AI356" s="108">
        <f t="shared" si="115"/>
        <v>16110.157063419541</v>
      </c>
      <c r="AJ356" s="108">
        <f t="shared" si="116"/>
        <v>457595.75322447118</v>
      </c>
      <c r="AK356" s="108">
        <f t="shared" si="122"/>
        <v>7371939.4560000002</v>
      </c>
      <c r="AL356" s="108">
        <f t="shared" si="123"/>
        <v>71602.712315761586</v>
      </c>
      <c r="AM356" s="108">
        <f t="shared" si="124"/>
        <v>644424.41084185429</v>
      </c>
      <c r="AN356" s="107">
        <f t="shared" si="125"/>
        <v>0.15647591091309201</v>
      </c>
      <c r="AO356" s="107">
        <f t="shared" si="126"/>
        <v>0.88610388587544087</v>
      </c>
      <c r="AP356" s="108">
        <f t="shared" si="117"/>
        <v>43274200.91250544</v>
      </c>
      <c r="AQ356" s="108">
        <f t="shared" si="118"/>
        <v>4129971.3411503234</v>
      </c>
      <c r="AR356" s="108">
        <f t="shared" si="119"/>
        <v>6405649.6291301893</v>
      </c>
      <c r="AS356" s="108">
        <f>LOOKUPS!$C$4*('Unit Level Costs'!AK356-'Unit Level Costs'!AG356)</f>
        <v>0</v>
      </c>
      <c r="AT356" s="108">
        <f t="shared" si="120"/>
        <v>19684375.51775375</v>
      </c>
      <c r="AU356" s="108">
        <f t="shared" si="127"/>
        <v>-54769770.471214943</v>
      </c>
      <c r="AV356" s="108">
        <f t="shared" si="128"/>
        <v>18724426.929324754</v>
      </c>
      <c r="AW356" s="112">
        <f t="shared" si="129"/>
        <v>40.919144894554094</v>
      </c>
      <c r="AX356" s="109">
        <f t="shared" si="130"/>
        <v>46.178721870886903</v>
      </c>
      <c r="AY356" s="112">
        <f t="shared" si="131"/>
        <v>41.893061662784092</v>
      </c>
      <c r="AZ356" s="108">
        <f t="shared" si="121"/>
        <v>8211.0400859056826</v>
      </c>
      <c r="BA356" s="109">
        <f t="shared" si="132"/>
        <v>8020.1523993326027</v>
      </c>
    </row>
    <row r="357" spans="1:53" x14ac:dyDescent="0.2">
      <c r="A357" s="21" t="b">
        <f t="shared" si="111"/>
        <v>1</v>
      </c>
      <c r="B357" t="s">
        <v>859</v>
      </c>
      <c r="C357" t="s">
        <v>864</v>
      </c>
      <c r="D357">
        <v>983</v>
      </c>
      <c r="E357" t="s">
        <v>41</v>
      </c>
      <c r="F357">
        <v>5</v>
      </c>
      <c r="G357">
        <v>662</v>
      </c>
      <c r="H357" t="s">
        <v>42</v>
      </c>
      <c r="I357">
        <v>0</v>
      </c>
      <c r="J357" t="s">
        <v>167</v>
      </c>
      <c r="K357" t="s">
        <v>43</v>
      </c>
      <c r="L357">
        <v>18</v>
      </c>
      <c r="M357" t="s">
        <v>279</v>
      </c>
      <c r="N357">
        <v>77</v>
      </c>
      <c r="O357">
        <v>18077</v>
      </c>
      <c r="P357">
        <v>196</v>
      </c>
      <c r="Q357">
        <v>10727</v>
      </c>
      <c r="R357">
        <v>1955</v>
      </c>
      <c r="S357">
        <v>9999</v>
      </c>
      <c r="T357">
        <v>0</v>
      </c>
      <c r="U357" s="106">
        <v>2648.9237659282576</v>
      </c>
      <c r="V357" s="104">
        <f>IFERROR(VLOOKUP($C$4&amp;"yr",LOOKUPS!$B$12:$D$26,2,FALSE),"")</f>
        <v>0.12499399999999999</v>
      </c>
      <c r="W357" s="106">
        <v>13.990919830813262</v>
      </c>
      <c r="X357" s="106">
        <v>31.615599477393495</v>
      </c>
      <c r="Y357" s="104">
        <v>0.33353179946371936</v>
      </c>
      <c r="Z357" s="104">
        <v>0.50044668177017215</v>
      </c>
      <c r="AA357" s="105">
        <v>22.15409899842545</v>
      </c>
      <c r="AB357" s="105">
        <v>4.82</v>
      </c>
      <c r="AC357" s="106">
        <f>IFERROR((VLOOKUP($C$4&amp;"yr",LOOKUPS!$B$12:$D$26,3,FALSE))*SUM(AA357:AB357),"")</f>
        <v>30.545670192782964</v>
      </c>
      <c r="AD357" s="106">
        <f>IFERROR(VLOOKUP($C$4,LOOKUPS!$F$12:$I$26,4,FALSE),"")</f>
        <v>84.990216928104203</v>
      </c>
      <c r="AE357" s="106">
        <v>214.13</v>
      </c>
      <c r="AF357" s="107">
        <f t="shared" si="112"/>
        <v>1.0418998956726842</v>
      </c>
      <c r="AG357" s="108">
        <f t="shared" si="113"/>
        <v>7367131.9680000003</v>
      </c>
      <c r="AH357" s="109">
        <f t="shared" si="114"/>
        <v>130.62776730511101</v>
      </c>
      <c r="AI357" s="108">
        <f t="shared" si="115"/>
        <v>16095.291555348636</v>
      </c>
      <c r="AJ357" s="108">
        <f t="shared" si="116"/>
        <v>457719.69663710898</v>
      </c>
      <c r="AK357" s="108">
        <f t="shared" si="122"/>
        <v>7367131.9680000003</v>
      </c>
      <c r="AL357" s="108">
        <f t="shared" si="123"/>
        <v>71556.017794966901</v>
      </c>
      <c r="AM357" s="108">
        <f t="shared" si="124"/>
        <v>644004.16015470203</v>
      </c>
      <c r="AN357" s="107">
        <f t="shared" si="125"/>
        <v>0.1563315241198768</v>
      </c>
      <c r="AO357" s="107">
        <f t="shared" si="126"/>
        <v>0.88556837155280732</v>
      </c>
      <c r="AP357" s="108">
        <f t="shared" si="117"/>
        <v>43250798.525098018</v>
      </c>
      <c r="AQ357" s="108">
        <f t="shared" si="118"/>
        <v>4129875.1717445464</v>
      </c>
      <c r="AR357" s="108">
        <f t="shared" si="119"/>
        <v>6403919.5806339579</v>
      </c>
      <c r="AS357" s="108">
        <f>LOOKUPS!$C$4*('Unit Level Costs'!AK357-'Unit Level Costs'!AG357)</f>
        <v>0</v>
      </c>
      <c r="AT357" s="108">
        <f t="shared" si="120"/>
        <v>19671538.678865708</v>
      </c>
      <c r="AU357" s="108">
        <f t="shared" si="127"/>
        <v>-54734053.274149686</v>
      </c>
      <c r="AV357" s="108">
        <f t="shared" si="128"/>
        <v>18722078.682192549</v>
      </c>
      <c r="AW357" s="112">
        <f t="shared" si="129"/>
        <v>40.902934306180526</v>
      </c>
      <c r="AX357" s="109">
        <f t="shared" si="130"/>
        <v>46.188341431457104</v>
      </c>
      <c r="AY357" s="112">
        <f t="shared" si="131"/>
        <v>41.901788470885514</v>
      </c>
      <c r="AZ357" s="108">
        <f t="shared" si="121"/>
        <v>8212.7505402935603</v>
      </c>
      <c r="BA357" s="109">
        <f t="shared" si="132"/>
        <v>8016.9751240113828</v>
      </c>
    </row>
    <row r="358" spans="1:53" x14ac:dyDescent="0.2">
      <c r="A358" s="21" t="b">
        <f t="shared" si="111"/>
        <v>1</v>
      </c>
      <c r="B358" t="s">
        <v>859</v>
      </c>
      <c r="C358" t="s">
        <v>865</v>
      </c>
      <c r="D358">
        <v>983</v>
      </c>
      <c r="E358" t="s">
        <v>41</v>
      </c>
      <c r="F358">
        <v>6</v>
      </c>
      <c r="G358">
        <v>663</v>
      </c>
      <c r="H358" t="s">
        <v>42</v>
      </c>
      <c r="I358">
        <v>0</v>
      </c>
      <c r="J358" t="s">
        <v>167</v>
      </c>
      <c r="K358" t="s">
        <v>43</v>
      </c>
      <c r="L358">
        <v>18</v>
      </c>
      <c r="M358" t="s">
        <v>279</v>
      </c>
      <c r="N358">
        <v>77</v>
      </c>
      <c r="O358">
        <v>18077</v>
      </c>
      <c r="P358">
        <v>196</v>
      </c>
      <c r="Q358">
        <v>10694</v>
      </c>
      <c r="R358">
        <v>1956</v>
      </c>
      <c r="S358">
        <v>9999</v>
      </c>
      <c r="T358">
        <v>0</v>
      </c>
      <c r="U358" s="106">
        <v>2636.7150594980376</v>
      </c>
      <c r="V358" s="104">
        <f>IFERROR(VLOOKUP($C$4&amp;"yr",LOOKUPS!$B$12:$D$26,2,FALSE),"")</f>
        <v>0.12499399999999999</v>
      </c>
      <c r="W358" s="106">
        <v>13.947877675163806</v>
      </c>
      <c r="X358" s="106">
        <v>31.562724200237632</v>
      </c>
      <c r="Y358" s="104">
        <v>0.33250571055747435</v>
      </c>
      <c r="Z358" s="104">
        <v>0.49814015762617941</v>
      </c>
      <c r="AA358" s="105">
        <v>22.15409899842545</v>
      </c>
      <c r="AB358" s="105">
        <v>4.82</v>
      </c>
      <c r="AC358" s="106">
        <f>IFERROR((VLOOKUP($C$4&amp;"yr",LOOKUPS!$B$12:$D$26,3,FALSE))*SUM(AA358:AB358),"")</f>
        <v>30.545670192782964</v>
      </c>
      <c r="AD358" s="106">
        <f>IFERROR(VLOOKUP($C$4,LOOKUPS!$F$12:$I$26,4,FALSE),"")</f>
        <v>84.990216928104203</v>
      </c>
      <c r="AE358" s="106">
        <v>214.13</v>
      </c>
      <c r="AF358" s="107">
        <f t="shared" si="112"/>
        <v>1.038694647555112</v>
      </c>
      <c r="AG358" s="108">
        <f t="shared" si="113"/>
        <v>7344468.0959999999</v>
      </c>
      <c r="AH358" s="109">
        <f t="shared" si="114"/>
        <v>130.82888073073502</v>
      </c>
      <c r="AI358" s="108">
        <f t="shared" si="115"/>
        <v>16021.110845654362</v>
      </c>
      <c r="AJ358" s="108">
        <f t="shared" si="116"/>
        <v>458424.39808049554</v>
      </c>
      <c r="AK358" s="108">
        <f t="shared" si="122"/>
        <v>7344468.0959999999</v>
      </c>
      <c r="AL358" s="108">
        <f t="shared" si="123"/>
        <v>71335.886482649003</v>
      </c>
      <c r="AM358" s="108">
        <f t="shared" si="124"/>
        <v>642022.97834384092</v>
      </c>
      <c r="AN358" s="107">
        <f t="shared" si="125"/>
        <v>0.15561101630136842</v>
      </c>
      <c r="AO358" s="107">
        <f t="shared" si="126"/>
        <v>0.88308363125374356</v>
      </c>
      <c r="AP358" s="108">
        <f t="shared" si="117"/>
        <v>43117740.25411997</v>
      </c>
      <c r="AQ358" s="108">
        <f t="shared" si="118"/>
        <v>4129315.8799299737</v>
      </c>
      <c r="AR358" s="108">
        <f t="shared" si="119"/>
        <v>6394047.4277373487</v>
      </c>
      <c r="AS358" s="108">
        <f>LOOKUPS!$C$4*('Unit Level Costs'!AK358-'Unit Level Costs'!AG358)</f>
        <v>0</v>
      </c>
      <c r="AT358" s="108">
        <f t="shared" si="120"/>
        <v>19611022.152679205</v>
      </c>
      <c r="AU358" s="108">
        <f t="shared" si="127"/>
        <v>-54565672.20227059</v>
      </c>
      <c r="AV358" s="108">
        <f t="shared" si="128"/>
        <v>18686453.512195908</v>
      </c>
      <c r="AW358" s="112">
        <f t="shared" si="129"/>
        <v>40.762345089919755</v>
      </c>
      <c r="AX358" s="109">
        <f t="shared" si="130"/>
        <v>46.159099373236124</v>
      </c>
      <c r="AY358" s="112">
        <f t="shared" si="131"/>
        <v>41.875260249692573</v>
      </c>
      <c r="AZ358" s="108">
        <f t="shared" si="121"/>
        <v>8207.5510089397449</v>
      </c>
      <c r="BA358" s="109">
        <f t="shared" si="132"/>
        <v>7989.4196376242717</v>
      </c>
    </row>
    <row r="359" spans="1:53" x14ac:dyDescent="0.2">
      <c r="A359" s="21" t="b">
        <f t="shared" si="111"/>
        <v>1</v>
      </c>
      <c r="B359" t="s">
        <v>866</v>
      </c>
      <c r="C359" t="s">
        <v>867</v>
      </c>
      <c r="D359">
        <v>994</v>
      </c>
      <c r="E359" t="s">
        <v>41</v>
      </c>
      <c r="F359">
        <v>3</v>
      </c>
      <c r="G359">
        <v>694</v>
      </c>
      <c r="H359" t="s">
        <v>42</v>
      </c>
      <c r="I359">
        <v>0</v>
      </c>
      <c r="J359" t="s">
        <v>167</v>
      </c>
      <c r="K359" t="s">
        <v>43</v>
      </c>
      <c r="L359">
        <v>18</v>
      </c>
      <c r="M359" t="s">
        <v>868</v>
      </c>
      <c r="N359">
        <v>125</v>
      </c>
      <c r="O359">
        <v>18125</v>
      </c>
      <c r="P359">
        <v>528</v>
      </c>
      <c r="Q359">
        <v>10632</v>
      </c>
      <c r="R359">
        <v>1977</v>
      </c>
      <c r="S359">
        <v>9999</v>
      </c>
      <c r="T359">
        <v>0</v>
      </c>
      <c r="U359" s="106">
        <v>2613.8757317846016</v>
      </c>
      <c r="V359" s="104">
        <f>IFERROR(VLOOKUP($C$4&amp;"yr",LOOKUPS!$B$12:$D$26,2,FALSE),"")</f>
        <v>0.12499399999999999</v>
      </c>
      <c r="W359" s="106">
        <v>13.867000038756455</v>
      </c>
      <c r="X359" s="106">
        <v>22.390961639493309</v>
      </c>
      <c r="Y359" s="104">
        <v>0.33057765550937762</v>
      </c>
      <c r="Z359" s="104">
        <v>0.49382524833544555</v>
      </c>
      <c r="AA359" s="105">
        <v>11.909206911784761</v>
      </c>
      <c r="AB359" s="105">
        <v>4.82</v>
      </c>
      <c r="AC359" s="106">
        <f>IFERROR((VLOOKUP($C$4&amp;"yr",LOOKUPS!$B$12:$D$26,3,FALSE))*SUM(AA359:AB359),"")</f>
        <v>18.94427824796043</v>
      </c>
      <c r="AD359" s="106">
        <f>IFERROR(VLOOKUP($C$4,LOOKUPS!$F$12:$I$26,4,FALSE),"")</f>
        <v>84.990216928104203</v>
      </c>
      <c r="AE359" s="106">
        <v>205.4</v>
      </c>
      <c r="AF359" s="107">
        <f t="shared" si="112"/>
        <v>0.99057098793431919</v>
      </c>
      <c r="AG359" s="108">
        <f t="shared" si="113"/>
        <v>19670390.784000002</v>
      </c>
      <c r="AH359" s="109">
        <f t="shared" si="114"/>
        <v>353.45499789104866</v>
      </c>
      <c r="AI359" s="108">
        <f t="shared" si="115"/>
        <v>15882.350040302457</v>
      </c>
      <c r="AJ359" s="108">
        <f t="shared" si="116"/>
        <v>1238506.3126102346</v>
      </c>
      <c r="AK359" s="108">
        <f t="shared" si="122"/>
        <v>19670390.784000009</v>
      </c>
      <c r="AL359" s="108">
        <f t="shared" si="123"/>
        <v>183266.727162914</v>
      </c>
      <c r="AM359" s="108">
        <f t="shared" si="124"/>
        <v>1649400.5444662261</v>
      </c>
      <c r="AN359" s="107">
        <f t="shared" si="125"/>
        <v>0.14797399520448723</v>
      </c>
      <c r="AO359" s="107">
        <f t="shared" si="126"/>
        <v>0.84259699272983202</v>
      </c>
      <c r="AP359" s="108">
        <f t="shared" si="117"/>
        <v>115480386.8335261</v>
      </c>
      <c r="AQ359" s="108">
        <f t="shared" si="118"/>
        <v>7914197.2990656588</v>
      </c>
      <c r="AR359" s="108">
        <f t="shared" si="119"/>
        <v>17174367.084966239</v>
      </c>
      <c r="AS359" s="108">
        <f>LOOKUPS!$C$4*('Unit Level Costs'!AK359-'Unit Level Costs'!AG359)</f>
        <v>1.1762761588180996E-8</v>
      </c>
      <c r="AT359" s="108">
        <f t="shared" si="120"/>
        <v>31246702.856705617</v>
      </c>
      <c r="AU359" s="108">
        <f t="shared" si="127"/>
        <v>-140182910.07551774</v>
      </c>
      <c r="AV359" s="108">
        <f t="shared" si="128"/>
        <v>31632743.998745859</v>
      </c>
      <c r="AW359" s="112">
        <f t="shared" si="129"/>
        <v>25.541043817594876</v>
      </c>
      <c r="AX359" s="109">
        <f t="shared" si="130"/>
        <v>30.312289312649238</v>
      </c>
      <c r="AY359" s="112">
        <f t="shared" si="131"/>
        <v>27.499128470152623</v>
      </c>
      <c r="AZ359" s="108">
        <f t="shared" si="121"/>
        <v>14519.539832240585</v>
      </c>
      <c r="BA359" s="109">
        <f t="shared" si="132"/>
        <v>13485.671135690094</v>
      </c>
    </row>
    <row r="360" spans="1:53" x14ac:dyDescent="0.2">
      <c r="A360" s="21" t="b">
        <f t="shared" si="111"/>
        <v>1</v>
      </c>
      <c r="B360" t="s">
        <v>866</v>
      </c>
      <c r="C360" t="s">
        <v>869</v>
      </c>
      <c r="D360">
        <v>994</v>
      </c>
      <c r="E360" t="s">
        <v>41</v>
      </c>
      <c r="F360">
        <v>4</v>
      </c>
      <c r="G360">
        <v>695</v>
      </c>
      <c r="H360" t="s">
        <v>42</v>
      </c>
      <c r="I360">
        <v>0</v>
      </c>
      <c r="J360" t="s">
        <v>167</v>
      </c>
      <c r="K360" t="s">
        <v>43</v>
      </c>
      <c r="L360">
        <v>18</v>
      </c>
      <c r="M360" t="s">
        <v>868</v>
      </c>
      <c r="N360">
        <v>125</v>
      </c>
      <c r="O360">
        <v>18125</v>
      </c>
      <c r="P360">
        <v>530</v>
      </c>
      <c r="Q360">
        <v>10617</v>
      </c>
      <c r="R360">
        <v>1986</v>
      </c>
      <c r="S360">
        <v>9999</v>
      </c>
      <c r="T360">
        <v>0</v>
      </c>
      <c r="U360" s="106">
        <v>2608.374331080694</v>
      </c>
      <c r="V360" s="104">
        <f>IFERROR(VLOOKUP($C$4&amp;"yr",LOOKUPS!$B$12:$D$26,2,FALSE),"")</f>
        <v>0.12499399999999999</v>
      </c>
      <c r="W360" s="106">
        <v>13.847448842516217</v>
      </c>
      <c r="X360" s="106">
        <v>22.346732587648397</v>
      </c>
      <c r="Y360" s="104">
        <v>0.33011157138177699</v>
      </c>
      <c r="Z360" s="104">
        <v>0.49278589878421541</v>
      </c>
      <c r="AA360" s="105">
        <v>11.909206911784761</v>
      </c>
      <c r="AB360" s="105">
        <v>4.82</v>
      </c>
      <c r="AC360" s="106">
        <f>IFERROR((VLOOKUP($C$4&amp;"yr",LOOKUPS!$B$12:$D$26,3,FALSE))*SUM(AA360:AB360),"")</f>
        <v>18.94427824796043</v>
      </c>
      <c r="AD360" s="106">
        <f>IFERROR(VLOOKUP($C$4,LOOKUPS!$F$12:$I$26,4,FALSE),"")</f>
        <v>84.990216928104203</v>
      </c>
      <c r="AE360" s="106">
        <v>205.4</v>
      </c>
      <c r="AF360" s="107">
        <f t="shared" si="112"/>
        <v>0.98917345550213198</v>
      </c>
      <c r="AG360" s="108">
        <f t="shared" si="113"/>
        <v>19717043.039999999</v>
      </c>
      <c r="AH360" s="109">
        <f t="shared" si="114"/>
        <v>355.04086716765818</v>
      </c>
      <c r="AI360" s="108">
        <f t="shared" si="115"/>
        <v>15848.907887392017</v>
      </c>
      <c r="AJ360" s="108">
        <f t="shared" si="116"/>
        <v>1244063.1985554744</v>
      </c>
      <c r="AK360" s="108">
        <f t="shared" si="122"/>
        <v>19717043.039999999</v>
      </c>
      <c r="AL360" s="108">
        <f t="shared" si="123"/>
        <v>183701.38076821191</v>
      </c>
      <c r="AM360" s="108">
        <f t="shared" si="124"/>
        <v>1653312.4269139073</v>
      </c>
      <c r="AN360" s="107">
        <f t="shared" si="125"/>
        <v>0.14766241858252382</v>
      </c>
      <c r="AO360" s="107">
        <f t="shared" si="126"/>
        <v>0.84151103691960816</v>
      </c>
      <c r="AP360" s="108">
        <f t="shared" si="117"/>
        <v>115754379.0736873</v>
      </c>
      <c r="AQ360" s="108">
        <f t="shared" si="118"/>
        <v>7934003.316282453</v>
      </c>
      <c r="AR360" s="108">
        <f t="shared" si="119"/>
        <v>17227101.498854026</v>
      </c>
      <c r="AS360" s="108">
        <f>LOOKUPS!$C$4*('Unit Level Costs'!AK360-'Unit Level Costs'!AG360)</f>
        <v>0</v>
      </c>
      <c r="AT360" s="108">
        <f t="shared" si="120"/>
        <v>31320810.646267802</v>
      </c>
      <c r="AU360" s="108">
        <f t="shared" si="127"/>
        <v>-140515381.81334341</v>
      </c>
      <c r="AV360" s="108">
        <f t="shared" si="128"/>
        <v>31720912.721748173</v>
      </c>
      <c r="AW360" s="112">
        <f t="shared" si="129"/>
        <v>25.497830623541024</v>
      </c>
      <c r="AX360" s="109">
        <f t="shared" si="130"/>
        <v>30.300054907036117</v>
      </c>
      <c r="AY360" s="112">
        <f t="shared" si="131"/>
        <v>27.488029490189707</v>
      </c>
      <c r="AZ360" s="108">
        <f t="shared" si="121"/>
        <v>14568.655629800545</v>
      </c>
      <c r="BA360" s="109">
        <f t="shared" si="132"/>
        <v>13513.850230476743</v>
      </c>
    </row>
    <row r="361" spans="1:53" x14ac:dyDescent="0.2">
      <c r="A361" s="21" t="b">
        <f t="shared" si="111"/>
        <v>1</v>
      </c>
      <c r="B361" t="s">
        <v>870</v>
      </c>
      <c r="C361" t="s">
        <v>871</v>
      </c>
      <c r="D361">
        <v>10167</v>
      </c>
      <c r="E361" t="s">
        <v>872</v>
      </c>
      <c r="F361" t="s">
        <v>873</v>
      </c>
      <c r="G361">
        <v>0</v>
      </c>
      <c r="H361" t="s">
        <v>42</v>
      </c>
      <c r="I361">
        <v>0</v>
      </c>
      <c r="J361" t="s">
        <v>442</v>
      </c>
      <c r="K361" t="s">
        <v>77</v>
      </c>
      <c r="L361">
        <v>48</v>
      </c>
      <c r="M361" t="s">
        <v>874</v>
      </c>
      <c r="N361">
        <v>57</v>
      </c>
      <c r="O361">
        <v>48057</v>
      </c>
      <c r="P361">
        <v>7.6</v>
      </c>
      <c r="Q361">
        <v>10986</v>
      </c>
      <c r="R361">
        <v>1983</v>
      </c>
      <c r="S361">
        <v>9999</v>
      </c>
      <c r="T361">
        <v>0</v>
      </c>
      <c r="U361" s="106">
        <v>2652.5174206688871</v>
      </c>
      <c r="V361" s="104">
        <f>IFERROR(VLOOKUP($C$4&amp;"yr",LOOKUPS!$B$12:$D$26,2,FALSE),"")</f>
        <v>0.12499399999999999</v>
      </c>
      <c r="W361" s="106">
        <v>14.003564169599999</v>
      </c>
      <c r="X361" s="106">
        <v>389.30377692512491</v>
      </c>
      <c r="Y361" s="104">
        <v>0.33383322989999997</v>
      </c>
      <c r="Z361" s="104">
        <v>0.50112561130884326</v>
      </c>
      <c r="AA361" s="105">
        <v>65.755506982352259</v>
      </c>
      <c r="AB361" s="105">
        <v>4.82</v>
      </c>
      <c r="AC361" s="106">
        <f>IFERROR((VLOOKUP($C$4&amp;"yr",LOOKUPS!$B$12:$D$26,3,FALSE))*SUM(AA361:AB361),"")</f>
        <v>79.920228664439236</v>
      </c>
      <c r="AD361" s="106">
        <f>IFERROR(VLOOKUP($C$4,LOOKUPS!$F$12:$I$26,4,FALSE),"")</f>
        <v>84.990216928104203</v>
      </c>
      <c r="AE361" s="106">
        <v>228.6</v>
      </c>
      <c r="AF361" s="107">
        <f t="shared" si="112"/>
        <v>1.13916338564819</v>
      </c>
      <c r="AG361" s="108">
        <f t="shared" si="113"/>
        <v>292561.57439999998</v>
      </c>
      <c r="AH361" s="109">
        <f t="shared" si="114"/>
        <v>5.0628674527599999</v>
      </c>
      <c r="AI361" s="108">
        <f t="shared" si="115"/>
        <v>16491.365965838952</v>
      </c>
      <c r="AJ361" s="108">
        <f t="shared" si="116"/>
        <v>17740.28755447104</v>
      </c>
      <c r="AK361" s="108">
        <f t="shared" si="122"/>
        <v>292561.57440000004</v>
      </c>
      <c r="AL361" s="108">
        <f t="shared" si="123"/>
        <v>3033.6376625165562</v>
      </c>
      <c r="AM361" s="108">
        <f t="shared" si="124"/>
        <v>27302.738962649008</v>
      </c>
      <c r="AN361" s="107">
        <f t="shared" si="125"/>
        <v>0.17100273336617908</v>
      </c>
      <c r="AO361" s="107">
        <f t="shared" si="126"/>
        <v>0.96816065228201087</v>
      </c>
      <c r="AP361" s="108">
        <f t="shared" si="117"/>
        <v>1678587.4385582246</v>
      </c>
      <c r="AQ361" s="108">
        <f t="shared" si="118"/>
        <v>1970993.4214307542</v>
      </c>
      <c r="AR361" s="108">
        <f t="shared" si="119"/>
        <v>248427.25515619144</v>
      </c>
      <c r="AS361" s="108">
        <f>LOOKUPS!$C$4*('Unit Level Costs'!AK361-'Unit Level Costs'!AG361)</f>
        <v>9.1896574907664033E-11</v>
      </c>
      <c r="AT361" s="108">
        <f t="shared" si="120"/>
        <v>2182041.1410604031</v>
      </c>
      <c r="AU361" s="108">
        <f t="shared" si="127"/>
        <v>-2320465.7071669418</v>
      </c>
      <c r="AV361" s="108">
        <f t="shared" si="128"/>
        <v>3759583.5490386318</v>
      </c>
      <c r="AW361" s="112">
        <f t="shared" si="129"/>
        <v>211.92348418789376</v>
      </c>
      <c r="AX361" s="109">
        <f t="shared" si="130"/>
        <v>218.89289105932761</v>
      </c>
      <c r="AY361" s="112">
        <f t="shared" si="131"/>
        <v>198.5783280951897</v>
      </c>
      <c r="AZ361" s="108">
        <f t="shared" si="121"/>
        <v>1509.1952935234417</v>
      </c>
      <c r="BA361" s="109">
        <f t="shared" si="132"/>
        <v>1610.6184798279926</v>
      </c>
    </row>
    <row r="362" spans="1:53" x14ac:dyDescent="0.2">
      <c r="A362" s="21" t="b">
        <f t="shared" si="111"/>
        <v>1</v>
      </c>
      <c r="B362" t="s">
        <v>875</v>
      </c>
      <c r="C362" t="s">
        <v>876</v>
      </c>
      <c r="D362">
        <v>50628</v>
      </c>
      <c r="E362" t="s">
        <v>872</v>
      </c>
      <c r="F362" t="s">
        <v>877</v>
      </c>
      <c r="G362">
        <v>0</v>
      </c>
      <c r="H362" t="s">
        <v>42</v>
      </c>
      <c r="I362">
        <v>0</v>
      </c>
      <c r="J362" t="s">
        <v>878</v>
      </c>
      <c r="K362" t="s">
        <v>879</v>
      </c>
      <c r="L362">
        <v>34</v>
      </c>
      <c r="M362" t="s">
        <v>880</v>
      </c>
      <c r="N362">
        <v>15</v>
      </c>
      <c r="O362">
        <v>34015</v>
      </c>
      <c r="P362">
        <v>11.6</v>
      </c>
      <c r="Q362">
        <v>10438</v>
      </c>
      <c r="R362">
        <v>2006</v>
      </c>
      <c r="S362">
        <v>9999</v>
      </c>
      <c r="T362">
        <v>0</v>
      </c>
      <c r="U362" s="106">
        <v>2458.7442448883057</v>
      </c>
      <c r="V362" s="104">
        <f>IFERROR(VLOOKUP($C$4&amp;"yr",LOOKUPS!$B$12:$D$26,2,FALSE),"")</f>
        <v>0.12499399999999999</v>
      </c>
      <c r="W362" s="106">
        <v>13.305043036799999</v>
      </c>
      <c r="X362" s="106">
        <v>260.13496854650418</v>
      </c>
      <c r="Y362" s="104">
        <v>0.31718107169999998</v>
      </c>
      <c r="Z362" s="104">
        <v>0.4645171048343355</v>
      </c>
      <c r="AA362" s="105">
        <v>65.755506982352259</v>
      </c>
      <c r="AB362" s="105">
        <v>4.82</v>
      </c>
      <c r="AC362" s="106">
        <f>IFERROR((VLOOKUP($C$4&amp;"yr",LOOKUPS!$B$12:$D$26,3,FALSE))*SUM(AA362:AB362),"")</f>
        <v>79.920228664439236</v>
      </c>
      <c r="AD362" s="106">
        <f>IFERROR(VLOOKUP($C$4,LOOKUPS!$F$12:$I$26,4,FALSE),"")</f>
        <v>84.990216928104203</v>
      </c>
      <c r="AE362" s="106">
        <v>228.6</v>
      </c>
      <c r="AF362" s="107">
        <f t="shared" si="112"/>
        <v>1.0823400163294927</v>
      </c>
      <c r="AG362" s="108">
        <f t="shared" si="113"/>
        <v>424267.12319999997</v>
      </c>
      <c r="AH362" s="109">
        <f t="shared" si="114"/>
        <v>7.9206995682799999</v>
      </c>
      <c r="AI362" s="108">
        <f t="shared" si="115"/>
        <v>15286.629540260794</v>
      </c>
      <c r="AJ362" s="108">
        <f t="shared" si="116"/>
        <v>27754.131287253123</v>
      </c>
      <c r="AK362" s="108">
        <f t="shared" si="122"/>
        <v>424267.12319999991</v>
      </c>
      <c r="AL362" s="108">
        <f t="shared" si="123"/>
        <v>4399.3225239735093</v>
      </c>
      <c r="AM362" s="108">
        <f t="shared" si="124"/>
        <v>39593.902715761578</v>
      </c>
      <c r="AN362" s="107">
        <f t="shared" si="125"/>
        <v>0.15851054671612164</v>
      </c>
      <c r="AO362" s="107">
        <f t="shared" si="126"/>
        <v>0.92382946961337109</v>
      </c>
      <c r="AP362" s="108">
        <f t="shared" si="117"/>
        <v>2434254.9600278432</v>
      </c>
      <c r="AQ362" s="108">
        <f t="shared" si="118"/>
        <v>2060450.9330608272</v>
      </c>
      <c r="AR362" s="108">
        <f t="shared" si="119"/>
        <v>369269.91122590017</v>
      </c>
      <c r="AS362" s="108">
        <f>LOOKUPS!$C$4*('Unit Level Costs'!AK362-'Unit Level Costs'!AG362)</f>
        <v>-9.1896574907664033E-11</v>
      </c>
      <c r="AT362" s="108">
        <f t="shared" si="120"/>
        <v>3164353.7587612271</v>
      </c>
      <c r="AU362" s="108">
        <f t="shared" si="127"/>
        <v>-3365094.3808428305</v>
      </c>
      <c r="AV362" s="108">
        <f t="shared" si="128"/>
        <v>4663235.1822329666</v>
      </c>
      <c r="AW362" s="112">
        <f t="shared" si="129"/>
        <v>168.01949713247521</v>
      </c>
      <c r="AX362" s="109">
        <f t="shared" si="130"/>
        <v>181.8728484628148</v>
      </c>
      <c r="AY362" s="112">
        <f t="shared" si="131"/>
        <v>164.99396576505015</v>
      </c>
      <c r="AZ362" s="108">
        <f t="shared" si="121"/>
        <v>1913.9300028745818</v>
      </c>
      <c r="BA362" s="109">
        <f t="shared" si="132"/>
        <v>1949.0261667367124</v>
      </c>
    </row>
    <row r="363" spans="1:53" x14ac:dyDescent="0.2">
      <c r="A363" s="21" t="b">
        <f t="shared" si="111"/>
        <v>1</v>
      </c>
      <c r="B363" t="s">
        <v>757</v>
      </c>
      <c r="C363" t="s">
        <v>881</v>
      </c>
      <c r="D363">
        <v>6257</v>
      </c>
      <c r="E363" t="s">
        <v>872</v>
      </c>
      <c r="F363">
        <v>1</v>
      </c>
      <c r="G363">
        <v>2875</v>
      </c>
      <c r="H363" t="s">
        <v>42</v>
      </c>
      <c r="I363">
        <v>0</v>
      </c>
      <c r="J363" t="s">
        <v>380</v>
      </c>
      <c r="K363" t="s">
        <v>759</v>
      </c>
      <c r="L363">
        <v>13</v>
      </c>
      <c r="M363" t="s">
        <v>313</v>
      </c>
      <c r="N363">
        <v>207</v>
      </c>
      <c r="O363">
        <v>13207</v>
      </c>
      <c r="P363">
        <v>860</v>
      </c>
      <c r="Q363">
        <v>10832</v>
      </c>
      <c r="R363">
        <v>1982</v>
      </c>
      <c r="S363">
        <v>9999</v>
      </c>
      <c r="T363">
        <v>0</v>
      </c>
      <c r="U363" s="106">
        <v>2597.09107024887</v>
      </c>
      <c r="V363" s="104">
        <f>IFERROR(VLOOKUP($C$4&amp;"yr",LOOKUPS!$B$12:$D$26,2,FALSE),"")</f>
        <v>0.12499399999999999</v>
      </c>
      <c r="W363" s="106">
        <v>13.807264435199999</v>
      </c>
      <c r="X363" s="106">
        <v>20.24991412527293</v>
      </c>
      <c r="Y363" s="104">
        <v>0.3291536088</v>
      </c>
      <c r="Z363" s="104">
        <v>0.49065421401643816</v>
      </c>
      <c r="AA363" s="105">
        <v>8.8777315393688223</v>
      </c>
      <c r="AB363" s="105">
        <v>4.82</v>
      </c>
      <c r="AC363" s="106">
        <f>IFERROR((VLOOKUP($C$4&amp;"yr",LOOKUPS!$B$12:$D$26,3,FALSE))*SUM(AA363:AB363),"")</f>
        <v>15.511413004573937</v>
      </c>
      <c r="AD363" s="106">
        <f>IFERROR(VLOOKUP($C$4,LOOKUPS!$F$12:$I$26,4,FALSE),"")</f>
        <v>84.990216928104203</v>
      </c>
      <c r="AE363" s="106">
        <v>214.13</v>
      </c>
      <c r="AF363" s="107">
        <f t="shared" si="112"/>
        <v>1.0520984124104145</v>
      </c>
      <c r="AG363" s="108">
        <f t="shared" si="113"/>
        <v>32641582.079999998</v>
      </c>
      <c r="AH363" s="109">
        <f t="shared" si="114"/>
        <v>576.92789643200001</v>
      </c>
      <c r="AI363" s="108">
        <f t="shared" si="115"/>
        <v>16146.766446226056</v>
      </c>
      <c r="AJ363" s="108">
        <f t="shared" si="116"/>
        <v>2021555.349097728</v>
      </c>
      <c r="AK363" s="108">
        <f t="shared" si="122"/>
        <v>32641582.079999994</v>
      </c>
      <c r="AL363" s="108">
        <f t="shared" si="123"/>
        <v>317043.54398940387</v>
      </c>
      <c r="AM363" s="108">
        <f t="shared" si="124"/>
        <v>2853391.8959046351</v>
      </c>
      <c r="AN363" s="107">
        <f t="shared" si="125"/>
        <v>0.15683149320195885</v>
      </c>
      <c r="AO363" s="107">
        <f t="shared" si="126"/>
        <v>0.89526691920845558</v>
      </c>
      <c r="AP363" s="108">
        <f t="shared" si="117"/>
        <v>187282795.9943985</v>
      </c>
      <c r="AQ363" s="108">
        <f t="shared" si="118"/>
        <v>11682740.359222354</v>
      </c>
      <c r="AR363" s="108">
        <f t="shared" si="119"/>
        <v>27912149.27538538</v>
      </c>
      <c r="AS363" s="108">
        <f>LOOKUPS!$C$4*('Unit Level Costs'!AK363-'Unit Level Costs'!AG363)</f>
        <v>-5.8813807940904981E-9</v>
      </c>
      <c r="AT363" s="108">
        <f t="shared" si="120"/>
        <v>44260140.161281034</v>
      </c>
      <c r="AU363" s="108">
        <f t="shared" si="127"/>
        <v>-242510396.21382946</v>
      </c>
      <c r="AV363" s="108">
        <f t="shared" si="128"/>
        <v>28627429.576457798</v>
      </c>
      <c r="AW363" s="112">
        <f t="shared" si="129"/>
        <v>14.161091156487482</v>
      </c>
      <c r="AX363" s="109">
        <f t="shared" si="130"/>
        <v>15.817730838315704</v>
      </c>
      <c r="AY363" s="112">
        <f t="shared" si="131"/>
        <v>14.349751282151596</v>
      </c>
      <c r="AZ363" s="108">
        <f t="shared" si="121"/>
        <v>12340.786102650372</v>
      </c>
      <c r="BA363" s="109">
        <f t="shared" si="132"/>
        <v>12178.538394579235</v>
      </c>
    </row>
    <row r="364" spans="1:53" x14ac:dyDescent="0.2">
      <c r="A364" s="21" t="b">
        <f t="shared" si="111"/>
        <v>1</v>
      </c>
      <c r="B364" t="s">
        <v>882</v>
      </c>
      <c r="C364" t="s">
        <v>883</v>
      </c>
      <c r="D364">
        <v>10743</v>
      </c>
      <c r="E364" t="s">
        <v>41</v>
      </c>
      <c r="F364" t="s">
        <v>160</v>
      </c>
      <c r="G364">
        <v>10078</v>
      </c>
      <c r="H364" t="s">
        <v>42</v>
      </c>
      <c r="I364">
        <v>0</v>
      </c>
      <c r="J364" t="s">
        <v>177</v>
      </c>
      <c r="K364" t="s">
        <v>86</v>
      </c>
      <c r="L364">
        <v>54</v>
      </c>
      <c r="M364" t="s">
        <v>471</v>
      </c>
      <c r="N364">
        <v>61</v>
      </c>
      <c r="O364">
        <v>54061</v>
      </c>
      <c r="P364">
        <v>25</v>
      </c>
      <c r="Q364">
        <v>10092</v>
      </c>
      <c r="R364">
        <v>1991</v>
      </c>
      <c r="S364">
        <v>9999</v>
      </c>
      <c r="T364">
        <v>0</v>
      </c>
      <c r="U364" s="106">
        <v>2341.1921521821196</v>
      </c>
      <c r="V364" s="104">
        <f>IFERROR(VLOOKUP($C$4&amp;"yr",LOOKUPS!$B$12:$D$26,2,FALSE),"")</f>
        <v>0.12499399999999999</v>
      </c>
      <c r="W364" s="106">
        <v>12.864005971199997</v>
      </c>
      <c r="X364" s="106">
        <v>128.921550290412</v>
      </c>
      <c r="Y364" s="104">
        <v>0.30666711779999994</v>
      </c>
      <c r="Z364" s="104">
        <v>0.44230863077908705</v>
      </c>
      <c r="AA364" s="105">
        <v>65.755506982352259</v>
      </c>
      <c r="AB364" s="105">
        <v>9.64</v>
      </c>
      <c r="AC364" s="106">
        <f>IFERROR((VLOOKUP($C$4&amp;"yr",LOOKUPS!$B$12:$D$26,3,FALSE))*SUM(AA364:AB364),"")</f>
        <v>85.378432489442176</v>
      </c>
      <c r="AD364" s="106">
        <f>IFERROR(VLOOKUP($C$4,LOOKUPS!$F$12:$I$26,4,FALSE),"")</f>
        <v>84.990216928104203</v>
      </c>
      <c r="AE364" s="106">
        <v>214.13</v>
      </c>
      <c r="AF364" s="107">
        <f t="shared" si="112"/>
        <v>0.98022315159212547</v>
      </c>
      <c r="AG364" s="108">
        <f t="shared" si="113"/>
        <v>884059.2</v>
      </c>
      <c r="AH364" s="109">
        <f t="shared" si="114"/>
        <v>17.333322055</v>
      </c>
      <c r="AI364" s="108">
        <f t="shared" si="115"/>
        <v>14555.778701822546</v>
      </c>
      <c r="AJ364" s="108">
        <f t="shared" si="116"/>
        <v>60735.960480720001</v>
      </c>
      <c r="AK364" s="108">
        <f t="shared" si="122"/>
        <v>884059.2</v>
      </c>
      <c r="AL364" s="108">
        <f t="shared" si="123"/>
        <v>8586.7548079470198</v>
      </c>
      <c r="AM364" s="108">
        <f t="shared" si="124"/>
        <v>77280.793271523173</v>
      </c>
      <c r="AN364" s="107">
        <f t="shared" si="125"/>
        <v>0.14137843116307999</v>
      </c>
      <c r="AO364" s="107">
        <f t="shared" si="126"/>
        <v>0.83884472042904545</v>
      </c>
      <c r="AP364" s="108">
        <f t="shared" si="117"/>
        <v>5072336.2119760076</v>
      </c>
      <c r="AQ364" s="108">
        <f t="shared" si="118"/>
        <v>2234638.75101359</v>
      </c>
      <c r="AR364" s="108">
        <f t="shared" si="119"/>
        <v>781307.75829054916</v>
      </c>
      <c r="AS364" s="108">
        <f>LOOKUPS!$C$4*('Unit Level Costs'!AK364-'Unit Level Costs'!AG364)</f>
        <v>0</v>
      </c>
      <c r="AT364" s="108">
        <f t="shared" si="120"/>
        <v>6598112.9910632782</v>
      </c>
      <c r="AU364" s="108">
        <f t="shared" si="127"/>
        <v>-6568111.3845227305</v>
      </c>
      <c r="AV364" s="108">
        <f t="shared" si="128"/>
        <v>8118284.3278206941</v>
      </c>
      <c r="AW364" s="112">
        <f t="shared" si="129"/>
        <v>133.6652003782464</v>
      </c>
      <c r="AX364" s="109">
        <f t="shared" si="130"/>
        <v>159.34439011534866</v>
      </c>
      <c r="AY364" s="112">
        <f t="shared" si="131"/>
        <v>144.55628242343161</v>
      </c>
      <c r="AZ364" s="108">
        <f t="shared" si="121"/>
        <v>3613.9070605857901</v>
      </c>
      <c r="BA364" s="109">
        <f t="shared" si="132"/>
        <v>3341.6300094561598</v>
      </c>
    </row>
    <row r="365" spans="1:53" x14ac:dyDescent="0.2">
      <c r="A365" s="21" t="b">
        <f t="shared" si="111"/>
        <v>1</v>
      </c>
      <c r="B365" t="s">
        <v>882</v>
      </c>
      <c r="C365" t="s">
        <v>884</v>
      </c>
      <c r="D365">
        <v>10743</v>
      </c>
      <c r="E365" t="s">
        <v>41</v>
      </c>
      <c r="F365" t="s">
        <v>164</v>
      </c>
      <c r="G365">
        <v>10079</v>
      </c>
      <c r="H365" t="s">
        <v>42</v>
      </c>
      <c r="I365">
        <v>0</v>
      </c>
      <c r="J365" t="s">
        <v>177</v>
      </c>
      <c r="K365" t="s">
        <v>86</v>
      </c>
      <c r="L365">
        <v>54</v>
      </c>
      <c r="M365" t="s">
        <v>471</v>
      </c>
      <c r="N365">
        <v>61</v>
      </c>
      <c r="O365">
        <v>54061</v>
      </c>
      <c r="P365">
        <v>25</v>
      </c>
      <c r="Q365">
        <v>10092</v>
      </c>
      <c r="R365">
        <v>1991</v>
      </c>
      <c r="S365">
        <v>9999</v>
      </c>
      <c r="T365">
        <v>0</v>
      </c>
      <c r="U365" s="106">
        <v>2341.1921521821196</v>
      </c>
      <c r="V365" s="104">
        <f>IFERROR(VLOOKUP($C$4&amp;"yr",LOOKUPS!$B$12:$D$26,2,FALSE),"")</f>
        <v>0.12499399999999999</v>
      </c>
      <c r="W365" s="106">
        <v>12.864005971199997</v>
      </c>
      <c r="X365" s="106">
        <v>128.921550290412</v>
      </c>
      <c r="Y365" s="104">
        <v>0.30666711779999994</v>
      </c>
      <c r="Z365" s="104">
        <v>0.44230863077908705</v>
      </c>
      <c r="AA365" s="105">
        <v>65.755506982352259</v>
      </c>
      <c r="AB365" s="105">
        <v>9.64</v>
      </c>
      <c r="AC365" s="106">
        <f>IFERROR((VLOOKUP($C$4&amp;"yr",LOOKUPS!$B$12:$D$26,3,FALSE))*SUM(AA365:AB365),"")</f>
        <v>85.378432489442176</v>
      </c>
      <c r="AD365" s="106">
        <f>IFERROR(VLOOKUP($C$4,LOOKUPS!$F$12:$I$26,4,FALSE),"")</f>
        <v>84.990216928104203</v>
      </c>
      <c r="AE365" s="106">
        <v>214.13</v>
      </c>
      <c r="AF365" s="107">
        <f t="shared" si="112"/>
        <v>0.98022315159212547</v>
      </c>
      <c r="AG365" s="108">
        <f t="shared" si="113"/>
        <v>884059.2</v>
      </c>
      <c r="AH365" s="109">
        <f t="shared" si="114"/>
        <v>17.333322055</v>
      </c>
      <c r="AI365" s="108">
        <f t="shared" si="115"/>
        <v>14555.778701822546</v>
      </c>
      <c r="AJ365" s="108">
        <f t="shared" si="116"/>
        <v>60735.960480720001</v>
      </c>
      <c r="AK365" s="108">
        <f t="shared" si="122"/>
        <v>884059.2</v>
      </c>
      <c r="AL365" s="108">
        <f t="shared" si="123"/>
        <v>8586.7548079470198</v>
      </c>
      <c r="AM365" s="108">
        <f t="shared" si="124"/>
        <v>77280.793271523173</v>
      </c>
      <c r="AN365" s="107">
        <f t="shared" si="125"/>
        <v>0.14137843116307999</v>
      </c>
      <c r="AO365" s="107">
        <f t="shared" si="126"/>
        <v>0.83884472042904545</v>
      </c>
      <c r="AP365" s="108">
        <f t="shared" si="117"/>
        <v>5072336.2119760076</v>
      </c>
      <c r="AQ365" s="108">
        <f t="shared" si="118"/>
        <v>2234638.75101359</v>
      </c>
      <c r="AR365" s="108">
        <f t="shared" si="119"/>
        <v>781307.75829054916</v>
      </c>
      <c r="AS365" s="108">
        <f>LOOKUPS!$C$4*('Unit Level Costs'!AK365-'Unit Level Costs'!AG365)</f>
        <v>0</v>
      </c>
      <c r="AT365" s="108">
        <f t="shared" si="120"/>
        <v>6598112.9910632782</v>
      </c>
      <c r="AU365" s="108">
        <f t="shared" si="127"/>
        <v>-6568111.3845227305</v>
      </c>
      <c r="AV365" s="108">
        <f t="shared" si="128"/>
        <v>8118284.3278206941</v>
      </c>
      <c r="AW365" s="112">
        <f t="shared" si="129"/>
        <v>133.6652003782464</v>
      </c>
      <c r="AX365" s="109">
        <f t="shared" si="130"/>
        <v>159.34439011534866</v>
      </c>
      <c r="AY365" s="112">
        <f t="shared" si="131"/>
        <v>144.55628242343161</v>
      </c>
      <c r="AZ365" s="108">
        <f t="shared" si="121"/>
        <v>3613.9070605857901</v>
      </c>
      <c r="BA365" s="109">
        <f t="shared" si="132"/>
        <v>3341.6300094561598</v>
      </c>
    </row>
    <row r="366" spans="1:53" x14ac:dyDescent="0.2">
      <c r="A366" s="21" t="b">
        <f t="shared" si="111"/>
        <v>0</v>
      </c>
      <c r="B366" t="s">
        <v>885</v>
      </c>
      <c r="C366" t="s">
        <v>886</v>
      </c>
      <c r="D366">
        <v>6639</v>
      </c>
      <c r="E366" t="s">
        <v>41</v>
      </c>
      <c r="F366" t="s">
        <v>887</v>
      </c>
      <c r="G366">
        <v>2896</v>
      </c>
      <c r="H366" t="s">
        <v>42</v>
      </c>
      <c r="I366">
        <v>0</v>
      </c>
      <c r="J366" t="s">
        <v>167</v>
      </c>
      <c r="K366" t="s">
        <v>100</v>
      </c>
      <c r="L366">
        <v>21</v>
      </c>
      <c r="M366" t="s">
        <v>888</v>
      </c>
      <c r="N366">
        <v>233</v>
      </c>
      <c r="O366">
        <v>21233</v>
      </c>
      <c r="P366">
        <v>231</v>
      </c>
      <c r="Q366">
        <v>11190</v>
      </c>
      <c r="R366">
        <v>1979</v>
      </c>
      <c r="S366">
        <v>9999</v>
      </c>
      <c r="T366" t="s">
        <v>1188</v>
      </c>
      <c r="U366" s="106">
        <v>2731.1889460166017</v>
      </c>
      <c r="V366" s="104">
        <f>IFERROR(VLOOKUP($C$4&amp;"yr",LOOKUPS!$B$12:$D$26,2,FALSE),"")</f>
        <v>0.12499399999999999</v>
      </c>
      <c r="W366" s="106">
        <v>14.277533518991225</v>
      </c>
      <c r="X366" s="106">
        <v>29.781568552883471</v>
      </c>
      <c r="Y366" s="104">
        <v>0.34036442950698459</v>
      </c>
      <c r="Z366" s="104">
        <v>0.5159885923868448</v>
      </c>
      <c r="AA366" s="105">
        <v>19.416437399025956</v>
      </c>
      <c r="AB366" s="105">
        <v>4.82</v>
      </c>
      <c r="AC366" s="106">
        <f>IFERROR((VLOOKUP($C$4&amp;"yr",LOOKUPS!$B$12:$D$26,3,FALSE))*SUM(AA366:AB366),"")</f>
        <v>27.445521849752673</v>
      </c>
      <c r="AD366" s="106">
        <f>IFERROR(VLOOKUP($C$4,LOOKUPS!$F$12:$I$26,4,FALSE),"")</f>
        <v>84.990216928104203</v>
      </c>
      <c r="AE366" s="106">
        <v>214.13</v>
      </c>
      <c r="AF366" s="107">
        <f t="shared" si="112"/>
        <v>1.0868704980495327</v>
      </c>
      <c r="AG366" s="108">
        <f t="shared" si="113"/>
        <v>9057454.5600000005</v>
      </c>
      <c r="AH366" s="109">
        <f t="shared" si="114"/>
        <v>152.37581678388656</v>
      </c>
      <c r="AI366" s="108">
        <f t="shared" si="115"/>
        <v>16963.912348808793</v>
      </c>
      <c r="AJ366" s="108">
        <f t="shared" si="116"/>
        <v>533924.86201073858</v>
      </c>
      <c r="AK366" s="108">
        <f t="shared" si="122"/>
        <v>9057454.5600000005</v>
      </c>
      <c r="AL366" s="108">
        <f t="shared" si="123"/>
        <v>87973.906601324503</v>
      </c>
      <c r="AM366" s="108">
        <f t="shared" si="124"/>
        <v>791765.15941192058</v>
      </c>
      <c r="AN366" s="107">
        <f t="shared" si="125"/>
        <v>0.16476832764449004</v>
      </c>
      <c r="AO366" s="107">
        <f t="shared" si="126"/>
        <v>0.92210217040504272</v>
      </c>
      <c r="AP366" s="108">
        <f t="shared" si="117"/>
        <v>52018396.302171595</v>
      </c>
      <c r="AQ366" s="108">
        <f t="shared" si="118"/>
        <v>4537990.8333509294</v>
      </c>
      <c r="AR366" s="108">
        <f t="shared" si="119"/>
        <v>7623130.1139810849</v>
      </c>
      <c r="AS366" s="108">
        <f>LOOKUPS!$C$4*('Unit Level Costs'!AK366-'Unit Level Costs'!AG366)</f>
        <v>0</v>
      </c>
      <c r="AT366" s="108">
        <f t="shared" si="120"/>
        <v>21730407.982512776</v>
      </c>
      <c r="AU366" s="108">
        <f t="shared" si="127"/>
        <v>-67292292.654534131</v>
      </c>
      <c r="AV366" s="108">
        <f t="shared" si="128"/>
        <v>18617632.577482253</v>
      </c>
      <c r="AW366" s="112">
        <f t="shared" si="129"/>
        <v>34.869386878462699</v>
      </c>
      <c r="AX366" s="109">
        <f t="shared" si="130"/>
        <v>37.815101186830489</v>
      </c>
      <c r="AY366" s="112">
        <f t="shared" si="131"/>
        <v>34.305634751728647</v>
      </c>
      <c r="AZ366" s="108">
        <f t="shared" si="121"/>
        <v>7924.6016276493174</v>
      </c>
      <c r="BA366" s="109">
        <f t="shared" si="132"/>
        <v>8054.8283689248838</v>
      </c>
    </row>
    <row r="367" spans="1:53" x14ac:dyDescent="0.2">
      <c r="A367" s="21" t="b">
        <f t="shared" si="111"/>
        <v>0</v>
      </c>
      <c r="B367" t="s">
        <v>885</v>
      </c>
      <c r="C367" t="s">
        <v>889</v>
      </c>
      <c r="D367">
        <v>6639</v>
      </c>
      <c r="E367" t="s">
        <v>41</v>
      </c>
      <c r="F367" t="s">
        <v>890</v>
      </c>
      <c r="G367">
        <v>2897</v>
      </c>
      <c r="H367" t="s">
        <v>42</v>
      </c>
      <c r="I367">
        <v>0</v>
      </c>
      <c r="J367" t="s">
        <v>167</v>
      </c>
      <c r="K367" t="s">
        <v>100</v>
      </c>
      <c r="L367">
        <v>21</v>
      </c>
      <c r="M367" t="s">
        <v>888</v>
      </c>
      <c r="N367">
        <v>233</v>
      </c>
      <c r="O367">
        <v>21233</v>
      </c>
      <c r="P367">
        <v>223</v>
      </c>
      <c r="Q367">
        <v>11119</v>
      </c>
      <c r="R367">
        <v>1981</v>
      </c>
      <c r="S367">
        <v>9999</v>
      </c>
      <c r="T367" t="s">
        <v>1188</v>
      </c>
      <c r="U367" s="106">
        <v>2705.0625520027679</v>
      </c>
      <c r="V367" s="104">
        <f>IFERROR(VLOOKUP($C$4&amp;"yr",LOOKUPS!$B$12:$D$26,2,FALSE),"")</f>
        <v>0.12499399999999999</v>
      </c>
      <c r="W367" s="106">
        <v>14.187147489213132</v>
      </c>
      <c r="X367" s="106">
        <v>30.109718676141576</v>
      </c>
      <c r="Y367" s="104">
        <v>0.3382097023323013</v>
      </c>
      <c r="Z367" s="104">
        <v>0.5110526756349103</v>
      </c>
      <c r="AA367" s="105">
        <v>19.416437399025956</v>
      </c>
      <c r="AB367" s="105">
        <v>4.82</v>
      </c>
      <c r="AC367" s="106">
        <f>IFERROR((VLOOKUP($C$4&amp;"yr",LOOKUPS!$B$12:$D$26,3,FALSE))*SUM(AA367:AB367),"")</f>
        <v>27.445521849752673</v>
      </c>
      <c r="AD367" s="106">
        <f>IFERROR(VLOOKUP($C$4,LOOKUPS!$F$12:$I$26,4,FALSE),"")</f>
        <v>84.990216928104203</v>
      </c>
      <c r="AE367" s="106">
        <v>214.13</v>
      </c>
      <c r="AF367" s="107">
        <f t="shared" si="112"/>
        <v>1.0799743581602104</v>
      </c>
      <c r="AG367" s="108">
        <f t="shared" si="113"/>
        <v>8688297.648</v>
      </c>
      <c r="AH367" s="109">
        <f t="shared" si="114"/>
        <v>147.5792363798968</v>
      </c>
      <c r="AI367" s="108">
        <f t="shared" si="115"/>
        <v>16801.394700384568</v>
      </c>
      <c r="AJ367" s="108">
        <f t="shared" si="116"/>
        <v>517117.64427515841</v>
      </c>
      <c r="AK367" s="108">
        <f t="shared" si="122"/>
        <v>8688297.6479999982</v>
      </c>
      <c r="AL367" s="108">
        <f t="shared" si="123"/>
        <v>84388.33236715231</v>
      </c>
      <c r="AM367" s="108">
        <f t="shared" si="124"/>
        <v>759494.99130437069</v>
      </c>
      <c r="AN367" s="107">
        <f t="shared" si="125"/>
        <v>0.16318981435150812</v>
      </c>
      <c r="AO367" s="107">
        <f t="shared" si="126"/>
        <v>0.91678454380870222</v>
      </c>
      <c r="AP367" s="108">
        <f t="shared" si="117"/>
        <v>49898987.956658214</v>
      </c>
      <c r="AQ367" s="108">
        <f t="shared" si="118"/>
        <v>4443569.2898384901</v>
      </c>
      <c r="AR367" s="108">
        <f t="shared" si="119"/>
        <v>7336424.2886061231</v>
      </c>
      <c r="AS367" s="108">
        <f>LOOKUPS!$C$4*('Unit Level Costs'!AK367-'Unit Level Costs'!AG367)</f>
        <v>-2.9406903970452491E-9</v>
      </c>
      <c r="AT367" s="108">
        <f t="shared" si="120"/>
        <v>20844736.37862182</v>
      </c>
      <c r="AU367" s="108">
        <f t="shared" si="127"/>
        <v>-64549644.066767082</v>
      </c>
      <c r="AV367" s="108">
        <f t="shared" si="128"/>
        <v>17974073.846957564</v>
      </c>
      <c r="AW367" s="112">
        <f t="shared" si="129"/>
        <v>34.758190995690633</v>
      </c>
      <c r="AX367" s="109">
        <f t="shared" si="130"/>
        <v>37.913151165584367</v>
      </c>
      <c r="AY367" s="112">
        <f t="shared" si="131"/>
        <v>34.394585108939822</v>
      </c>
      <c r="AZ367" s="108">
        <f t="shared" si="121"/>
        <v>7669.9924792935799</v>
      </c>
      <c r="BA367" s="109">
        <f t="shared" si="132"/>
        <v>7751.0765920390113</v>
      </c>
    </row>
    <row r="368" spans="1:53" x14ac:dyDescent="0.2">
      <c r="A368" s="21" t="b">
        <f t="shared" si="111"/>
        <v>1</v>
      </c>
      <c r="B368" t="s">
        <v>891</v>
      </c>
      <c r="C368" t="s">
        <v>892</v>
      </c>
      <c r="D368">
        <v>6030</v>
      </c>
      <c r="E368" t="s">
        <v>41</v>
      </c>
      <c r="F368">
        <v>1</v>
      </c>
      <c r="G368">
        <v>2692</v>
      </c>
      <c r="H368" t="s">
        <v>42</v>
      </c>
      <c r="I368">
        <v>0</v>
      </c>
      <c r="J368" t="s">
        <v>245</v>
      </c>
      <c r="K368" t="s">
        <v>398</v>
      </c>
      <c r="L368">
        <v>38</v>
      </c>
      <c r="M368" t="s">
        <v>893</v>
      </c>
      <c r="N368">
        <v>55</v>
      </c>
      <c r="O368">
        <v>38055</v>
      </c>
      <c r="P368">
        <v>574</v>
      </c>
      <c r="Q368">
        <v>9950</v>
      </c>
      <c r="R368">
        <v>1979</v>
      </c>
      <c r="S368">
        <v>9999</v>
      </c>
      <c r="T368">
        <v>0</v>
      </c>
      <c r="U368" s="106">
        <v>2293.9736836332577</v>
      </c>
      <c r="V368" s="104">
        <f>IFERROR(VLOOKUP($C$4&amp;"yr",LOOKUPS!$B$12:$D$26,2,FALSE),"")</f>
        <v>0.12499399999999999</v>
      </c>
      <c r="W368" s="106">
        <v>12.683002320000002</v>
      </c>
      <c r="X368" s="106">
        <v>20.507249281113765</v>
      </c>
      <c r="Y368" s="104">
        <v>0.30235214250000003</v>
      </c>
      <c r="Z368" s="104">
        <v>0.43338790372476726</v>
      </c>
      <c r="AA368" s="105">
        <v>13.657919347199115</v>
      </c>
      <c r="AB368" s="105">
        <v>9.64</v>
      </c>
      <c r="AC368" s="106">
        <f>IFERROR((VLOOKUP($C$4&amp;"yr",LOOKUPS!$B$12:$D$26,3,FALSE))*SUM(AA368:AB368),"")</f>
        <v>26.382737032259815</v>
      </c>
      <c r="AD368" s="106">
        <f>IFERROR(VLOOKUP($C$4,LOOKUPS!$F$12:$I$26,4,FALSE),"")</f>
        <v>84.990216928104203</v>
      </c>
      <c r="AE368" s="106">
        <v>214.13</v>
      </c>
      <c r="AF368" s="107">
        <f t="shared" si="112"/>
        <v>0.96643087181348075</v>
      </c>
      <c r="AG368" s="108">
        <f t="shared" si="113"/>
        <v>20012395.199999999</v>
      </c>
      <c r="AH368" s="109">
        <f t="shared" si="114"/>
        <v>400.44987020500002</v>
      </c>
      <c r="AI368" s="108">
        <f t="shared" si="115"/>
        <v>14262.209642061434</v>
      </c>
      <c r="AJ368" s="108">
        <f t="shared" si="116"/>
        <v>1403176.34519832</v>
      </c>
      <c r="AK368" s="108">
        <f t="shared" si="122"/>
        <v>20012395.200000003</v>
      </c>
      <c r="AL368" s="108">
        <f t="shared" si="123"/>
        <v>194377.85467549672</v>
      </c>
      <c r="AM368" s="108">
        <f t="shared" si="124"/>
        <v>1749400.6920794705</v>
      </c>
      <c r="AN368" s="107">
        <f t="shared" si="125"/>
        <v>0.13852703214436246</v>
      </c>
      <c r="AO368" s="107">
        <f t="shared" si="126"/>
        <v>0.82790383966911829</v>
      </c>
      <c r="AP368" s="108">
        <f t="shared" si="117"/>
        <v>114822171.25429478</v>
      </c>
      <c r="AQ368" s="108">
        <f t="shared" si="118"/>
        <v>8212125.3128835866</v>
      </c>
      <c r="AR368" s="108">
        <f t="shared" si="119"/>
        <v>17796488.841519415</v>
      </c>
      <c r="AS368" s="108">
        <f>LOOKUPS!$C$4*('Unit Level Costs'!AK368-'Unit Level Costs'!AG368)</f>
        <v>5.8813807940904981E-9</v>
      </c>
      <c r="AT368" s="108">
        <f t="shared" si="120"/>
        <v>46153978.423185997</v>
      </c>
      <c r="AU368" s="108">
        <f t="shared" si="127"/>
        <v>-148681944.31400982</v>
      </c>
      <c r="AV368" s="108">
        <f t="shared" si="128"/>
        <v>38302819.517873973</v>
      </c>
      <c r="AW368" s="112">
        <f t="shared" si="129"/>
        <v>27.297224364525892</v>
      </c>
      <c r="AX368" s="109">
        <f t="shared" si="130"/>
        <v>32.971491442092542</v>
      </c>
      <c r="AY368" s="112">
        <f t="shared" si="131"/>
        <v>29.911540816558595</v>
      </c>
      <c r="AZ368" s="108">
        <f t="shared" si="121"/>
        <v>17169.224428704634</v>
      </c>
      <c r="BA368" s="109">
        <f t="shared" si="132"/>
        <v>15668.606785237862</v>
      </c>
    </row>
    <row r="369" spans="1:53" x14ac:dyDescent="0.2">
      <c r="A369" s="21" t="b">
        <f t="shared" si="111"/>
        <v>1</v>
      </c>
      <c r="B369" t="s">
        <v>891</v>
      </c>
      <c r="C369" t="s">
        <v>894</v>
      </c>
      <c r="D369">
        <v>6030</v>
      </c>
      <c r="E369" t="s">
        <v>41</v>
      </c>
      <c r="F369">
        <v>2</v>
      </c>
      <c r="G369">
        <v>2693</v>
      </c>
      <c r="H369" t="s">
        <v>42</v>
      </c>
      <c r="I369">
        <v>0</v>
      </c>
      <c r="J369" t="s">
        <v>245</v>
      </c>
      <c r="K369" t="s">
        <v>398</v>
      </c>
      <c r="L369">
        <v>38</v>
      </c>
      <c r="M369" t="s">
        <v>893</v>
      </c>
      <c r="N369">
        <v>55</v>
      </c>
      <c r="O369">
        <v>38055</v>
      </c>
      <c r="P369">
        <v>573</v>
      </c>
      <c r="Q369">
        <v>9950</v>
      </c>
      <c r="R369">
        <v>1981</v>
      </c>
      <c r="S369">
        <v>9999</v>
      </c>
      <c r="T369">
        <v>0</v>
      </c>
      <c r="U369" s="106">
        <v>2297.1804563149367</v>
      </c>
      <c r="V369" s="104">
        <f>IFERROR(VLOOKUP($C$4&amp;"yr",LOOKUPS!$B$12:$D$26,2,FALSE),"")</f>
        <v>0.12499399999999999</v>
      </c>
      <c r="W369" s="106">
        <v>12.695366193692751</v>
      </c>
      <c r="X369" s="106">
        <v>20.531035930852717</v>
      </c>
      <c r="Y369" s="104">
        <v>0.30264688688356817</v>
      </c>
      <c r="Z369" s="104">
        <v>0.43399374175165906</v>
      </c>
      <c r="AA369" s="105">
        <v>13.657919347199115</v>
      </c>
      <c r="AB369" s="105">
        <v>9.64</v>
      </c>
      <c r="AC369" s="106">
        <f>IFERROR((VLOOKUP($C$4&amp;"yr",LOOKUPS!$B$12:$D$26,3,FALSE))*SUM(AA369:AB369),"")</f>
        <v>26.382737032259815</v>
      </c>
      <c r="AD369" s="106">
        <f>IFERROR(VLOOKUP($C$4,LOOKUPS!$F$12:$I$26,4,FALSE),"")</f>
        <v>84.990216928104203</v>
      </c>
      <c r="AE369" s="106">
        <v>214.13</v>
      </c>
      <c r="AF369" s="107">
        <f t="shared" si="112"/>
        <v>0.96643087181348075</v>
      </c>
      <c r="AG369" s="108">
        <f t="shared" si="113"/>
        <v>19977530.399999999</v>
      </c>
      <c r="AH369" s="109">
        <f t="shared" si="114"/>
        <v>399.58333381571549</v>
      </c>
      <c r="AI369" s="108">
        <f t="shared" si="115"/>
        <v>14268.237730429008</v>
      </c>
      <c r="AJ369" s="108">
        <f t="shared" si="116"/>
        <v>1400140.0016902671</v>
      </c>
      <c r="AK369" s="108">
        <f t="shared" si="122"/>
        <v>19977530.400000002</v>
      </c>
      <c r="AL369" s="108">
        <f t="shared" si="123"/>
        <v>194039.21729801327</v>
      </c>
      <c r="AM369" s="108">
        <f t="shared" si="124"/>
        <v>1746352.9556821194</v>
      </c>
      <c r="AN369" s="107">
        <f t="shared" si="125"/>
        <v>0.13858558220161313</v>
      </c>
      <c r="AO369" s="107">
        <f t="shared" si="126"/>
        <v>0.82784528961186765</v>
      </c>
      <c r="AP369" s="108">
        <f t="shared" si="117"/>
        <v>114733870.64867796</v>
      </c>
      <c r="AQ369" s="108">
        <f t="shared" si="118"/>
        <v>8203859.7839403702</v>
      </c>
      <c r="AR369" s="108">
        <f t="shared" si="119"/>
        <v>17775290.043895528</v>
      </c>
      <c r="AS369" s="108">
        <f>LOOKUPS!$C$4*('Unit Level Costs'!AK369-'Unit Level Costs'!AG369)</f>
        <v>5.8813807940904981E-9</v>
      </c>
      <c r="AT369" s="108">
        <f t="shared" si="120"/>
        <v>46073570.795271032</v>
      </c>
      <c r="AU369" s="108">
        <f t="shared" si="127"/>
        <v>-148422916.53645927</v>
      </c>
      <c r="AV369" s="108">
        <f t="shared" si="128"/>
        <v>38363674.735325634</v>
      </c>
      <c r="AW369" s="112">
        <f t="shared" si="129"/>
        <v>27.399884789387141</v>
      </c>
      <c r="AX369" s="109">
        <f t="shared" si="130"/>
        <v>33.097832569940067</v>
      </c>
      <c r="AY369" s="112">
        <f t="shared" si="131"/>
        <v>30.026156735861441</v>
      </c>
      <c r="AZ369" s="108">
        <f t="shared" si="121"/>
        <v>17204.987809648606</v>
      </c>
      <c r="BA369" s="109">
        <f t="shared" si="132"/>
        <v>15700.133984318831</v>
      </c>
    </row>
    <row r="370" spans="1:53" x14ac:dyDescent="0.2">
      <c r="A370" s="21" t="b">
        <f t="shared" si="111"/>
        <v>0</v>
      </c>
      <c r="B370" t="s">
        <v>768</v>
      </c>
      <c r="C370" t="s">
        <v>895</v>
      </c>
      <c r="D370">
        <v>645</v>
      </c>
      <c r="E370" t="s">
        <v>41</v>
      </c>
      <c r="F370" t="s">
        <v>896</v>
      </c>
      <c r="G370">
        <v>467</v>
      </c>
      <c r="H370" t="s">
        <v>42</v>
      </c>
      <c r="I370">
        <v>0</v>
      </c>
      <c r="J370" t="s">
        <v>274</v>
      </c>
      <c r="K370" t="s">
        <v>275</v>
      </c>
      <c r="L370">
        <v>12</v>
      </c>
      <c r="M370" t="s">
        <v>771</v>
      </c>
      <c r="N370">
        <v>57</v>
      </c>
      <c r="O370">
        <v>12057</v>
      </c>
      <c r="P370">
        <v>385</v>
      </c>
      <c r="Q370">
        <v>10642</v>
      </c>
      <c r="R370">
        <v>1970</v>
      </c>
      <c r="S370">
        <v>9999</v>
      </c>
      <c r="T370" t="s">
        <v>1188</v>
      </c>
      <c r="U370" s="106">
        <v>2529.7643699554001</v>
      </c>
      <c r="V370" s="104">
        <f>IFERROR(VLOOKUP($C$4&amp;"yr",LOOKUPS!$B$12:$D$26,2,FALSE),"")</f>
        <v>0.12499399999999999</v>
      </c>
      <c r="W370" s="106">
        <v>13.565076451199996</v>
      </c>
      <c r="X370" s="106">
        <v>24.009434047533428</v>
      </c>
      <c r="Y370" s="104">
        <v>0.32338005029999994</v>
      </c>
      <c r="Z370" s="104">
        <v>0.47793454869809859</v>
      </c>
      <c r="AA370" s="105">
        <v>14.203615870008015</v>
      </c>
      <c r="AB370" s="105">
        <v>4.82</v>
      </c>
      <c r="AC370" s="106">
        <f>IFERROR((VLOOKUP($C$4&amp;"yr",LOOKUPS!$B$12:$D$26,3,FALSE))*SUM(AA370:AB370),"")</f>
        <v>21.542484005615034</v>
      </c>
      <c r="AD370" s="106">
        <f>IFERROR(VLOOKUP($C$4,LOOKUPS!$F$12:$I$26,4,FALSE),"")</f>
        <v>84.990216928104203</v>
      </c>
      <c r="AE370" s="106">
        <v>214.13</v>
      </c>
      <c r="AF370" s="107">
        <f t="shared" si="112"/>
        <v>1.0336439535516646</v>
      </c>
      <c r="AG370" s="108">
        <f t="shared" si="113"/>
        <v>14356483.68</v>
      </c>
      <c r="AH370" s="109">
        <f t="shared" si="114"/>
        <v>260.49868063450003</v>
      </c>
      <c r="AI370" s="108">
        <f t="shared" si="115"/>
        <v>15728.179467245165</v>
      </c>
      <c r="AJ370" s="108">
        <f t="shared" si="116"/>
        <v>912787.37694328825</v>
      </c>
      <c r="AK370" s="108">
        <f t="shared" si="122"/>
        <v>14356483.68</v>
      </c>
      <c r="AL370" s="108">
        <f t="shared" si="123"/>
        <v>139442.70390993377</v>
      </c>
      <c r="AM370" s="108">
        <f t="shared" si="124"/>
        <v>1254984.3351894037</v>
      </c>
      <c r="AN370" s="107">
        <f t="shared" si="125"/>
        <v>0.15276581100068981</v>
      </c>
      <c r="AO370" s="107">
        <f t="shared" si="126"/>
        <v>0.88087814255097485</v>
      </c>
      <c r="AP370" s="108">
        <f t="shared" si="117"/>
        <v>82371081.084509477</v>
      </c>
      <c r="AQ370" s="108">
        <f t="shared" si="118"/>
        <v>6254425.8921635021</v>
      </c>
      <c r="AR370" s="108">
        <f t="shared" si="119"/>
        <v>12382030.551926013</v>
      </c>
      <c r="AS370" s="108">
        <f>LOOKUPS!$C$4*('Unit Level Costs'!AK370-'Unit Level Costs'!AG370)</f>
        <v>0</v>
      </c>
      <c r="AT370" s="108">
        <f t="shared" si="120"/>
        <v>27035479.968115147</v>
      </c>
      <c r="AU370" s="108">
        <f t="shared" si="127"/>
        <v>-106661390.88912006</v>
      </c>
      <c r="AV370" s="108">
        <f t="shared" si="128"/>
        <v>21381626.607594088</v>
      </c>
      <c r="AW370" s="112">
        <f t="shared" si="129"/>
        <v>23.424542393647204</v>
      </c>
      <c r="AX370" s="109">
        <f t="shared" si="130"/>
        <v>26.592262041842716</v>
      </c>
      <c r="AY370" s="112">
        <f t="shared" si="131"/>
        <v>24.124341868677053</v>
      </c>
      <c r="AZ370" s="108">
        <f t="shared" si="121"/>
        <v>9287.8716194406661</v>
      </c>
      <c r="BA370" s="109">
        <f t="shared" si="132"/>
        <v>9018.4488215541733</v>
      </c>
    </row>
    <row r="371" spans="1:53" x14ac:dyDescent="0.2">
      <c r="A371" s="21" t="b">
        <f t="shared" si="111"/>
        <v>0</v>
      </c>
      <c r="B371" t="s">
        <v>223</v>
      </c>
      <c r="C371" t="s">
        <v>897</v>
      </c>
      <c r="D371">
        <v>1073</v>
      </c>
      <c r="E371" t="s">
        <v>41</v>
      </c>
      <c r="F371">
        <v>1</v>
      </c>
      <c r="G371">
        <v>0</v>
      </c>
      <c r="H371" t="s">
        <v>42</v>
      </c>
      <c r="I371">
        <v>0</v>
      </c>
      <c r="J371" t="s">
        <v>225</v>
      </c>
      <c r="K371" t="s">
        <v>226</v>
      </c>
      <c r="L371">
        <v>19</v>
      </c>
      <c r="M371" t="s">
        <v>227</v>
      </c>
      <c r="N371">
        <v>113</v>
      </c>
      <c r="O371">
        <v>19113</v>
      </c>
      <c r="P371">
        <v>1.7</v>
      </c>
      <c r="Q371">
        <v>10908</v>
      </c>
      <c r="R371">
        <v>1950</v>
      </c>
      <c r="S371">
        <v>9999</v>
      </c>
      <c r="T371" t="s">
        <v>1188</v>
      </c>
      <c r="U371" s="106">
        <v>2624.3473571919512</v>
      </c>
      <c r="V371" s="104">
        <f>IFERROR(VLOOKUP($C$4&amp;"yr",LOOKUPS!$B$12:$D$26,2,FALSE),"")</f>
        <v>0.12499399999999999</v>
      </c>
      <c r="W371" s="106">
        <v>13.904139628799999</v>
      </c>
      <c r="X371" s="106">
        <v>1680.5911741258822</v>
      </c>
      <c r="Y371" s="104">
        <v>0.33146303220000001</v>
      </c>
      <c r="Z371" s="104">
        <v>0.49580359526080936</v>
      </c>
      <c r="AA371" s="105">
        <v>65.755506982352259</v>
      </c>
      <c r="AB371" s="105">
        <v>4.82</v>
      </c>
      <c r="AC371" s="106">
        <f>IFERROR((VLOOKUP($C$4&amp;"yr",LOOKUPS!$B$12:$D$26,3,FALSE))*SUM(AA371:AB371),"")</f>
        <v>79.920228664439236</v>
      </c>
      <c r="AD371" s="106">
        <f>IFERROR(VLOOKUP($C$4,LOOKUPS!$F$12:$I$26,4,FALSE),"")</f>
        <v>84.990216928104203</v>
      </c>
      <c r="AE371" s="106">
        <v>205.4</v>
      </c>
      <c r="AF371" s="107">
        <f t="shared" si="112"/>
        <v>1.0162855846865644</v>
      </c>
      <c r="AG371" s="108">
        <f t="shared" si="113"/>
        <v>64976.774400000002</v>
      </c>
      <c r="AH371" s="109">
        <f t="shared" si="114"/>
        <v>1.13651284526</v>
      </c>
      <c r="AI371" s="108">
        <f t="shared" si="115"/>
        <v>16316.225617104908</v>
      </c>
      <c r="AJ371" s="108">
        <f t="shared" si="116"/>
        <v>3982.3410097910401</v>
      </c>
      <c r="AK371" s="108">
        <f t="shared" si="122"/>
        <v>64976.774400000002</v>
      </c>
      <c r="AL371" s="108">
        <f t="shared" si="123"/>
        <v>605.38099708609286</v>
      </c>
      <c r="AM371" s="108">
        <f t="shared" si="124"/>
        <v>5448.428973774835</v>
      </c>
      <c r="AN371" s="107">
        <f t="shared" si="125"/>
        <v>0.15201636313858974</v>
      </c>
      <c r="AO371" s="107">
        <f t="shared" si="126"/>
        <v>0.86426922154797459</v>
      </c>
      <c r="AP371" s="108">
        <f t="shared" si="117"/>
        <v>372807.664607207</v>
      </c>
      <c r="AQ371" s="108">
        <f t="shared" si="118"/>
        <v>1910013.4570246502</v>
      </c>
      <c r="AR371" s="108">
        <f t="shared" si="119"/>
        <v>55371.025449631008</v>
      </c>
      <c r="AS371" s="108">
        <f>LOOKUPS!$C$4*('Unit Level Costs'!AK371-'Unit Level Costs'!AG371)</f>
        <v>0</v>
      </c>
      <c r="AT371" s="108">
        <f t="shared" si="120"/>
        <v>435439.68944604084</v>
      </c>
      <c r="AU371" s="108">
        <f t="shared" si="127"/>
        <v>-463063.16039849137</v>
      </c>
      <c r="AV371" s="108">
        <f t="shared" si="128"/>
        <v>2310568.6761290375</v>
      </c>
      <c r="AW371" s="112">
        <f t="shared" si="129"/>
        <v>580.20362155029932</v>
      </c>
      <c r="AX371" s="109">
        <f t="shared" si="130"/>
        <v>671.32278586886241</v>
      </c>
      <c r="AY371" s="112">
        <f t="shared" si="131"/>
        <v>609.02003616879472</v>
      </c>
      <c r="AZ371" s="108">
        <f t="shared" si="121"/>
        <v>1035.334061486951</v>
      </c>
      <c r="BA371" s="109">
        <f t="shared" si="132"/>
        <v>986.34615663550881</v>
      </c>
    </row>
    <row r="372" spans="1:53" x14ac:dyDescent="0.2">
      <c r="A372" s="21" t="b">
        <f t="shared" si="111"/>
        <v>0</v>
      </c>
      <c r="B372" t="s">
        <v>223</v>
      </c>
      <c r="C372" t="s">
        <v>898</v>
      </c>
      <c r="D372">
        <v>1073</v>
      </c>
      <c r="E372" t="s">
        <v>41</v>
      </c>
      <c r="F372">
        <v>2</v>
      </c>
      <c r="G372">
        <v>0</v>
      </c>
      <c r="H372" t="s">
        <v>42</v>
      </c>
      <c r="I372">
        <v>0</v>
      </c>
      <c r="J372" t="s">
        <v>225</v>
      </c>
      <c r="K372" t="s">
        <v>226</v>
      </c>
      <c r="L372">
        <v>19</v>
      </c>
      <c r="M372" t="s">
        <v>227</v>
      </c>
      <c r="N372">
        <v>113</v>
      </c>
      <c r="O372">
        <v>19113</v>
      </c>
      <c r="P372">
        <v>1.9</v>
      </c>
      <c r="Q372">
        <v>10908</v>
      </c>
      <c r="R372">
        <v>1950</v>
      </c>
      <c r="S372">
        <v>9999</v>
      </c>
      <c r="T372" t="s">
        <v>1188</v>
      </c>
      <c r="U372" s="106">
        <v>2624.3473571919508</v>
      </c>
      <c r="V372" s="104">
        <f>IFERROR(VLOOKUP($C$4&amp;"yr",LOOKUPS!$B$12:$D$26,2,FALSE),"")</f>
        <v>0.12499399999999999</v>
      </c>
      <c r="W372" s="106">
        <v>13.904139628800001</v>
      </c>
      <c r="X372" s="106">
        <v>1505.4847964169037</v>
      </c>
      <c r="Y372" s="104">
        <v>0.33146303220000001</v>
      </c>
      <c r="Z372" s="104">
        <v>0.49580359526080992</v>
      </c>
      <c r="AA372" s="105">
        <v>65.755506982352259</v>
      </c>
      <c r="AB372" s="105">
        <v>4.82</v>
      </c>
      <c r="AC372" s="106">
        <f>IFERROR((VLOOKUP($C$4&amp;"yr",LOOKUPS!$B$12:$D$26,3,FALSE))*SUM(AA372:AB372),"")</f>
        <v>79.920228664439236</v>
      </c>
      <c r="AD372" s="106">
        <f>IFERROR(VLOOKUP($C$4,LOOKUPS!$F$12:$I$26,4,FALSE),"")</f>
        <v>84.990216928104203</v>
      </c>
      <c r="AE372" s="106">
        <v>205.4</v>
      </c>
      <c r="AF372" s="107">
        <f t="shared" si="112"/>
        <v>1.0162855846865644</v>
      </c>
      <c r="AG372" s="108">
        <f t="shared" si="113"/>
        <v>72621.1008</v>
      </c>
      <c r="AH372" s="109">
        <f t="shared" si="114"/>
        <v>1.2702202388199999</v>
      </c>
      <c r="AI372" s="108">
        <f t="shared" si="115"/>
        <v>16316.225617104916</v>
      </c>
      <c r="AJ372" s="108">
        <f t="shared" si="116"/>
        <v>4450.8517168252793</v>
      </c>
      <c r="AK372" s="108">
        <f t="shared" si="122"/>
        <v>72621.100800000015</v>
      </c>
      <c r="AL372" s="108">
        <f t="shared" si="123"/>
        <v>676.60229086092727</v>
      </c>
      <c r="AM372" s="108">
        <f t="shared" si="124"/>
        <v>6089.4206177483447</v>
      </c>
      <c r="AN372" s="107">
        <f t="shared" si="125"/>
        <v>0.15201636313858974</v>
      </c>
      <c r="AO372" s="107">
        <f t="shared" si="126"/>
        <v>0.86426922154797459</v>
      </c>
      <c r="AP372" s="108">
        <f t="shared" si="117"/>
        <v>416667.38985511358</v>
      </c>
      <c r="AQ372" s="108">
        <f t="shared" si="118"/>
        <v>1912297.2576445583</v>
      </c>
      <c r="AR372" s="108">
        <f t="shared" si="119"/>
        <v>61885.263737822883</v>
      </c>
      <c r="AS372" s="108">
        <f>LOOKUPS!$C$4*('Unit Level Costs'!AK372-'Unit Level Costs'!AG372)</f>
        <v>2.2974143726916008E-11</v>
      </c>
      <c r="AT372" s="108">
        <f t="shared" si="120"/>
        <v>486667.88820439856</v>
      </c>
      <c r="AU372" s="108">
        <f t="shared" si="127"/>
        <v>-517541.17926890211</v>
      </c>
      <c r="AV372" s="108">
        <f t="shared" si="128"/>
        <v>2359976.6201729914</v>
      </c>
      <c r="AW372" s="112">
        <f t="shared" si="129"/>
        <v>530.23034024065953</v>
      </c>
      <c r="AX372" s="109">
        <f t="shared" si="130"/>
        <v>613.50135700884391</v>
      </c>
      <c r="AY372" s="112">
        <f t="shared" si="131"/>
        <v>556.56478001346625</v>
      </c>
      <c r="AZ372" s="108">
        <f t="shared" si="121"/>
        <v>1057.4730820255859</v>
      </c>
      <c r="BA372" s="109">
        <f t="shared" si="132"/>
        <v>1007.4376464572531</v>
      </c>
    </row>
    <row r="373" spans="1:53" x14ac:dyDescent="0.2">
      <c r="A373" s="21" t="b">
        <f t="shared" si="111"/>
        <v>1</v>
      </c>
      <c r="B373" t="s">
        <v>905</v>
      </c>
      <c r="C373" t="s">
        <v>906</v>
      </c>
      <c r="D373">
        <v>594</v>
      </c>
      <c r="E373" t="s">
        <v>41</v>
      </c>
      <c r="F373">
        <v>4</v>
      </c>
      <c r="G373">
        <v>389</v>
      </c>
      <c r="H373" t="s">
        <v>42</v>
      </c>
      <c r="I373">
        <v>0</v>
      </c>
      <c r="J373" t="s">
        <v>878</v>
      </c>
      <c r="K373" t="s">
        <v>907</v>
      </c>
      <c r="L373">
        <v>10</v>
      </c>
      <c r="M373" t="s">
        <v>908</v>
      </c>
      <c r="N373">
        <v>5</v>
      </c>
      <c r="O373">
        <v>10005</v>
      </c>
      <c r="P373">
        <v>410</v>
      </c>
      <c r="Q373">
        <v>12507</v>
      </c>
      <c r="R373">
        <v>1980</v>
      </c>
      <c r="S373">
        <v>9999</v>
      </c>
      <c r="T373">
        <v>0</v>
      </c>
      <c r="U373" s="106">
        <v>3368.190415204956</v>
      </c>
      <c r="V373" s="104">
        <f>IFERROR(VLOOKUP($C$4&amp;"yr",LOOKUPS!$B$12:$D$26,2,FALSE),"")</f>
        <v>0.12499399999999999</v>
      </c>
      <c r="W373" s="106">
        <v>16.312559583595501</v>
      </c>
      <c r="X373" s="106">
        <v>26.936700203230025</v>
      </c>
      <c r="Y373" s="104">
        <v>0.38887774482083409</v>
      </c>
      <c r="Z373" s="104">
        <v>0.6363337965933259</v>
      </c>
      <c r="AA373" s="105">
        <v>12.581545332594747</v>
      </c>
      <c r="AB373" s="105">
        <v>4.82</v>
      </c>
      <c r="AC373" s="106">
        <f>IFERROR((VLOOKUP($C$4&amp;"yr",LOOKUPS!$B$12:$D$26,3,FALSE))*SUM(AA373:AB373),"")</f>
        <v>19.705639272890203</v>
      </c>
      <c r="AD373" s="106">
        <f>IFERROR(VLOOKUP($C$4,LOOKUPS!$F$12:$I$26,4,FALSE),"")</f>
        <v>84.990216928104203</v>
      </c>
      <c r="AE373" s="106">
        <v>214.13</v>
      </c>
      <c r="AF373" s="107">
        <f t="shared" si="112"/>
        <v>1.2147890365599199</v>
      </c>
      <c r="AG373" s="108">
        <f t="shared" si="113"/>
        <v>17968056.48</v>
      </c>
      <c r="AH373" s="109">
        <f t="shared" si="114"/>
        <v>250.56012462345805</v>
      </c>
      <c r="AI373" s="108">
        <f t="shared" si="115"/>
        <v>20465.626793992727</v>
      </c>
      <c r="AJ373" s="108">
        <f t="shared" si="116"/>
        <v>877962.67668059701</v>
      </c>
      <c r="AK373" s="108">
        <f t="shared" si="122"/>
        <v>17968056.48</v>
      </c>
      <c r="AL373" s="108">
        <f t="shared" si="123"/>
        <v>174521.45214834437</v>
      </c>
      <c r="AM373" s="108">
        <f t="shared" si="124"/>
        <v>1570693.0693350993</v>
      </c>
      <c r="AN373" s="107">
        <f t="shared" si="125"/>
        <v>0.19878003562540428</v>
      </c>
      <c r="AO373" s="107">
        <f t="shared" si="126"/>
        <v>1.0160090009345155</v>
      </c>
      <c r="AP373" s="108">
        <f t="shared" si="117"/>
        <v>105486712.6684002</v>
      </c>
      <c r="AQ373" s="108">
        <f t="shared" si="118"/>
        <v>6749262.9598660432</v>
      </c>
      <c r="AR373" s="108">
        <f t="shared" si="119"/>
        <v>14321818.475525232</v>
      </c>
      <c r="AS373" s="108">
        <f>LOOKUPS!$C$4*('Unit Level Costs'!AK373-'Unit Level Costs'!AG373)</f>
        <v>0</v>
      </c>
      <c r="AT373" s="108">
        <f t="shared" si="120"/>
        <v>30951511.032746188</v>
      </c>
      <c r="AU373" s="108">
        <f t="shared" si="127"/>
        <v>-133493544.6902599</v>
      </c>
      <c r="AV373" s="108">
        <f t="shared" si="128"/>
        <v>24015760.446277767</v>
      </c>
      <c r="AW373" s="112">
        <f t="shared" si="129"/>
        <v>27.353965133320475</v>
      </c>
      <c r="AX373" s="109">
        <f t="shared" si="130"/>
        <v>26.922955513347379</v>
      </c>
      <c r="AY373" s="112">
        <f t="shared" si="131"/>
        <v>24.424345018005422</v>
      </c>
      <c r="AZ373" s="108">
        <f t="shared" si="121"/>
        <v>10013.981457382222</v>
      </c>
      <c r="BA373" s="109">
        <f t="shared" ref="BA373:BA436" si="133">AW373*AH373</f>
        <v>6853.8129127505044</v>
      </c>
    </row>
    <row r="374" spans="1:53" x14ac:dyDescent="0.2">
      <c r="A374" s="21" t="b">
        <f t="shared" si="111"/>
        <v>0</v>
      </c>
      <c r="B374" t="s">
        <v>909</v>
      </c>
      <c r="C374" t="s">
        <v>910</v>
      </c>
      <c r="D374">
        <v>1001</v>
      </c>
      <c r="E374" t="s">
        <v>41</v>
      </c>
      <c r="F374">
        <v>1</v>
      </c>
      <c r="G374">
        <v>706</v>
      </c>
      <c r="H374" t="s">
        <v>42</v>
      </c>
      <c r="I374">
        <v>0</v>
      </c>
      <c r="J374" t="s">
        <v>167</v>
      </c>
      <c r="K374" t="s">
        <v>43</v>
      </c>
      <c r="L374">
        <v>18</v>
      </c>
      <c r="M374" t="s">
        <v>911</v>
      </c>
      <c r="N374">
        <v>165</v>
      </c>
      <c r="O374">
        <v>18165</v>
      </c>
      <c r="P374">
        <v>500</v>
      </c>
      <c r="Q374">
        <v>10203</v>
      </c>
      <c r="R374">
        <v>1970</v>
      </c>
      <c r="S374">
        <v>2028</v>
      </c>
      <c r="T374">
        <v>0</v>
      </c>
      <c r="U374" s="106">
        <v>3132.2868611627341</v>
      </c>
      <c r="V374" s="104">
        <f>IFERROR(VLOOKUP($C$4&amp;"yr",LOOKUPS!$B$12:$D$26,2,FALSE),"")</f>
        <v>0.12499399999999999</v>
      </c>
      <c r="W374" s="106">
        <v>15.594797054581496</v>
      </c>
      <c r="X374" s="106">
        <v>24.81341554554</v>
      </c>
      <c r="Y374" s="104">
        <v>0.37176688786613776</v>
      </c>
      <c r="Z374" s="104">
        <v>0.59176582813884293</v>
      </c>
      <c r="AA374" s="105">
        <v>12.621166727797561</v>
      </c>
      <c r="AB374" s="105">
        <v>4.82</v>
      </c>
      <c r="AC374" s="106">
        <f>IFERROR((VLOOKUP($C$4&amp;"yr",LOOKUPS!$B$12:$D$26,3,FALSE))*SUM(AA374:AB374),"")</f>
        <v>19.750506835306791</v>
      </c>
      <c r="AD374" s="106">
        <f>IFERROR(VLOOKUP($C$4,LOOKUPS!$F$12:$I$26,4,FALSE),"")</f>
        <v>84.990216928104203</v>
      </c>
      <c r="AE374" s="106">
        <v>208</v>
      </c>
      <c r="AF374" s="107">
        <f t="shared" si="112"/>
        <v>0.96263449151773539</v>
      </c>
      <c r="AG374" s="108">
        <f t="shared" si="113"/>
        <v>17875656</v>
      </c>
      <c r="AH374" s="109">
        <f t="shared" si="114"/>
        <v>314.11655606693114</v>
      </c>
      <c r="AI374" s="108">
        <f t="shared" si="115"/>
        <v>16240.786744500614</v>
      </c>
      <c r="AJ374" s="108">
        <f t="shared" si="116"/>
        <v>1100664.4124585269</v>
      </c>
      <c r="AK374" s="108">
        <f t="shared" si="122"/>
        <v>17875656</v>
      </c>
      <c r="AL374" s="108">
        <f t="shared" si="123"/>
        <v>168653.56291390728</v>
      </c>
      <c r="AM374" s="108">
        <f t="shared" si="124"/>
        <v>1517882.0662251655</v>
      </c>
      <c r="AN374" s="107">
        <f t="shared" si="125"/>
        <v>0.15322886885857423</v>
      </c>
      <c r="AO374" s="107">
        <f t="shared" si="126"/>
        <v>0.80940562265916116</v>
      </c>
      <c r="AP374" s="108">
        <f t="shared" si="117"/>
        <v>122981991.7612983</v>
      </c>
      <c r="AQ374" s="108">
        <f t="shared" si="118"/>
        <v>7794304.6354226759</v>
      </c>
      <c r="AR374" s="108">
        <f t="shared" si="119"/>
        <v>17164638.13749091</v>
      </c>
      <c r="AS374" s="108">
        <f>LOOKUPS!$C$4*('Unit Level Costs'!AK374-'Unit Level Costs'!AG374)</f>
        <v>0</v>
      </c>
      <c r="AT374" s="108">
        <f t="shared" si="120"/>
        <v>29978940.124169726</v>
      </c>
      <c r="AU374" s="108">
        <f t="shared" si="127"/>
        <v>-129005126.07975584</v>
      </c>
      <c r="AV374" s="108">
        <f t="shared" si="128"/>
        <v>48914748.578625768</v>
      </c>
      <c r="AW374" s="112">
        <f t="shared" si="129"/>
        <v>44.441110319326221</v>
      </c>
      <c r="AX374" s="109">
        <f t="shared" si="130"/>
        <v>54.905858169508008</v>
      </c>
      <c r="AY374" s="112">
        <f t="shared" si="131"/>
        <v>49.81026777602105</v>
      </c>
      <c r="AZ374" s="108">
        <f t="shared" si="121"/>
        <v>24905.133888010525</v>
      </c>
      <c r="BA374" s="109">
        <f t="shared" si="133"/>
        <v>13959.688521297307</v>
      </c>
    </row>
    <row r="375" spans="1:53" x14ac:dyDescent="0.2">
      <c r="A375" s="21" t="b">
        <f t="shared" si="111"/>
        <v>0</v>
      </c>
      <c r="B375" t="s">
        <v>909</v>
      </c>
      <c r="C375" t="s">
        <v>912</v>
      </c>
      <c r="D375">
        <v>1001</v>
      </c>
      <c r="E375" t="s">
        <v>41</v>
      </c>
      <c r="F375">
        <v>2</v>
      </c>
      <c r="G375">
        <v>707</v>
      </c>
      <c r="H375" t="s">
        <v>42</v>
      </c>
      <c r="I375">
        <v>0</v>
      </c>
      <c r="J375" t="s">
        <v>167</v>
      </c>
      <c r="K375" t="s">
        <v>43</v>
      </c>
      <c r="L375">
        <v>18</v>
      </c>
      <c r="M375" t="s">
        <v>911</v>
      </c>
      <c r="N375">
        <v>165</v>
      </c>
      <c r="O375">
        <v>18165</v>
      </c>
      <c r="P375">
        <v>495</v>
      </c>
      <c r="Q375">
        <v>10254</v>
      </c>
      <c r="R375">
        <v>1972</v>
      </c>
      <c r="S375">
        <v>2028</v>
      </c>
      <c r="T375">
        <v>0</v>
      </c>
      <c r="U375" s="106">
        <v>3153.2484246290369</v>
      </c>
      <c r="V375" s="104">
        <f>IFERROR(VLOOKUP($C$4&amp;"yr",LOOKUPS!$B$12:$D$26,2,FALSE),"")</f>
        <v>0.12499399999999999</v>
      </c>
      <c r="W375" s="106">
        <v>15.660197928958009</v>
      </c>
      <c r="X375" s="106">
        <v>24.950888130651844</v>
      </c>
      <c r="Y375" s="104">
        <v>0.37332598988237958</v>
      </c>
      <c r="Z375" s="104">
        <v>0.5957259816986985</v>
      </c>
      <c r="AA375" s="105">
        <v>12.621166727797561</v>
      </c>
      <c r="AB375" s="105">
        <v>4.82</v>
      </c>
      <c r="AC375" s="106">
        <f>IFERROR((VLOOKUP($C$4&amp;"yr",LOOKUPS!$B$12:$D$26,3,FALSE))*SUM(AA375:AB375),"")</f>
        <v>19.750506835306791</v>
      </c>
      <c r="AD375" s="106">
        <f>IFERROR(VLOOKUP($C$4,LOOKUPS!$F$12:$I$26,4,FALSE),"")</f>
        <v>84.990216928104203</v>
      </c>
      <c r="AE375" s="106">
        <v>208</v>
      </c>
      <c r="AF375" s="107">
        <f t="shared" si="112"/>
        <v>0.96744624875260821</v>
      </c>
      <c r="AG375" s="108">
        <f t="shared" si="113"/>
        <v>17785357.920000002</v>
      </c>
      <c r="AH375" s="109">
        <f t="shared" si="114"/>
        <v>310.20363500822214</v>
      </c>
      <c r="AI375" s="108">
        <f t="shared" si="115"/>
        <v>16362.574216338455</v>
      </c>
      <c r="AJ375" s="108">
        <f t="shared" si="116"/>
        <v>1086953.5370688103</v>
      </c>
      <c r="AK375" s="108">
        <f t="shared" si="122"/>
        <v>17785357.920000002</v>
      </c>
      <c r="AL375" s="108">
        <f t="shared" si="123"/>
        <v>167801.61695364243</v>
      </c>
      <c r="AM375" s="108">
        <f t="shared" si="124"/>
        <v>1510214.5525827818</v>
      </c>
      <c r="AN375" s="107">
        <f t="shared" si="125"/>
        <v>0.15437791150314795</v>
      </c>
      <c r="AO375" s="107">
        <f t="shared" si="126"/>
        <v>0.81306833724946026</v>
      </c>
      <c r="AP375" s="108">
        <f t="shared" si="117"/>
        <v>122262771.53074422</v>
      </c>
      <c r="AQ375" s="108">
        <f t="shared" si="118"/>
        <v>7739856.1948117064</v>
      </c>
      <c r="AR375" s="108">
        <f t="shared" si="119"/>
        <v>17021907.530078568</v>
      </c>
      <c r="AS375" s="108">
        <f>LOOKUPS!$C$4*('Unit Level Costs'!AK375-'Unit Level Costs'!AG375)</f>
        <v>0</v>
      </c>
      <c r="AT375" s="108">
        <f t="shared" si="120"/>
        <v>29827502.843566019</v>
      </c>
      <c r="AU375" s="108">
        <f t="shared" si="127"/>
        <v>-128353462.43199046</v>
      </c>
      <c r="AV375" s="108">
        <f t="shared" si="128"/>
        <v>48498575.667210057</v>
      </c>
      <c r="AW375" s="112">
        <f t="shared" si="129"/>
        <v>44.618812132481999</v>
      </c>
      <c r="AX375" s="109">
        <f t="shared" si="130"/>
        <v>54.877075011214401</v>
      </c>
      <c r="AY375" s="112">
        <f t="shared" si="131"/>
        <v>49.78415586611122</v>
      </c>
      <c r="AZ375" s="108">
        <f t="shared" si="121"/>
        <v>24643.157153725053</v>
      </c>
      <c r="BA375" s="109">
        <f t="shared" si="133"/>
        <v>13840.91771324488</v>
      </c>
    </row>
    <row r="376" spans="1:53" x14ac:dyDescent="0.2">
      <c r="A376" s="21" t="b">
        <f t="shared" si="111"/>
        <v>0</v>
      </c>
      <c r="B376" t="s">
        <v>165</v>
      </c>
      <c r="C376" t="s">
        <v>913</v>
      </c>
      <c r="D376">
        <v>1012</v>
      </c>
      <c r="E376" t="s">
        <v>41</v>
      </c>
      <c r="F376">
        <v>2</v>
      </c>
      <c r="G376">
        <v>727</v>
      </c>
      <c r="H376" t="s">
        <v>42</v>
      </c>
      <c r="I376">
        <v>0</v>
      </c>
      <c r="J376" t="s">
        <v>167</v>
      </c>
      <c r="K376" t="s">
        <v>43</v>
      </c>
      <c r="L376">
        <v>18</v>
      </c>
      <c r="M376" t="s">
        <v>168</v>
      </c>
      <c r="N376">
        <v>173</v>
      </c>
      <c r="O376">
        <v>18173</v>
      </c>
      <c r="P376">
        <v>90</v>
      </c>
      <c r="Q376">
        <v>11727</v>
      </c>
      <c r="R376">
        <v>1955</v>
      </c>
      <c r="S376">
        <v>2024</v>
      </c>
      <c r="T376">
        <v>0</v>
      </c>
      <c r="U376" s="106">
        <v>2934.9221184550506</v>
      </c>
      <c r="V376" s="104">
        <f>IFERROR(VLOOKUP($C$4&amp;"yr",LOOKUPS!$B$12:$D$26,2,FALSE),"")</f>
        <v>0.12499399999999999</v>
      </c>
      <c r="W376" s="106">
        <v>14.962672047337506</v>
      </c>
      <c r="X376" s="106">
        <v>49.802810175596726</v>
      </c>
      <c r="Y376" s="104">
        <v>0.35669755763612887</v>
      </c>
      <c r="Z376" s="104">
        <v>0.55447878656485794</v>
      </c>
      <c r="AA376" s="105">
        <v>36.197629855210664</v>
      </c>
      <c r="AB376" s="105">
        <v>4.82</v>
      </c>
      <c r="AC376" s="106">
        <f>IFERROR((VLOOKUP($C$4&amp;"yr",LOOKUPS!$B$12:$D$26,3,FALSE))*SUM(AA376:AB376),"")</f>
        <v>46.448668914577972</v>
      </c>
      <c r="AD376" s="106">
        <f>IFERROR(VLOOKUP($C$4,LOOKUPS!$F$12:$I$26,4,FALSE),"")</f>
        <v>84.990216928104203</v>
      </c>
      <c r="AE376" s="106">
        <v>228.6</v>
      </c>
      <c r="AF376" s="107">
        <f t="shared" si="112"/>
        <v>1.2159993649641658</v>
      </c>
      <c r="AG376" s="108">
        <f t="shared" si="113"/>
        <v>3698226.72</v>
      </c>
      <c r="AH376" s="109">
        <f t="shared" si="114"/>
        <v>57.897219812748403</v>
      </c>
      <c r="AI376" s="108">
        <f t="shared" si="115"/>
        <v>18229.372730046089</v>
      </c>
      <c r="AJ376" s="108">
        <f t="shared" si="116"/>
        <v>202871.85822387043</v>
      </c>
      <c r="AK376" s="108">
        <f t="shared" si="122"/>
        <v>3698226.72</v>
      </c>
      <c r="AL376" s="108">
        <f t="shared" si="123"/>
        <v>38347.755973509935</v>
      </c>
      <c r="AM376" s="108">
        <f t="shared" si="124"/>
        <v>345129.8037615894</v>
      </c>
      <c r="AN376" s="107">
        <f t="shared" si="125"/>
        <v>0.18902452173131346</v>
      </c>
      <c r="AO376" s="107">
        <f t="shared" si="126"/>
        <v>1.0269748432328525</v>
      </c>
      <c r="AP376" s="108">
        <f t="shared" si="117"/>
        <v>21239459.335200008</v>
      </c>
      <c r="AQ376" s="108">
        <f t="shared" si="118"/>
        <v>2883444.2480291063</v>
      </c>
      <c r="AR376" s="108">
        <f t="shared" si="119"/>
        <v>3035505.0822377237</v>
      </c>
      <c r="AS376" s="108">
        <f>LOOKUPS!$C$4*('Unit Level Costs'!AK376-'Unit Level Costs'!AG376)</f>
        <v>0</v>
      </c>
      <c r="AT376" s="108">
        <f t="shared" si="120"/>
        <v>16030819.987475334</v>
      </c>
      <c r="AU376" s="108">
        <f t="shared" si="127"/>
        <v>-29332656.890051518</v>
      </c>
      <c r="AV376" s="108">
        <f t="shared" si="128"/>
        <v>13856571.762890656</v>
      </c>
      <c r="AW376" s="112">
        <f t="shared" si="129"/>
        <v>68.302089231123603</v>
      </c>
      <c r="AX376" s="109">
        <f t="shared" si="130"/>
        <v>66.508045139755225</v>
      </c>
      <c r="AY376" s="112">
        <f t="shared" si="131"/>
        <v>60.335702748575905</v>
      </c>
      <c r="AZ376" s="108">
        <f t="shared" si="121"/>
        <v>5430.2132473718311</v>
      </c>
      <c r="BA376" s="109">
        <f t="shared" si="133"/>
        <v>3954.5010738843189</v>
      </c>
    </row>
    <row r="377" spans="1:53" x14ac:dyDescent="0.2">
      <c r="A377" s="21" t="b">
        <f t="shared" si="111"/>
        <v>0</v>
      </c>
      <c r="B377" t="s">
        <v>914</v>
      </c>
      <c r="C377" t="s">
        <v>915</v>
      </c>
      <c r="D377">
        <v>113</v>
      </c>
      <c r="E377" t="s">
        <v>41</v>
      </c>
      <c r="F377">
        <v>1</v>
      </c>
      <c r="G377">
        <v>62</v>
      </c>
      <c r="H377" t="s">
        <v>42</v>
      </c>
      <c r="I377">
        <v>0</v>
      </c>
      <c r="J377" t="s">
        <v>306</v>
      </c>
      <c r="K377" t="s">
        <v>307</v>
      </c>
      <c r="L377">
        <v>4</v>
      </c>
      <c r="M377" t="s">
        <v>916</v>
      </c>
      <c r="N377">
        <v>17</v>
      </c>
      <c r="O377">
        <v>4017</v>
      </c>
      <c r="P377">
        <v>116</v>
      </c>
      <c r="Q377">
        <v>10762</v>
      </c>
      <c r="R377">
        <v>1980</v>
      </c>
      <c r="S377">
        <v>2025</v>
      </c>
      <c r="T377">
        <v>0</v>
      </c>
      <c r="U377" s="106">
        <v>2575.8817651543122</v>
      </c>
      <c r="V377" s="104">
        <f>IFERROR(VLOOKUP($C$4&amp;"yr",LOOKUPS!$B$12:$D$26,2,FALSE),"")</f>
        <v>0.12499399999999999</v>
      </c>
      <c r="W377" s="106">
        <v>13.73141733710222</v>
      </c>
      <c r="X377" s="106">
        <v>41.247439108102981</v>
      </c>
      <c r="Y377" s="104">
        <v>0.32734547756784615</v>
      </c>
      <c r="Z377" s="104">
        <v>0.48664725598550268</v>
      </c>
      <c r="AA377" s="105">
        <v>32.036609227748315</v>
      </c>
      <c r="AB377" s="105">
        <v>4.82</v>
      </c>
      <c r="AC377" s="106">
        <f>IFERROR((VLOOKUP($C$4&amp;"yr",LOOKUPS!$B$12:$D$26,3,FALSE))*SUM(AA377:AB377),"")</f>
        <v>41.736698228949102</v>
      </c>
      <c r="AD377" s="106">
        <f>IFERROR(VLOOKUP($C$4,LOOKUPS!$F$12:$I$26,4,FALSE),"")</f>
        <v>84.990216928104203</v>
      </c>
      <c r="AE377" s="106">
        <v>214.13</v>
      </c>
      <c r="AF377" s="107">
        <f t="shared" si="112"/>
        <v>1.0452994012519277</v>
      </c>
      <c r="AG377" s="108">
        <f t="shared" si="113"/>
        <v>4374365.568</v>
      </c>
      <c r="AH377" s="109">
        <f t="shared" si="114"/>
        <v>78.027924602129843</v>
      </c>
      <c r="AI377" s="108">
        <f t="shared" si="115"/>
        <v>15999.29776891598</v>
      </c>
      <c r="AJ377" s="108">
        <f t="shared" si="116"/>
        <v>273409.84780586296</v>
      </c>
      <c r="AK377" s="108">
        <f t="shared" si="122"/>
        <v>4374365.5680000009</v>
      </c>
      <c r="AL377" s="108">
        <f t="shared" si="123"/>
        <v>42487.657583046363</v>
      </c>
      <c r="AM377" s="108">
        <f t="shared" si="124"/>
        <v>382388.91824741726</v>
      </c>
      <c r="AN377" s="107">
        <f t="shared" si="125"/>
        <v>0.15539914865544674</v>
      </c>
      <c r="AO377" s="107">
        <f t="shared" si="126"/>
        <v>0.88990025259648098</v>
      </c>
      <c r="AP377" s="108">
        <f t="shared" si="117"/>
        <v>25122632.575183794</v>
      </c>
      <c r="AQ377" s="108">
        <f t="shared" si="118"/>
        <v>3218452.0687580011</v>
      </c>
      <c r="AR377" s="108">
        <f t="shared" si="119"/>
        <v>3754304.7242959063</v>
      </c>
      <c r="AS377" s="108">
        <f>LOOKUPS!$C$4*('Unit Level Costs'!AK377-'Unit Level Costs'!AG377)</f>
        <v>1.4703451985226245E-9</v>
      </c>
      <c r="AT377" s="108">
        <f t="shared" si="120"/>
        <v>15959650.886986742</v>
      </c>
      <c r="AU377" s="108">
        <f t="shared" si="127"/>
        <v>-32499317.112751096</v>
      </c>
      <c r="AV377" s="108">
        <f t="shared" si="128"/>
        <v>15555723.142473347</v>
      </c>
      <c r="AW377" s="112">
        <f t="shared" si="129"/>
        <v>56.895255482965723</v>
      </c>
      <c r="AX377" s="109">
        <f t="shared" si="130"/>
        <v>63.934418848585807</v>
      </c>
      <c r="AY377" s="112">
        <f t="shared" si="131"/>
        <v>58.000924293373679</v>
      </c>
      <c r="AZ377" s="108">
        <f t="shared" si="121"/>
        <v>6728.1072180313467</v>
      </c>
      <c r="BA377" s="109">
        <f t="shared" si="133"/>
        <v>4439.418705043764</v>
      </c>
    </row>
    <row r="378" spans="1:53" x14ac:dyDescent="0.2">
      <c r="A378" s="21" t="b">
        <f t="shared" si="111"/>
        <v>0</v>
      </c>
      <c r="B378" t="s">
        <v>914</v>
      </c>
      <c r="C378" t="s">
        <v>917</v>
      </c>
      <c r="D378">
        <v>113</v>
      </c>
      <c r="E378" t="s">
        <v>41</v>
      </c>
      <c r="F378">
        <v>3</v>
      </c>
      <c r="G378">
        <v>64</v>
      </c>
      <c r="H378" t="s">
        <v>42</v>
      </c>
      <c r="I378">
        <v>0</v>
      </c>
      <c r="J378" t="s">
        <v>306</v>
      </c>
      <c r="K378" t="s">
        <v>307</v>
      </c>
      <c r="L378">
        <v>4</v>
      </c>
      <c r="M378" t="s">
        <v>916</v>
      </c>
      <c r="N378">
        <v>17</v>
      </c>
      <c r="O378">
        <v>4017</v>
      </c>
      <c r="P378">
        <v>271</v>
      </c>
      <c r="Q378">
        <v>11027</v>
      </c>
      <c r="R378">
        <v>1980</v>
      </c>
      <c r="S378">
        <v>2025</v>
      </c>
      <c r="T378">
        <v>0</v>
      </c>
      <c r="U378" s="106">
        <v>2671.3212981715765</v>
      </c>
      <c r="V378" s="104">
        <f>IFERROR(VLOOKUP($C$4&amp;"yr",LOOKUPS!$B$12:$D$26,2,FALSE),"")</f>
        <v>0.12499399999999999</v>
      </c>
      <c r="W378" s="106">
        <v>14.069539890909933</v>
      </c>
      <c r="X378" s="106">
        <v>27.719078657653043</v>
      </c>
      <c r="Y378" s="104">
        <v>0.335406035785211</v>
      </c>
      <c r="Z378" s="104">
        <v>0.50467812505864384</v>
      </c>
      <c r="AA378" s="105">
        <v>32.036609227748315</v>
      </c>
      <c r="AB378" s="105">
        <v>4.82</v>
      </c>
      <c r="AC378" s="106">
        <f>IFERROR((VLOOKUP($C$4&amp;"yr",LOOKUPS!$B$12:$D$26,3,FALSE))*SUM(AA378:AB378),"")</f>
        <v>41.736698228949102</v>
      </c>
      <c r="AD378" s="106">
        <f>IFERROR(VLOOKUP($C$4,LOOKUPS!$F$12:$I$26,4,FALSE),"")</f>
        <v>84.990216928104203</v>
      </c>
      <c r="AE378" s="106">
        <v>214.13</v>
      </c>
      <c r="AF378" s="107">
        <f t="shared" si="112"/>
        <v>1.0710385149233421</v>
      </c>
      <c r="AG378" s="108">
        <f t="shared" si="113"/>
        <v>10471062.767999999</v>
      </c>
      <c r="AH378" s="109">
        <f t="shared" si="114"/>
        <v>180.10496430220783</v>
      </c>
      <c r="AI378" s="108">
        <f t="shared" si="115"/>
        <v>16592.085685021666</v>
      </c>
      <c r="AJ378" s="108">
        <f t="shared" si="116"/>
        <v>631087.7949149363</v>
      </c>
      <c r="AK378" s="108">
        <f t="shared" si="122"/>
        <v>10471062.768000003</v>
      </c>
      <c r="AL378" s="108">
        <f t="shared" si="123"/>
        <v>101704.10371549672</v>
      </c>
      <c r="AM378" s="108">
        <f t="shared" si="124"/>
        <v>915336.93343947048</v>
      </c>
      <c r="AN378" s="107">
        <f t="shared" si="125"/>
        <v>0.16115682245004487</v>
      </c>
      <c r="AO378" s="107">
        <f t="shared" si="126"/>
        <v>0.90988169247329731</v>
      </c>
      <c r="AP378" s="108">
        <f t="shared" si="117"/>
        <v>60136891.671502627</v>
      </c>
      <c r="AQ378" s="108">
        <f t="shared" si="118"/>
        <v>4992343.6721266927</v>
      </c>
      <c r="AR378" s="108">
        <f t="shared" si="119"/>
        <v>8879114.9052220825</v>
      </c>
      <c r="AS378" s="108">
        <f>LOOKUPS!$C$4*('Unit Level Costs'!AK378-'Unit Level Costs'!AG378)</f>
        <v>5.8813807940904981E-9</v>
      </c>
      <c r="AT378" s="108">
        <f t="shared" si="120"/>
        <v>38203141.368774846</v>
      </c>
      <c r="AU378" s="108">
        <f t="shared" si="127"/>
        <v>-77794684.535326272</v>
      </c>
      <c r="AV378" s="108">
        <f t="shared" si="128"/>
        <v>34416807.082299978</v>
      </c>
      <c r="AW378" s="112">
        <f t="shared" si="129"/>
        <v>54.535687997165255</v>
      </c>
      <c r="AX378" s="109">
        <f t="shared" si="130"/>
        <v>59.937119790731188</v>
      </c>
      <c r="AY378" s="112">
        <f t="shared" si="131"/>
        <v>54.374598376785983</v>
      </c>
      <c r="AZ378" s="108">
        <f t="shared" si="121"/>
        <v>14735.516160109002</v>
      </c>
      <c r="BA378" s="109">
        <f t="shared" si="133"/>
        <v>9822.1481399257918</v>
      </c>
    </row>
    <row r="379" spans="1:53" x14ac:dyDescent="0.2">
      <c r="A379" s="21" t="b">
        <f t="shared" si="111"/>
        <v>0</v>
      </c>
      <c r="B379" t="s">
        <v>261</v>
      </c>
      <c r="C379" t="s">
        <v>918</v>
      </c>
      <c r="D379">
        <v>1241</v>
      </c>
      <c r="E379" t="s">
        <v>41</v>
      </c>
      <c r="F379">
        <v>1</v>
      </c>
      <c r="G379">
        <v>819</v>
      </c>
      <c r="H379" t="s">
        <v>42</v>
      </c>
      <c r="I379">
        <v>0</v>
      </c>
      <c r="J379" t="s">
        <v>235</v>
      </c>
      <c r="K379" t="s">
        <v>236</v>
      </c>
      <c r="L379">
        <v>20</v>
      </c>
      <c r="M379" t="s">
        <v>227</v>
      </c>
      <c r="N379">
        <v>107</v>
      </c>
      <c r="O379">
        <v>20107</v>
      </c>
      <c r="P379">
        <v>736</v>
      </c>
      <c r="Q379">
        <v>10600</v>
      </c>
      <c r="R379">
        <v>1973</v>
      </c>
      <c r="S379">
        <v>2025</v>
      </c>
      <c r="T379">
        <v>0</v>
      </c>
      <c r="U379" s="106">
        <v>2602.1408120461761</v>
      </c>
      <c r="V379" s="104">
        <f>IFERROR(VLOOKUP($C$4&amp;"yr",LOOKUPS!$B$12:$D$26,2,FALSE),"")</f>
        <v>0.12499399999999999</v>
      </c>
      <c r="W379" s="106">
        <v>13.825262875165533</v>
      </c>
      <c r="X379" s="106">
        <v>20.826037310195147</v>
      </c>
      <c r="Y379" s="104">
        <v>0.32958267651976658</v>
      </c>
      <c r="Z379" s="104">
        <v>0.49160823412028687</v>
      </c>
      <c r="AA379" s="105">
        <v>9.796405189364144</v>
      </c>
      <c r="AB379" s="105">
        <v>4.82</v>
      </c>
      <c r="AC379" s="106">
        <f>IFERROR((VLOOKUP($C$4&amp;"yr",LOOKUPS!$B$12:$D$26,3,FALSE))*SUM(AA379:AB379),"")</f>
        <v>16.551725873937812</v>
      </c>
      <c r="AD379" s="106">
        <f>IFERROR(VLOOKUP($C$4,LOOKUPS!$F$12:$I$26,4,FALSE),"")</f>
        <v>84.990216928104203</v>
      </c>
      <c r="AE379" s="106">
        <v>214.13</v>
      </c>
      <c r="AF379" s="107">
        <f t="shared" si="112"/>
        <v>1.0295645468565724</v>
      </c>
      <c r="AG379" s="108">
        <f t="shared" si="113"/>
        <v>27336806.399999999</v>
      </c>
      <c r="AH379" s="109">
        <f t="shared" si="114"/>
        <v>493.42715008145177</v>
      </c>
      <c r="AI379" s="108">
        <f t="shared" si="115"/>
        <v>15811.047281675043</v>
      </c>
      <c r="AJ379" s="108">
        <f t="shared" si="116"/>
        <v>1728968.733885407</v>
      </c>
      <c r="AK379" s="108">
        <f t="shared" si="122"/>
        <v>27336806.400000002</v>
      </c>
      <c r="AL379" s="108">
        <f t="shared" si="123"/>
        <v>265518.93107284763</v>
      </c>
      <c r="AM379" s="108">
        <f t="shared" si="124"/>
        <v>2389670.3796556289</v>
      </c>
      <c r="AN379" s="107">
        <f t="shared" si="125"/>
        <v>0.15357069556495853</v>
      </c>
      <c r="AO379" s="107">
        <f t="shared" si="126"/>
        <v>0.87599385129161389</v>
      </c>
      <c r="AP379" s="108">
        <f t="shared" si="117"/>
        <v>160488161.82327241</v>
      </c>
      <c r="AQ379" s="108">
        <f t="shared" si="118"/>
        <v>10276132.237459574</v>
      </c>
      <c r="AR379" s="108">
        <f t="shared" si="119"/>
        <v>23903447.248907875</v>
      </c>
      <c r="AS379" s="108">
        <f>LOOKUPS!$C$4*('Unit Level Costs'!AK379-'Unit Level Costs'!AG379)</f>
        <v>5.8813807940904981E-9</v>
      </c>
      <c r="AT379" s="108">
        <f t="shared" si="120"/>
        <v>39553169.053128868</v>
      </c>
      <c r="AU379" s="108">
        <f t="shared" si="127"/>
        <v>-203098603.95359704</v>
      </c>
      <c r="AV379" s="108">
        <f t="shared" si="128"/>
        <v>31122306.409171671</v>
      </c>
      <c r="AW379" s="112">
        <f t="shared" si="129"/>
        <v>18.000502726982454</v>
      </c>
      <c r="AX379" s="109">
        <f t="shared" si="130"/>
        <v>20.548663327307054</v>
      </c>
      <c r="AY379" s="112">
        <f t="shared" si="131"/>
        <v>18.641625081472423</v>
      </c>
      <c r="AZ379" s="108">
        <f t="shared" si="121"/>
        <v>13720.236059963703</v>
      </c>
      <c r="BA379" s="109">
        <f t="shared" si="133"/>
        <v>8881.9367606083524</v>
      </c>
    </row>
    <row r="380" spans="1:53" x14ac:dyDescent="0.2">
      <c r="A380" s="21" t="b">
        <f t="shared" si="111"/>
        <v>0</v>
      </c>
      <c r="B380" t="s">
        <v>919</v>
      </c>
      <c r="C380" t="s">
        <v>920</v>
      </c>
      <c r="D380">
        <v>1250</v>
      </c>
      <c r="E380" t="s">
        <v>41</v>
      </c>
      <c r="F380">
        <v>4</v>
      </c>
      <c r="G380">
        <v>834</v>
      </c>
      <c r="H380" t="s">
        <v>42</v>
      </c>
      <c r="I380">
        <v>0</v>
      </c>
      <c r="J380" t="s">
        <v>235</v>
      </c>
      <c r="K380" t="s">
        <v>236</v>
      </c>
      <c r="L380">
        <v>20</v>
      </c>
      <c r="M380" t="s">
        <v>365</v>
      </c>
      <c r="N380">
        <v>45</v>
      </c>
      <c r="O380">
        <v>20045</v>
      </c>
      <c r="P380">
        <v>111</v>
      </c>
      <c r="Q380">
        <v>11593</v>
      </c>
      <c r="R380">
        <v>1960</v>
      </c>
      <c r="S380">
        <v>2023</v>
      </c>
      <c r="T380">
        <v>0</v>
      </c>
      <c r="U380" s="106">
        <v>2983.2976992769786</v>
      </c>
      <c r="V380" s="104">
        <f>IFERROR(VLOOKUP($C$4&amp;"yr",LOOKUPS!$B$12:$D$26,2,FALSE),"")</f>
        <v>0.12499399999999999</v>
      </c>
      <c r="W380" s="106">
        <v>15.120399784796145</v>
      </c>
      <c r="X380" s="106">
        <v>44.051893854070961</v>
      </c>
      <c r="Y380" s="104">
        <v>0.3604576546659225</v>
      </c>
      <c r="Z380" s="104">
        <v>0.56361812051339699</v>
      </c>
      <c r="AA380" s="105">
        <v>31.346645870880828</v>
      </c>
      <c r="AB380" s="105">
        <v>4.82</v>
      </c>
      <c r="AC380" s="106">
        <f>IFERROR((VLOOKUP($C$4&amp;"yr",LOOKUPS!$B$12:$D$26,3,FALSE))*SUM(AA380:AB380),"")</f>
        <v>40.955378595429188</v>
      </c>
      <c r="AD380" s="106">
        <f>IFERROR(VLOOKUP($C$4,LOOKUPS!$F$12:$I$26,4,FALSE),"")</f>
        <v>84.990216928104203</v>
      </c>
      <c r="AE380" s="106">
        <v>205.4</v>
      </c>
      <c r="AF380" s="107">
        <f t="shared" si="112"/>
        <v>1.0801062324231152</v>
      </c>
      <c r="AG380" s="108">
        <f t="shared" si="113"/>
        <v>4509027.7920000004</v>
      </c>
      <c r="AH380" s="109">
        <f t="shared" si="114"/>
        <v>70.989200332082603</v>
      </c>
      <c r="AI380" s="108">
        <f t="shared" si="115"/>
        <v>18127.024871111811</v>
      </c>
      <c r="AJ380" s="108">
        <f t="shared" si="116"/>
        <v>248746.15796361744</v>
      </c>
      <c r="AK380" s="108">
        <f t="shared" si="122"/>
        <v>4509027.7920000013</v>
      </c>
      <c r="AL380" s="108">
        <f t="shared" si="123"/>
        <v>42010.083846357629</v>
      </c>
      <c r="AM380" s="108">
        <f t="shared" si="124"/>
        <v>378090.75461721868</v>
      </c>
      <c r="AN380" s="107">
        <f t="shared" si="125"/>
        <v>0.16888736770962381</v>
      </c>
      <c r="AO380" s="107">
        <f t="shared" si="126"/>
        <v>0.91121886471349134</v>
      </c>
      <c r="AP380" s="108">
        <f t="shared" si="117"/>
        <v>26471469.061518673</v>
      </c>
      <c r="AQ380" s="108">
        <f t="shared" si="118"/>
        <v>3127208.717814282</v>
      </c>
      <c r="AR380" s="108">
        <f t="shared" si="119"/>
        <v>3761141.3533419492</v>
      </c>
      <c r="AS380" s="108">
        <f>LOOKUPS!$C$4*('Unit Level Costs'!AK380-'Unit Level Costs'!AG380)</f>
        <v>1.4703451985226245E-9</v>
      </c>
      <c r="AT380" s="108">
        <f t="shared" si="120"/>
        <v>15484849.998779709</v>
      </c>
      <c r="AU380" s="108">
        <f t="shared" si="127"/>
        <v>-32134015.253428031</v>
      </c>
      <c r="AV380" s="108">
        <f t="shared" si="128"/>
        <v>16710653.878026579</v>
      </c>
      <c r="AW380" s="112">
        <f t="shared" si="129"/>
        <v>67.179545665468098</v>
      </c>
      <c r="AX380" s="109">
        <f t="shared" si="130"/>
        <v>73.724928518233568</v>
      </c>
      <c r="AY380" s="112">
        <f t="shared" si="131"/>
        <v>66.882816400465899</v>
      </c>
      <c r="AZ380" s="108">
        <f t="shared" si="121"/>
        <v>7423.9926204517151</v>
      </c>
      <c r="BA380" s="109">
        <f t="shared" si="133"/>
        <v>4769.0222254642067</v>
      </c>
    </row>
    <row r="381" spans="1:53" x14ac:dyDescent="0.2">
      <c r="A381" s="21" t="b">
        <f t="shared" si="111"/>
        <v>0</v>
      </c>
      <c r="B381" t="s">
        <v>919</v>
      </c>
      <c r="C381" t="s">
        <v>921</v>
      </c>
      <c r="D381">
        <v>1250</v>
      </c>
      <c r="E381" t="s">
        <v>41</v>
      </c>
      <c r="F381">
        <v>5</v>
      </c>
      <c r="G381">
        <v>835</v>
      </c>
      <c r="H381" t="s">
        <v>42</v>
      </c>
      <c r="I381">
        <v>0</v>
      </c>
      <c r="J381" t="s">
        <v>235</v>
      </c>
      <c r="K381" t="s">
        <v>236</v>
      </c>
      <c r="L381">
        <v>20</v>
      </c>
      <c r="M381" t="s">
        <v>365</v>
      </c>
      <c r="N381">
        <v>45</v>
      </c>
      <c r="O381">
        <v>20045</v>
      </c>
      <c r="P381">
        <v>373</v>
      </c>
      <c r="Q381">
        <v>10930</v>
      </c>
      <c r="R381">
        <v>1971</v>
      </c>
      <c r="S381">
        <v>2023</v>
      </c>
      <c r="T381">
        <v>0</v>
      </c>
      <c r="U381" s="106">
        <v>2724.8552204351854</v>
      </c>
      <c r="V381" s="104">
        <f>IFERROR(VLOOKUP($C$4&amp;"yr",LOOKUPS!$B$12:$D$26,2,FALSE),"")</f>
        <v>0.12499399999999999</v>
      </c>
      <c r="W381" s="106">
        <v>14.255675656797022</v>
      </c>
      <c r="X381" s="106">
        <v>25.094115122270107</v>
      </c>
      <c r="Y381" s="104">
        <v>0.33984335639683733</v>
      </c>
      <c r="Z381" s="104">
        <v>0.51479199624797833</v>
      </c>
      <c r="AA381" s="105">
        <v>31.346645870880828</v>
      </c>
      <c r="AB381" s="105">
        <v>4.82</v>
      </c>
      <c r="AC381" s="106">
        <f>IFERROR((VLOOKUP($C$4&amp;"yr",LOOKUPS!$B$12:$D$26,3,FALSE))*SUM(AA381:AB381),"")</f>
        <v>40.955378595429188</v>
      </c>
      <c r="AD381" s="106">
        <f>IFERROR(VLOOKUP($C$4,LOOKUPS!$F$12:$I$26,4,FALSE),"")</f>
        <v>84.990216928104203</v>
      </c>
      <c r="AE381" s="106">
        <v>205.4</v>
      </c>
      <c r="AF381" s="107">
        <f t="shared" si="112"/>
        <v>1.0183352989204391</v>
      </c>
      <c r="AG381" s="108">
        <f t="shared" si="113"/>
        <v>14285422.560000001</v>
      </c>
      <c r="AH381" s="109">
        <f t="shared" si="114"/>
        <v>246.23842806397971</v>
      </c>
      <c r="AI381" s="108">
        <f t="shared" si="115"/>
        <v>16556.676518990404</v>
      </c>
      <c r="AJ381" s="108">
        <f t="shared" si="116"/>
        <v>862819.45193618501</v>
      </c>
      <c r="AK381" s="108">
        <f t="shared" si="122"/>
        <v>14285422.560000004</v>
      </c>
      <c r="AL381" s="108">
        <f t="shared" si="123"/>
        <v>133095.60890066228</v>
      </c>
      <c r="AM381" s="108">
        <f t="shared" si="124"/>
        <v>1197860.4801059605</v>
      </c>
      <c r="AN381" s="107">
        <f t="shared" si="125"/>
        <v>0.15425661603014737</v>
      </c>
      <c r="AO381" s="107">
        <f t="shared" si="126"/>
        <v>0.86407868289029166</v>
      </c>
      <c r="AP381" s="108">
        <f t="shared" si="117"/>
        <v>83866482.488339037</v>
      </c>
      <c r="AQ381" s="108">
        <f t="shared" si="118"/>
        <v>6179135.4613643335</v>
      </c>
      <c r="AR381" s="108">
        <f t="shared" si="119"/>
        <v>12300074.257177621</v>
      </c>
      <c r="AS381" s="108">
        <f>LOOKUPS!$C$4*('Unit Level Costs'!AK381-'Unit Level Costs'!AG381)</f>
        <v>5.8813807940904981E-9</v>
      </c>
      <c r="AT381" s="108">
        <f t="shared" si="120"/>
        <v>49058829.467242189</v>
      </c>
      <c r="AU381" s="108">
        <f t="shared" si="127"/>
        <v>-101806422.05380863</v>
      </c>
      <c r="AV381" s="108">
        <f t="shared" si="128"/>
        <v>49598099.620314538</v>
      </c>
      <c r="AW381" s="112">
        <f t="shared" si="129"/>
        <v>57.483752260122742</v>
      </c>
      <c r="AX381" s="109">
        <f t="shared" si="130"/>
        <v>66.526062265351825</v>
      </c>
      <c r="AY381" s="112">
        <f t="shared" si="131"/>
        <v>60.352047777693748</v>
      </c>
      <c r="AZ381" s="108">
        <f t="shared" si="121"/>
        <v>22511.31382107977</v>
      </c>
      <c r="BA381" s="109">
        <f t="shared" si="133"/>
        <v>14154.708795751865</v>
      </c>
    </row>
    <row r="382" spans="1:53" x14ac:dyDescent="0.2">
      <c r="A382" s="21" t="b">
        <f t="shared" si="111"/>
        <v>0</v>
      </c>
      <c r="B382" t="s">
        <v>922</v>
      </c>
      <c r="C382" t="s">
        <v>923</v>
      </c>
      <c r="D382">
        <v>1355</v>
      </c>
      <c r="E382" t="s">
        <v>41</v>
      </c>
      <c r="F382">
        <v>3</v>
      </c>
      <c r="G382">
        <v>878</v>
      </c>
      <c r="H382" t="s">
        <v>42</v>
      </c>
      <c r="I382">
        <v>0</v>
      </c>
      <c r="J382" t="s">
        <v>267</v>
      </c>
      <c r="K382" t="s">
        <v>100</v>
      </c>
      <c r="L382">
        <v>21</v>
      </c>
      <c r="M382" t="s">
        <v>399</v>
      </c>
      <c r="N382">
        <v>167</v>
      </c>
      <c r="O382">
        <v>21167</v>
      </c>
      <c r="P382">
        <v>409</v>
      </c>
      <c r="Q382">
        <v>11543</v>
      </c>
      <c r="R382">
        <v>1971</v>
      </c>
      <c r="S382">
        <v>2028</v>
      </c>
      <c r="T382">
        <v>0</v>
      </c>
      <c r="U382" s="106">
        <v>2963.2260711691724</v>
      </c>
      <c r="V382" s="104">
        <f>IFERROR(VLOOKUP($C$4&amp;"yr",LOOKUPS!$B$12:$D$26,2,FALSE),"")</f>
        <v>0.12499399999999999</v>
      </c>
      <c r="W382" s="106">
        <v>15.055180940255211</v>
      </c>
      <c r="X382" s="106">
        <v>25.408933549848662</v>
      </c>
      <c r="Y382" s="104">
        <v>0.35890289208835585</v>
      </c>
      <c r="Z382" s="104">
        <v>0.55982609757431601</v>
      </c>
      <c r="AA382" s="105">
        <v>13.23477614933846</v>
      </c>
      <c r="AB382" s="105">
        <v>4.82</v>
      </c>
      <c r="AC382" s="106">
        <f>IFERROR((VLOOKUP($C$4&amp;"yr",LOOKUPS!$B$12:$D$26,3,FALSE))*SUM(AA382:AB382),"")</f>
        <v>20.445362704956661</v>
      </c>
      <c r="AD382" s="106">
        <f>IFERROR(VLOOKUP($C$4,LOOKUPS!$F$12:$I$26,4,FALSE),"")</f>
        <v>84.990216928104203</v>
      </c>
      <c r="AE382" s="106">
        <v>205.4</v>
      </c>
      <c r="AF382" s="107">
        <f t="shared" si="112"/>
        <v>1.0754477909824911</v>
      </c>
      <c r="AG382" s="108">
        <f t="shared" si="113"/>
        <v>16542688.847999999</v>
      </c>
      <c r="AH382" s="109">
        <f t="shared" si="114"/>
        <v>262.20871713586246</v>
      </c>
      <c r="AI382" s="108">
        <f t="shared" si="115"/>
        <v>18005.07264430033</v>
      </c>
      <c r="AJ382" s="108">
        <f t="shared" si="116"/>
        <v>918779.34484406211</v>
      </c>
      <c r="AK382" s="108">
        <f t="shared" si="122"/>
        <v>16542688.848000001</v>
      </c>
      <c r="AL382" s="108">
        <f t="shared" si="123"/>
        <v>154126.29453774836</v>
      </c>
      <c r="AM382" s="108">
        <f t="shared" si="124"/>
        <v>1387136.6508397353</v>
      </c>
      <c r="AN382" s="107">
        <f t="shared" si="125"/>
        <v>0.16775115309531377</v>
      </c>
      <c r="AO382" s="107">
        <f t="shared" si="126"/>
        <v>0.90769663788717736</v>
      </c>
      <c r="AP382" s="108">
        <f t="shared" si="117"/>
        <v>97118301.435861096</v>
      </c>
      <c r="AQ382" s="108">
        <f t="shared" si="118"/>
        <v>6662443.869896193</v>
      </c>
      <c r="AR382" s="108">
        <f t="shared" si="119"/>
        <v>13832389.280796494</v>
      </c>
      <c r="AS382" s="108">
        <f>LOOKUPS!$C$4*('Unit Level Costs'!AK382-'Unit Level Costs'!AG382)</f>
        <v>2.9406903970452491E-9</v>
      </c>
      <c r="AT382" s="108">
        <f t="shared" si="120"/>
        <v>28360511.947757214</v>
      </c>
      <c r="AU382" s="108">
        <f t="shared" si="127"/>
        <v>-117893044.86379305</v>
      </c>
      <c r="AV382" s="108">
        <f t="shared" si="128"/>
        <v>28080601.670517951</v>
      </c>
      <c r="AW382" s="112">
        <f t="shared" si="129"/>
        <v>30.562944006195384</v>
      </c>
      <c r="AX382" s="109">
        <f t="shared" si="130"/>
        <v>33.670879378088237</v>
      </c>
      <c r="AY382" s="112">
        <f t="shared" si="131"/>
        <v>30.54602138990133</v>
      </c>
      <c r="AZ382" s="108">
        <f t="shared" si="121"/>
        <v>12493.322748469644</v>
      </c>
      <c r="BA382" s="109">
        <f t="shared" si="133"/>
        <v>8013.8703397596882</v>
      </c>
    </row>
    <row r="383" spans="1:53" x14ac:dyDescent="0.2">
      <c r="A383" s="21" t="b">
        <f t="shared" si="111"/>
        <v>0</v>
      </c>
      <c r="B383" t="s">
        <v>277</v>
      </c>
      <c r="C383" t="s">
        <v>924</v>
      </c>
      <c r="D383">
        <v>1364</v>
      </c>
      <c r="E383" t="s">
        <v>41</v>
      </c>
      <c r="F383">
        <v>1</v>
      </c>
      <c r="G383">
        <v>905</v>
      </c>
      <c r="H383" t="s">
        <v>42</v>
      </c>
      <c r="I383">
        <v>0</v>
      </c>
      <c r="J383" t="s">
        <v>267</v>
      </c>
      <c r="K383" t="s">
        <v>100</v>
      </c>
      <c r="L383">
        <v>21</v>
      </c>
      <c r="M383" t="s">
        <v>279</v>
      </c>
      <c r="N383">
        <v>111</v>
      </c>
      <c r="O383">
        <v>21111</v>
      </c>
      <c r="P383">
        <v>300</v>
      </c>
      <c r="Q383">
        <v>10761</v>
      </c>
      <c r="R383">
        <v>1972</v>
      </c>
      <c r="S383">
        <v>2024</v>
      </c>
      <c r="T383">
        <v>0</v>
      </c>
      <c r="U383" s="106">
        <v>2571.7969657137851</v>
      </c>
      <c r="V383" s="104">
        <f>IFERROR(VLOOKUP($C$4&amp;"yr",LOOKUPS!$B$12:$D$26,2,FALSE),"")</f>
        <v>0.12499399999999999</v>
      </c>
      <c r="W383" s="106">
        <v>13.716762609599998</v>
      </c>
      <c r="X383" s="106">
        <v>26.276961977321001</v>
      </c>
      <c r="Y383" s="104">
        <v>0.32699612114999999</v>
      </c>
      <c r="Z383" s="104">
        <v>0.48587553716444665</v>
      </c>
      <c r="AA383" s="105">
        <v>16.804445054572348</v>
      </c>
      <c r="AB383" s="105">
        <v>4.82</v>
      </c>
      <c r="AC383" s="106">
        <f>IFERROR((VLOOKUP($C$4&amp;"yr",LOOKUPS!$B$12:$D$26,3,FALSE))*SUM(AA383:AB383),"")</f>
        <v>24.487682305069043</v>
      </c>
      <c r="AD383" s="106">
        <f>IFERROR(VLOOKUP($C$4,LOOKUPS!$F$12:$I$26,4,FALSE),"")</f>
        <v>84.990216928104203</v>
      </c>
      <c r="AE383" s="106">
        <v>205.4</v>
      </c>
      <c r="AF383" s="107">
        <f t="shared" si="112"/>
        <v>1.0025897668511294</v>
      </c>
      <c r="AG383" s="108">
        <f t="shared" si="113"/>
        <v>11311963.199999999</v>
      </c>
      <c r="AH383" s="109">
        <f t="shared" si="114"/>
        <v>201.901163655</v>
      </c>
      <c r="AI383" s="108">
        <f t="shared" si="115"/>
        <v>15989.506655426612</v>
      </c>
      <c r="AJ383" s="108">
        <f t="shared" si="116"/>
        <v>707461.67744712008</v>
      </c>
      <c r="AK383" s="108">
        <f t="shared" si="122"/>
        <v>11311963.200000001</v>
      </c>
      <c r="AL383" s="108">
        <f t="shared" si="123"/>
        <v>105392.23629139073</v>
      </c>
      <c r="AM383" s="108">
        <f t="shared" si="124"/>
        <v>948530.12662251655</v>
      </c>
      <c r="AN383" s="107">
        <f t="shared" si="125"/>
        <v>0.14897236083754992</v>
      </c>
      <c r="AO383" s="107">
        <f t="shared" si="126"/>
        <v>0.85361740601357949</v>
      </c>
      <c r="AP383" s="108">
        <f t="shared" si="117"/>
        <v>64902984.514951043</v>
      </c>
      <c r="AQ383" s="108">
        <f t="shared" si="118"/>
        <v>5305349.2005393002</v>
      </c>
      <c r="AR383" s="108">
        <f t="shared" si="119"/>
        <v>9704083.8849315513</v>
      </c>
      <c r="AS383" s="108">
        <f>LOOKUPS!$C$4*('Unit Level Costs'!AK383-'Unit Level Costs'!AG383)</f>
        <v>2.9406903970452491E-9</v>
      </c>
      <c r="AT383" s="108">
        <f t="shared" si="120"/>
        <v>23227304.397519097</v>
      </c>
      <c r="AU383" s="108">
        <f t="shared" si="127"/>
        <v>-80615781.224489823</v>
      </c>
      <c r="AV383" s="108">
        <f t="shared" si="128"/>
        <v>22523940.773451164</v>
      </c>
      <c r="AW383" s="112">
        <f t="shared" si="129"/>
        <v>31.837683215193998</v>
      </c>
      <c r="AX383" s="109">
        <f t="shared" si="130"/>
        <v>37.297368810550608</v>
      </c>
      <c r="AY383" s="112">
        <f t="shared" si="131"/>
        <v>33.835951021092811</v>
      </c>
      <c r="AZ383" s="108">
        <f t="shared" si="121"/>
        <v>10150.785306327844</v>
      </c>
      <c r="BA383" s="109">
        <f t="shared" si="133"/>
        <v>6428.06528922693</v>
      </c>
    </row>
    <row r="384" spans="1:53" x14ac:dyDescent="0.2">
      <c r="A384" s="21" t="b">
        <f t="shared" si="111"/>
        <v>0</v>
      </c>
      <c r="B384" t="s">
        <v>277</v>
      </c>
      <c r="C384" t="s">
        <v>925</v>
      </c>
      <c r="D384">
        <v>1364</v>
      </c>
      <c r="E384" t="s">
        <v>41</v>
      </c>
      <c r="F384">
        <v>2</v>
      </c>
      <c r="G384">
        <v>906</v>
      </c>
      <c r="H384" t="s">
        <v>42</v>
      </c>
      <c r="I384">
        <v>0</v>
      </c>
      <c r="J384" t="s">
        <v>267</v>
      </c>
      <c r="K384" t="s">
        <v>100</v>
      </c>
      <c r="L384">
        <v>21</v>
      </c>
      <c r="M384" t="s">
        <v>279</v>
      </c>
      <c r="N384">
        <v>111</v>
      </c>
      <c r="O384">
        <v>21111</v>
      </c>
      <c r="P384">
        <v>297</v>
      </c>
      <c r="Q384">
        <v>10842</v>
      </c>
      <c r="R384">
        <v>1974</v>
      </c>
      <c r="S384">
        <v>2028</v>
      </c>
      <c r="T384">
        <v>0</v>
      </c>
      <c r="U384" s="106">
        <v>2631.8217799304375</v>
      </c>
      <c r="V384" s="104">
        <f>IFERROR(VLOOKUP($C$4&amp;"yr",LOOKUPS!$B$12:$D$26,2,FALSE),"")</f>
        <v>0.12499399999999999</v>
      </c>
      <c r="W384" s="106">
        <v>13.930589044859468</v>
      </c>
      <c r="X384" s="106">
        <v>26.634855540198238</v>
      </c>
      <c r="Y384" s="104">
        <v>0.33209356410496099</v>
      </c>
      <c r="Z384" s="104">
        <v>0.49721569707579433</v>
      </c>
      <c r="AA384" s="105">
        <v>16.804445054572348</v>
      </c>
      <c r="AB384" s="105">
        <v>4.82</v>
      </c>
      <c r="AC384" s="106">
        <f>IFERROR((VLOOKUP($C$4&amp;"yr",LOOKUPS!$B$12:$D$26,3,FALSE))*SUM(AA384:AB384),"")</f>
        <v>24.487682305069043</v>
      </c>
      <c r="AD384" s="106">
        <f>IFERROR(VLOOKUP($C$4,LOOKUPS!$F$12:$I$26,4,FALSE),"")</f>
        <v>84.990216928104203</v>
      </c>
      <c r="AE384" s="106">
        <v>205.4</v>
      </c>
      <c r="AF384" s="107">
        <f t="shared" si="112"/>
        <v>1.0101364419849406</v>
      </c>
      <c r="AG384" s="108">
        <f t="shared" si="113"/>
        <v>11283139.296</v>
      </c>
      <c r="AH384" s="109">
        <f t="shared" si="114"/>
        <v>198.36821146082661</v>
      </c>
      <c r="AI384" s="108">
        <f t="shared" si="115"/>
        <v>16232.812587695762</v>
      </c>
      <c r="AJ384" s="108">
        <f t="shared" si="116"/>
        <v>695082.21295873646</v>
      </c>
      <c r="AK384" s="108">
        <f t="shared" si="122"/>
        <v>11283139.296000004</v>
      </c>
      <c r="AL384" s="108">
        <f t="shared" si="123"/>
        <v>105123.68735364242</v>
      </c>
      <c r="AM384" s="108">
        <f t="shared" si="124"/>
        <v>946113.18618278182</v>
      </c>
      <c r="AN384" s="107">
        <f t="shared" si="125"/>
        <v>0.15123921371281457</v>
      </c>
      <c r="AO384" s="107">
        <f t="shared" si="126"/>
        <v>0.858897228272126</v>
      </c>
      <c r="AP384" s="108">
        <f t="shared" si="117"/>
        <v>65255590.002380051</v>
      </c>
      <c r="AQ384" s="108">
        <f t="shared" si="118"/>
        <v>5283508.6560266139</v>
      </c>
      <c r="AR384" s="108">
        <f t="shared" si="119"/>
        <v>9682904.661119651</v>
      </c>
      <c r="AS384" s="108">
        <f>LOOKUPS!$C$4*('Unit Level Costs'!AK384-'Unit Level Costs'!AG384)</f>
        <v>5.8813807940904981E-9</v>
      </c>
      <c r="AT384" s="108">
        <f t="shared" si="120"/>
        <v>23168119.127880599</v>
      </c>
      <c r="AU384" s="108">
        <f t="shared" si="127"/>
        <v>-80410364.932214469</v>
      </c>
      <c r="AV384" s="108">
        <f t="shared" si="128"/>
        <v>22979757.515192449</v>
      </c>
      <c r="AW384" s="112">
        <f t="shared" si="129"/>
        <v>33.06048851023705</v>
      </c>
      <c r="AX384" s="109">
        <f t="shared" si="130"/>
        <v>38.491786237040266</v>
      </c>
      <c r="AY384" s="112">
        <f t="shared" si="131"/>
        <v>34.919519402195647</v>
      </c>
      <c r="AZ384" s="108">
        <f t="shared" si="121"/>
        <v>10371.097262452107</v>
      </c>
      <c r="BA384" s="109">
        <f t="shared" si="133"/>
        <v>6558.1499757969323</v>
      </c>
    </row>
    <row r="385" spans="1:53" x14ac:dyDescent="0.2">
      <c r="A385" s="21" t="b">
        <f t="shared" si="111"/>
        <v>0</v>
      </c>
      <c r="B385" t="s">
        <v>926</v>
      </c>
      <c r="C385" t="s">
        <v>927</v>
      </c>
      <c r="D385">
        <v>1554</v>
      </c>
      <c r="E385" t="s">
        <v>41</v>
      </c>
      <c r="F385">
        <v>3</v>
      </c>
      <c r="G385">
        <v>1009</v>
      </c>
      <c r="H385" t="s">
        <v>42</v>
      </c>
      <c r="I385">
        <v>0</v>
      </c>
      <c r="J385" t="s">
        <v>928</v>
      </c>
      <c r="K385" t="s">
        <v>211</v>
      </c>
      <c r="L385">
        <v>24</v>
      </c>
      <c r="M385" t="s">
        <v>929</v>
      </c>
      <c r="N385">
        <v>3</v>
      </c>
      <c r="O385">
        <v>24003</v>
      </c>
      <c r="P385">
        <v>305</v>
      </c>
      <c r="Q385">
        <v>10767</v>
      </c>
      <c r="R385">
        <v>1966</v>
      </c>
      <c r="S385">
        <v>2025</v>
      </c>
      <c r="T385">
        <v>0</v>
      </c>
      <c r="U385" s="106">
        <v>2663.7659769955444</v>
      </c>
      <c r="V385" s="104">
        <f>IFERROR(VLOOKUP($C$4&amp;"yr",LOOKUPS!$B$12:$D$26,2,FALSE),"")</f>
        <v>0.12499399999999999</v>
      </c>
      <c r="W385" s="106">
        <v>14.043068590715837</v>
      </c>
      <c r="X385" s="106">
        <v>26.523279858629152</v>
      </c>
      <c r="Y385" s="104">
        <v>0.33477498218082713</v>
      </c>
      <c r="Z385" s="104">
        <v>0.50325073954423716</v>
      </c>
      <c r="AA385" s="105">
        <v>16.62136116618262</v>
      </c>
      <c r="AB385" s="105">
        <v>4.82</v>
      </c>
      <c r="AC385" s="106">
        <f>IFERROR((VLOOKUP($C$4&amp;"yr",LOOKUPS!$B$12:$D$26,3,FALSE))*SUM(AA385:AB385),"")</f>
        <v>24.280356749072109</v>
      </c>
      <c r="AD385" s="106">
        <f>IFERROR(VLOOKUP($C$4,LOOKUPS!$F$12:$I$26,4,FALSE),"")</f>
        <v>84.990216928104203</v>
      </c>
      <c r="AE385" s="106">
        <v>214.13</v>
      </c>
      <c r="AF385" s="107">
        <f t="shared" si="112"/>
        <v>1.0457850449061052</v>
      </c>
      <c r="AG385" s="108">
        <f t="shared" si="113"/>
        <v>11506908.24</v>
      </c>
      <c r="AH385" s="109">
        <f t="shared" si="114"/>
        <v>202.89363043484772</v>
      </c>
      <c r="AI385" s="108">
        <f t="shared" si="115"/>
        <v>16185.500712672801</v>
      </c>
      <c r="AJ385" s="108">
        <f t="shared" si="116"/>
        <v>710939.28104370646</v>
      </c>
      <c r="AK385" s="108">
        <f t="shared" si="122"/>
        <v>11506908.24</v>
      </c>
      <c r="AL385" s="108">
        <f t="shared" si="123"/>
        <v>111765.13931920529</v>
      </c>
      <c r="AM385" s="108">
        <f t="shared" si="124"/>
        <v>1005886.2538728475</v>
      </c>
      <c r="AN385" s="107">
        <f t="shared" si="125"/>
        <v>0.15720771421594062</v>
      </c>
      <c r="AO385" s="107">
        <f t="shared" si="126"/>
        <v>0.88857733069016465</v>
      </c>
      <c r="AP385" s="108">
        <f t="shared" si="117"/>
        <v>67554400.94578366</v>
      </c>
      <c r="AQ385" s="108">
        <f t="shared" si="118"/>
        <v>5381404.541556743</v>
      </c>
      <c r="AR385" s="108">
        <f t="shared" si="119"/>
        <v>9983769.0875309724</v>
      </c>
      <c r="AS385" s="108">
        <f>LOOKUPS!$C$4*('Unit Level Costs'!AK385-'Unit Level Costs'!AG385)</f>
        <v>0</v>
      </c>
      <c r="AT385" s="108">
        <f t="shared" si="120"/>
        <v>24423277.093020454</v>
      </c>
      <c r="AU385" s="108">
        <f t="shared" si="127"/>
        <v>-85490490.921651408</v>
      </c>
      <c r="AV385" s="108">
        <f t="shared" si="128"/>
        <v>21852360.746240422</v>
      </c>
      <c r="AW385" s="112">
        <f t="shared" si="129"/>
        <v>30.737309540921263</v>
      </c>
      <c r="AX385" s="109">
        <f t="shared" si="130"/>
        <v>34.591597691387612</v>
      </c>
      <c r="AY385" s="112">
        <f t="shared" si="131"/>
        <v>31.381291564354179</v>
      </c>
      <c r="AZ385" s="108">
        <f t="shared" si="121"/>
        <v>9571.2939271280247</v>
      </c>
      <c r="BA385" s="109">
        <f t="shared" si="133"/>
        <v>6236.4043225571977</v>
      </c>
    </row>
    <row r="386" spans="1:53" x14ac:dyDescent="0.2">
      <c r="A386" s="21" t="b">
        <f t="shared" si="111"/>
        <v>0</v>
      </c>
      <c r="B386" t="s">
        <v>930</v>
      </c>
      <c r="C386" t="s">
        <v>931</v>
      </c>
      <c r="D386">
        <v>1710</v>
      </c>
      <c r="E386" t="s">
        <v>41</v>
      </c>
      <c r="F386">
        <v>1</v>
      </c>
      <c r="G386">
        <v>1157</v>
      </c>
      <c r="H386" t="s">
        <v>42</v>
      </c>
      <c r="I386">
        <v>0</v>
      </c>
      <c r="J386" t="s">
        <v>312</v>
      </c>
      <c r="K386" t="s">
        <v>62</v>
      </c>
      <c r="L386">
        <v>26</v>
      </c>
      <c r="M386" t="s">
        <v>932</v>
      </c>
      <c r="N386">
        <v>139</v>
      </c>
      <c r="O386">
        <v>26139</v>
      </c>
      <c r="P386">
        <v>260</v>
      </c>
      <c r="Q386">
        <v>10347</v>
      </c>
      <c r="R386">
        <v>1962</v>
      </c>
      <c r="S386">
        <v>2025</v>
      </c>
      <c r="T386">
        <v>0</v>
      </c>
      <c r="U386" s="106">
        <v>2510.5064719833981</v>
      </c>
      <c r="V386" s="104">
        <f>IFERROR(VLOOKUP($C$4&amp;"yr",LOOKUPS!$B$12:$D$26,2,FALSE),"")</f>
        <v>0.12499399999999999</v>
      </c>
      <c r="W386" s="106">
        <v>13.495033200721002</v>
      </c>
      <c r="X386" s="106">
        <v>27.454817758380742</v>
      </c>
      <c r="Y386" s="104">
        <v>0.32171027792941592</v>
      </c>
      <c r="Z386" s="104">
        <v>0.47429625934378844</v>
      </c>
      <c r="AA386" s="105">
        <v>18.913672970677069</v>
      </c>
      <c r="AB386" s="105">
        <v>4.82</v>
      </c>
      <c r="AC386" s="106">
        <f>IFERROR((VLOOKUP($C$4&amp;"yr",LOOKUPS!$B$12:$D$26,3,FALSE))*SUM(AA386:AB386),"")</f>
        <v>26.876187674256965</v>
      </c>
      <c r="AD386" s="106">
        <f>IFERROR(VLOOKUP($C$4,LOOKUPS!$F$12:$I$26,4,FALSE),"")</f>
        <v>84.990216928104203</v>
      </c>
      <c r="AE386" s="106">
        <v>214.13</v>
      </c>
      <c r="AF386" s="107">
        <f t="shared" si="112"/>
        <v>1.0049909779551847</v>
      </c>
      <c r="AG386" s="108">
        <f t="shared" si="113"/>
        <v>9426530.8800000008</v>
      </c>
      <c r="AH386" s="109">
        <f t="shared" si="114"/>
        <v>176.35532773835189</v>
      </c>
      <c r="AI386" s="108">
        <f t="shared" si="115"/>
        <v>15254.543395430179</v>
      </c>
      <c r="AJ386" s="108">
        <f t="shared" si="116"/>
        <v>617949.06839518505</v>
      </c>
      <c r="AK386" s="108">
        <f t="shared" si="122"/>
        <v>9426530.8800000027</v>
      </c>
      <c r="AL386" s="108">
        <f t="shared" si="123"/>
        <v>91558.698055629153</v>
      </c>
      <c r="AM386" s="108">
        <f t="shared" si="124"/>
        <v>824028.28250066238</v>
      </c>
      <c r="AN386" s="107">
        <f t="shared" si="125"/>
        <v>0.14816544394735842</v>
      </c>
      <c r="AO386" s="107">
        <f t="shared" si="126"/>
        <v>0.85682553400782624</v>
      </c>
      <c r="AP386" s="108">
        <f t="shared" si="117"/>
        <v>55339992.50983578</v>
      </c>
      <c r="AQ386" s="108">
        <f t="shared" si="118"/>
        <v>4841803.3837759597</v>
      </c>
      <c r="AR386" s="108">
        <f t="shared" si="119"/>
        <v>8339243.1943476358</v>
      </c>
      <c r="AS386" s="108">
        <f>LOOKUPS!$C$4*('Unit Level Costs'!AK386-'Unit Level Costs'!AG386)</f>
        <v>2.9406903970452491E-9</v>
      </c>
      <c r="AT386" s="108">
        <f t="shared" si="120"/>
        <v>22146738.769383438</v>
      </c>
      <c r="AU386" s="108">
        <f t="shared" si="127"/>
        <v>-70034342.484624431</v>
      </c>
      <c r="AV386" s="108">
        <f t="shared" si="128"/>
        <v>20633435.372718379</v>
      </c>
      <c r="AW386" s="112">
        <f t="shared" si="129"/>
        <v>33.390187683757581</v>
      </c>
      <c r="AX386" s="109">
        <f t="shared" si="130"/>
        <v>38.969645929637522</v>
      </c>
      <c r="AY386" s="112">
        <f t="shared" si="131"/>
        <v>35.353030871484641</v>
      </c>
      <c r="AZ386" s="108">
        <f t="shared" si="121"/>
        <v>9191.7880265860076</v>
      </c>
      <c r="BA386" s="109">
        <f t="shared" si="133"/>
        <v>5888.5374922141491</v>
      </c>
    </row>
    <row r="387" spans="1:53" x14ac:dyDescent="0.2">
      <c r="A387" s="21" t="b">
        <f t="shared" si="111"/>
        <v>0</v>
      </c>
      <c r="B387" t="s">
        <v>930</v>
      </c>
      <c r="C387" t="s">
        <v>933</v>
      </c>
      <c r="D387">
        <v>1710</v>
      </c>
      <c r="E387" t="s">
        <v>41</v>
      </c>
      <c r="F387">
        <v>2</v>
      </c>
      <c r="G387">
        <v>1158</v>
      </c>
      <c r="H387" t="s">
        <v>42</v>
      </c>
      <c r="I387">
        <v>0</v>
      </c>
      <c r="J387" t="s">
        <v>312</v>
      </c>
      <c r="K387" t="s">
        <v>62</v>
      </c>
      <c r="L387">
        <v>26</v>
      </c>
      <c r="M387" t="s">
        <v>932</v>
      </c>
      <c r="N387">
        <v>139</v>
      </c>
      <c r="O387">
        <v>26139</v>
      </c>
      <c r="P387">
        <v>348</v>
      </c>
      <c r="Q387">
        <v>10428</v>
      </c>
      <c r="R387">
        <v>1967</v>
      </c>
      <c r="S387">
        <v>2025</v>
      </c>
      <c r="T387">
        <v>0</v>
      </c>
      <c r="U387" s="106">
        <v>2455.296006492697</v>
      </c>
      <c r="V387" s="104">
        <f>IFERROR(VLOOKUP($C$4&amp;"yr",LOOKUPS!$B$12:$D$26,2,FALSE),"")</f>
        <v>0.12499399999999999</v>
      </c>
      <c r="W387" s="106">
        <v>13.292296300799999</v>
      </c>
      <c r="X387" s="106">
        <v>24.455309776894204</v>
      </c>
      <c r="Y387" s="104">
        <v>0.31687720019999999</v>
      </c>
      <c r="Z387" s="104">
        <v>0.4638656480105382</v>
      </c>
      <c r="AA387" s="105">
        <v>18.913672970677069</v>
      </c>
      <c r="AB387" s="105">
        <v>4.82</v>
      </c>
      <c r="AC387" s="106">
        <f>IFERROR((VLOOKUP($C$4&amp;"yr",LOOKUPS!$B$12:$D$26,3,FALSE))*SUM(AA387:AB387),"")</f>
        <v>26.876187674256965</v>
      </c>
      <c r="AD387" s="106">
        <f>IFERROR(VLOOKUP($C$4,LOOKUPS!$F$12:$I$26,4,FALSE),"")</f>
        <v>84.990216928104203</v>
      </c>
      <c r="AE387" s="106">
        <v>214.13</v>
      </c>
      <c r="AF387" s="107">
        <f t="shared" si="112"/>
        <v>1.0128584051528622</v>
      </c>
      <c r="AG387" s="108">
        <f t="shared" si="113"/>
        <v>12715819.776000001</v>
      </c>
      <c r="AH387" s="109">
        <f t="shared" si="114"/>
        <v>237.72673433040001</v>
      </c>
      <c r="AI387" s="108">
        <f t="shared" si="115"/>
        <v>15265.190977453893</v>
      </c>
      <c r="AJ387" s="108">
        <f t="shared" si="116"/>
        <v>832994.47709372162</v>
      </c>
      <c r="AK387" s="108">
        <f t="shared" si="122"/>
        <v>12715819.776000002</v>
      </c>
      <c r="AL387" s="108">
        <f t="shared" si="123"/>
        <v>123507.14363761591</v>
      </c>
      <c r="AM387" s="108">
        <f t="shared" si="124"/>
        <v>1111564.2927385431</v>
      </c>
      <c r="AN387" s="107">
        <f t="shared" si="125"/>
        <v>0.14826886256020147</v>
      </c>
      <c r="AO387" s="107">
        <f t="shared" si="126"/>
        <v>0.86458954259266074</v>
      </c>
      <c r="AP387" s="108">
        <f t="shared" si="117"/>
        <v>72957685.542739049</v>
      </c>
      <c r="AQ387" s="108">
        <f t="shared" si="118"/>
        <v>5813680.9302993622</v>
      </c>
      <c r="AR387" s="108">
        <f t="shared" si="119"/>
        <v>11072409.406459706</v>
      </c>
      <c r="AS387" s="108">
        <f>LOOKUPS!$C$4*('Unit Level Costs'!AK387-'Unit Level Costs'!AG387)</f>
        <v>2.9406903970452491E-9</v>
      </c>
      <c r="AT387" s="108">
        <f t="shared" si="120"/>
        <v>29874610.543643795</v>
      </c>
      <c r="AU387" s="108">
        <f t="shared" si="127"/>
        <v>-94472090.369383499</v>
      </c>
      <c r="AV387" s="108">
        <f t="shared" si="128"/>
        <v>25246296.053758398</v>
      </c>
      <c r="AW387" s="112">
        <f t="shared" si="129"/>
        <v>30.307879281314722</v>
      </c>
      <c r="AX387" s="109">
        <f t="shared" si="130"/>
        <v>35.054644762912496</v>
      </c>
      <c r="AY387" s="112">
        <f t="shared" si="131"/>
        <v>31.801365111959079</v>
      </c>
      <c r="AZ387" s="108">
        <f t="shared" si="121"/>
        <v>11066.875058961759</v>
      </c>
      <c r="BA387" s="109">
        <f t="shared" si="133"/>
        <v>7204.9931660269394</v>
      </c>
    </row>
    <row r="388" spans="1:53" x14ac:dyDescent="0.2">
      <c r="A388" s="21" t="b">
        <f t="shared" si="111"/>
        <v>0</v>
      </c>
      <c r="B388" t="s">
        <v>930</v>
      </c>
      <c r="C388" t="s">
        <v>934</v>
      </c>
      <c r="D388">
        <v>1710</v>
      </c>
      <c r="E388" t="s">
        <v>41</v>
      </c>
      <c r="F388">
        <v>3</v>
      </c>
      <c r="G388">
        <v>1159</v>
      </c>
      <c r="H388" t="s">
        <v>42</v>
      </c>
      <c r="I388">
        <v>0</v>
      </c>
      <c r="J388" t="s">
        <v>312</v>
      </c>
      <c r="K388" t="s">
        <v>62</v>
      </c>
      <c r="L388">
        <v>26</v>
      </c>
      <c r="M388" t="s">
        <v>932</v>
      </c>
      <c r="N388">
        <v>139</v>
      </c>
      <c r="O388">
        <v>26139</v>
      </c>
      <c r="P388">
        <v>838</v>
      </c>
      <c r="Q388">
        <v>10264</v>
      </c>
      <c r="R388">
        <v>1980</v>
      </c>
      <c r="S388">
        <v>2025</v>
      </c>
      <c r="T388">
        <v>0</v>
      </c>
      <c r="U388" s="106">
        <v>2399.1794318620014</v>
      </c>
      <c r="V388" s="104">
        <f>IFERROR(VLOOKUP($C$4&amp;"yr",LOOKUPS!$B$12:$D$26,2,FALSE),"")</f>
        <v>0.12499399999999999</v>
      </c>
      <c r="W388" s="106">
        <v>13.083249830399998</v>
      </c>
      <c r="X388" s="106">
        <v>19.446824612190873</v>
      </c>
      <c r="Y388" s="104">
        <v>0.31189370759999996</v>
      </c>
      <c r="Z388" s="104">
        <v>0.45326385043241924</v>
      </c>
      <c r="AA388" s="105">
        <v>18.913672970677069</v>
      </c>
      <c r="AB388" s="105">
        <v>4.82</v>
      </c>
      <c r="AC388" s="106">
        <f>IFERROR((VLOOKUP($C$4&amp;"yr",LOOKUPS!$B$12:$D$26,3,FALSE))*SUM(AA388:AB388),"")</f>
        <v>26.876187674256965</v>
      </c>
      <c r="AD388" s="106">
        <f>IFERROR(VLOOKUP($C$4,LOOKUPS!$F$12:$I$26,4,FALSE),"")</f>
        <v>84.990216928104203</v>
      </c>
      <c r="AE388" s="106">
        <v>214.13</v>
      </c>
      <c r="AF388" s="107">
        <f t="shared" si="112"/>
        <v>0.99692929329583591</v>
      </c>
      <c r="AG388" s="108">
        <f t="shared" si="113"/>
        <v>30138716.927999999</v>
      </c>
      <c r="AH388" s="109">
        <f t="shared" si="114"/>
        <v>576.63307303120007</v>
      </c>
      <c r="AI388" s="108">
        <f t="shared" si="115"/>
        <v>14916.300160838353</v>
      </c>
      <c r="AJ388" s="108">
        <f t="shared" si="116"/>
        <v>2020522.2879013252</v>
      </c>
      <c r="AK388" s="108">
        <f t="shared" si="122"/>
        <v>30138716.928000011</v>
      </c>
      <c r="AL388" s="108">
        <f t="shared" si="123"/>
        <v>292733.53242278157</v>
      </c>
      <c r="AM388" s="108">
        <f t="shared" si="124"/>
        <v>2634601.791805034</v>
      </c>
      <c r="AN388" s="107">
        <f t="shared" si="125"/>
        <v>0.14488013033839772</v>
      </c>
      <c r="AO388" s="107">
        <f t="shared" si="126"/>
        <v>0.85204916295743816</v>
      </c>
      <c r="AP388" s="108">
        <f t="shared" si="117"/>
        <v>172922475.39122802</v>
      </c>
      <c r="AQ388" s="108">
        <f t="shared" si="118"/>
        <v>11213682.236826397</v>
      </c>
      <c r="AR388" s="108">
        <f t="shared" si="119"/>
        <v>26434997.880504429</v>
      </c>
      <c r="AS388" s="108">
        <f>LOOKUPS!$C$4*('Unit Level Costs'!AK388-'Unit Level Costs'!AG388)</f>
        <v>1.7644142382271496E-8</v>
      </c>
      <c r="AT388" s="108">
        <f t="shared" si="120"/>
        <v>70808052.203485772</v>
      </c>
      <c r="AU388" s="108">
        <f t="shared" si="127"/>
        <v>-223915377.80468187</v>
      </c>
      <c r="AV388" s="108">
        <f t="shared" si="128"/>
        <v>57463829.907362789</v>
      </c>
      <c r="AW388" s="112">
        <f t="shared" si="129"/>
        <v>28.440087125715046</v>
      </c>
      <c r="AX388" s="109">
        <f t="shared" si="130"/>
        <v>33.378457913156467</v>
      </c>
      <c r="AY388" s="112">
        <f t="shared" si="131"/>
        <v>30.28073837717179</v>
      </c>
      <c r="AZ388" s="108">
        <f t="shared" si="121"/>
        <v>25375.258760069959</v>
      </c>
      <c r="BA388" s="109">
        <f t="shared" si="133"/>
        <v>16399.494836576137</v>
      </c>
    </row>
    <row r="389" spans="1:53" x14ac:dyDescent="0.2">
      <c r="A389" s="21" t="b">
        <f t="shared" si="111"/>
        <v>0</v>
      </c>
      <c r="B389" t="s">
        <v>935</v>
      </c>
      <c r="C389" t="s">
        <v>936</v>
      </c>
      <c r="D389">
        <v>1832</v>
      </c>
      <c r="E389" t="s">
        <v>41</v>
      </c>
      <c r="F389">
        <v>1</v>
      </c>
      <c r="G389">
        <v>1221</v>
      </c>
      <c r="H389" t="s">
        <v>42</v>
      </c>
      <c r="I389">
        <v>0</v>
      </c>
      <c r="J389" t="s">
        <v>312</v>
      </c>
      <c r="K389" t="s">
        <v>62</v>
      </c>
      <c r="L389">
        <v>26</v>
      </c>
      <c r="M389" t="s">
        <v>937</v>
      </c>
      <c r="N389">
        <v>45</v>
      </c>
      <c r="O389">
        <v>26045</v>
      </c>
      <c r="P389">
        <v>154</v>
      </c>
      <c r="Q389">
        <v>11013</v>
      </c>
      <c r="R389">
        <v>1973</v>
      </c>
      <c r="S389">
        <v>2022</v>
      </c>
      <c r="T389">
        <v>0</v>
      </c>
      <c r="U389" s="106">
        <v>2752.8806181865075</v>
      </c>
      <c r="V389" s="104">
        <f>IFERROR(VLOOKUP($C$4&amp;"yr",LOOKUPS!$B$12:$D$26,2,FALSE),"")</f>
        <v>0.12499399999999999</v>
      </c>
      <c r="W389" s="106">
        <v>14.352131336355837</v>
      </c>
      <c r="X389" s="106">
        <v>35.994351343223443</v>
      </c>
      <c r="Y389" s="104">
        <v>0.34214277893379547</v>
      </c>
      <c r="Z389" s="104">
        <v>0.52008668139155878</v>
      </c>
      <c r="AA389" s="105">
        <v>25.806341633329993</v>
      </c>
      <c r="AB389" s="105">
        <v>4.82</v>
      </c>
      <c r="AC389" s="106">
        <f>IFERROR((VLOOKUP($C$4&amp;"yr",LOOKUPS!$B$12:$D$26,3,FALSE))*SUM(AA389:AB389),"")</f>
        <v>34.681496898109685</v>
      </c>
      <c r="AD389" s="106">
        <f>IFERROR(VLOOKUP($C$4,LOOKUPS!$F$12:$I$26,4,FALSE),"")</f>
        <v>84.990216928104203</v>
      </c>
      <c r="AE389" s="106">
        <v>205.4</v>
      </c>
      <c r="AF389" s="107">
        <f t="shared" si="112"/>
        <v>1.0260683117118752</v>
      </c>
      <c r="AG389" s="108">
        <f t="shared" si="113"/>
        <v>5942791.0080000004</v>
      </c>
      <c r="AH389" s="109">
        <f t="shared" si="114"/>
        <v>101.3100120441955</v>
      </c>
      <c r="AI389" s="108">
        <f t="shared" si="115"/>
        <v>16740.714622165237</v>
      </c>
      <c r="AJ389" s="108">
        <f t="shared" si="116"/>
        <v>354990.28220286104</v>
      </c>
      <c r="AK389" s="108">
        <f t="shared" si="122"/>
        <v>5942791.0079999994</v>
      </c>
      <c r="AL389" s="108">
        <f t="shared" si="123"/>
        <v>55368.287809271518</v>
      </c>
      <c r="AM389" s="108">
        <f t="shared" si="124"/>
        <v>498314.59028344369</v>
      </c>
      <c r="AN389" s="107">
        <f t="shared" si="125"/>
        <v>0.15597127748311437</v>
      </c>
      <c r="AO389" s="107">
        <f t="shared" si="126"/>
        <v>0.87009703422876084</v>
      </c>
      <c r="AP389" s="108">
        <f t="shared" si="117"/>
        <v>34860122.706876919</v>
      </c>
      <c r="AQ389" s="108">
        <f t="shared" si="118"/>
        <v>3646588.1681049713</v>
      </c>
      <c r="AR389" s="108">
        <f t="shared" si="119"/>
        <v>5094867.153305484</v>
      </c>
      <c r="AS389" s="108">
        <f>LOOKUPS!$C$4*('Unit Level Costs'!AK389-'Unit Level Costs'!AG389)</f>
        <v>-1.4703451985226245E-9</v>
      </c>
      <c r="AT389" s="108">
        <f t="shared" si="120"/>
        <v>17282295.917198051</v>
      </c>
      <c r="AU389" s="108">
        <f t="shared" si="127"/>
        <v>-42351865.126629248</v>
      </c>
      <c r="AV389" s="108">
        <f t="shared" si="128"/>
        <v>18532008.81885618</v>
      </c>
      <c r="AW389" s="112">
        <f t="shared" si="129"/>
        <v>52.204270786956265</v>
      </c>
      <c r="AX389" s="109">
        <f t="shared" si="130"/>
        <v>59.998217133597336</v>
      </c>
      <c r="AY389" s="112">
        <f t="shared" si="131"/>
        <v>54.430025522632071</v>
      </c>
      <c r="AZ389" s="108">
        <f t="shared" si="121"/>
        <v>8382.2239304853392</v>
      </c>
      <c r="BA389" s="109">
        <f t="shared" si="133"/>
        <v>5288.815302184983</v>
      </c>
    </row>
    <row r="390" spans="1:53" x14ac:dyDescent="0.2">
      <c r="A390" s="21" t="b">
        <f t="shared" si="111"/>
        <v>0</v>
      </c>
      <c r="B390" t="s">
        <v>938</v>
      </c>
      <c r="C390" t="s">
        <v>939</v>
      </c>
      <c r="D390">
        <v>1915</v>
      </c>
      <c r="E390" t="s">
        <v>41</v>
      </c>
      <c r="F390">
        <v>1</v>
      </c>
      <c r="G390">
        <v>1248</v>
      </c>
      <c r="H390" t="s">
        <v>42</v>
      </c>
      <c r="I390">
        <v>0</v>
      </c>
      <c r="J390" t="s">
        <v>245</v>
      </c>
      <c r="K390" t="s">
        <v>246</v>
      </c>
      <c r="L390">
        <v>27</v>
      </c>
      <c r="M390" t="s">
        <v>940</v>
      </c>
      <c r="N390">
        <v>163</v>
      </c>
      <c r="O390">
        <v>27163</v>
      </c>
      <c r="P390">
        <v>511</v>
      </c>
      <c r="Q390">
        <v>9792</v>
      </c>
      <c r="R390">
        <v>1968</v>
      </c>
      <c r="S390">
        <v>2028</v>
      </c>
      <c r="T390">
        <v>0</v>
      </c>
      <c r="U390" s="106">
        <v>2242.1166557424481</v>
      </c>
      <c r="V390" s="104">
        <f>IFERROR(VLOOKUP($C$4&amp;"yr",LOOKUPS!$B$12:$D$26,2,FALSE),"")</f>
        <v>0.12499399999999999</v>
      </c>
      <c r="W390" s="106">
        <v>12.481603891199999</v>
      </c>
      <c r="X390" s="106">
        <v>20.867251155145265</v>
      </c>
      <c r="Y390" s="104">
        <v>0.29755097279999992</v>
      </c>
      <c r="Z390" s="104">
        <v>0.4235908390193866</v>
      </c>
      <c r="AA390" s="105">
        <v>26.691851868795929</v>
      </c>
      <c r="AB390" s="105">
        <v>4.82</v>
      </c>
      <c r="AC390" s="106">
        <f>IFERROR((VLOOKUP($C$4&amp;"yr",LOOKUPS!$B$12:$D$26,3,FALSE))*SUM(AA390:AB390),"")</f>
        <v>35.684255270370983</v>
      </c>
      <c r="AD390" s="106">
        <f>IFERROR(VLOOKUP($C$4,LOOKUPS!$F$12:$I$26,4,FALSE),"")</f>
        <v>84.990216928104203</v>
      </c>
      <c r="AE390" s="106">
        <v>214.13</v>
      </c>
      <c r="AF390" s="107">
        <f t="shared" si="112"/>
        <v>0.95108453234146761</v>
      </c>
      <c r="AG390" s="108">
        <f t="shared" si="113"/>
        <v>17533006.848000001</v>
      </c>
      <c r="AH390" s="109">
        <f t="shared" si="114"/>
        <v>358.95145289920009</v>
      </c>
      <c r="AI390" s="108">
        <f t="shared" si="115"/>
        <v>13939.801495677833</v>
      </c>
      <c r="AJ390" s="108">
        <f t="shared" si="116"/>
        <v>1257765.8909587972</v>
      </c>
      <c r="AK390" s="108">
        <f t="shared" si="122"/>
        <v>17533006.848000005</v>
      </c>
      <c r="AL390" s="108">
        <f t="shared" si="123"/>
        <v>170295.87028768216</v>
      </c>
      <c r="AM390" s="108">
        <f t="shared" si="124"/>
        <v>1532662.8325891392</v>
      </c>
      <c r="AN390" s="107">
        <f t="shared" si="125"/>
        <v>0.1353955227374351</v>
      </c>
      <c r="AO390" s="107">
        <f t="shared" si="126"/>
        <v>0.81568900960403257</v>
      </c>
      <c r="AP390" s="108">
        <f t="shared" si="117"/>
        <v>100596550.02734403</v>
      </c>
      <c r="AQ390" s="108">
        <f t="shared" si="118"/>
        <v>7490330.1201519044</v>
      </c>
      <c r="AR390" s="108">
        <f t="shared" si="119"/>
        <v>15698935.638809957</v>
      </c>
      <c r="AS390" s="108">
        <f>LOOKUPS!$C$4*('Unit Level Costs'!AK390-'Unit Level Costs'!AG390)</f>
        <v>5.8813807940904981E-9</v>
      </c>
      <c r="AT390" s="108">
        <f t="shared" si="120"/>
        <v>54691931.761520714</v>
      </c>
      <c r="AU390" s="108">
        <f t="shared" si="127"/>
        <v>-130261346.6193936</v>
      </c>
      <c r="AV390" s="108">
        <f t="shared" si="128"/>
        <v>48216400.928433016</v>
      </c>
      <c r="AW390" s="112">
        <f t="shared" si="129"/>
        <v>38.334956668031097</v>
      </c>
      <c r="AX390" s="109">
        <f t="shared" si="130"/>
        <v>46.997024866916362</v>
      </c>
      <c r="AY390" s="112">
        <f t="shared" si="131"/>
        <v>42.635421270902988</v>
      </c>
      <c r="AZ390" s="108">
        <f t="shared" si="121"/>
        <v>21786.700269431425</v>
      </c>
      <c r="BA390" s="109">
        <f t="shared" si="133"/>
        <v>13760.38839281764</v>
      </c>
    </row>
    <row r="391" spans="1:53" x14ac:dyDescent="0.2">
      <c r="A391" s="21" t="b">
        <f t="shared" si="111"/>
        <v>0</v>
      </c>
      <c r="B391" t="s">
        <v>941</v>
      </c>
      <c r="C391" t="s">
        <v>942</v>
      </c>
      <c r="D391">
        <v>2712</v>
      </c>
      <c r="E391" t="s">
        <v>41</v>
      </c>
      <c r="F391">
        <v>1</v>
      </c>
      <c r="G391">
        <v>1831</v>
      </c>
      <c r="H391" t="s">
        <v>42</v>
      </c>
      <c r="I391">
        <v>0</v>
      </c>
      <c r="J391" t="s">
        <v>263</v>
      </c>
      <c r="K391" t="s">
        <v>385</v>
      </c>
      <c r="L391">
        <v>37</v>
      </c>
      <c r="M391" t="s">
        <v>943</v>
      </c>
      <c r="N391">
        <v>145</v>
      </c>
      <c r="O391">
        <v>37145</v>
      </c>
      <c r="P391">
        <v>379</v>
      </c>
      <c r="Q391">
        <v>10245</v>
      </c>
      <c r="R391">
        <v>1966</v>
      </c>
      <c r="S391">
        <v>2028</v>
      </c>
      <c r="T391">
        <v>0</v>
      </c>
      <c r="U391" s="106">
        <v>2392.7306169007593</v>
      </c>
      <c r="V391" s="104">
        <f>IFERROR(VLOOKUP($C$4&amp;"yr",LOOKUPS!$B$12:$D$26,2,FALSE),"")</f>
        <v>0.12499399999999999</v>
      </c>
      <c r="W391" s="106">
        <v>13.059031031999998</v>
      </c>
      <c r="X391" s="106">
        <v>23.504066457529429</v>
      </c>
      <c r="Y391" s="104">
        <v>0.31131635175</v>
      </c>
      <c r="Z391" s="104">
        <v>0.4520455110863742</v>
      </c>
      <c r="AA391" s="105">
        <v>14.945242491776394</v>
      </c>
      <c r="AB391" s="105">
        <v>4.82</v>
      </c>
      <c r="AC391" s="106">
        <f>IFERROR((VLOOKUP($C$4&amp;"yr",LOOKUPS!$B$12:$D$26,3,FALSE))*SUM(AA391:AB391),"")</f>
        <v>22.382307504299717</v>
      </c>
      <c r="AD391" s="106">
        <f>IFERROR(VLOOKUP($C$4,LOOKUPS!$F$12:$I$26,4,FALSE),"")</f>
        <v>84.990216928104203</v>
      </c>
      <c r="AE391" s="106">
        <v>205.4</v>
      </c>
      <c r="AF391" s="107">
        <f t="shared" si="112"/>
        <v>0.95451465118388812</v>
      </c>
      <c r="AG391" s="108">
        <f t="shared" si="113"/>
        <v>13605523.92</v>
      </c>
      <c r="AH391" s="109">
        <f t="shared" si="114"/>
        <v>261.01110268675001</v>
      </c>
      <c r="AI391" s="108">
        <f t="shared" si="115"/>
        <v>14876.206261079904</v>
      </c>
      <c r="AJ391" s="108">
        <f t="shared" si="116"/>
        <v>914582.90381437202</v>
      </c>
      <c r="AK391" s="108">
        <f t="shared" si="122"/>
        <v>13605523.92</v>
      </c>
      <c r="AL391" s="108">
        <f t="shared" si="123"/>
        <v>126761.07290066226</v>
      </c>
      <c r="AM391" s="108">
        <f t="shared" si="124"/>
        <v>1140849.6561059603</v>
      </c>
      <c r="AN391" s="107">
        <f t="shared" si="125"/>
        <v>0.13859987145177413</v>
      </c>
      <c r="AO391" s="107">
        <f t="shared" si="126"/>
        <v>0.81591477973211401</v>
      </c>
      <c r="AP391" s="108">
        <f t="shared" si="117"/>
        <v>78062409.918161348</v>
      </c>
      <c r="AQ391" s="108">
        <f t="shared" si="118"/>
        <v>6134822.3037024103</v>
      </c>
      <c r="AR391" s="108">
        <f t="shared" si="119"/>
        <v>11943566.522248553</v>
      </c>
      <c r="AS391" s="108">
        <f>LOOKUPS!$C$4*('Unit Level Costs'!AK391-'Unit Level Costs'!AG391)</f>
        <v>0</v>
      </c>
      <c r="AT391" s="108">
        <f t="shared" si="120"/>
        <v>25534847.819138188</v>
      </c>
      <c r="AU391" s="108">
        <f t="shared" si="127"/>
        <v>-96961059.754798636</v>
      </c>
      <c r="AV391" s="108">
        <f t="shared" si="128"/>
        <v>24714586.808451861</v>
      </c>
      <c r="AW391" s="112">
        <f t="shared" si="129"/>
        <v>27.022795533763933</v>
      </c>
      <c r="AX391" s="109">
        <f t="shared" si="130"/>
        <v>33.119629898892406</v>
      </c>
      <c r="AY391" s="112">
        <f t="shared" si="131"/>
        <v>30.045931142966889</v>
      </c>
      <c r="AZ391" s="108">
        <f t="shared" si="121"/>
        <v>11387.40790318445</v>
      </c>
      <c r="BA391" s="109">
        <f t="shared" si="133"/>
        <v>7053.2496599463075</v>
      </c>
    </row>
    <row r="392" spans="1:53" x14ac:dyDescent="0.2">
      <c r="A392" s="21" t="b">
        <f t="shared" si="111"/>
        <v>0</v>
      </c>
      <c r="B392" t="s">
        <v>941</v>
      </c>
      <c r="C392" t="s">
        <v>944</v>
      </c>
      <c r="D392">
        <v>2712</v>
      </c>
      <c r="E392" t="s">
        <v>41</v>
      </c>
      <c r="F392">
        <v>2</v>
      </c>
      <c r="G392">
        <v>1832</v>
      </c>
      <c r="H392" t="s">
        <v>42</v>
      </c>
      <c r="I392">
        <v>0</v>
      </c>
      <c r="J392" t="s">
        <v>263</v>
      </c>
      <c r="K392" t="s">
        <v>385</v>
      </c>
      <c r="L392">
        <v>37</v>
      </c>
      <c r="M392" t="s">
        <v>943</v>
      </c>
      <c r="N392">
        <v>145</v>
      </c>
      <c r="O392">
        <v>37145</v>
      </c>
      <c r="P392">
        <v>668</v>
      </c>
      <c r="Q392">
        <v>10393</v>
      </c>
      <c r="R392">
        <v>1968</v>
      </c>
      <c r="S392">
        <v>2028</v>
      </c>
      <c r="T392">
        <v>0</v>
      </c>
      <c r="U392" s="106">
        <v>2443.251293002375</v>
      </c>
      <c r="V392" s="104">
        <f>IFERROR(VLOOKUP($C$4&amp;"yr",LOOKUPS!$B$12:$D$26,2,FALSE),"")</f>
        <v>0.12499399999999999</v>
      </c>
      <c r="W392" s="106">
        <v>13.247682724799999</v>
      </c>
      <c r="X392" s="106">
        <v>20.507644285613118</v>
      </c>
      <c r="Y392" s="104">
        <v>0.31581364995</v>
      </c>
      <c r="Z392" s="104">
        <v>0.46159010615590412</v>
      </c>
      <c r="AA392" s="105">
        <v>14.945242491776394</v>
      </c>
      <c r="AB392" s="105">
        <v>4.82</v>
      </c>
      <c r="AC392" s="106">
        <f>IFERROR((VLOOKUP($C$4&amp;"yr",LOOKUPS!$B$12:$D$26,3,FALSE))*SUM(AA392:AB392),"")</f>
        <v>22.382307504299717</v>
      </c>
      <c r="AD392" s="106">
        <f>IFERROR(VLOOKUP($C$4,LOOKUPS!$F$12:$I$26,4,FALSE),"")</f>
        <v>84.990216928104203</v>
      </c>
      <c r="AE392" s="106">
        <v>205.4</v>
      </c>
      <c r="AF392" s="107">
        <f t="shared" si="112"/>
        <v>0.96830363784813567</v>
      </c>
      <c r="AG392" s="108">
        <f t="shared" si="113"/>
        <v>24326604.096000001</v>
      </c>
      <c r="AH392" s="109">
        <f t="shared" si="114"/>
        <v>457.03648183340005</v>
      </c>
      <c r="AI392" s="108">
        <f t="shared" si="115"/>
        <v>15190.305973278313</v>
      </c>
      <c r="AJ392" s="108">
        <f t="shared" si="116"/>
        <v>1601455.8323442338</v>
      </c>
      <c r="AK392" s="108">
        <f t="shared" si="122"/>
        <v>24326604.096000008</v>
      </c>
      <c r="AL392" s="108">
        <f t="shared" si="123"/>
        <v>226648.12126092726</v>
      </c>
      <c r="AM392" s="108">
        <f t="shared" si="124"/>
        <v>2039833.0913483452</v>
      </c>
      <c r="AN392" s="107">
        <f t="shared" si="125"/>
        <v>0.14152630168336053</v>
      </c>
      <c r="AO392" s="107">
        <f t="shared" si="126"/>
        <v>0.82677733616477511</v>
      </c>
      <c r="AP392" s="108">
        <f t="shared" si="117"/>
        <v>139575171.96873775</v>
      </c>
      <c r="AQ392" s="108">
        <f t="shared" si="118"/>
        <v>9372741.5949874502</v>
      </c>
      <c r="AR392" s="108">
        <f t="shared" si="119"/>
        <v>21215578.76467691</v>
      </c>
      <c r="AS392" s="108">
        <f>LOOKUPS!$C$4*('Unit Level Costs'!AK392-'Unit Level Costs'!AG392)</f>
        <v>1.1762761588180996E-8</v>
      </c>
      <c r="AT392" s="108">
        <f t="shared" si="120"/>
        <v>45656171.508004956</v>
      </c>
      <c r="AU392" s="108">
        <f t="shared" si="127"/>
        <v>-173365856.93082124</v>
      </c>
      <c r="AV392" s="108">
        <f t="shared" si="128"/>
        <v>42453806.905585825</v>
      </c>
      <c r="AW392" s="112">
        <f t="shared" si="129"/>
        <v>26.509508441104703</v>
      </c>
      <c r="AX392" s="109">
        <f t="shared" si="130"/>
        <v>32.063661256216882</v>
      </c>
      <c r="AY392" s="112">
        <f t="shared" si="131"/>
        <v>29.087962674604807</v>
      </c>
      <c r="AZ392" s="108">
        <f t="shared" si="121"/>
        <v>19430.759066636012</v>
      </c>
      <c r="BA392" s="109">
        <f t="shared" si="133"/>
        <v>12115.812473055315</v>
      </c>
    </row>
    <row r="393" spans="1:53" x14ac:dyDescent="0.2">
      <c r="A393" s="21" t="b">
        <f t="shared" si="111"/>
        <v>0</v>
      </c>
      <c r="B393" t="s">
        <v>941</v>
      </c>
      <c r="C393" t="s">
        <v>945</v>
      </c>
      <c r="D393">
        <v>2712</v>
      </c>
      <c r="E393" t="s">
        <v>41</v>
      </c>
      <c r="F393" t="s">
        <v>946</v>
      </c>
      <c r="G393">
        <v>1833</v>
      </c>
      <c r="H393" t="s">
        <v>42</v>
      </c>
      <c r="I393">
        <v>0</v>
      </c>
      <c r="J393" t="s">
        <v>263</v>
      </c>
      <c r="K393" t="s">
        <v>385</v>
      </c>
      <c r="L393">
        <v>37</v>
      </c>
      <c r="M393" t="s">
        <v>943</v>
      </c>
      <c r="N393">
        <v>145</v>
      </c>
      <c r="O393">
        <v>37145</v>
      </c>
      <c r="P393">
        <v>347</v>
      </c>
      <c r="Q393">
        <v>10296</v>
      </c>
      <c r="R393">
        <v>1973</v>
      </c>
      <c r="S393">
        <v>2027</v>
      </c>
      <c r="T393">
        <v>0</v>
      </c>
      <c r="U393" s="106">
        <v>2489.5702905337939</v>
      </c>
      <c r="V393" s="104">
        <f>IFERROR(VLOOKUP($C$4&amp;"yr",LOOKUPS!$B$12:$D$26,2,FALSE),"")</f>
        <v>0.12499399999999999</v>
      </c>
      <c r="W393" s="106">
        <v>13.418492568122574</v>
      </c>
      <c r="X393" s="106">
        <v>24.633754856203879</v>
      </c>
      <c r="Y393" s="104">
        <v>0.31988561341619204</v>
      </c>
      <c r="Z393" s="104">
        <v>0.47034090106954929</v>
      </c>
      <c r="AA393" s="105">
        <v>14.945242491776394</v>
      </c>
      <c r="AB393" s="105">
        <v>4.82</v>
      </c>
      <c r="AC393" s="106">
        <f>IFERROR((VLOOKUP($C$4&amp;"yr",LOOKUPS!$B$12:$D$26,3,FALSE))*SUM(AA393:AB393),"")</f>
        <v>22.382307504299717</v>
      </c>
      <c r="AD393" s="106">
        <f>IFERROR(VLOOKUP($C$4,LOOKUPS!$F$12:$I$26,4,FALSE),"")</f>
        <v>84.990216928104203</v>
      </c>
      <c r="AE393" s="106">
        <v>205.4</v>
      </c>
      <c r="AF393" s="107">
        <f t="shared" si="112"/>
        <v>0.95926626145332494</v>
      </c>
      <c r="AG393" s="108">
        <f t="shared" si="113"/>
        <v>12518782.847999999</v>
      </c>
      <c r="AH393" s="109">
        <f t="shared" si="114"/>
        <v>235.99969214458136</v>
      </c>
      <c r="AI393" s="108">
        <f t="shared" si="115"/>
        <v>15138.629917412081</v>
      </c>
      <c r="AJ393" s="108">
        <f t="shared" si="116"/>
        <v>826942.92127461312</v>
      </c>
      <c r="AK393" s="108">
        <f t="shared" si="122"/>
        <v>12518782.848000001</v>
      </c>
      <c r="AL393" s="108">
        <f t="shared" si="123"/>
        <v>116636.03361059605</v>
      </c>
      <c r="AM393" s="108">
        <f t="shared" si="124"/>
        <v>1049724.3024953643</v>
      </c>
      <c r="AN393" s="107">
        <f t="shared" si="125"/>
        <v>0.14104484192308997</v>
      </c>
      <c r="AO393" s="107">
        <f t="shared" si="126"/>
        <v>0.81822141953023497</v>
      </c>
      <c r="AP393" s="108">
        <f t="shared" si="117"/>
        <v>73438702.540351078</v>
      </c>
      <c r="AQ393" s="108">
        <f t="shared" si="118"/>
        <v>5813558.5624292018</v>
      </c>
      <c r="AR393" s="108">
        <f t="shared" si="119"/>
        <v>11096327.443384966</v>
      </c>
      <c r="AS393" s="108">
        <f>LOOKUPS!$C$4*('Unit Level Costs'!AK393-'Unit Level Costs'!AG393)</f>
        <v>2.9406903970452491E-9</v>
      </c>
      <c r="AT393" s="108">
        <f t="shared" si="120"/>
        <v>23495252.133187778</v>
      </c>
      <c r="AU393" s="108">
        <f t="shared" si="127"/>
        <v>-89216296.183783889</v>
      </c>
      <c r="AV393" s="108">
        <f t="shared" si="128"/>
        <v>24627544.49556914</v>
      </c>
      <c r="AW393" s="112">
        <f t="shared" si="129"/>
        <v>29.781432142389388</v>
      </c>
      <c r="AX393" s="109">
        <f t="shared" si="130"/>
        <v>36.397766462148823</v>
      </c>
      <c r="AY393" s="112">
        <f t="shared" si="131"/>
        <v>33.019837124329875</v>
      </c>
      <c r="AZ393" s="108">
        <f t="shared" si="121"/>
        <v>11457.883482142466</v>
      </c>
      <c r="BA393" s="109">
        <f t="shared" si="133"/>
        <v>7028.4088172286356</v>
      </c>
    </row>
    <row r="394" spans="1:53" x14ac:dyDescent="0.2">
      <c r="A394" s="21" t="b">
        <f t="shared" si="111"/>
        <v>0</v>
      </c>
      <c r="B394" t="s">
        <v>941</v>
      </c>
      <c r="C394" t="s">
        <v>947</v>
      </c>
      <c r="D394">
        <v>2712</v>
      </c>
      <c r="E394" t="s">
        <v>41</v>
      </c>
      <c r="F394" t="s">
        <v>948</v>
      </c>
      <c r="G394">
        <v>1834</v>
      </c>
      <c r="H394" t="s">
        <v>42</v>
      </c>
      <c r="I394">
        <v>0</v>
      </c>
      <c r="J394" t="s">
        <v>263</v>
      </c>
      <c r="K394" t="s">
        <v>385</v>
      </c>
      <c r="L394">
        <v>37</v>
      </c>
      <c r="M394" t="s">
        <v>943</v>
      </c>
      <c r="N394">
        <v>145</v>
      </c>
      <c r="O394">
        <v>37145</v>
      </c>
      <c r="P394">
        <v>347</v>
      </c>
      <c r="Q394">
        <v>10296</v>
      </c>
      <c r="R394">
        <v>1973</v>
      </c>
      <c r="S394">
        <v>2027</v>
      </c>
      <c r="T394">
        <v>0</v>
      </c>
      <c r="U394" s="106">
        <v>2491.3088776220861</v>
      </c>
      <c r="V394" s="104">
        <f>IFERROR(VLOOKUP($C$4&amp;"yr",LOOKUPS!$B$12:$D$26,2,FALSE),"")</f>
        <v>0.12499399999999999</v>
      </c>
      <c r="W394" s="106">
        <v>13.424864347677815</v>
      </c>
      <c r="X394" s="106">
        <v>24.641582289678713</v>
      </c>
      <c r="Y394" s="104">
        <v>0.32003751129900077</v>
      </c>
      <c r="Z394" s="104">
        <v>0.4706693628208824</v>
      </c>
      <c r="AA394" s="105">
        <v>14.945242491776394</v>
      </c>
      <c r="AB394" s="105">
        <v>4.82</v>
      </c>
      <c r="AC394" s="106">
        <f>IFERROR((VLOOKUP($C$4&amp;"yr",LOOKUPS!$B$12:$D$26,3,FALSE))*SUM(AA394:AB394),"")</f>
        <v>22.382307504299717</v>
      </c>
      <c r="AD394" s="106">
        <f>IFERROR(VLOOKUP($C$4,LOOKUPS!$F$12:$I$26,4,FALSE),"")</f>
        <v>84.990216928104203</v>
      </c>
      <c r="AE394" s="106">
        <v>205.4</v>
      </c>
      <c r="AF394" s="107">
        <f t="shared" si="112"/>
        <v>0.95926626145332494</v>
      </c>
      <c r="AG394" s="108">
        <f t="shared" si="113"/>
        <v>12518782.847999999</v>
      </c>
      <c r="AH394" s="109">
        <f t="shared" si="114"/>
        <v>235.94698357924671</v>
      </c>
      <c r="AI394" s="108">
        <f t="shared" si="115"/>
        <v>15142.011759603805</v>
      </c>
      <c r="AJ394" s="108">
        <f t="shared" si="116"/>
        <v>826758.23046168045</v>
      </c>
      <c r="AK394" s="108">
        <f t="shared" si="122"/>
        <v>12518782.847999997</v>
      </c>
      <c r="AL394" s="108">
        <f t="shared" si="123"/>
        <v>116636.033610596</v>
      </c>
      <c r="AM394" s="108">
        <f t="shared" si="124"/>
        <v>1049724.3024953641</v>
      </c>
      <c r="AN394" s="107">
        <f t="shared" si="125"/>
        <v>0.14107635015071313</v>
      </c>
      <c r="AO394" s="107">
        <f t="shared" si="126"/>
        <v>0.81818991130261187</v>
      </c>
      <c r="AP394" s="108">
        <f t="shared" si="117"/>
        <v>73473574.954002202</v>
      </c>
      <c r="AQ394" s="108">
        <f t="shared" si="118"/>
        <v>5814107.0118694799</v>
      </c>
      <c r="AR394" s="108">
        <f t="shared" si="119"/>
        <v>11099117.092274211</v>
      </c>
      <c r="AS394" s="108">
        <f>LOOKUPS!$C$4*('Unit Level Costs'!AK394-'Unit Level Costs'!AG394)</f>
        <v>-2.9406903970452491E-9</v>
      </c>
      <c r="AT394" s="108">
        <f t="shared" si="120"/>
        <v>23495252.133187775</v>
      </c>
      <c r="AU394" s="108">
        <f t="shared" si="127"/>
        <v>-89216296.183783874</v>
      </c>
      <c r="AV394" s="108">
        <f t="shared" si="128"/>
        <v>24665755.007549778</v>
      </c>
      <c r="AW394" s="112">
        <f t="shared" si="129"/>
        <v>29.834302337426823</v>
      </c>
      <c r="AX394" s="109">
        <f t="shared" si="130"/>
        <v>36.463786616396504</v>
      </c>
      <c r="AY394" s="112">
        <f t="shared" si="131"/>
        <v>33.079730215364691</v>
      </c>
      <c r="AZ394" s="108">
        <f t="shared" si="121"/>
        <v>11478.666384731549</v>
      </c>
      <c r="BA394" s="109">
        <f t="shared" si="133"/>
        <v>7039.313643707128</v>
      </c>
    </row>
    <row r="395" spans="1:53" x14ac:dyDescent="0.2">
      <c r="A395" s="21" t="b">
        <f t="shared" si="111"/>
        <v>0</v>
      </c>
      <c r="B395" t="s">
        <v>941</v>
      </c>
      <c r="C395" t="s">
        <v>949</v>
      </c>
      <c r="D395">
        <v>2712</v>
      </c>
      <c r="E395" t="s">
        <v>41</v>
      </c>
      <c r="F395" t="s">
        <v>950</v>
      </c>
      <c r="G395">
        <v>1835</v>
      </c>
      <c r="H395" t="s">
        <v>42</v>
      </c>
      <c r="I395">
        <v>0</v>
      </c>
      <c r="J395" t="s">
        <v>263</v>
      </c>
      <c r="K395" t="s">
        <v>385</v>
      </c>
      <c r="L395">
        <v>37</v>
      </c>
      <c r="M395" t="s">
        <v>943</v>
      </c>
      <c r="N395">
        <v>145</v>
      </c>
      <c r="O395">
        <v>37145</v>
      </c>
      <c r="P395">
        <v>349</v>
      </c>
      <c r="Q395">
        <v>10364</v>
      </c>
      <c r="R395">
        <v>1980</v>
      </c>
      <c r="S395">
        <v>2027</v>
      </c>
      <c r="T395">
        <v>0</v>
      </c>
      <c r="U395" s="106">
        <v>2513.4790177964883</v>
      </c>
      <c r="V395" s="104">
        <f>IFERROR(VLOOKUP($C$4&amp;"yr",LOOKUPS!$B$12:$D$26,2,FALSE),"")</f>
        <v>0.12499399999999999</v>
      </c>
      <c r="W395" s="106">
        <v>13.505867254968106</v>
      </c>
      <c r="X395" s="106">
        <v>24.694387059743349</v>
      </c>
      <c r="Y395" s="104">
        <v>0.32196855269992575</v>
      </c>
      <c r="Z395" s="104">
        <v>0.47485784616923976</v>
      </c>
      <c r="AA395" s="105">
        <v>14.945242491776394</v>
      </c>
      <c r="AB395" s="105">
        <v>4.82</v>
      </c>
      <c r="AC395" s="106">
        <f>IFERROR((VLOOKUP($C$4&amp;"yr",LOOKUPS!$B$12:$D$26,3,FALSE))*SUM(AA395:AB395),"")</f>
        <v>22.382307504299717</v>
      </c>
      <c r="AD395" s="106">
        <f>IFERROR(VLOOKUP($C$4,LOOKUPS!$F$12:$I$26,4,FALSE),"")</f>
        <v>84.990216928104203</v>
      </c>
      <c r="AE395" s="106">
        <v>205.4</v>
      </c>
      <c r="AF395" s="107">
        <f t="shared" si="112"/>
        <v>0.96560174181257363</v>
      </c>
      <c r="AG395" s="108">
        <f t="shared" si="113"/>
        <v>12674094.143999999</v>
      </c>
      <c r="AH395" s="109">
        <f t="shared" si="114"/>
        <v>236.63297510772591</v>
      </c>
      <c r="AI395" s="108">
        <f t="shared" si="115"/>
        <v>15285.426717697999</v>
      </c>
      <c r="AJ395" s="108">
        <f t="shared" si="116"/>
        <v>829161.94477747171</v>
      </c>
      <c r="AK395" s="108">
        <f t="shared" si="122"/>
        <v>12674094.143999999</v>
      </c>
      <c r="AL395" s="108">
        <f t="shared" si="123"/>
        <v>118083.0507655629</v>
      </c>
      <c r="AM395" s="108">
        <f t="shared" si="124"/>
        <v>1062747.4568900662</v>
      </c>
      <c r="AN395" s="107">
        <f t="shared" si="125"/>
        <v>0.14241253051869587</v>
      </c>
      <c r="AO395" s="107">
        <f t="shared" si="126"/>
        <v>0.82318921129387779</v>
      </c>
      <c r="AP395" s="108">
        <f t="shared" si="117"/>
        <v>74342933.599396363</v>
      </c>
      <c r="AQ395" s="108">
        <f t="shared" si="118"/>
        <v>5843506.2784087965</v>
      </c>
      <c r="AR395" s="108">
        <f t="shared" si="119"/>
        <v>11198551.159035727</v>
      </c>
      <c r="AS395" s="108">
        <f>LOOKUPS!$C$4*('Unit Level Costs'!AK395-'Unit Level Costs'!AG395)</f>
        <v>0</v>
      </c>
      <c r="AT395" s="108">
        <f t="shared" si="120"/>
        <v>23786740.379525967</v>
      </c>
      <c r="AU395" s="108">
        <f t="shared" si="127"/>
        <v>-90323136.900877789</v>
      </c>
      <c r="AV395" s="108">
        <f t="shared" si="128"/>
        <v>24848594.515489057</v>
      </c>
      <c r="AW395" s="112">
        <f t="shared" si="129"/>
        <v>29.968324851374909</v>
      </c>
      <c r="AX395" s="109">
        <f t="shared" si="130"/>
        <v>36.405147735441162</v>
      </c>
      <c r="AY395" s="112">
        <f t="shared" si="131"/>
        <v>33.026533371533304</v>
      </c>
      <c r="AZ395" s="108">
        <f t="shared" si="121"/>
        <v>11526.260146665123</v>
      </c>
      <c r="BA395" s="109">
        <f t="shared" si="133"/>
        <v>7091.4938685756424</v>
      </c>
    </row>
    <row r="396" spans="1:53" x14ac:dyDescent="0.2">
      <c r="A396" s="21" t="b">
        <f t="shared" si="111"/>
        <v>0</v>
      </c>
      <c r="B396" t="s">
        <v>941</v>
      </c>
      <c r="C396" t="s">
        <v>951</v>
      </c>
      <c r="D396">
        <v>2712</v>
      </c>
      <c r="E396" t="s">
        <v>41</v>
      </c>
      <c r="F396" t="s">
        <v>952</v>
      </c>
      <c r="G396">
        <v>1836</v>
      </c>
      <c r="H396" t="s">
        <v>42</v>
      </c>
      <c r="I396">
        <v>0</v>
      </c>
      <c r="J396" t="s">
        <v>263</v>
      </c>
      <c r="K396" t="s">
        <v>385</v>
      </c>
      <c r="L396">
        <v>37</v>
      </c>
      <c r="M396" t="s">
        <v>943</v>
      </c>
      <c r="N396">
        <v>145</v>
      </c>
      <c r="O396">
        <v>37145</v>
      </c>
      <c r="P396">
        <v>349</v>
      </c>
      <c r="Q396">
        <v>10364</v>
      </c>
      <c r="R396">
        <v>1980</v>
      </c>
      <c r="S396">
        <v>2027</v>
      </c>
      <c r="T396">
        <v>0</v>
      </c>
      <c r="U396" s="106">
        <v>2436.7521067092143</v>
      </c>
      <c r="V396" s="104">
        <f>IFERROR(VLOOKUP($C$4&amp;"yr",LOOKUPS!$B$12:$D$26,2,FALSE),"")</f>
        <v>0.12499399999999999</v>
      </c>
      <c r="W396" s="106">
        <v>13.22355201099808</v>
      </c>
      <c r="X396" s="106">
        <v>24.347575973146935</v>
      </c>
      <c r="Y396" s="104">
        <v>0.31523839396297243</v>
      </c>
      <c r="Z396" s="104">
        <v>0.46036225042956963</v>
      </c>
      <c r="AA396" s="105">
        <v>14.945242491776394</v>
      </c>
      <c r="AB396" s="105">
        <v>4.82</v>
      </c>
      <c r="AC396" s="106">
        <f>IFERROR((VLOOKUP($C$4&amp;"yr",LOOKUPS!$B$12:$D$26,3,FALSE))*SUM(AA396:AB396),"")</f>
        <v>22.382307504299717</v>
      </c>
      <c r="AD396" s="106">
        <f>IFERROR(VLOOKUP($C$4,LOOKUPS!$F$12:$I$26,4,FALSE),"")</f>
        <v>84.990216928104203</v>
      </c>
      <c r="AE396" s="106">
        <v>205.4</v>
      </c>
      <c r="AF396" s="107">
        <f t="shared" si="112"/>
        <v>0.96560174181257363</v>
      </c>
      <c r="AG396" s="108">
        <f t="shared" si="113"/>
        <v>12674094.143999999</v>
      </c>
      <c r="AH396" s="109">
        <f t="shared" si="114"/>
        <v>238.98180050692264</v>
      </c>
      <c r="AI396" s="108">
        <f t="shared" si="115"/>
        <v>15135.194363452059</v>
      </c>
      <c r="AJ396" s="108">
        <f t="shared" si="116"/>
        <v>837392.22897625691</v>
      </c>
      <c r="AK396" s="108">
        <f t="shared" si="122"/>
        <v>12674094.143999999</v>
      </c>
      <c r="AL396" s="108">
        <f t="shared" si="123"/>
        <v>118083.0507655629</v>
      </c>
      <c r="AM396" s="108">
        <f t="shared" si="124"/>
        <v>1062747.4568900662</v>
      </c>
      <c r="AN396" s="107">
        <f t="shared" si="125"/>
        <v>0.14101283326921224</v>
      </c>
      <c r="AO396" s="107">
        <f t="shared" si="126"/>
        <v>0.82458890854336142</v>
      </c>
      <c r="AP396" s="108">
        <f t="shared" si="117"/>
        <v>72788931.69486551</v>
      </c>
      <c r="AQ396" s="108">
        <f t="shared" si="118"/>
        <v>5818627.5440417435</v>
      </c>
      <c r="AR396" s="108">
        <f t="shared" si="119"/>
        <v>11073299.693473147</v>
      </c>
      <c r="AS396" s="108">
        <f>LOOKUPS!$C$4*('Unit Level Costs'!AK396-'Unit Level Costs'!AG396)</f>
        <v>0</v>
      </c>
      <c r="AT396" s="108">
        <f t="shared" si="120"/>
        <v>23786740.379525967</v>
      </c>
      <c r="AU396" s="108">
        <f t="shared" si="127"/>
        <v>-90323136.900877789</v>
      </c>
      <c r="AV396" s="108">
        <f t="shared" si="128"/>
        <v>23144462.411028579</v>
      </c>
      <c r="AW396" s="112">
        <f t="shared" si="129"/>
        <v>27.638735601025989</v>
      </c>
      <c r="AX396" s="109">
        <f t="shared" si="130"/>
        <v>33.518199571529394</v>
      </c>
      <c r="AY396" s="112">
        <f t="shared" si="131"/>
        <v>30.407511178018137</v>
      </c>
      <c r="AZ396" s="108">
        <f t="shared" si="121"/>
        <v>10612.22140112833</v>
      </c>
      <c r="BA396" s="109">
        <f t="shared" si="133"/>
        <v>6605.1547976679731</v>
      </c>
    </row>
    <row r="397" spans="1:53" x14ac:dyDescent="0.2">
      <c r="A397" s="21" t="b">
        <f t="shared" si="111"/>
        <v>0</v>
      </c>
      <c r="B397" t="s">
        <v>383</v>
      </c>
      <c r="C397" t="s">
        <v>953</v>
      </c>
      <c r="D397">
        <v>2718</v>
      </c>
      <c r="E397" t="s">
        <v>41</v>
      </c>
      <c r="F397">
        <v>1</v>
      </c>
      <c r="G397">
        <v>1843</v>
      </c>
      <c r="H397" t="s">
        <v>42</v>
      </c>
      <c r="I397">
        <v>0</v>
      </c>
      <c r="J397" t="s">
        <v>263</v>
      </c>
      <c r="K397" t="s">
        <v>385</v>
      </c>
      <c r="L397">
        <v>37</v>
      </c>
      <c r="M397" t="s">
        <v>386</v>
      </c>
      <c r="N397">
        <v>71</v>
      </c>
      <c r="O397">
        <v>37071</v>
      </c>
      <c r="P397">
        <v>162</v>
      </c>
      <c r="Q397">
        <v>10839</v>
      </c>
      <c r="R397">
        <v>1957</v>
      </c>
      <c r="S397">
        <v>2024</v>
      </c>
      <c r="T397">
        <v>0</v>
      </c>
      <c r="U397" s="106">
        <v>2603.3813438436496</v>
      </c>
      <c r="V397" s="104">
        <f>IFERROR(VLOOKUP($C$4&amp;"yr",LOOKUPS!$B$12:$D$26,2,FALSE),"")</f>
        <v>0.12499399999999999</v>
      </c>
      <c r="W397" s="106">
        <v>13.829680893354151</v>
      </c>
      <c r="X397" s="106">
        <v>34.445709405622353</v>
      </c>
      <c r="Y397" s="104">
        <v>0.32968799836953289</v>
      </c>
      <c r="Z397" s="104">
        <v>0.49184260100908178</v>
      </c>
      <c r="AA397" s="105">
        <v>25.194655034540165</v>
      </c>
      <c r="AB397" s="105">
        <v>4.82</v>
      </c>
      <c r="AC397" s="106">
        <f>IFERROR((VLOOKUP($C$4&amp;"yr",LOOKUPS!$B$12:$D$26,3,FALSE))*SUM(AA397:AB397),"")</f>
        <v>33.98881844723465</v>
      </c>
      <c r="AD397" s="106">
        <f>IFERROR(VLOOKUP($C$4,LOOKUPS!$F$12:$I$26,4,FALSE),"")</f>
        <v>84.990216928104203</v>
      </c>
      <c r="AE397" s="106">
        <v>205.4</v>
      </c>
      <c r="AF397" s="107">
        <f t="shared" si="112"/>
        <v>1.0098569354985032</v>
      </c>
      <c r="AG397" s="108">
        <f t="shared" si="113"/>
        <v>6152736.6720000003</v>
      </c>
      <c r="AH397" s="109">
        <f t="shared" si="114"/>
        <v>108.59054426413567</v>
      </c>
      <c r="AI397" s="108">
        <f t="shared" si="115"/>
        <v>16170.081952337438</v>
      </c>
      <c r="AJ397" s="108">
        <f t="shared" si="116"/>
        <v>380501.26710153144</v>
      </c>
      <c r="AK397" s="108">
        <f t="shared" ref="AK397:AK460" si="134">AJ397*AI397/1000</f>
        <v>6152736.6720000003</v>
      </c>
      <c r="AL397" s="108">
        <f t="shared" ref="AL397:AL460" si="135">($AK397*$AE397/2000)/1.1023*0.1</f>
        <v>57324.326972185438</v>
      </c>
      <c r="AM397" s="108">
        <f t="shared" ref="AM397:AM460" si="136">($AK397*$AE397/2000)/1.1023*0.9</f>
        <v>515918.94274966896</v>
      </c>
      <c r="AN397" s="107">
        <f t="shared" ref="AN397:AN460" si="137">AL397/AJ397</f>
        <v>0.15065475973011475</v>
      </c>
      <c r="AO397" s="107">
        <f t="shared" ref="AO397:AO460" si="138">AF397-AN397</f>
        <v>0.85920217576838842</v>
      </c>
      <c r="AP397" s="108">
        <f t="shared" si="117"/>
        <v>35336128.416302517</v>
      </c>
      <c r="AQ397" s="108">
        <f t="shared" si="118"/>
        <v>3740478.3319207886</v>
      </c>
      <c r="AR397" s="108">
        <f t="shared" si="119"/>
        <v>5262211.1035310943</v>
      </c>
      <c r="AS397" s="108">
        <f>LOOKUPS!$C$4*('Unit Level Costs'!AK397-'Unit Level Costs'!AG397)</f>
        <v>0</v>
      </c>
      <c r="AT397" s="108">
        <f t="shared" si="120"/>
        <v>17535475.278607745</v>
      </c>
      <c r="AU397" s="108">
        <f t="shared" si="127"/>
        <v>-43848062.861612536</v>
      </c>
      <c r="AV397" s="108">
        <f t="shared" ref="AV397:AV460" si="139">SUM(AP397:AU397)</f>
        <v>18026230.268749602</v>
      </c>
      <c r="AW397" s="112">
        <f t="shared" ref="AW397:AW460" si="140">IFERROR(AV397/AJ397,0)</f>
        <v>47.374954638297048</v>
      </c>
      <c r="AX397" s="109">
        <f t="shared" ref="AX397:AX460" si="141">AW397/AO397</f>
        <v>55.13830850804051</v>
      </c>
      <c r="AY397" s="112">
        <f t="shared" ref="AY397:AY460" si="142">AX397/1.1023</f>
        <v>50.021145339780915</v>
      </c>
      <c r="AZ397" s="108">
        <f t="shared" si="121"/>
        <v>8103.425545044508</v>
      </c>
      <c r="BA397" s="109">
        <f t="shared" si="133"/>
        <v>5144.4721086614154</v>
      </c>
    </row>
    <row r="398" spans="1:53" x14ac:dyDescent="0.2">
      <c r="A398" s="21" t="b">
        <f t="shared" ref="A398:A461" si="143">AND($S398&gt;2030,$T398=0)</f>
        <v>0</v>
      </c>
      <c r="B398" t="s">
        <v>391</v>
      </c>
      <c r="C398" t="s">
        <v>954</v>
      </c>
      <c r="D398">
        <v>2727</v>
      </c>
      <c r="E398" t="s">
        <v>41</v>
      </c>
      <c r="F398">
        <v>1</v>
      </c>
      <c r="G398">
        <v>1861</v>
      </c>
      <c r="H398" t="s">
        <v>42</v>
      </c>
      <c r="I398">
        <v>0</v>
      </c>
      <c r="J398" t="s">
        <v>263</v>
      </c>
      <c r="K398" t="s">
        <v>385</v>
      </c>
      <c r="L398">
        <v>37</v>
      </c>
      <c r="M398" t="s">
        <v>393</v>
      </c>
      <c r="N398">
        <v>35</v>
      </c>
      <c r="O398">
        <v>37035</v>
      </c>
      <c r="P398">
        <v>370</v>
      </c>
      <c r="Q398">
        <v>9477</v>
      </c>
      <c r="R398">
        <v>1965</v>
      </c>
      <c r="S398">
        <v>2026</v>
      </c>
      <c r="T398">
        <v>0</v>
      </c>
      <c r="U398" s="106">
        <v>2266.8582822591725</v>
      </c>
      <c r="V398" s="104">
        <f>IFERROR(VLOOKUP($C$4&amp;"yr",LOOKUPS!$B$12:$D$26,2,FALSE),"")</f>
        <v>0.12499399999999999</v>
      </c>
      <c r="W398" s="106">
        <v>12.578038206596657</v>
      </c>
      <c r="X398" s="106">
        <v>23.094689009631111</v>
      </c>
      <c r="Y398" s="104">
        <v>0.29984988603324303</v>
      </c>
      <c r="Z398" s="104">
        <v>0.42826513922052961</v>
      </c>
      <c r="AA398" s="105">
        <v>17.374818043499832</v>
      </c>
      <c r="AB398" s="105">
        <v>4.82</v>
      </c>
      <c r="AC398" s="106">
        <f>IFERROR((VLOOKUP($C$4&amp;"yr",LOOKUPS!$B$12:$D$26,3,FALSE))*SUM(AA398:AB398),"")</f>
        <v>25.133576917069533</v>
      </c>
      <c r="AD398" s="106">
        <f>IFERROR(VLOOKUP($C$4,LOOKUPS!$F$12:$I$26,4,FALSE),"")</f>
        <v>84.990216928104203</v>
      </c>
      <c r="AE398" s="106">
        <v>205.4</v>
      </c>
      <c r="AF398" s="107">
        <f t="shared" ref="AF398:AF461" si="144">(AE398/2000000)*Q398/1.1023</f>
        <v>0.88296099065590128</v>
      </c>
      <c r="AG398" s="108">
        <f t="shared" ref="AG398:AG461" si="145">$C$3*8760*P398*Q398/1000</f>
        <v>12286740.960000001</v>
      </c>
      <c r="AH398" s="109">
        <f t="shared" ref="AH398:AH461" si="146">(P398*(1-Y398))</f>
        <v>259.05554216770008</v>
      </c>
      <c r="AI398" s="108">
        <f t="shared" ref="AI398:AI461" si="147">(1+Z398)*Q398</f>
        <v>13535.668724392959</v>
      </c>
      <c r="AJ398" s="108">
        <f t="shared" ref="AJ398:AJ461" si="148">AH398*$C$3*8760</f>
        <v>907730.61975562118</v>
      </c>
      <c r="AK398" s="108">
        <f t="shared" si="134"/>
        <v>12286740.960000001</v>
      </c>
      <c r="AL398" s="108">
        <f t="shared" si="135"/>
        <v>114474.12651655628</v>
      </c>
      <c r="AM398" s="108">
        <f t="shared" si="136"/>
        <v>1030267.1386490065</v>
      </c>
      <c r="AN398" s="107">
        <f t="shared" si="137"/>
        <v>0.12611024022454476</v>
      </c>
      <c r="AO398" s="107">
        <f t="shared" si="138"/>
        <v>0.75685075043135652</v>
      </c>
      <c r="AP398" s="108">
        <f t="shared" ref="AP398:AP461" si="149">AH398*U398*V398*1000</f>
        <v>73401751.712790921</v>
      </c>
      <c r="AQ398" s="108">
        <f t="shared" ref="AQ398:AQ461" si="150">AH398*X398*1000</f>
        <v>5982807.1825844115</v>
      </c>
      <c r="AR398" s="108">
        <f t="shared" ref="AR398:AR461" si="151">AJ398*W398</f>
        <v>11417470.416583866</v>
      </c>
      <c r="AS398" s="108">
        <f>LOOKUPS!$C$4*('Unit Level Costs'!AK398-'Unit Level Costs'!AG398)</f>
        <v>0</v>
      </c>
      <c r="AT398" s="108">
        <f t="shared" ref="AT398:AT461" si="152">AM398*AC398</f>
        <v>25894298.374363944</v>
      </c>
      <c r="AU398" s="108">
        <f t="shared" si="127"/>
        <v>-87562627.607676268</v>
      </c>
      <c r="AV398" s="108">
        <f t="shared" si="139"/>
        <v>29133700.078646868</v>
      </c>
      <c r="AW398" s="112">
        <f t="shared" si="140"/>
        <v>32.09509456284534</v>
      </c>
      <c r="AX398" s="109">
        <f t="shared" si="141"/>
        <v>42.40610786810106</v>
      </c>
      <c r="AY398" s="112">
        <f t="shared" si="142"/>
        <v>38.470568691010669</v>
      </c>
      <c r="AZ398" s="108">
        <f t="shared" ref="AZ398:AZ461" si="153">AY398*P398</f>
        <v>14234.110415673948</v>
      </c>
      <c r="BA398" s="109">
        <f t="shared" si="133"/>
        <v>8314.4121229015018</v>
      </c>
    </row>
    <row r="399" spans="1:53" x14ac:dyDescent="0.2">
      <c r="A399" s="21" t="b">
        <f t="shared" si="143"/>
        <v>0</v>
      </c>
      <c r="B399" t="s">
        <v>391</v>
      </c>
      <c r="C399" t="s">
        <v>955</v>
      </c>
      <c r="D399">
        <v>2727</v>
      </c>
      <c r="E399" t="s">
        <v>41</v>
      </c>
      <c r="F399">
        <v>2</v>
      </c>
      <c r="G399">
        <v>1862</v>
      </c>
      <c r="H399" t="s">
        <v>42</v>
      </c>
      <c r="I399">
        <v>0</v>
      </c>
      <c r="J399" t="s">
        <v>263</v>
      </c>
      <c r="K399" t="s">
        <v>385</v>
      </c>
      <c r="L399">
        <v>37</v>
      </c>
      <c r="M399" t="s">
        <v>393</v>
      </c>
      <c r="N399">
        <v>35</v>
      </c>
      <c r="O399">
        <v>37035</v>
      </c>
      <c r="P399">
        <v>370</v>
      </c>
      <c r="Q399">
        <v>9490</v>
      </c>
      <c r="R399">
        <v>1966</v>
      </c>
      <c r="S399">
        <v>2026</v>
      </c>
      <c r="T399">
        <v>0</v>
      </c>
      <c r="U399" s="106">
        <v>2144.944470684607</v>
      </c>
      <c r="V399" s="104">
        <f>IFERROR(VLOOKUP($C$4&amp;"yr",LOOKUPS!$B$12:$D$26,2,FALSE),"")</f>
        <v>0.12499399999999999</v>
      </c>
      <c r="W399" s="106">
        <v>12.096652463999998</v>
      </c>
      <c r="X399" s="106">
        <v>22.503329116646757</v>
      </c>
      <c r="Y399" s="104">
        <v>0.28837405349999995</v>
      </c>
      <c r="Z399" s="104">
        <v>0.40523262947102195</v>
      </c>
      <c r="AA399" s="105">
        <v>17.374818043499832</v>
      </c>
      <c r="AB399" s="105">
        <v>4.82</v>
      </c>
      <c r="AC399" s="106">
        <f>IFERROR((VLOOKUP($C$4&amp;"yr",LOOKUPS!$B$12:$D$26,3,FALSE))*SUM(AA399:AB399),"")</f>
        <v>25.133576917069533</v>
      </c>
      <c r="AD399" s="106">
        <f>IFERROR(VLOOKUP($C$4,LOOKUPS!$F$12:$I$26,4,FALSE),"")</f>
        <v>84.990216928104203</v>
      </c>
      <c r="AE399" s="106">
        <v>205.4</v>
      </c>
      <c r="AF399" s="107">
        <f t="shared" si="144"/>
        <v>0.8841721854304635</v>
      </c>
      <c r="AG399" s="108">
        <f t="shared" si="145"/>
        <v>12303595.199999999</v>
      </c>
      <c r="AH399" s="109">
        <f t="shared" si="146"/>
        <v>263.30160020500006</v>
      </c>
      <c r="AI399" s="108">
        <f t="shared" si="147"/>
        <v>13335.657653679998</v>
      </c>
      <c r="AJ399" s="108">
        <f t="shared" si="148"/>
        <v>922608.80711832026</v>
      </c>
      <c r="AK399" s="108">
        <f t="shared" si="134"/>
        <v>12303595.200000001</v>
      </c>
      <c r="AL399" s="108">
        <f t="shared" si="135"/>
        <v>114631.15549668878</v>
      </c>
      <c r="AM399" s="108">
        <f t="shared" si="136"/>
        <v>1031680.3994701989</v>
      </c>
      <c r="AN399" s="107">
        <f t="shared" si="137"/>
        <v>0.12424676050375906</v>
      </c>
      <c r="AO399" s="107">
        <f t="shared" si="138"/>
        <v>0.75992542492670445</v>
      </c>
      <c r="AP399" s="108">
        <f t="shared" si="149"/>
        <v>70592525.331396595</v>
      </c>
      <c r="AQ399" s="108">
        <f t="shared" si="150"/>
        <v>5925162.566352861</v>
      </c>
      <c r="AR399" s="108">
        <f t="shared" si="151"/>
        <v>11160478.099935928</v>
      </c>
      <c r="AS399" s="108">
        <f>LOOKUPS!$C$4*('Unit Level Costs'!AK399-'Unit Level Costs'!AG399)</f>
        <v>2.9406903970452491E-9</v>
      </c>
      <c r="AT399" s="108">
        <f t="shared" si="152"/>
        <v>25929818.673917267</v>
      </c>
      <c r="AU399" s="108">
        <f t="shared" ref="AU399:AU462" si="154">-AM399*AD399</f>
        <v>-87682740.951445401</v>
      </c>
      <c r="AV399" s="108">
        <f t="shared" si="139"/>
        <v>25925243.720157251</v>
      </c>
      <c r="AW399" s="112">
        <f t="shared" si="140"/>
        <v>28.099930891763599</v>
      </c>
      <c r="AX399" s="109">
        <f t="shared" si="141"/>
        <v>36.977221672079025</v>
      </c>
      <c r="AY399" s="112">
        <f t="shared" si="142"/>
        <v>33.545515442328785</v>
      </c>
      <c r="AZ399" s="108">
        <f t="shared" si="153"/>
        <v>12411.84071366165</v>
      </c>
      <c r="BA399" s="109">
        <f t="shared" si="133"/>
        <v>7398.75676945127</v>
      </c>
    </row>
    <row r="400" spans="1:53" x14ac:dyDescent="0.2">
      <c r="A400" s="21" t="b">
        <f t="shared" si="143"/>
        <v>0</v>
      </c>
      <c r="B400" t="s">
        <v>956</v>
      </c>
      <c r="C400" t="s">
        <v>957</v>
      </c>
      <c r="D400">
        <v>2832</v>
      </c>
      <c r="E400" t="s">
        <v>41</v>
      </c>
      <c r="F400">
        <v>7</v>
      </c>
      <c r="G400">
        <v>1895</v>
      </c>
      <c r="H400" t="s">
        <v>42</v>
      </c>
      <c r="I400">
        <v>0</v>
      </c>
      <c r="J400" t="s">
        <v>191</v>
      </c>
      <c r="K400" t="s">
        <v>134</v>
      </c>
      <c r="L400">
        <v>39</v>
      </c>
      <c r="M400" t="s">
        <v>958</v>
      </c>
      <c r="N400">
        <v>61</v>
      </c>
      <c r="O400">
        <v>39061</v>
      </c>
      <c r="P400">
        <v>510</v>
      </c>
      <c r="Q400">
        <v>10361</v>
      </c>
      <c r="R400">
        <v>1975</v>
      </c>
      <c r="S400">
        <v>2027</v>
      </c>
      <c r="T400">
        <v>0</v>
      </c>
      <c r="U400" s="106">
        <v>2435.7301122642502</v>
      </c>
      <c r="V400" s="104">
        <f>IFERROR(VLOOKUP($C$4&amp;"yr",LOOKUPS!$B$12:$D$26,2,FALSE),"")</f>
        <v>0.12499399999999999</v>
      </c>
      <c r="W400" s="106">
        <v>13.219753773316283</v>
      </c>
      <c r="X400" s="106">
        <v>21.784885137817856</v>
      </c>
      <c r="Y400" s="104">
        <v>0.31514784716089506</v>
      </c>
      <c r="Z400" s="104">
        <v>0.46016917060773832</v>
      </c>
      <c r="AA400" s="105">
        <v>12.353778135518782</v>
      </c>
      <c r="AB400" s="105">
        <v>4.82</v>
      </c>
      <c r="AC400" s="106">
        <f>IFERROR((VLOOKUP($C$4&amp;"yr",LOOKUPS!$B$12:$D$26,3,FALSE))*SUM(AA400:AB400),"")</f>
        <v>19.447714006025009</v>
      </c>
      <c r="AD400" s="106">
        <f>IFERROR(VLOOKUP($C$4,LOOKUPS!$F$12:$I$26,4,FALSE),"")</f>
        <v>84.990216928104203</v>
      </c>
      <c r="AE400" s="106">
        <v>205.4</v>
      </c>
      <c r="AF400" s="107">
        <f t="shared" si="144"/>
        <v>0.96532223532613615</v>
      </c>
      <c r="AG400" s="108">
        <f t="shared" si="145"/>
        <v>18515521.440000001</v>
      </c>
      <c r="AH400" s="109">
        <f t="shared" si="146"/>
        <v>349.27459794794351</v>
      </c>
      <c r="AI400" s="108">
        <f t="shared" si="147"/>
        <v>15128.812776666775</v>
      </c>
      <c r="AJ400" s="108">
        <f t="shared" si="148"/>
        <v>1223858.191209594</v>
      </c>
      <c r="AK400" s="108">
        <f t="shared" si="134"/>
        <v>18515521.439999998</v>
      </c>
      <c r="AL400" s="108">
        <f t="shared" si="135"/>
        <v>172506.94474172185</v>
      </c>
      <c r="AM400" s="108">
        <f t="shared" si="136"/>
        <v>1552562.5026754965</v>
      </c>
      <c r="AN400" s="107">
        <f t="shared" si="137"/>
        <v>0.14095337677253725</v>
      </c>
      <c r="AO400" s="107">
        <f t="shared" si="138"/>
        <v>0.82436885855359887</v>
      </c>
      <c r="AP400" s="108">
        <f t="shared" si="149"/>
        <v>106337227.52691539</v>
      </c>
      <c r="AQ400" s="108">
        <f t="shared" si="150"/>
        <v>7608906.9978534617</v>
      </c>
      <c r="AR400" s="108">
        <f t="shared" si="151"/>
        <v>16179103.941247072</v>
      </c>
      <c r="AS400" s="108">
        <f>LOOKUPS!$C$4*('Unit Level Costs'!AK400-'Unit Level Costs'!AG400)</f>
        <v>-5.8813807940904981E-9</v>
      </c>
      <c r="AT400" s="108">
        <f t="shared" si="152"/>
        <v>30193791.528511494</v>
      </c>
      <c r="AU400" s="108">
        <f t="shared" si="154"/>
        <v>-131952623.89683081</v>
      </c>
      <c r="AV400" s="108">
        <f t="shared" si="139"/>
        <v>28366406.097696587</v>
      </c>
      <c r="AW400" s="112">
        <f t="shared" si="140"/>
        <v>23.177853693703511</v>
      </c>
      <c r="AX400" s="109">
        <f t="shared" si="141"/>
        <v>28.115877320220889</v>
      </c>
      <c r="AY400" s="112">
        <f t="shared" si="142"/>
        <v>25.506556581893211</v>
      </c>
      <c r="AZ400" s="108">
        <f t="shared" si="153"/>
        <v>13008.343856765538</v>
      </c>
      <c r="BA400" s="109">
        <f t="shared" si="133"/>
        <v>8095.435530164551</v>
      </c>
    </row>
    <row r="401" spans="1:53" x14ac:dyDescent="0.2">
      <c r="A401" s="21" t="b">
        <f t="shared" si="143"/>
        <v>0</v>
      </c>
      <c r="B401" t="s">
        <v>956</v>
      </c>
      <c r="C401" t="s">
        <v>959</v>
      </c>
      <c r="D401">
        <v>2832</v>
      </c>
      <c r="E401" t="s">
        <v>41</v>
      </c>
      <c r="F401">
        <v>8</v>
      </c>
      <c r="G401">
        <v>1896</v>
      </c>
      <c r="H401" t="s">
        <v>42</v>
      </c>
      <c r="I401">
        <v>0</v>
      </c>
      <c r="J401" t="s">
        <v>191</v>
      </c>
      <c r="K401" t="s">
        <v>134</v>
      </c>
      <c r="L401">
        <v>39</v>
      </c>
      <c r="M401" t="s">
        <v>958</v>
      </c>
      <c r="N401">
        <v>61</v>
      </c>
      <c r="O401">
        <v>39061</v>
      </c>
      <c r="P401">
        <v>510</v>
      </c>
      <c r="Q401">
        <v>10396</v>
      </c>
      <c r="R401">
        <v>1978</v>
      </c>
      <c r="S401">
        <v>2027</v>
      </c>
      <c r="T401">
        <v>0</v>
      </c>
      <c r="U401" s="106">
        <v>2447.770702559304</v>
      </c>
      <c r="V401" s="104">
        <f>IFERROR(VLOOKUP($C$4&amp;"yr",LOOKUPS!$B$12:$D$26,2,FALSE),"")</f>
        <v>0.12499399999999999</v>
      </c>
      <c r="W401" s="106">
        <v>13.26443887541881</v>
      </c>
      <c r="X401" s="106">
        <v>21.839778697927898</v>
      </c>
      <c r="Y401" s="104">
        <v>0.31621310253321527</v>
      </c>
      <c r="Z401" s="104">
        <v>0.46244393348963753</v>
      </c>
      <c r="AA401" s="105">
        <v>12.353778135518782</v>
      </c>
      <c r="AB401" s="105">
        <v>4.82</v>
      </c>
      <c r="AC401" s="106">
        <f>IFERROR((VLOOKUP($C$4&amp;"yr",LOOKUPS!$B$12:$D$26,3,FALSE))*SUM(AA401:AB401),"")</f>
        <v>19.447714006025009</v>
      </c>
      <c r="AD401" s="106">
        <f>IFERROR(VLOOKUP($C$4,LOOKUPS!$F$12:$I$26,4,FALSE),"")</f>
        <v>84.990216928104203</v>
      </c>
      <c r="AE401" s="106">
        <v>205.4</v>
      </c>
      <c r="AF401" s="107">
        <f t="shared" si="144"/>
        <v>0.96858314433457315</v>
      </c>
      <c r="AG401" s="108">
        <f t="shared" si="145"/>
        <v>18578067.84</v>
      </c>
      <c r="AH401" s="109">
        <f t="shared" si="146"/>
        <v>348.7313177080602</v>
      </c>
      <c r="AI401" s="108">
        <f t="shared" si="147"/>
        <v>15203.567132558272</v>
      </c>
      <c r="AJ401" s="108">
        <f t="shared" si="148"/>
        <v>1221954.5372490429</v>
      </c>
      <c r="AK401" s="108">
        <f t="shared" si="134"/>
        <v>18578067.84</v>
      </c>
      <c r="AL401" s="108">
        <f t="shared" si="135"/>
        <v>173089.68222516554</v>
      </c>
      <c r="AM401" s="108">
        <f t="shared" si="136"/>
        <v>1557807.14002649</v>
      </c>
      <c r="AN401" s="107">
        <f t="shared" si="137"/>
        <v>0.14164985435124142</v>
      </c>
      <c r="AO401" s="107">
        <f t="shared" si="138"/>
        <v>0.82693328998333171</v>
      </c>
      <c r="AP401" s="108">
        <f t="shared" si="149"/>
        <v>106696666.133021</v>
      </c>
      <c r="AQ401" s="108">
        <f t="shared" si="150"/>
        <v>7616214.8037808193</v>
      </c>
      <c r="AR401" s="108">
        <f t="shared" si="151"/>
        <v>16208541.267880606</v>
      </c>
      <c r="AS401" s="108">
        <f>LOOKUPS!$C$4*('Unit Level Costs'!AK401-'Unit Level Costs'!AG401)</f>
        <v>0</v>
      </c>
      <c r="AT401" s="108">
        <f t="shared" si="152"/>
        <v>30295787.735778932</v>
      </c>
      <c r="AU401" s="108">
        <f t="shared" si="154"/>
        <v>-132398366.76300098</v>
      </c>
      <c r="AV401" s="108">
        <f t="shared" si="139"/>
        <v>28418843.177460387</v>
      </c>
      <c r="AW401" s="112">
        <f t="shared" si="140"/>
        <v>23.256874385391662</v>
      </c>
      <c r="AX401" s="109">
        <f t="shared" si="141"/>
        <v>28.124244926529013</v>
      </c>
      <c r="AY401" s="112">
        <f t="shared" si="142"/>
        <v>25.514147624538701</v>
      </c>
      <c r="AZ401" s="108">
        <f t="shared" si="153"/>
        <v>13012.215288514737</v>
      </c>
      <c r="BA401" s="109">
        <f t="shared" si="133"/>
        <v>8110.4004501884665</v>
      </c>
    </row>
    <row r="402" spans="1:53" x14ac:dyDescent="0.2">
      <c r="A402" s="21" t="b">
        <f t="shared" si="143"/>
        <v>0</v>
      </c>
      <c r="B402" t="s">
        <v>960</v>
      </c>
      <c r="C402" t="s">
        <v>961</v>
      </c>
      <c r="D402">
        <v>2866</v>
      </c>
      <c r="E402" t="s">
        <v>41</v>
      </c>
      <c r="F402">
        <v>5</v>
      </c>
      <c r="G402">
        <v>1960</v>
      </c>
      <c r="H402" t="s">
        <v>42</v>
      </c>
      <c r="I402">
        <v>0</v>
      </c>
      <c r="J402" t="s">
        <v>421</v>
      </c>
      <c r="K402" t="s">
        <v>134</v>
      </c>
      <c r="L402">
        <v>39</v>
      </c>
      <c r="M402" t="s">
        <v>279</v>
      </c>
      <c r="N402">
        <v>81</v>
      </c>
      <c r="O402">
        <v>39081</v>
      </c>
      <c r="P402">
        <v>290</v>
      </c>
      <c r="Q402">
        <v>11309</v>
      </c>
      <c r="R402">
        <v>1967</v>
      </c>
      <c r="S402">
        <v>2028</v>
      </c>
      <c r="T402">
        <v>0</v>
      </c>
      <c r="U402" s="106">
        <v>2775.4574662612449</v>
      </c>
      <c r="V402" s="104">
        <f>IFERROR(VLOOKUP($C$4&amp;"yr",LOOKUPS!$B$12:$D$26,2,FALSE),"")</f>
        <v>0.12499399999999999</v>
      </c>
      <c r="W402" s="106">
        <v>14.429347294871997</v>
      </c>
      <c r="X402" s="106">
        <v>27.477392762172656</v>
      </c>
      <c r="Y402" s="104">
        <v>0.34398354265073783</v>
      </c>
      <c r="Z402" s="104">
        <v>0.52435200183949282</v>
      </c>
      <c r="AA402" s="105">
        <v>16.635398438995143</v>
      </c>
      <c r="AB402" s="105">
        <v>4.82</v>
      </c>
      <c r="AC402" s="106">
        <f>IFERROR((VLOOKUP($C$4&amp;"yr",LOOKUPS!$B$12:$D$26,3,FALSE))*SUM(AA402:AB402),"")</f>
        <v>24.29625266113807</v>
      </c>
      <c r="AD402" s="106">
        <f>IFERROR(VLOOKUP($C$4,LOOKUPS!$F$12:$I$26,4,FALSE),"")</f>
        <v>84.990216928104203</v>
      </c>
      <c r="AE402" s="106">
        <v>205.4</v>
      </c>
      <c r="AF402" s="107">
        <f t="shared" si="144"/>
        <v>1.0536462850403701</v>
      </c>
      <c r="AG402" s="108">
        <f t="shared" si="145"/>
        <v>11491753.439999999</v>
      </c>
      <c r="AH402" s="109">
        <f t="shared" si="146"/>
        <v>190.24477263128603</v>
      </c>
      <c r="AI402" s="108">
        <f t="shared" si="147"/>
        <v>17238.896788802827</v>
      </c>
      <c r="AJ402" s="108">
        <f t="shared" si="148"/>
        <v>666617.68330002623</v>
      </c>
      <c r="AK402" s="108">
        <f t="shared" si="134"/>
        <v>11491753.440000001</v>
      </c>
      <c r="AL402" s="108">
        <f t="shared" si="135"/>
        <v>107067.32090066225</v>
      </c>
      <c r="AM402" s="108">
        <f t="shared" si="136"/>
        <v>963605.88810596021</v>
      </c>
      <c r="AN402" s="107">
        <f t="shared" si="137"/>
        <v>0.16061278238320331</v>
      </c>
      <c r="AO402" s="107">
        <f t="shared" si="138"/>
        <v>0.89303350265716674</v>
      </c>
      <c r="AP402" s="108">
        <f t="shared" si="149"/>
        <v>65998866.22943677</v>
      </c>
      <c r="AQ402" s="108">
        <f t="shared" si="150"/>
        <v>5227430.3385400809</v>
      </c>
      <c r="AR402" s="108">
        <f t="shared" si="151"/>
        <v>9618858.0652390718</v>
      </c>
      <c r="AS402" s="108">
        <f>LOOKUPS!$C$4*('Unit Level Costs'!AK402-'Unit Level Costs'!AG402)</f>
        <v>2.9406903970452491E-9</v>
      </c>
      <c r="AT402" s="108">
        <f t="shared" si="152"/>
        <v>23412012.123182748</v>
      </c>
      <c r="AU402" s="108">
        <f t="shared" si="154"/>
        <v>-81897073.46332407</v>
      </c>
      <c r="AV402" s="108">
        <f t="shared" si="139"/>
        <v>22360093.293074593</v>
      </c>
      <c r="AW402" s="112">
        <f t="shared" si="140"/>
        <v>33.542604484152172</v>
      </c>
      <c r="AX402" s="109">
        <f t="shared" si="141"/>
        <v>37.560298000408942</v>
      </c>
      <c r="AY402" s="112">
        <f t="shared" si="142"/>
        <v>34.074478817389945</v>
      </c>
      <c r="AZ402" s="108">
        <f t="shared" si="153"/>
        <v>9881.5988570430836</v>
      </c>
      <c r="BA402" s="109">
        <f t="shared" si="133"/>
        <v>6381.3051635486845</v>
      </c>
    </row>
    <row r="403" spans="1:53" x14ac:dyDescent="0.2">
      <c r="A403" s="21" t="b">
        <f t="shared" si="143"/>
        <v>0</v>
      </c>
      <c r="B403" t="s">
        <v>960</v>
      </c>
      <c r="C403" t="s">
        <v>962</v>
      </c>
      <c r="D403">
        <v>2866</v>
      </c>
      <c r="E403" t="s">
        <v>41</v>
      </c>
      <c r="F403">
        <v>6</v>
      </c>
      <c r="G403">
        <v>1961</v>
      </c>
      <c r="H403" t="s">
        <v>42</v>
      </c>
      <c r="I403">
        <v>0</v>
      </c>
      <c r="J403" t="s">
        <v>421</v>
      </c>
      <c r="K403" t="s">
        <v>134</v>
      </c>
      <c r="L403">
        <v>39</v>
      </c>
      <c r="M403" t="s">
        <v>279</v>
      </c>
      <c r="N403">
        <v>81</v>
      </c>
      <c r="O403">
        <v>39081</v>
      </c>
      <c r="P403">
        <v>600</v>
      </c>
      <c r="Q403">
        <v>10917</v>
      </c>
      <c r="R403">
        <v>1969</v>
      </c>
      <c r="S403">
        <v>2028</v>
      </c>
      <c r="T403">
        <v>0</v>
      </c>
      <c r="U403" s="106">
        <v>2631.4111832299664</v>
      </c>
      <c r="V403" s="104">
        <f>IFERROR(VLOOKUP($C$4&amp;"yr",LOOKUPS!$B$12:$D$26,2,FALSE),"")</f>
        <v>0.12499399999999999</v>
      </c>
      <c r="W403" s="106">
        <v>13.929137379247575</v>
      </c>
      <c r="X403" s="106">
        <v>21.824574459042459</v>
      </c>
      <c r="Y403" s="104">
        <v>0.3320589576137789</v>
      </c>
      <c r="Z403" s="104">
        <v>0.49713812528647339</v>
      </c>
      <c r="AA403" s="105">
        <v>16.635398438995143</v>
      </c>
      <c r="AB403" s="105">
        <v>4.82</v>
      </c>
      <c r="AC403" s="106">
        <f>IFERROR((VLOOKUP($C$4&amp;"yr",LOOKUPS!$B$12:$D$26,3,FALSE))*SUM(AA403:AB403),"")</f>
        <v>24.29625266113807</v>
      </c>
      <c r="AD403" s="106">
        <f>IFERROR(VLOOKUP($C$4,LOOKUPS!$F$12:$I$26,4,FALSE),"")</f>
        <v>84.990216928104203</v>
      </c>
      <c r="AE403" s="106">
        <v>205.4</v>
      </c>
      <c r="AF403" s="107">
        <f t="shared" si="144"/>
        <v>1.017124104145877</v>
      </c>
      <c r="AG403" s="108">
        <f t="shared" si="145"/>
        <v>22951900.800000001</v>
      </c>
      <c r="AH403" s="109">
        <f t="shared" si="146"/>
        <v>400.76462543173267</v>
      </c>
      <c r="AI403" s="108">
        <f t="shared" si="147"/>
        <v>16344.256913752428</v>
      </c>
      <c r="AJ403" s="108">
        <f t="shared" si="148"/>
        <v>1404279.2475127913</v>
      </c>
      <c r="AK403" s="108">
        <f t="shared" si="134"/>
        <v>22951900.799999997</v>
      </c>
      <c r="AL403" s="108">
        <f t="shared" si="135"/>
        <v>213840.17165562912</v>
      </c>
      <c r="AM403" s="108">
        <f t="shared" si="136"/>
        <v>1924561.544900662</v>
      </c>
      <c r="AN403" s="107">
        <f t="shared" si="137"/>
        <v>0.15227752744646417</v>
      </c>
      <c r="AO403" s="107">
        <f t="shared" si="138"/>
        <v>0.86484657669941278</v>
      </c>
      <c r="AP403" s="108">
        <f t="shared" si="149"/>
        <v>131815737.19140051</v>
      </c>
      <c r="AQ403" s="108">
        <f t="shared" si="150"/>
        <v>8746517.4082851093</v>
      </c>
      <c r="AR403" s="108">
        <f t="shared" si="151"/>
        <v>19560398.557432078</v>
      </c>
      <c r="AS403" s="108">
        <f>LOOKUPS!$C$4*('Unit Level Costs'!AK403-'Unit Level Costs'!AG403)</f>
        <v>-5.8813807940904981E-9</v>
      </c>
      <c r="AT403" s="108">
        <f t="shared" si="152"/>
        <v>46759633.556816705</v>
      </c>
      <c r="AU403" s="108">
        <f t="shared" si="154"/>
        <v>-163568903.19259462</v>
      </c>
      <c r="AV403" s="108">
        <f t="shared" si="139"/>
        <v>43313383.521339774</v>
      </c>
      <c r="AW403" s="112">
        <f t="shared" si="140"/>
        <v>30.843853598246127</v>
      </c>
      <c r="AX403" s="109">
        <f t="shared" si="141"/>
        <v>35.663959862058007</v>
      </c>
      <c r="AY403" s="112">
        <f t="shared" si="142"/>
        <v>32.35413214375216</v>
      </c>
      <c r="AZ403" s="108">
        <f t="shared" si="153"/>
        <v>19412.479286251295</v>
      </c>
      <c r="BA403" s="109">
        <f t="shared" si="133"/>
        <v>12361.125434172309</v>
      </c>
    </row>
    <row r="404" spans="1:53" x14ac:dyDescent="0.2">
      <c r="A404" s="21" t="b">
        <f t="shared" si="143"/>
        <v>0</v>
      </c>
      <c r="B404" t="s">
        <v>960</v>
      </c>
      <c r="C404" t="s">
        <v>963</v>
      </c>
      <c r="D404">
        <v>2866</v>
      </c>
      <c r="E404" t="s">
        <v>41</v>
      </c>
      <c r="F404">
        <v>7</v>
      </c>
      <c r="G404">
        <v>1962</v>
      </c>
      <c r="H404" t="s">
        <v>42</v>
      </c>
      <c r="I404">
        <v>0</v>
      </c>
      <c r="J404" t="s">
        <v>421</v>
      </c>
      <c r="K404" t="s">
        <v>134</v>
      </c>
      <c r="L404">
        <v>39</v>
      </c>
      <c r="M404" t="s">
        <v>279</v>
      </c>
      <c r="N404">
        <v>81</v>
      </c>
      <c r="O404">
        <v>39081</v>
      </c>
      <c r="P404">
        <v>600</v>
      </c>
      <c r="Q404">
        <v>11011</v>
      </c>
      <c r="R404">
        <v>1971</v>
      </c>
      <c r="S404">
        <v>2028</v>
      </c>
      <c r="T404">
        <v>0</v>
      </c>
      <c r="U404" s="106">
        <v>2665.4903784532917</v>
      </c>
      <c r="V404" s="104">
        <f>IFERROR(VLOOKUP($C$4&amp;"yr",LOOKUPS!$B$12:$D$26,2,FALSE),"")</f>
        <v>0.12499399999999999</v>
      </c>
      <c r="W404" s="106">
        <v>14.04911473901562</v>
      </c>
      <c r="X404" s="106">
        <v>21.971961039812932</v>
      </c>
      <c r="Y404" s="104">
        <v>0.33491911728749896</v>
      </c>
      <c r="Z404" s="104">
        <v>0.50357652128196373</v>
      </c>
      <c r="AA404" s="105">
        <v>16.635398438995143</v>
      </c>
      <c r="AB404" s="105">
        <v>4.82</v>
      </c>
      <c r="AC404" s="106">
        <f>IFERROR((VLOOKUP($C$4&amp;"yr",LOOKUPS!$B$12:$D$26,3,FALSE))*SUM(AA404:AB404),"")</f>
        <v>24.29625266113807</v>
      </c>
      <c r="AD404" s="106">
        <f>IFERROR(VLOOKUP($C$4,LOOKUPS!$F$12:$I$26,4,FALSE),"")</f>
        <v>84.990216928104203</v>
      </c>
      <c r="AE404" s="106">
        <v>205.4</v>
      </c>
      <c r="AF404" s="107">
        <f t="shared" si="144"/>
        <v>1.0258819740542502</v>
      </c>
      <c r="AG404" s="108">
        <f t="shared" si="145"/>
        <v>23149526.399999999</v>
      </c>
      <c r="AH404" s="109">
        <f t="shared" si="146"/>
        <v>399.04852962750061</v>
      </c>
      <c r="AI404" s="108">
        <f t="shared" si="147"/>
        <v>16555.881075835703</v>
      </c>
      <c r="AJ404" s="108">
        <f t="shared" si="148"/>
        <v>1398266.0478147622</v>
      </c>
      <c r="AK404" s="108">
        <f t="shared" si="134"/>
        <v>23149526.400000002</v>
      </c>
      <c r="AL404" s="108">
        <f t="shared" si="135"/>
        <v>215681.42622516557</v>
      </c>
      <c r="AM404" s="108">
        <f t="shared" si="136"/>
        <v>1941132.83602649</v>
      </c>
      <c r="AN404" s="107">
        <f t="shared" si="137"/>
        <v>0.15424920497943634</v>
      </c>
      <c r="AO404" s="107">
        <f t="shared" si="138"/>
        <v>0.8716327690748138</v>
      </c>
      <c r="AP404" s="108">
        <f t="shared" si="149"/>
        <v>132951120.07215698</v>
      </c>
      <c r="AQ404" s="108">
        <f t="shared" si="150"/>
        <v>8767878.7459700797</v>
      </c>
      <c r="AR404" s="108">
        <f t="shared" si="151"/>
        <v>19644400.141419496</v>
      </c>
      <c r="AS404" s="108">
        <f>LOOKUPS!$C$4*('Unit Level Costs'!AK404-'Unit Level Costs'!AG404)</f>
        <v>5.8813807940904981E-9</v>
      </c>
      <c r="AT404" s="108">
        <f t="shared" si="152"/>
        <v>47162253.832931094</v>
      </c>
      <c r="AU404" s="108">
        <f t="shared" si="154"/>
        <v>-164977300.8201575</v>
      </c>
      <c r="AV404" s="108">
        <f t="shared" si="139"/>
        <v>43548351.972320169</v>
      </c>
      <c r="AW404" s="112">
        <f t="shared" si="140"/>
        <v>31.144539367438973</v>
      </c>
      <c r="AX404" s="109">
        <f t="shared" si="141"/>
        <v>35.731262605577626</v>
      </c>
      <c r="AY404" s="112">
        <f t="shared" si="142"/>
        <v>32.415188792141542</v>
      </c>
      <c r="AZ404" s="108">
        <f t="shared" si="153"/>
        <v>19449.113275284926</v>
      </c>
      <c r="BA404" s="109">
        <f t="shared" si="133"/>
        <v>12428.182640502331</v>
      </c>
    </row>
    <row r="405" spans="1:53" x14ac:dyDescent="0.2">
      <c r="A405" s="21" t="b">
        <f t="shared" si="143"/>
        <v>0</v>
      </c>
      <c r="B405" t="s">
        <v>964</v>
      </c>
      <c r="C405" t="s">
        <v>965</v>
      </c>
      <c r="D405">
        <v>2963</v>
      </c>
      <c r="E405" t="s">
        <v>41</v>
      </c>
      <c r="F405">
        <v>3313</v>
      </c>
      <c r="G405">
        <v>2019</v>
      </c>
      <c r="H405" t="s">
        <v>42</v>
      </c>
      <c r="I405">
        <v>0</v>
      </c>
      <c r="J405" t="s">
        <v>199</v>
      </c>
      <c r="K405" t="s">
        <v>200</v>
      </c>
      <c r="L405">
        <v>40</v>
      </c>
      <c r="M405" t="s">
        <v>966</v>
      </c>
      <c r="N405">
        <v>131</v>
      </c>
      <c r="O405">
        <v>40131</v>
      </c>
      <c r="P405">
        <v>313</v>
      </c>
      <c r="Q405">
        <v>10353</v>
      </c>
      <c r="R405">
        <v>1979</v>
      </c>
      <c r="S405">
        <v>2025</v>
      </c>
      <c r="T405">
        <v>0</v>
      </c>
      <c r="U405" s="106">
        <v>3012.024379546709</v>
      </c>
      <c r="V405" s="104">
        <f>IFERROR(VLOOKUP($C$4&amp;"yr",LOOKUPS!$B$12:$D$26,2,FALSE),"")</f>
        <v>0.12499399999999999</v>
      </c>
      <c r="W405" s="106">
        <v>15.213193089254505</v>
      </c>
      <c r="X405" s="106">
        <v>27.723738437371786</v>
      </c>
      <c r="Y405" s="104">
        <v>0.36266976925084193</v>
      </c>
      <c r="Z405" s="104">
        <v>0.56904529512829949</v>
      </c>
      <c r="AA405" s="105">
        <v>16.763861763155749</v>
      </c>
      <c r="AB405" s="105">
        <v>4.82</v>
      </c>
      <c r="AC405" s="106">
        <f>IFERROR((VLOOKUP($C$4&amp;"yr",LOOKUPS!$B$12:$D$26,3,FALSE))*SUM(AA405:AB405),"")</f>
        <v>24.441725484230602</v>
      </c>
      <c r="AD405" s="106">
        <f>IFERROR(VLOOKUP($C$4,LOOKUPS!$F$12:$I$26,4,FALSE),"")</f>
        <v>84.990216928104203</v>
      </c>
      <c r="AE405" s="106">
        <v>214.13</v>
      </c>
      <c r="AF405" s="107">
        <f t="shared" si="144"/>
        <v>1.0055737503401976</v>
      </c>
      <c r="AG405" s="108">
        <f t="shared" si="145"/>
        <v>11354673.456</v>
      </c>
      <c r="AH405" s="109">
        <f t="shared" si="146"/>
        <v>199.48436222448649</v>
      </c>
      <c r="AI405" s="108">
        <f t="shared" si="147"/>
        <v>16244.325940463286</v>
      </c>
      <c r="AJ405" s="108">
        <f t="shared" si="148"/>
        <v>698993.2052346007</v>
      </c>
      <c r="AK405" s="108">
        <f t="shared" si="134"/>
        <v>11354673.456000002</v>
      </c>
      <c r="AL405" s="108">
        <f t="shared" si="135"/>
        <v>110286.50218331127</v>
      </c>
      <c r="AM405" s="108">
        <f t="shared" si="136"/>
        <v>992578.51964980143</v>
      </c>
      <c r="AN405" s="107">
        <f t="shared" si="137"/>
        <v>0.15777907618758066</v>
      </c>
      <c r="AO405" s="107">
        <f t="shared" si="138"/>
        <v>0.84779467415261689</v>
      </c>
      <c r="AP405" s="108">
        <f t="shared" si="149"/>
        <v>75102865.184235841</v>
      </c>
      <c r="AQ405" s="108">
        <f t="shared" si="150"/>
        <v>5530452.2806575922</v>
      </c>
      <c r="AR405" s="108">
        <f t="shared" si="151"/>
        <v>10633918.599310882</v>
      </c>
      <c r="AS405" s="108">
        <f>LOOKUPS!$C$4*('Unit Level Costs'!AK405-'Unit Level Costs'!AG405)</f>
        <v>2.9406903970452491E-9</v>
      </c>
      <c r="AT405" s="108">
        <f t="shared" si="152"/>
        <v>24260331.698824435</v>
      </c>
      <c r="AU405" s="108">
        <f t="shared" si="154"/>
        <v>-84359463.70321317</v>
      </c>
      <c r="AV405" s="108">
        <f t="shared" si="139"/>
        <v>31168104.059815571</v>
      </c>
      <c r="AW405" s="112">
        <f t="shared" si="140"/>
        <v>44.589995763055704</v>
      </c>
      <c r="AX405" s="109">
        <f t="shared" si="141"/>
        <v>52.595277043494114</v>
      </c>
      <c r="AY405" s="112">
        <f t="shared" si="142"/>
        <v>47.714122329215378</v>
      </c>
      <c r="AZ405" s="108">
        <f t="shared" si="153"/>
        <v>14934.520289044412</v>
      </c>
      <c r="BA405" s="109">
        <f t="shared" si="133"/>
        <v>8895.0068663857219</v>
      </c>
    </row>
    <row r="406" spans="1:53" x14ac:dyDescent="0.2">
      <c r="A406" s="21" t="b">
        <f t="shared" si="143"/>
        <v>0</v>
      </c>
      <c r="B406" t="s">
        <v>445</v>
      </c>
      <c r="C406" t="s">
        <v>967</v>
      </c>
      <c r="D406">
        <v>3</v>
      </c>
      <c r="E406" t="s">
        <v>41</v>
      </c>
      <c r="F406">
        <v>5</v>
      </c>
      <c r="G406">
        <v>5</v>
      </c>
      <c r="H406" t="s">
        <v>42</v>
      </c>
      <c r="I406">
        <v>0</v>
      </c>
      <c r="J406" t="s">
        <v>380</v>
      </c>
      <c r="K406" t="s">
        <v>381</v>
      </c>
      <c r="L406">
        <v>1</v>
      </c>
      <c r="M406" t="s">
        <v>447</v>
      </c>
      <c r="N406">
        <v>97</v>
      </c>
      <c r="O406">
        <v>1097</v>
      </c>
      <c r="P406">
        <v>756</v>
      </c>
      <c r="Q406">
        <v>10141</v>
      </c>
      <c r="R406">
        <v>1971</v>
      </c>
      <c r="S406">
        <v>2028</v>
      </c>
      <c r="T406">
        <v>0</v>
      </c>
      <c r="U406" s="106">
        <v>2357.6225384786367</v>
      </c>
      <c r="V406" s="104">
        <f>IFERROR(VLOOKUP($C$4&amp;"yr",LOOKUPS!$B$12:$D$26,2,FALSE),"")</f>
        <v>0.12499399999999999</v>
      </c>
      <c r="W406" s="106">
        <v>12.926464977599997</v>
      </c>
      <c r="X406" s="106">
        <v>19.620256674199414</v>
      </c>
      <c r="Y406" s="104">
        <v>0.3081560881499999</v>
      </c>
      <c r="Z406" s="104">
        <v>0.44541273381446173</v>
      </c>
      <c r="AA406" s="105">
        <v>15.534726603327039</v>
      </c>
      <c r="AB406" s="105">
        <v>4.82</v>
      </c>
      <c r="AC406" s="106">
        <f>IFERROR((VLOOKUP($C$4&amp;"yr",LOOKUPS!$B$12:$D$26,3,FALSE))*SUM(AA406:AB406),"")</f>
        <v>23.049843693603492</v>
      </c>
      <c r="AD406" s="106">
        <f>IFERROR(VLOOKUP($C$4,LOOKUPS!$F$12:$I$26,4,FALSE),"")</f>
        <v>84.990216928104203</v>
      </c>
      <c r="AE406" s="106">
        <v>205.4</v>
      </c>
      <c r="AF406" s="107">
        <f t="shared" si="144"/>
        <v>0.94482509298738993</v>
      </c>
      <c r="AG406" s="108">
        <f t="shared" si="145"/>
        <v>26863752.384</v>
      </c>
      <c r="AH406" s="109">
        <f t="shared" si="146"/>
        <v>523.03399735860012</v>
      </c>
      <c r="AI406" s="108">
        <f t="shared" si="147"/>
        <v>14657.930533612456</v>
      </c>
      <c r="AJ406" s="108">
        <f t="shared" si="148"/>
        <v>1832711.1267445348</v>
      </c>
      <c r="AK406" s="108">
        <f t="shared" si="134"/>
        <v>26863752.384000003</v>
      </c>
      <c r="AL406" s="108">
        <f t="shared" si="135"/>
        <v>250286.43471258285</v>
      </c>
      <c r="AM406" s="108">
        <f t="shared" si="136"/>
        <v>2252577.9124132455</v>
      </c>
      <c r="AN406" s="107">
        <f t="shared" si="137"/>
        <v>0.13656622206314065</v>
      </c>
      <c r="AO406" s="107">
        <f t="shared" si="138"/>
        <v>0.80825887092424931</v>
      </c>
      <c r="AP406" s="108">
        <f t="shared" si="149"/>
        <v>154132193.86995801</v>
      </c>
      <c r="AQ406" s="108">
        <f t="shared" si="150"/>
        <v>10262061.277508272</v>
      </c>
      <c r="AR406" s="108">
        <f t="shared" si="151"/>
        <v>23690476.193921059</v>
      </c>
      <c r="AS406" s="108">
        <f>LOOKUPS!$C$4*('Unit Level Costs'!AK406-'Unit Level Costs'!AG406)</f>
        <v>5.8813807940904981E-9</v>
      </c>
      <c r="AT406" s="108">
        <f t="shared" si="152"/>
        <v>51921568.788788967</v>
      </c>
      <c r="AU406" s="108">
        <f t="shared" si="154"/>
        <v>-191447085.42345786</v>
      </c>
      <c r="AV406" s="108">
        <f t="shared" si="139"/>
        <v>48559214.706718445</v>
      </c>
      <c r="AW406" s="112">
        <f t="shared" si="140"/>
        <v>26.495836685934634</v>
      </c>
      <c r="AX406" s="109">
        <f t="shared" si="141"/>
        <v>32.781374432224261</v>
      </c>
      <c r="AY406" s="112">
        <f t="shared" si="142"/>
        <v>29.739067796629101</v>
      </c>
      <c r="AZ406" s="108">
        <f t="shared" si="153"/>
        <v>22482.735254251602</v>
      </c>
      <c r="BA406" s="109">
        <f t="shared" si="133"/>
        <v>13858.223375205036</v>
      </c>
    </row>
    <row r="407" spans="1:53" x14ac:dyDescent="0.2">
      <c r="A407" s="21" t="b">
        <f t="shared" si="143"/>
        <v>0</v>
      </c>
      <c r="B407" t="s">
        <v>968</v>
      </c>
      <c r="C407" t="s">
        <v>969</v>
      </c>
      <c r="D407">
        <v>3118</v>
      </c>
      <c r="E407" t="s">
        <v>41</v>
      </c>
      <c r="F407">
        <v>1</v>
      </c>
      <c r="G407">
        <v>2065</v>
      </c>
      <c r="H407" t="s">
        <v>42</v>
      </c>
      <c r="I407">
        <v>0</v>
      </c>
      <c r="J407" t="s">
        <v>172</v>
      </c>
      <c r="K407" t="s">
        <v>72</v>
      </c>
      <c r="L407">
        <v>42</v>
      </c>
      <c r="M407" t="s">
        <v>43</v>
      </c>
      <c r="N407">
        <v>63</v>
      </c>
      <c r="O407">
        <v>42063</v>
      </c>
      <c r="P407">
        <v>850</v>
      </c>
      <c r="Q407">
        <v>9782</v>
      </c>
      <c r="R407">
        <v>1970</v>
      </c>
      <c r="S407">
        <v>2028</v>
      </c>
      <c r="T407">
        <v>0</v>
      </c>
      <c r="U407" s="106">
        <v>2652.0188575234329</v>
      </c>
      <c r="V407" s="104">
        <f>IFERROR(VLOOKUP($C$4&amp;"yr",LOOKUPS!$B$12:$D$26,2,FALSE),"")</f>
        <v>0.12499399999999999</v>
      </c>
      <c r="W407" s="106">
        <v>14.001810649576889</v>
      </c>
      <c r="X407" s="106">
        <v>20.527591352597948</v>
      </c>
      <c r="Y407" s="104">
        <v>0.33379142745271445</v>
      </c>
      <c r="Z407" s="104">
        <v>0.50103142050010596</v>
      </c>
      <c r="AA407" s="105">
        <v>9.440291471118698</v>
      </c>
      <c r="AB407" s="105">
        <v>9.64</v>
      </c>
      <c r="AC407" s="106">
        <f>IFERROR((VLOOKUP($C$4&amp;"yr",LOOKUPS!$B$12:$D$26,3,FALSE))*SUM(AA407:AB407),"")</f>
        <v>21.606663877558326</v>
      </c>
      <c r="AD407" s="106">
        <f>IFERROR(VLOOKUP($C$4,LOOKUPS!$F$12:$I$26,4,FALSE),"")</f>
        <v>84.990216928104203</v>
      </c>
      <c r="AE407" s="106">
        <v>205.4</v>
      </c>
      <c r="AF407" s="107">
        <f t="shared" si="144"/>
        <v>0.9113774834437085</v>
      </c>
      <c r="AG407" s="108">
        <f t="shared" si="145"/>
        <v>29134708.800000001</v>
      </c>
      <c r="AH407" s="109">
        <f t="shared" si="146"/>
        <v>566.27728666519272</v>
      </c>
      <c r="AI407" s="108">
        <f t="shared" si="147"/>
        <v>14683.089355332038</v>
      </c>
      <c r="AJ407" s="108">
        <f t="shared" si="148"/>
        <v>1984235.6124748355</v>
      </c>
      <c r="AK407" s="108">
        <f t="shared" si="134"/>
        <v>29134708.800000004</v>
      </c>
      <c r="AL407" s="108">
        <f t="shared" si="135"/>
        <v>271444.66966887418</v>
      </c>
      <c r="AM407" s="108">
        <f t="shared" si="136"/>
        <v>2443002.0270198677</v>
      </c>
      <c r="AN407" s="107">
        <f t="shared" si="137"/>
        <v>0.13680062385853217</v>
      </c>
      <c r="AO407" s="107">
        <f t="shared" si="138"/>
        <v>0.7745768595851763</v>
      </c>
      <c r="AP407" s="108">
        <f t="shared" si="149"/>
        <v>187713244.68465477</v>
      </c>
      <c r="AQ407" s="108">
        <f t="shared" si="150"/>
        <v>11624308.73292104</v>
      </c>
      <c r="AR407" s="108">
        <f t="shared" si="151"/>
        <v>27782891.330019873</v>
      </c>
      <c r="AS407" s="108">
        <f>LOOKUPS!$C$4*('Unit Level Costs'!AK407-'Unit Level Costs'!AG407)</f>
        <v>5.8813807940904981E-9</v>
      </c>
      <c r="AT407" s="108">
        <f t="shared" si="152"/>
        <v>52785123.650011942</v>
      </c>
      <c r="AU407" s="108">
        <f t="shared" si="154"/>
        <v>-207631272.23221684</v>
      </c>
      <c r="AV407" s="108">
        <f t="shared" si="139"/>
        <v>72274296.16539079</v>
      </c>
      <c r="AW407" s="112">
        <f t="shared" si="140"/>
        <v>36.424251087423414</v>
      </c>
      <c r="AX407" s="109">
        <f t="shared" si="141"/>
        <v>47.024708570470821</v>
      </c>
      <c r="AY407" s="112">
        <f t="shared" si="142"/>
        <v>42.660535762016529</v>
      </c>
      <c r="AZ407" s="108">
        <f t="shared" si="153"/>
        <v>36261.455397714053</v>
      </c>
      <c r="BA407" s="109">
        <f t="shared" si="133"/>
        <v>20626.226074597827</v>
      </c>
    </row>
    <row r="408" spans="1:53" x14ac:dyDescent="0.2">
      <c r="A408" s="21" t="b">
        <f t="shared" si="143"/>
        <v>0</v>
      </c>
      <c r="B408" t="s">
        <v>968</v>
      </c>
      <c r="C408" t="s">
        <v>970</v>
      </c>
      <c r="D408">
        <v>3118</v>
      </c>
      <c r="E408" t="s">
        <v>41</v>
      </c>
      <c r="F408">
        <v>2</v>
      </c>
      <c r="G408">
        <v>2066</v>
      </c>
      <c r="H408" t="s">
        <v>42</v>
      </c>
      <c r="I408">
        <v>0</v>
      </c>
      <c r="J408" t="s">
        <v>172</v>
      </c>
      <c r="K408" t="s">
        <v>72</v>
      </c>
      <c r="L408">
        <v>42</v>
      </c>
      <c r="M408" t="s">
        <v>43</v>
      </c>
      <c r="N408">
        <v>63</v>
      </c>
      <c r="O408">
        <v>42063</v>
      </c>
      <c r="P408">
        <v>850</v>
      </c>
      <c r="Q408">
        <v>9704</v>
      </c>
      <c r="R408">
        <v>1971</v>
      </c>
      <c r="S408">
        <v>2028</v>
      </c>
      <c r="T408">
        <v>0</v>
      </c>
      <c r="U408" s="106">
        <v>2213.5404521120436</v>
      </c>
      <c r="V408" s="104">
        <f>IFERROR(VLOOKUP($C$4&amp;"yr",LOOKUPS!$B$12:$D$26,2,FALSE),"")</f>
        <v>0.12499399999999999</v>
      </c>
      <c r="W408" s="106">
        <v>12.369432614399999</v>
      </c>
      <c r="X408" s="106">
        <v>18.522291206014589</v>
      </c>
      <c r="Y408" s="104">
        <v>0.29487690359999996</v>
      </c>
      <c r="Z408" s="104">
        <v>0.41819209313308753</v>
      </c>
      <c r="AA408" s="105">
        <v>9.440291471118698</v>
      </c>
      <c r="AB408" s="105">
        <v>9.64</v>
      </c>
      <c r="AC408" s="106">
        <f>IFERROR((VLOOKUP($C$4&amp;"yr",LOOKUPS!$B$12:$D$26,3,FALSE))*SUM(AA408:AB408),"")</f>
        <v>21.606663877558326</v>
      </c>
      <c r="AD408" s="106">
        <f>IFERROR(VLOOKUP($C$4,LOOKUPS!$F$12:$I$26,4,FALSE),"")</f>
        <v>84.990216928104203</v>
      </c>
      <c r="AE408" s="106">
        <v>205.4</v>
      </c>
      <c r="AF408" s="107">
        <f t="shared" si="144"/>
        <v>0.90411031479633497</v>
      </c>
      <c r="AG408" s="108">
        <f t="shared" si="145"/>
        <v>28902393.600000001</v>
      </c>
      <c r="AH408" s="109">
        <f t="shared" si="146"/>
        <v>599.35463193999999</v>
      </c>
      <c r="AI408" s="108">
        <f t="shared" si="147"/>
        <v>13762.136071763482</v>
      </c>
      <c r="AJ408" s="108">
        <f t="shared" si="148"/>
        <v>2100138.6303177602</v>
      </c>
      <c r="AK408" s="108">
        <f t="shared" si="134"/>
        <v>28902393.600000001</v>
      </c>
      <c r="AL408" s="108">
        <f t="shared" si="135"/>
        <v>269280.2161589404</v>
      </c>
      <c r="AM408" s="108">
        <f t="shared" si="136"/>
        <v>2423521.9454304636</v>
      </c>
      <c r="AN408" s="107">
        <f t="shared" si="137"/>
        <v>0.12822020997642289</v>
      </c>
      <c r="AO408" s="107">
        <f t="shared" si="138"/>
        <v>0.77589010481991205</v>
      </c>
      <c r="AP408" s="108">
        <f t="shared" si="149"/>
        <v>165829005.19565162</v>
      </c>
      <c r="AQ408" s="108">
        <f t="shared" si="150"/>
        <v>11101421.028466374</v>
      </c>
      <c r="AR408" s="108">
        <f t="shared" si="151"/>
        <v>25977523.268613845</v>
      </c>
      <c r="AS408" s="108">
        <f>LOOKUPS!$C$4*('Unit Level Costs'!AK408-'Unit Level Costs'!AG408)</f>
        <v>0</v>
      </c>
      <c r="AT408" s="108">
        <f t="shared" si="152"/>
        <v>52364224.074802279</v>
      </c>
      <c r="AU408" s="108">
        <f t="shared" si="154"/>
        <v>-205975655.87215623</v>
      </c>
      <c r="AV408" s="108">
        <f t="shared" si="139"/>
        <v>49296517.695377886</v>
      </c>
      <c r="AW408" s="112">
        <f t="shared" si="140"/>
        <v>23.472982680157219</v>
      </c>
      <c r="AX408" s="109">
        <f t="shared" si="141"/>
        <v>30.252973371280994</v>
      </c>
      <c r="AY408" s="112">
        <f t="shared" si="142"/>
        <v>27.445317401143964</v>
      </c>
      <c r="AZ408" s="108">
        <f t="shared" si="153"/>
        <v>23328.519790972368</v>
      </c>
      <c r="BA408" s="109">
        <f t="shared" si="133"/>
        <v>14068.640894799624</v>
      </c>
    </row>
    <row r="409" spans="1:53" x14ac:dyDescent="0.2">
      <c r="A409" s="21" t="b">
        <f t="shared" si="143"/>
        <v>0</v>
      </c>
      <c r="B409" t="s">
        <v>971</v>
      </c>
      <c r="C409" t="s">
        <v>972</v>
      </c>
      <c r="D409">
        <v>3136</v>
      </c>
      <c r="E409" t="s">
        <v>41</v>
      </c>
      <c r="F409">
        <v>1</v>
      </c>
      <c r="G409">
        <v>2089</v>
      </c>
      <c r="H409" t="s">
        <v>42</v>
      </c>
      <c r="I409">
        <v>0</v>
      </c>
      <c r="J409" t="s">
        <v>172</v>
      </c>
      <c r="K409" t="s">
        <v>72</v>
      </c>
      <c r="L409">
        <v>42</v>
      </c>
      <c r="M409" t="s">
        <v>973</v>
      </c>
      <c r="N409">
        <v>5</v>
      </c>
      <c r="O409">
        <v>42005</v>
      </c>
      <c r="P409">
        <v>850</v>
      </c>
      <c r="Q409">
        <v>9828</v>
      </c>
      <c r="R409">
        <v>1967</v>
      </c>
      <c r="S409">
        <v>2028</v>
      </c>
      <c r="T409">
        <v>0</v>
      </c>
      <c r="U409" s="106">
        <v>2253.8697264196435</v>
      </c>
      <c r="V409" s="104">
        <f>IFERROR(VLOOKUP($C$4&amp;"yr",LOOKUPS!$B$12:$D$26,2,FALSE),"")</f>
        <v>0.12499399999999999</v>
      </c>
      <c r="W409" s="106">
        <v>12.5274921408</v>
      </c>
      <c r="X409" s="106">
        <v>18.716459949178589</v>
      </c>
      <c r="Y409" s="104">
        <v>0.2986449102</v>
      </c>
      <c r="Z409" s="104">
        <v>0.42581128239215082</v>
      </c>
      <c r="AA409" s="105">
        <v>9.4146700853533858</v>
      </c>
      <c r="AB409" s="105">
        <v>9.64</v>
      </c>
      <c r="AC409" s="106">
        <f>IFERROR((VLOOKUP($C$4&amp;"yr",LOOKUPS!$B$12:$D$26,3,FALSE))*SUM(AA409:AB409),"")</f>
        <v>21.577650029884861</v>
      </c>
      <c r="AD409" s="106">
        <f>IFERROR(VLOOKUP($C$4,LOOKUPS!$F$12:$I$26,4,FALSE),"")</f>
        <v>84.990216928104203</v>
      </c>
      <c r="AE409" s="106">
        <v>228.6</v>
      </c>
      <c r="AF409" s="107">
        <f t="shared" si="144"/>
        <v>1.0190877256645197</v>
      </c>
      <c r="AG409" s="108">
        <f t="shared" si="145"/>
        <v>29271715.199999999</v>
      </c>
      <c r="AH409" s="109">
        <f t="shared" si="146"/>
        <v>596.15182633000006</v>
      </c>
      <c r="AI409" s="108">
        <f t="shared" si="147"/>
        <v>14012.87328335006</v>
      </c>
      <c r="AJ409" s="108">
        <f t="shared" si="148"/>
        <v>2088915.9994603205</v>
      </c>
      <c r="AK409" s="108">
        <f t="shared" si="134"/>
        <v>29271715.20000001</v>
      </c>
      <c r="AL409" s="108">
        <f t="shared" si="135"/>
        <v>303525.08821192064</v>
      </c>
      <c r="AM409" s="108">
        <f t="shared" si="136"/>
        <v>2731725.7939072857</v>
      </c>
      <c r="AN409" s="107">
        <f t="shared" si="137"/>
        <v>0.14530267769998292</v>
      </c>
      <c r="AO409" s="107">
        <f t="shared" si="138"/>
        <v>0.87378504796453671</v>
      </c>
      <c r="AP409" s="108">
        <f t="shared" si="149"/>
        <v>167948007.32304871</v>
      </c>
      <c r="AQ409" s="108">
        <f t="shared" si="150"/>
        <v>11157851.781135116</v>
      </c>
      <c r="AR409" s="108">
        <f t="shared" si="151"/>
        <v>26168878.766030543</v>
      </c>
      <c r="AS409" s="108">
        <f>LOOKUPS!$C$4*('Unit Level Costs'!AK409-'Unit Level Costs'!AG409)</f>
        <v>1.7644142382271496E-8</v>
      </c>
      <c r="AT409" s="108">
        <f t="shared" si="152"/>
        <v>58944223.158540785</v>
      </c>
      <c r="AU409" s="108">
        <f t="shared" si="154"/>
        <v>-232169967.81227788</v>
      </c>
      <c r="AV409" s="108">
        <f t="shared" si="139"/>
        <v>32048993.216477305</v>
      </c>
      <c r="AW409" s="112">
        <f t="shared" si="140"/>
        <v>15.342404014693404</v>
      </c>
      <c r="AX409" s="109">
        <f t="shared" si="141"/>
        <v>17.558556363985858</v>
      </c>
      <c r="AY409" s="112">
        <f t="shared" si="142"/>
        <v>15.929017839050944</v>
      </c>
      <c r="AZ409" s="108">
        <f t="shared" si="153"/>
        <v>13539.665163193302</v>
      </c>
      <c r="BA409" s="109">
        <f t="shared" si="133"/>
        <v>9146.4021736521972</v>
      </c>
    </row>
    <row r="410" spans="1:53" x14ac:dyDescent="0.2">
      <c r="A410" s="21" t="b">
        <f t="shared" si="143"/>
        <v>0</v>
      </c>
      <c r="B410" t="s">
        <v>971</v>
      </c>
      <c r="C410" t="s">
        <v>974</v>
      </c>
      <c r="D410">
        <v>3136</v>
      </c>
      <c r="E410" t="s">
        <v>41</v>
      </c>
      <c r="F410">
        <v>2</v>
      </c>
      <c r="G410">
        <v>2090</v>
      </c>
      <c r="H410" t="s">
        <v>42</v>
      </c>
      <c r="I410">
        <v>0</v>
      </c>
      <c r="J410" t="s">
        <v>172</v>
      </c>
      <c r="K410" t="s">
        <v>72</v>
      </c>
      <c r="L410">
        <v>42</v>
      </c>
      <c r="M410" t="s">
        <v>973</v>
      </c>
      <c r="N410">
        <v>5</v>
      </c>
      <c r="O410">
        <v>42005</v>
      </c>
      <c r="P410">
        <v>850</v>
      </c>
      <c r="Q410">
        <v>9794</v>
      </c>
      <c r="R410">
        <v>1968</v>
      </c>
      <c r="S410">
        <v>2028</v>
      </c>
      <c r="T410">
        <v>0</v>
      </c>
      <c r="U410" s="106">
        <v>2242.7686436728495</v>
      </c>
      <c r="V410" s="104">
        <f>IFERROR(VLOOKUP($C$4&amp;"yr",LOOKUPS!$B$12:$D$26,2,FALSE),"")</f>
        <v>0.12499399999999999</v>
      </c>
      <c r="W410" s="106">
        <v>12.484153238399998</v>
      </c>
      <c r="X410" s="106">
        <v>18.663220132504588</v>
      </c>
      <c r="Y410" s="104">
        <v>0.29761174709999999</v>
      </c>
      <c r="Z410" s="104">
        <v>0.42371401553375831</v>
      </c>
      <c r="AA410" s="105">
        <v>9.4146700853533858</v>
      </c>
      <c r="AB410" s="105">
        <v>9.64</v>
      </c>
      <c r="AC410" s="106">
        <f>IFERROR((VLOOKUP($C$4&amp;"yr",LOOKUPS!$B$12:$D$26,3,FALSE))*SUM(AA410:AB410),"")</f>
        <v>21.577650029884861</v>
      </c>
      <c r="AD410" s="106">
        <f>IFERROR(VLOOKUP($C$4,LOOKUPS!$F$12:$I$26,4,FALSE),"")</f>
        <v>84.990216928104203</v>
      </c>
      <c r="AE410" s="106">
        <v>228.6</v>
      </c>
      <c r="AF410" s="107">
        <f t="shared" si="144"/>
        <v>1.0155621881520458</v>
      </c>
      <c r="AG410" s="108">
        <f t="shared" si="145"/>
        <v>29170449.600000001</v>
      </c>
      <c r="AH410" s="109">
        <f t="shared" si="146"/>
        <v>597.03001496500008</v>
      </c>
      <c r="AI410" s="108">
        <f t="shared" si="147"/>
        <v>13943.855068137627</v>
      </c>
      <c r="AJ410" s="108">
        <f t="shared" si="148"/>
        <v>2091993.1724373603</v>
      </c>
      <c r="AK410" s="108">
        <f t="shared" si="134"/>
        <v>29170449.600000001</v>
      </c>
      <c r="AL410" s="108">
        <f t="shared" si="135"/>
        <v>302475.04211920535</v>
      </c>
      <c r="AM410" s="108">
        <f t="shared" si="136"/>
        <v>2722275.3790728478</v>
      </c>
      <c r="AN410" s="107">
        <f t="shared" si="137"/>
        <v>0.14458701209181993</v>
      </c>
      <c r="AO410" s="107">
        <f t="shared" si="138"/>
        <v>0.8709751760602259</v>
      </c>
      <c r="AP410" s="108">
        <f t="shared" si="149"/>
        <v>167366990.61069793</v>
      </c>
      <c r="AQ410" s="108">
        <f t="shared" si="150"/>
        <v>11142502.595004305</v>
      </c>
      <c r="AR410" s="108">
        <f t="shared" si="151"/>
        <v>26116763.338394556</v>
      </c>
      <c r="AS410" s="108">
        <f>LOOKUPS!$C$4*('Unit Level Costs'!AK410-'Unit Level Costs'!AG410)</f>
        <v>0</v>
      </c>
      <c r="AT410" s="108">
        <f t="shared" si="152"/>
        <v>58740305.414606057</v>
      </c>
      <c r="AU410" s="108">
        <f t="shared" si="154"/>
        <v>-231366775.00543845</v>
      </c>
      <c r="AV410" s="108">
        <f t="shared" si="139"/>
        <v>31999786.953264415</v>
      </c>
      <c r="AW410" s="112">
        <f t="shared" si="140"/>
        <v>15.296315195896067</v>
      </c>
      <c r="AX410" s="109">
        <f t="shared" si="141"/>
        <v>17.562286063177492</v>
      </c>
      <c r="AY410" s="112">
        <f t="shared" si="142"/>
        <v>15.932401399961437</v>
      </c>
      <c r="AZ410" s="108">
        <f t="shared" si="153"/>
        <v>13542.541189967222</v>
      </c>
      <c r="BA410" s="109">
        <f t="shared" si="133"/>
        <v>9132.3592903151875</v>
      </c>
    </row>
    <row r="411" spans="1:53" x14ac:dyDescent="0.2">
      <c r="A411" s="21" t="b">
        <f t="shared" si="143"/>
        <v>0</v>
      </c>
      <c r="B411" t="s">
        <v>70</v>
      </c>
      <c r="C411" t="s">
        <v>71</v>
      </c>
      <c r="D411">
        <v>3149</v>
      </c>
      <c r="E411" t="s">
        <v>41</v>
      </c>
      <c r="F411">
        <v>1</v>
      </c>
      <c r="G411">
        <v>2124</v>
      </c>
      <c r="H411" t="s">
        <v>42</v>
      </c>
      <c r="I411">
        <v>0</v>
      </c>
      <c r="J411" t="s">
        <v>161</v>
      </c>
      <c r="K411" t="s">
        <v>72</v>
      </c>
      <c r="L411">
        <v>42</v>
      </c>
      <c r="M411" t="s">
        <v>975</v>
      </c>
      <c r="N411">
        <v>93</v>
      </c>
      <c r="O411">
        <v>42093</v>
      </c>
      <c r="P411">
        <v>752</v>
      </c>
      <c r="Q411">
        <v>10272</v>
      </c>
      <c r="R411">
        <v>1972</v>
      </c>
      <c r="S411">
        <v>9999</v>
      </c>
      <c r="T411" t="s">
        <v>1189</v>
      </c>
      <c r="U411" s="106">
        <v>2401.8979610514275</v>
      </c>
      <c r="V411" s="104">
        <f>IFERROR(VLOOKUP($C$4&amp;"yr",LOOKUPS!$B$12:$D$26,2,FALSE),"")</f>
        <v>0.12499399999999999</v>
      </c>
      <c r="W411" s="106">
        <v>13.0934472192</v>
      </c>
      <c r="X411" s="106">
        <v>19.845283888072853</v>
      </c>
      <c r="Y411" s="104">
        <v>0.3121368048</v>
      </c>
      <c r="Z411" s="104">
        <v>0.45377744728622149</v>
      </c>
      <c r="AA411" s="105">
        <v>9.8533132581484608</v>
      </c>
      <c r="AB411" s="105">
        <v>9.64</v>
      </c>
      <c r="AC411" s="106">
        <f>IFERROR((VLOOKUP($C$4&amp;"yr",LOOKUPS!$B$12:$D$26,3,FALSE))*SUM(AA411:AB411),"")</f>
        <v>22.074372819005507</v>
      </c>
      <c r="AD411" s="106">
        <f>IFERROR(VLOOKUP($C$4,LOOKUPS!$F$12:$I$26,4,FALSE),"")</f>
        <v>84.990216928104203</v>
      </c>
      <c r="AE411" s="106">
        <v>205.4</v>
      </c>
      <c r="AF411" s="107">
        <f t="shared" si="144"/>
        <v>0.95703020956182527</v>
      </c>
      <c r="AG411" s="108">
        <f t="shared" si="145"/>
        <v>27066802.175999999</v>
      </c>
      <c r="AH411" s="109">
        <f t="shared" si="146"/>
        <v>517.27312279040007</v>
      </c>
      <c r="AI411" s="108">
        <f t="shared" si="147"/>
        <v>14933.201938524067</v>
      </c>
      <c r="AJ411" s="108">
        <f t="shared" si="148"/>
        <v>1812525.0222575618</v>
      </c>
      <c r="AK411" s="108">
        <f t="shared" si="134"/>
        <v>27066802.175999999</v>
      </c>
      <c r="AL411" s="108">
        <f t="shared" si="135"/>
        <v>252178.22584370861</v>
      </c>
      <c r="AM411" s="108">
        <f t="shared" si="136"/>
        <v>2269604.0325933774</v>
      </c>
      <c r="AN411" s="107">
        <f t="shared" si="137"/>
        <v>0.1391308935032588</v>
      </c>
      <c r="AO411" s="107">
        <f t="shared" si="138"/>
        <v>0.81789931605856647</v>
      </c>
      <c r="AP411" s="108">
        <f t="shared" si="149"/>
        <v>155297202.74356717</v>
      </c>
      <c r="AQ411" s="108">
        <f t="shared" si="150"/>
        <v>10265431.969445458</v>
      </c>
      <c r="AR411" s="108">
        <f t="shared" si="151"/>
        <v>23732200.712408692</v>
      </c>
      <c r="AS411" s="108">
        <f>LOOKUPS!$C$4*('Unit Level Costs'!AK411-'Unit Level Costs'!AG411)</f>
        <v>0</v>
      </c>
      <c r="AT411" s="108">
        <f t="shared" si="152"/>
        <v>50100085.566984542</v>
      </c>
      <c r="AU411" s="108">
        <f t="shared" si="154"/>
        <v>-192894139.07101122</v>
      </c>
      <c r="AV411" s="108">
        <f t="shared" si="139"/>
        <v>46500781.921394646</v>
      </c>
      <c r="AW411" s="112">
        <f t="shared" si="140"/>
        <v>25.655249638140905</v>
      </c>
      <c r="AX411" s="109">
        <f t="shared" si="141"/>
        <v>31.367246719037279</v>
      </c>
      <c r="AY411" s="112">
        <f t="shared" si="142"/>
        <v>28.456179550972763</v>
      </c>
      <c r="AZ411" s="108">
        <f t="shared" si="153"/>
        <v>21399.047022331517</v>
      </c>
      <c r="BA411" s="109">
        <f t="shared" si="133"/>
        <v>13270.771096288427</v>
      </c>
    </row>
    <row r="412" spans="1:53" x14ac:dyDescent="0.2">
      <c r="A412" s="21" t="b">
        <f t="shared" si="143"/>
        <v>0</v>
      </c>
      <c r="B412" t="s">
        <v>70</v>
      </c>
      <c r="C412" t="s">
        <v>73</v>
      </c>
      <c r="D412">
        <v>3149</v>
      </c>
      <c r="E412" t="s">
        <v>41</v>
      </c>
      <c r="F412">
        <v>2</v>
      </c>
      <c r="G412">
        <v>2125</v>
      </c>
      <c r="H412" t="s">
        <v>42</v>
      </c>
      <c r="I412">
        <v>0</v>
      </c>
      <c r="J412" t="s">
        <v>161</v>
      </c>
      <c r="K412" t="s">
        <v>72</v>
      </c>
      <c r="L412">
        <v>42</v>
      </c>
      <c r="M412" t="s">
        <v>975</v>
      </c>
      <c r="N412">
        <v>93</v>
      </c>
      <c r="O412">
        <v>42093</v>
      </c>
      <c r="P412">
        <v>752</v>
      </c>
      <c r="Q412">
        <v>10097</v>
      </c>
      <c r="R412">
        <v>1973</v>
      </c>
      <c r="S412">
        <v>9999</v>
      </c>
      <c r="T412" t="s">
        <v>1189</v>
      </c>
      <c r="U412" s="106">
        <v>2836.2211666864655</v>
      </c>
      <c r="V412" s="104">
        <f>IFERROR(VLOOKUP($C$4&amp;"yr",LOOKUPS!$B$12:$D$26,2,FALSE),"")</f>
        <v>0.12499399999999999</v>
      </c>
      <c r="W412" s="106">
        <v>14.635037059481816</v>
      </c>
      <c r="X412" s="106">
        <v>21.739054979126252</v>
      </c>
      <c r="Y412" s="104">
        <v>0.34888701419879786</v>
      </c>
      <c r="Z412" s="104">
        <v>0.53583175548171313</v>
      </c>
      <c r="AA412" s="105">
        <v>9.8533132581484608</v>
      </c>
      <c r="AB412" s="105">
        <v>9.64</v>
      </c>
      <c r="AC412" s="106">
        <f>IFERROR((VLOOKUP($C$4&amp;"yr",LOOKUPS!$B$12:$D$26,3,FALSE))*SUM(AA412:AB412),"")</f>
        <v>22.074372819005507</v>
      </c>
      <c r="AD412" s="106">
        <f>IFERROR(VLOOKUP($C$4,LOOKUPS!$F$12:$I$26,4,FALSE),"")</f>
        <v>84.990216928104203</v>
      </c>
      <c r="AE412" s="106">
        <v>205.4</v>
      </c>
      <c r="AF412" s="107">
        <f t="shared" si="144"/>
        <v>0.94072566451964079</v>
      </c>
      <c r="AG412" s="108">
        <f t="shared" si="145"/>
        <v>26605675.776000001</v>
      </c>
      <c r="AH412" s="109">
        <f t="shared" si="146"/>
        <v>489.63696532250401</v>
      </c>
      <c r="AI412" s="108">
        <f t="shared" si="147"/>
        <v>15507.293235098858</v>
      </c>
      <c r="AJ412" s="108">
        <f t="shared" si="148"/>
        <v>1715687.926490054</v>
      </c>
      <c r="AK412" s="108">
        <f t="shared" si="134"/>
        <v>26605675.776000001</v>
      </c>
      <c r="AL412" s="108">
        <f t="shared" si="135"/>
        <v>247881.96518145694</v>
      </c>
      <c r="AM412" s="108">
        <f t="shared" si="136"/>
        <v>2230937.6866331124</v>
      </c>
      <c r="AN412" s="107">
        <f t="shared" si="137"/>
        <v>0.1444796348765901</v>
      </c>
      <c r="AO412" s="107">
        <f t="shared" si="138"/>
        <v>0.79624602964305069</v>
      </c>
      <c r="AP412" s="108">
        <f t="shared" si="149"/>
        <v>173581508.31762636</v>
      </c>
      <c r="AQ412" s="108">
        <f t="shared" si="150"/>
        <v>10644244.908958448</v>
      </c>
      <c r="AR412" s="108">
        <f t="shared" si="151"/>
        <v>25109156.386687454</v>
      </c>
      <c r="AS412" s="108">
        <f>LOOKUPS!$C$4*('Unit Level Costs'!AK412-'Unit Level Costs'!AG412)</f>
        <v>0</v>
      </c>
      <c r="AT412" s="108">
        <f t="shared" si="152"/>
        <v>49246550.230709001</v>
      </c>
      <c r="AU412" s="108">
        <f t="shared" si="154"/>
        <v>-189607877.94003117</v>
      </c>
      <c r="AV412" s="108">
        <f t="shared" si="139"/>
        <v>68973581.903950095</v>
      </c>
      <c r="AW412" s="112">
        <f t="shared" si="140"/>
        <v>40.201706172203423</v>
      </c>
      <c r="AX412" s="109">
        <f t="shared" si="141"/>
        <v>50.489050714922186</v>
      </c>
      <c r="AY412" s="112">
        <f t="shared" si="142"/>
        <v>45.803366338494222</v>
      </c>
      <c r="AZ412" s="108">
        <f t="shared" si="153"/>
        <v>34444.131486547652</v>
      </c>
      <c r="BA412" s="109">
        <f t="shared" si="133"/>
        <v>19684.241410944662</v>
      </c>
    </row>
    <row r="413" spans="1:53" x14ac:dyDescent="0.2">
      <c r="A413" s="21" t="b">
        <f t="shared" si="143"/>
        <v>0</v>
      </c>
      <c r="B413" t="s">
        <v>976</v>
      </c>
      <c r="C413" t="s">
        <v>977</v>
      </c>
      <c r="D413">
        <v>3297</v>
      </c>
      <c r="E413" t="s">
        <v>41</v>
      </c>
      <c r="F413" t="s">
        <v>978</v>
      </c>
      <c r="G413">
        <v>2232</v>
      </c>
      <c r="H413" t="s">
        <v>42</v>
      </c>
      <c r="I413">
        <v>0</v>
      </c>
      <c r="J413" t="s">
        <v>263</v>
      </c>
      <c r="K413" t="s">
        <v>56</v>
      </c>
      <c r="L413">
        <v>45</v>
      </c>
      <c r="M413" t="s">
        <v>979</v>
      </c>
      <c r="N413">
        <v>79</v>
      </c>
      <c r="O413">
        <v>45079</v>
      </c>
      <c r="P413">
        <v>342</v>
      </c>
      <c r="Q413">
        <v>10329</v>
      </c>
      <c r="R413">
        <v>1970</v>
      </c>
      <c r="S413">
        <v>2028</v>
      </c>
      <c r="T413">
        <v>0</v>
      </c>
      <c r="U413" s="106">
        <v>2641.9889586018958</v>
      </c>
      <c r="V413" s="104">
        <f>IFERROR(VLOOKUP($C$4&amp;"yr",LOOKUPS!$B$12:$D$26,2,FALSE),"")</f>
        <v>0.12499399999999999</v>
      </c>
      <c r="W413" s="106">
        <v>13.966487211870378</v>
      </c>
      <c r="X413" s="106">
        <v>25.426089264024348</v>
      </c>
      <c r="Y413" s="104">
        <v>0.33294934631123363</v>
      </c>
      <c r="Z413" s="104">
        <v>0.49913652654417723</v>
      </c>
      <c r="AA413" s="105">
        <v>15.865459282026634</v>
      </c>
      <c r="AB413" s="105">
        <v>4.82</v>
      </c>
      <c r="AC413" s="106">
        <f>IFERROR((VLOOKUP($C$4&amp;"yr",LOOKUPS!$B$12:$D$26,3,FALSE))*SUM(AA413:AB413),"")</f>
        <v>23.424367837157767</v>
      </c>
      <c r="AD413" s="106">
        <f>IFERROR(VLOOKUP($C$4,LOOKUPS!$F$12:$I$26,4,FALSE),"")</f>
        <v>84.990216928104203</v>
      </c>
      <c r="AE413" s="106">
        <v>205.4</v>
      </c>
      <c r="AF413" s="107">
        <f t="shared" si="144"/>
        <v>0.96234083280413674</v>
      </c>
      <c r="AG413" s="108">
        <f t="shared" si="145"/>
        <v>12377943.072000001</v>
      </c>
      <c r="AH413" s="109">
        <f t="shared" si="146"/>
        <v>228.1313235615581</v>
      </c>
      <c r="AI413" s="108">
        <f t="shared" si="147"/>
        <v>15484.581182674807</v>
      </c>
      <c r="AJ413" s="108">
        <f t="shared" si="148"/>
        <v>799372.15775969962</v>
      </c>
      <c r="AK413" s="108">
        <f t="shared" si="134"/>
        <v>12377943.072000002</v>
      </c>
      <c r="AL413" s="108">
        <f t="shared" si="135"/>
        <v>115323.84591258281</v>
      </c>
      <c r="AM413" s="108">
        <f t="shared" si="136"/>
        <v>1037914.6132132452</v>
      </c>
      <c r="AN413" s="107">
        <f t="shared" si="137"/>
        <v>0.14426802934416247</v>
      </c>
      <c r="AO413" s="107">
        <f t="shared" si="138"/>
        <v>0.81807280345997424</v>
      </c>
      <c r="AP413" s="108">
        <f t="shared" si="149"/>
        <v>75336438.422481358</v>
      </c>
      <c r="AQ413" s="108">
        <f t="shared" si="150"/>
        <v>5800487.3967961976</v>
      </c>
      <c r="AR413" s="108">
        <f t="shared" si="151"/>
        <v>11164421.018876076</v>
      </c>
      <c r="AS413" s="108">
        <f>LOOKUPS!$C$4*('Unit Level Costs'!AK413-'Unit Level Costs'!AG413)</f>
        <v>2.9406903970452491E-9</v>
      </c>
      <c r="AT413" s="108">
        <f t="shared" si="152"/>
        <v>24312493.683468383</v>
      </c>
      <c r="AU413" s="108">
        <f t="shared" si="154"/>
        <v>-88212588.129843071</v>
      </c>
      <c r="AV413" s="108">
        <f t="shared" si="139"/>
        <v>28401252.391778946</v>
      </c>
      <c r="AW413" s="112">
        <f t="shared" si="140"/>
        <v>35.529449100873848</v>
      </c>
      <c r="AX413" s="109">
        <f t="shared" si="141"/>
        <v>43.430668946094833</v>
      </c>
      <c r="AY413" s="112">
        <f t="shared" si="142"/>
        <v>39.400044403605946</v>
      </c>
      <c r="AZ413" s="108">
        <f t="shared" si="153"/>
        <v>13474.815186033233</v>
      </c>
      <c r="BA413" s="109">
        <f t="shared" si="133"/>
        <v>8105.3802487953617</v>
      </c>
    </row>
    <row r="414" spans="1:53" x14ac:dyDescent="0.2">
      <c r="A414" s="21" t="b">
        <f t="shared" si="143"/>
        <v>0</v>
      </c>
      <c r="B414" t="s">
        <v>976</v>
      </c>
      <c r="C414" t="s">
        <v>980</v>
      </c>
      <c r="D414">
        <v>3297</v>
      </c>
      <c r="E414" t="s">
        <v>41</v>
      </c>
      <c r="F414" t="s">
        <v>981</v>
      </c>
      <c r="G414">
        <v>2233</v>
      </c>
      <c r="H414" t="s">
        <v>42</v>
      </c>
      <c r="I414">
        <v>0</v>
      </c>
      <c r="J414" t="s">
        <v>263</v>
      </c>
      <c r="K414" t="s">
        <v>56</v>
      </c>
      <c r="L414">
        <v>45</v>
      </c>
      <c r="M414" t="s">
        <v>979</v>
      </c>
      <c r="N414">
        <v>79</v>
      </c>
      <c r="O414">
        <v>45079</v>
      </c>
      <c r="P414">
        <v>342</v>
      </c>
      <c r="Q414">
        <v>10280</v>
      </c>
      <c r="R414">
        <v>1971</v>
      </c>
      <c r="S414">
        <v>2028</v>
      </c>
      <c r="T414">
        <v>0</v>
      </c>
      <c r="U414" s="106">
        <v>2624.9985181405414</v>
      </c>
      <c r="V414" s="104">
        <f>IFERROR(VLOOKUP($C$4&amp;"yr",LOOKUPS!$B$12:$D$26,2,FALSE),"")</f>
        <v>0.12499399999999999</v>
      </c>
      <c r="W414" s="106">
        <v>13.906445849473167</v>
      </c>
      <c r="X414" s="106">
        <v>25.35233125563315</v>
      </c>
      <c r="Y414" s="104">
        <v>0.33151801056742569</v>
      </c>
      <c r="Z414" s="104">
        <v>0.4959266155380298</v>
      </c>
      <c r="AA414" s="105">
        <v>15.865459282026634</v>
      </c>
      <c r="AB414" s="105">
        <v>4.82</v>
      </c>
      <c r="AC414" s="106">
        <f>IFERROR((VLOOKUP($C$4&amp;"yr",LOOKUPS!$B$12:$D$26,3,FALSE))*SUM(AA414:AB414),"")</f>
        <v>23.424367837157767</v>
      </c>
      <c r="AD414" s="106">
        <f>IFERROR(VLOOKUP($C$4,LOOKUPS!$F$12:$I$26,4,FALSE),"")</f>
        <v>84.990216928104203</v>
      </c>
      <c r="AE414" s="106">
        <v>205.4</v>
      </c>
      <c r="AF414" s="107">
        <f t="shared" si="144"/>
        <v>0.95777556019232502</v>
      </c>
      <c r="AG414" s="108">
        <f t="shared" si="145"/>
        <v>12319223.039999999</v>
      </c>
      <c r="AH414" s="109">
        <f t="shared" si="146"/>
        <v>228.62084038594043</v>
      </c>
      <c r="AI414" s="108">
        <f t="shared" si="147"/>
        <v>15378.125607730946</v>
      </c>
      <c r="AJ414" s="108">
        <f t="shared" si="148"/>
        <v>801087.42471233534</v>
      </c>
      <c r="AK414" s="108">
        <f t="shared" si="134"/>
        <v>12319223.039999999</v>
      </c>
      <c r="AL414" s="108">
        <f t="shared" si="135"/>
        <v>114776.75825165561</v>
      </c>
      <c r="AM414" s="108">
        <f t="shared" si="136"/>
        <v>1032990.8242649005</v>
      </c>
      <c r="AN414" s="107">
        <f t="shared" si="137"/>
        <v>0.14327619522035454</v>
      </c>
      <c r="AO414" s="107">
        <f t="shared" si="138"/>
        <v>0.81449936497197051</v>
      </c>
      <c r="AP414" s="108">
        <f t="shared" si="149"/>
        <v>75012570.127438977</v>
      </c>
      <c r="AQ414" s="108">
        <f t="shared" si="150"/>
        <v>5796071.2774055945</v>
      </c>
      <c r="AR414" s="108">
        <f t="shared" si="151"/>
        <v>11140278.892456004</v>
      </c>
      <c r="AS414" s="108">
        <f>LOOKUPS!$C$4*('Unit Level Costs'!AK414-'Unit Level Costs'!AG414)</f>
        <v>0</v>
      </c>
      <c r="AT414" s="108">
        <f t="shared" si="152"/>
        <v>24197157.039989825</v>
      </c>
      <c r="AU414" s="108">
        <f t="shared" si="154"/>
        <v>-87794114.239015058</v>
      </c>
      <c r="AV414" s="108">
        <f t="shared" si="139"/>
        <v>28351963.098275349</v>
      </c>
      <c r="AW414" s="112">
        <f t="shared" si="140"/>
        <v>35.391846412339241</v>
      </c>
      <c r="AX414" s="109">
        <f t="shared" si="141"/>
        <v>43.45227011141646</v>
      </c>
      <c r="AY414" s="112">
        <f t="shared" si="142"/>
        <v>39.419640852233023</v>
      </c>
      <c r="AZ414" s="108">
        <f t="shared" si="153"/>
        <v>13481.517171463694</v>
      </c>
      <c r="BA414" s="109">
        <f t="shared" si="133"/>
        <v>8091.3136695991279</v>
      </c>
    </row>
    <row r="415" spans="1:53" x14ac:dyDescent="0.2">
      <c r="A415" s="21" t="b">
        <f t="shared" si="143"/>
        <v>0</v>
      </c>
      <c r="B415" t="s">
        <v>982</v>
      </c>
      <c r="C415" t="s">
        <v>983</v>
      </c>
      <c r="D415">
        <v>3298</v>
      </c>
      <c r="E415" t="s">
        <v>41</v>
      </c>
      <c r="F415" t="s">
        <v>984</v>
      </c>
      <c r="G415">
        <v>2234</v>
      </c>
      <c r="H415" t="s">
        <v>42</v>
      </c>
      <c r="I415">
        <v>0</v>
      </c>
      <c r="J415" t="s">
        <v>263</v>
      </c>
      <c r="K415" t="s">
        <v>56</v>
      </c>
      <c r="L415">
        <v>45</v>
      </c>
      <c r="M415" t="s">
        <v>264</v>
      </c>
      <c r="N415">
        <v>15</v>
      </c>
      <c r="O415">
        <v>45015</v>
      </c>
      <c r="P415">
        <v>605</v>
      </c>
      <c r="Q415">
        <v>9833</v>
      </c>
      <c r="R415">
        <v>1973</v>
      </c>
      <c r="S415">
        <v>2028</v>
      </c>
      <c r="T415">
        <v>0</v>
      </c>
      <c r="U415" s="106">
        <v>2330.9169780499369</v>
      </c>
      <c r="V415" s="104">
        <f>IFERROR(VLOOKUP($C$4&amp;"yr",LOOKUPS!$B$12:$D$26,2,FALSE),"")</f>
        <v>0.12499399999999999</v>
      </c>
      <c r="W415" s="106">
        <v>12.824808767938622</v>
      </c>
      <c r="X415" s="106">
        <v>20.429005630344381</v>
      </c>
      <c r="Y415" s="104">
        <v>0.30573268933526682</v>
      </c>
      <c r="Z415" s="104">
        <v>0.44036739831886945</v>
      </c>
      <c r="AA415" s="105">
        <v>11.50056662439172</v>
      </c>
      <c r="AB415" s="105">
        <v>4.82</v>
      </c>
      <c r="AC415" s="106">
        <f>IFERROR((VLOOKUP($C$4&amp;"yr",LOOKUPS!$B$12:$D$26,3,FALSE))*SUM(AA415:AB415),"")</f>
        <v>18.481530949267693</v>
      </c>
      <c r="AD415" s="106">
        <f>IFERROR(VLOOKUP($C$4,LOOKUPS!$F$12:$I$26,4,FALSE),"")</f>
        <v>84.990216928104203</v>
      </c>
      <c r="AE415" s="106">
        <v>205.4</v>
      </c>
      <c r="AF415" s="107">
        <f t="shared" si="144"/>
        <v>0.91612909371314522</v>
      </c>
      <c r="AG415" s="108">
        <f t="shared" si="145"/>
        <v>20845173.359999999</v>
      </c>
      <c r="AH415" s="109">
        <f t="shared" si="146"/>
        <v>420.03172295216359</v>
      </c>
      <c r="AI415" s="108">
        <f t="shared" si="147"/>
        <v>14163.132627669444</v>
      </c>
      <c r="AJ415" s="108">
        <f t="shared" si="148"/>
        <v>1471791.1572243811</v>
      </c>
      <c r="AK415" s="108">
        <f t="shared" si="134"/>
        <v>20845173.359999999</v>
      </c>
      <c r="AL415" s="108">
        <f t="shared" si="135"/>
        <v>194212.03883443709</v>
      </c>
      <c r="AM415" s="108">
        <f t="shared" si="136"/>
        <v>1747908.3495099337</v>
      </c>
      <c r="AN415" s="107">
        <f t="shared" si="137"/>
        <v>0.13195624792358268</v>
      </c>
      <c r="AO415" s="107">
        <f t="shared" si="138"/>
        <v>0.78417284578956248</v>
      </c>
      <c r="AP415" s="108">
        <f t="shared" si="149"/>
        <v>122376509.93914959</v>
      </c>
      <c r="AQ415" s="108">
        <f t="shared" si="150"/>
        <v>8580830.4331130013</v>
      </c>
      <c r="AR415" s="108">
        <f t="shared" si="151"/>
        <v>18875440.137745775</v>
      </c>
      <c r="AS415" s="108">
        <f>LOOKUPS!$C$4*('Unit Level Costs'!AK415-'Unit Level Costs'!AG415)</f>
        <v>0</v>
      </c>
      <c r="AT415" s="108">
        <f t="shared" si="152"/>
        <v>32304022.257951252</v>
      </c>
      <c r="AU415" s="108">
        <f t="shared" si="154"/>
        <v>-148555109.79529384</v>
      </c>
      <c r="AV415" s="108">
        <f t="shared" si="139"/>
        <v>33581692.972665787</v>
      </c>
      <c r="AW415" s="112">
        <f t="shared" si="140"/>
        <v>22.816887306210461</v>
      </c>
      <c r="AX415" s="109">
        <f t="shared" si="141"/>
        <v>29.096757722127897</v>
      </c>
      <c r="AY415" s="112">
        <f t="shared" si="142"/>
        <v>26.396405445094707</v>
      </c>
      <c r="AZ415" s="108">
        <f t="shared" si="153"/>
        <v>15969.825294282298</v>
      </c>
      <c r="BA415" s="109">
        <f t="shared" si="133"/>
        <v>9583.8164876329301</v>
      </c>
    </row>
    <row r="416" spans="1:53" x14ac:dyDescent="0.2">
      <c r="A416" s="21" t="b">
        <f t="shared" si="143"/>
        <v>0</v>
      </c>
      <c r="B416" t="s">
        <v>985</v>
      </c>
      <c r="C416" t="s">
        <v>986</v>
      </c>
      <c r="D416">
        <v>3396</v>
      </c>
      <c r="E416" t="s">
        <v>41</v>
      </c>
      <c r="F416">
        <v>1</v>
      </c>
      <c r="G416">
        <v>2251</v>
      </c>
      <c r="H416" t="s">
        <v>42</v>
      </c>
      <c r="I416">
        <v>0</v>
      </c>
      <c r="J416" t="s">
        <v>283</v>
      </c>
      <c r="K416" t="s">
        <v>460</v>
      </c>
      <c r="L416">
        <v>47</v>
      </c>
      <c r="M416" t="s">
        <v>987</v>
      </c>
      <c r="N416">
        <v>1</v>
      </c>
      <c r="O416">
        <v>47001</v>
      </c>
      <c r="P416">
        <v>870</v>
      </c>
      <c r="Q416">
        <v>9639</v>
      </c>
      <c r="R416">
        <v>1967</v>
      </c>
      <c r="S416">
        <v>2024</v>
      </c>
      <c r="T416">
        <v>0</v>
      </c>
      <c r="U416" s="106">
        <v>2257.9643339292406</v>
      </c>
      <c r="V416" s="104">
        <f>IFERROR(VLOOKUP($C$4&amp;"yr",LOOKUPS!$B$12:$D$26,2,FALSE),"")</f>
        <v>0.12499399999999999</v>
      </c>
      <c r="W416" s="106">
        <v>12.543445421195829</v>
      </c>
      <c r="X416" s="106">
        <v>18.659574563323318</v>
      </c>
      <c r="Y416" s="104">
        <v>0.29902522303018658</v>
      </c>
      <c r="Z416" s="104">
        <v>0.42658485419806141</v>
      </c>
      <c r="AA416" s="105">
        <v>9.3937664665193346</v>
      </c>
      <c r="AB416" s="105">
        <v>9.64</v>
      </c>
      <c r="AC416" s="106">
        <f>IFERROR((VLOOKUP($C$4&amp;"yr",LOOKUPS!$B$12:$D$26,3,FALSE))*SUM(AA416:AB416),"")</f>
        <v>21.553978616549504</v>
      </c>
      <c r="AD416" s="106">
        <f>IFERROR(VLOOKUP($C$4,LOOKUPS!$F$12:$I$26,4,FALSE),"")</f>
        <v>84.990216928104203</v>
      </c>
      <c r="AE416" s="106">
        <v>205.4</v>
      </c>
      <c r="AF416" s="107">
        <f t="shared" si="144"/>
        <v>0.89805434092352354</v>
      </c>
      <c r="AG416" s="108">
        <f t="shared" si="145"/>
        <v>29384298.719999999</v>
      </c>
      <c r="AH416" s="109">
        <f t="shared" si="146"/>
        <v>609.84805596373758</v>
      </c>
      <c r="AI416" s="108">
        <f t="shared" si="147"/>
        <v>13750.851409615114</v>
      </c>
      <c r="AJ416" s="108">
        <f t="shared" si="148"/>
        <v>2136907.5880969367</v>
      </c>
      <c r="AK416" s="108">
        <f t="shared" si="134"/>
        <v>29384298.719999995</v>
      </c>
      <c r="AL416" s="108">
        <f t="shared" si="135"/>
        <v>273770.06972185423</v>
      </c>
      <c r="AM416" s="108">
        <f t="shared" si="136"/>
        <v>2463930.6274966882</v>
      </c>
      <c r="AN416" s="107">
        <f t="shared" si="137"/>
        <v>0.12811507210083209</v>
      </c>
      <c r="AO416" s="107">
        <f t="shared" si="138"/>
        <v>0.76993926882269148</v>
      </c>
      <c r="AP416" s="108">
        <f t="shared" si="149"/>
        <v>172118632.84431845</v>
      </c>
      <c r="AQ416" s="108">
        <f t="shared" si="150"/>
        <v>11379505.272553133</v>
      </c>
      <c r="AR416" s="108">
        <f t="shared" si="151"/>
        <v>26804183.701433141</v>
      </c>
      <c r="AS416" s="108">
        <f>LOOKUPS!$C$4*('Unit Level Costs'!AK416-'Unit Level Costs'!AG416)</f>
        <v>-5.8813807940904981E-9</v>
      </c>
      <c r="AT416" s="108">
        <f t="shared" si="152"/>
        <v>53107508.05772502</v>
      </c>
      <c r="AU416" s="108">
        <f t="shared" si="154"/>
        <v>-209409998.52674344</v>
      </c>
      <c r="AV416" s="108">
        <f t="shared" si="139"/>
        <v>53999831.349286318</v>
      </c>
      <c r="AW416" s="112">
        <f t="shared" si="140"/>
        <v>25.270082641887608</v>
      </c>
      <c r="AX416" s="109">
        <f t="shared" si="141"/>
        <v>32.820877782383938</v>
      </c>
      <c r="AY416" s="112">
        <f t="shared" si="142"/>
        <v>29.774905000801901</v>
      </c>
      <c r="AZ416" s="108">
        <f t="shared" si="153"/>
        <v>25904.167350697655</v>
      </c>
      <c r="BA416" s="109">
        <f t="shared" si="133"/>
        <v>15410.910773198148</v>
      </c>
    </row>
    <row r="417" spans="1:53" x14ac:dyDescent="0.2">
      <c r="A417" s="21" t="b">
        <f t="shared" si="143"/>
        <v>0</v>
      </c>
      <c r="B417" t="s">
        <v>458</v>
      </c>
      <c r="C417" t="s">
        <v>988</v>
      </c>
      <c r="D417">
        <v>3399</v>
      </c>
      <c r="E417" t="s">
        <v>41</v>
      </c>
      <c r="F417">
        <v>2</v>
      </c>
      <c r="G417">
        <v>2253</v>
      </c>
      <c r="H417" t="s">
        <v>42</v>
      </c>
      <c r="I417">
        <v>0</v>
      </c>
      <c r="J417" t="s">
        <v>283</v>
      </c>
      <c r="K417" t="s">
        <v>460</v>
      </c>
      <c r="L417">
        <v>47</v>
      </c>
      <c r="M417" t="s">
        <v>461</v>
      </c>
      <c r="N417">
        <v>161</v>
      </c>
      <c r="O417">
        <v>47161</v>
      </c>
      <c r="P417">
        <v>1231</v>
      </c>
      <c r="Q417">
        <v>10094</v>
      </c>
      <c r="R417">
        <v>1973</v>
      </c>
      <c r="S417">
        <v>2025</v>
      </c>
      <c r="T417">
        <v>0</v>
      </c>
      <c r="U417" s="106">
        <v>2345.1602507030448</v>
      </c>
      <c r="V417" s="104">
        <f>IFERROR(VLOOKUP($C$4&amp;"yr",LOOKUPS!$B$12:$D$26,2,FALSE),"")</f>
        <v>0.12499399999999999</v>
      </c>
      <c r="W417" s="106">
        <v>12.879115041505337</v>
      </c>
      <c r="X417" s="106">
        <v>18.118684334854933</v>
      </c>
      <c r="Y417" s="104">
        <v>0.30702730536937367</v>
      </c>
      <c r="Z417" s="104">
        <v>0.44305830193356699</v>
      </c>
      <c r="AA417" s="105">
        <v>7.4615202453379146</v>
      </c>
      <c r="AB417" s="105">
        <v>9.64</v>
      </c>
      <c r="AC417" s="106">
        <f>IFERROR((VLOOKUP($C$4&amp;"yr",LOOKUPS!$B$12:$D$26,3,FALSE))*SUM(AA417:AB417),"")</f>
        <v>19.365888634122136</v>
      </c>
      <c r="AD417" s="106">
        <f>IFERROR(VLOOKUP($C$4,LOOKUPS!$F$12:$I$26,4,FALSE),"")</f>
        <v>84.990216928104203</v>
      </c>
      <c r="AE417" s="106">
        <v>205.4</v>
      </c>
      <c r="AF417" s="107">
        <f t="shared" si="144"/>
        <v>0.94044615803320331</v>
      </c>
      <c r="AG417" s="108">
        <f t="shared" si="145"/>
        <v>43539701.855999999</v>
      </c>
      <c r="AH417" s="109">
        <f t="shared" si="146"/>
        <v>853.04938709030091</v>
      </c>
      <c r="AI417" s="108">
        <f t="shared" si="147"/>
        <v>14566.230499717425</v>
      </c>
      <c r="AJ417" s="108">
        <f t="shared" si="148"/>
        <v>2989085.0523644146</v>
      </c>
      <c r="AK417" s="108">
        <f t="shared" si="134"/>
        <v>43539701.855999991</v>
      </c>
      <c r="AL417" s="108">
        <f t="shared" si="135"/>
        <v>405654.30287682108</v>
      </c>
      <c r="AM417" s="108">
        <f t="shared" si="136"/>
        <v>3650888.7258913899</v>
      </c>
      <c r="AN417" s="107">
        <f t="shared" si="137"/>
        <v>0.13571186358713411</v>
      </c>
      <c r="AO417" s="107">
        <f t="shared" si="138"/>
        <v>0.80473429444606914</v>
      </c>
      <c r="AP417" s="108">
        <f t="shared" si="149"/>
        <v>250055186.08625916</v>
      </c>
      <c r="AQ417" s="108">
        <f t="shared" si="150"/>
        <v>15456132.566730637</v>
      </c>
      <c r="AR417" s="108">
        <f t="shared" si="151"/>
        <v>38496770.258245297</v>
      </c>
      <c r="AS417" s="108">
        <f>LOOKUPS!$C$4*('Unit Level Costs'!AK417-'Unit Level Costs'!AG417)</f>
        <v>-1.1762761588180996E-8</v>
      </c>
      <c r="AT417" s="108">
        <f t="shared" si="152"/>
        <v>70702704.481184721</v>
      </c>
      <c r="AU417" s="108">
        <f t="shared" si="154"/>
        <v>-310289824.79387921</v>
      </c>
      <c r="AV417" s="108">
        <f t="shared" si="139"/>
        <v>64420968.598540604</v>
      </c>
      <c r="AW417" s="112">
        <f t="shared" si="140"/>
        <v>21.552069435957527</v>
      </c>
      <c r="AX417" s="109">
        <f t="shared" si="141"/>
        <v>26.781596838485278</v>
      </c>
      <c r="AY417" s="112">
        <f t="shared" si="142"/>
        <v>24.296105269423276</v>
      </c>
      <c r="AZ417" s="108">
        <f t="shared" si="153"/>
        <v>29908.505586660052</v>
      </c>
      <c r="BA417" s="109">
        <f t="shared" si="133"/>
        <v>18384.979622871175</v>
      </c>
    </row>
    <row r="418" spans="1:53" x14ac:dyDescent="0.2">
      <c r="A418" s="21" t="b">
        <f t="shared" si="143"/>
        <v>0</v>
      </c>
      <c r="B418" t="s">
        <v>989</v>
      </c>
      <c r="C418" t="s">
        <v>990</v>
      </c>
      <c r="D418">
        <v>3407</v>
      </c>
      <c r="E418" t="s">
        <v>41</v>
      </c>
      <c r="F418">
        <v>1</v>
      </c>
      <c r="G418">
        <v>2280</v>
      </c>
      <c r="H418" t="s">
        <v>42</v>
      </c>
      <c r="I418">
        <v>0</v>
      </c>
      <c r="J418" t="s">
        <v>283</v>
      </c>
      <c r="K418" t="s">
        <v>460</v>
      </c>
      <c r="L418">
        <v>47</v>
      </c>
      <c r="M418" t="s">
        <v>991</v>
      </c>
      <c r="N418">
        <v>145</v>
      </c>
      <c r="O418">
        <v>47145</v>
      </c>
      <c r="P418">
        <v>132</v>
      </c>
      <c r="Q418">
        <v>11201</v>
      </c>
      <c r="R418">
        <v>1954</v>
      </c>
      <c r="S418">
        <v>2027</v>
      </c>
      <c r="T418">
        <v>0</v>
      </c>
      <c r="U418" s="106">
        <v>2731.2137335295529</v>
      </c>
      <c r="V418" s="104">
        <f>IFERROR(VLOOKUP($C$4&amp;"yr",LOOKUPS!$B$12:$D$26,2,FALSE),"")</f>
        <v>0.12499399999999999</v>
      </c>
      <c r="W418" s="106">
        <v>14.277618993599997</v>
      </c>
      <c r="X418" s="106">
        <v>38.963387840160998</v>
      </c>
      <c r="Y418" s="104">
        <v>0.34036646714999996</v>
      </c>
      <c r="Z418" s="104">
        <v>0.5159932753561195</v>
      </c>
      <c r="AA418" s="105">
        <v>28.401598182844666</v>
      </c>
      <c r="AB418" s="105">
        <v>9.64</v>
      </c>
      <c r="AC418" s="106">
        <f>IFERROR((VLOOKUP($C$4&amp;"yr",LOOKUPS!$B$12:$D$26,3,FALSE))*SUM(AA418:AB418),"")</f>
        <v>43.078588529217392</v>
      </c>
      <c r="AD418" s="106">
        <f>IFERROR(VLOOKUP($C$4,LOOKUPS!$F$12:$I$26,4,FALSE),"")</f>
        <v>84.990216928104203</v>
      </c>
      <c r="AE418" s="106">
        <v>205.4</v>
      </c>
      <c r="AF418" s="107">
        <f t="shared" si="144"/>
        <v>1.0435840515286219</v>
      </c>
      <c r="AG418" s="108">
        <f t="shared" si="145"/>
        <v>5180776.1279999996</v>
      </c>
      <c r="AH418" s="109">
        <f t="shared" si="146"/>
        <v>87.071626336200012</v>
      </c>
      <c r="AI418" s="108">
        <f t="shared" si="147"/>
        <v>16980.640677263895</v>
      </c>
      <c r="AJ418" s="108">
        <f t="shared" si="148"/>
        <v>305098.97868204484</v>
      </c>
      <c r="AK418" s="108">
        <f t="shared" si="134"/>
        <v>5180776.1279999996</v>
      </c>
      <c r="AL418" s="108">
        <f t="shared" si="135"/>
        <v>48268.684418543038</v>
      </c>
      <c r="AM418" s="108">
        <f t="shared" si="136"/>
        <v>434418.15976688737</v>
      </c>
      <c r="AN418" s="107">
        <f t="shared" si="137"/>
        <v>0.15820664043862848</v>
      </c>
      <c r="AO418" s="107">
        <f t="shared" si="138"/>
        <v>0.88537741108999346</v>
      </c>
      <c r="AP418" s="108">
        <f t="shared" si="149"/>
        <v>29724975.838942971</v>
      </c>
      <c r="AQ418" s="108">
        <f t="shared" si="150"/>
        <v>3392605.5468109376</v>
      </c>
      <c r="AR418" s="108">
        <f t="shared" si="151"/>
        <v>4356086.972958724</v>
      </c>
      <c r="AS418" s="108">
        <f>LOOKUPS!$C$4*('Unit Level Costs'!AK418-'Unit Level Costs'!AG418)</f>
        <v>0</v>
      </c>
      <c r="AT418" s="108">
        <f t="shared" si="152"/>
        <v>18714121.154217564</v>
      </c>
      <c r="AU418" s="108">
        <f t="shared" si="154"/>
        <v>-36921293.636095591</v>
      </c>
      <c r="AV418" s="108">
        <f t="shared" si="139"/>
        <v>19266495.876834601</v>
      </c>
      <c r="AW418" s="112">
        <f t="shared" si="140"/>
        <v>63.14834602220332</v>
      </c>
      <c r="AX418" s="109">
        <f t="shared" si="141"/>
        <v>71.323647103737386</v>
      </c>
      <c r="AY418" s="112">
        <f t="shared" si="142"/>
        <v>64.704388191724021</v>
      </c>
      <c r="AZ418" s="108">
        <f t="shared" si="153"/>
        <v>8540.9792413075702</v>
      </c>
      <c r="BA418" s="109">
        <f t="shared" si="133"/>
        <v>5498.4291885943503</v>
      </c>
    </row>
    <row r="419" spans="1:53" x14ac:dyDescent="0.2">
      <c r="A419" s="21" t="b">
        <f t="shared" si="143"/>
        <v>0</v>
      </c>
      <c r="B419" t="s">
        <v>989</v>
      </c>
      <c r="C419" t="s">
        <v>992</v>
      </c>
      <c r="D419">
        <v>3407</v>
      </c>
      <c r="E419" t="s">
        <v>41</v>
      </c>
      <c r="F419">
        <v>2</v>
      </c>
      <c r="G419">
        <v>2281</v>
      </c>
      <c r="H419" t="s">
        <v>42</v>
      </c>
      <c r="I419">
        <v>0</v>
      </c>
      <c r="J419" t="s">
        <v>283</v>
      </c>
      <c r="K419" t="s">
        <v>460</v>
      </c>
      <c r="L419">
        <v>47</v>
      </c>
      <c r="M419" t="s">
        <v>991</v>
      </c>
      <c r="N419">
        <v>145</v>
      </c>
      <c r="O419">
        <v>47145</v>
      </c>
      <c r="P419">
        <v>132</v>
      </c>
      <c r="Q419">
        <v>11191</v>
      </c>
      <c r="R419">
        <v>1954</v>
      </c>
      <c r="S419">
        <v>2027</v>
      </c>
      <c r="T419">
        <v>0</v>
      </c>
      <c r="U419" s="106">
        <v>2824.5217244822943</v>
      </c>
      <c r="V419" s="104">
        <f>IFERROR(VLOOKUP($C$4&amp;"yr",LOOKUPS!$B$12:$D$26,2,FALSE),"")</f>
        <v>0.12499399999999999</v>
      </c>
      <c r="W419" s="106">
        <v>14.595672924117924</v>
      </c>
      <c r="X419" s="106">
        <v>39.354102233362148</v>
      </c>
      <c r="Y419" s="104">
        <v>0.34794860621268853</v>
      </c>
      <c r="Z419" s="104">
        <v>0.53362144384309629</v>
      </c>
      <c r="AA419" s="105">
        <v>28.401598182844666</v>
      </c>
      <c r="AB419" s="105">
        <v>9.64</v>
      </c>
      <c r="AC419" s="106">
        <f>IFERROR((VLOOKUP($C$4&amp;"yr",LOOKUPS!$B$12:$D$26,3,FALSE))*SUM(AA419:AB419),"")</f>
        <v>43.078588529217392</v>
      </c>
      <c r="AD419" s="106">
        <f>IFERROR(VLOOKUP($C$4,LOOKUPS!$F$12:$I$26,4,FALSE),"")</f>
        <v>84.990216928104203</v>
      </c>
      <c r="AE419" s="106">
        <v>205.4</v>
      </c>
      <c r="AF419" s="107">
        <f t="shared" si="144"/>
        <v>1.0426523632404971</v>
      </c>
      <c r="AG419" s="108">
        <f t="shared" si="145"/>
        <v>5176150.8480000002</v>
      </c>
      <c r="AH419" s="109">
        <f t="shared" si="146"/>
        <v>86.07078397992511</v>
      </c>
      <c r="AI419" s="108">
        <f t="shared" si="147"/>
        <v>17162.757578048091</v>
      </c>
      <c r="AJ419" s="108">
        <f t="shared" si="148"/>
        <v>301592.0270656576</v>
      </c>
      <c r="AK419" s="108">
        <f t="shared" si="134"/>
        <v>5176150.8480000002</v>
      </c>
      <c r="AL419" s="108">
        <f t="shared" si="135"/>
        <v>48225.591226490069</v>
      </c>
      <c r="AM419" s="108">
        <f t="shared" si="136"/>
        <v>434030.32103841059</v>
      </c>
      <c r="AN419" s="107">
        <f t="shared" si="137"/>
        <v>0.15990340227393079</v>
      </c>
      <c r="AO419" s="107">
        <f t="shared" si="138"/>
        <v>0.88274896096656641</v>
      </c>
      <c r="AP419" s="108">
        <f t="shared" si="149"/>
        <v>30387141.246519968</v>
      </c>
      <c r="AQ419" s="108">
        <f t="shared" si="150"/>
        <v>3387238.4320516018</v>
      </c>
      <c r="AR419" s="108">
        <f t="shared" si="151"/>
        <v>4401938.5835720589</v>
      </c>
      <c r="AS419" s="108">
        <f>LOOKUPS!$C$4*('Unit Level Costs'!AK419-'Unit Level Costs'!AG419)</f>
        <v>0</v>
      </c>
      <c r="AT419" s="108">
        <f t="shared" si="152"/>
        <v>18697413.609217815</v>
      </c>
      <c r="AU419" s="108">
        <f t="shared" si="154"/>
        <v>-36888331.138429224</v>
      </c>
      <c r="AV419" s="108">
        <f t="shared" si="139"/>
        <v>19985400.732932217</v>
      </c>
      <c r="AW419" s="112">
        <f t="shared" si="140"/>
        <v>66.266343070738174</v>
      </c>
      <c r="AX419" s="109">
        <f t="shared" si="141"/>
        <v>75.068163204836637</v>
      </c>
      <c r="AY419" s="112">
        <f t="shared" si="142"/>
        <v>68.101390914303394</v>
      </c>
      <c r="AZ419" s="108">
        <f t="shared" si="153"/>
        <v>8989.3836006880483</v>
      </c>
      <c r="BA419" s="109">
        <f t="shared" si="133"/>
        <v>5703.5960995811129</v>
      </c>
    </row>
    <row r="420" spans="1:53" x14ac:dyDescent="0.2">
      <c r="A420" s="21" t="b">
        <f t="shared" si="143"/>
        <v>0</v>
      </c>
      <c r="B420" t="s">
        <v>989</v>
      </c>
      <c r="C420" t="s">
        <v>993</v>
      </c>
      <c r="D420">
        <v>3407</v>
      </c>
      <c r="E420" t="s">
        <v>41</v>
      </c>
      <c r="F420">
        <v>3</v>
      </c>
      <c r="G420">
        <v>2282</v>
      </c>
      <c r="H420" t="s">
        <v>42</v>
      </c>
      <c r="I420">
        <v>0</v>
      </c>
      <c r="J420" t="s">
        <v>283</v>
      </c>
      <c r="K420" t="s">
        <v>460</v>
      </c>
      <c r="L420">
        <v>47</v>
      </c>
      <c r="M420" t="s">
        <v>991</v>
      </c>
      <c r="N420">
        <v>145</v>
      </c>
      <c r="O420">
        <v>47145</v>
      </c>
      <c r="P420">
        <v>132</v>
      </c>
      <c r="Q420">
        <v>11229</v>
      </c>
      <c r="R420">
        <v>1954</v>
      </c>
      <c r="S420">
        <v>2027</v>
      </c>
      <c r="T420">
        <v>0</v>
      </c>
      <c r="U420" s="106">
        <v>2839.3861473442321</v>
      </c>
      <c r="V420" s="104">
        <f>IFERROR(VLOOKUP($C$4&amp;"yr",LOOKUPS!$B$12:$D$26,2,FALSE),"")</f>
        <v>0.12499399999999999</v>
      </c>
      <c r="W420" s="106">
        <v>14.645666541456031</v>
      </c>
      <c r="X420" s="106">
        <v>39.415517056409229</v>
      </c>
      <c r="Y420" s="104">
        <v>0.34914041213782543</v>
      </c>
      <c r="Z420" s="104">
        <v>0.53642969797006224</v>
      </c>
      <c r="AA420" s="105">
        <v>28.401598182844666</v>
      </c>
      <c r="AB420" s="105">
        <v>9.64</v>
      </c>
      <c r="AC420" s="106">
        <f>IFERROR((VLOOKUP($C$4&amp;"yr",LOOKUPS!$B$12:$D$26,3,FALSE))*SUM(AA420:AB420),"")</f>
        <v>43.078588529217392</v>
      </c>
      <c r="AD420" s="106">
        <f>IFERROR(VLOOKUP($C$4,LOOKUPS!$F$12:$I$26,4,FALSE),"")</f>
        <v>84.990216928104203</v>
      </c>
      <c r="AE420" s="106">
        <v>205.4</v>
      </c>
      <c r="AF420" s="107">
        <f t="shared" si="144"/>
        <v>1.0461927787353715</v>
      </c>
      <c r="AG420" s="108">
        <f t="shared" si="145"/>
        <v>5193726.9119999995</v>
      </c>
      <c r="AH420" s="109">
        <f t="shared" si="146"/>
        <v>85.913465597807047</v>
      </c>
      <c r="AI420" s="108">
        <f t="shared" si="147"/>
        <v>17252.569078505829</v>
      </c>
      <c r="AJ420" s="108">
        <f t="shared" si="148"/>
        <v>301040.78345471591</v>
      </c>
      <c r="AK420" s="108">
        <f t="shared" si="134"/>
        <v>5193726.9120000014</v>
      </c>
      <c r="AL420" s="108">
        <f t="shared" si="135"/>
        <v>48389.345356291407</v>
      </c>
      <c r="AM420" s="108">
        <f t="shared" si="136"/>
        <v>435504.10820662265</v>
      </c>
      <c r="AN420" s="107">
        <f t="shared" si="137"/>
        <v>0.16074016550508471</v>
      </c>
      <c r="AO420" s="107">
        <f t="shared" si="138"/>
        <v>0.88545261323028679</v>
      </c>
      <c r="AP420" s="108">
        <f t="shared" si="149"/>
        <v>30491224.362069037</v>
      </c>
      <c r="AQ420" s="108">
        <f t="shared" si="150"/>
        <v>3386323.668645591</v>
      </c>
      <c r="AR420" s="108">
        <f t="shared" si="151"/>
        <v>4408942.9298564428</v>
      </c>
      <c r="AS420" s="108">
        <f>LOOKUPS!$C$4*('Unit Level Costs'!AK420-'Unit Level Costs'!AG420)</f>
        <v>2.9406903970452491E-9</v>
      </c>
      <c r="AT420" s="108">
        <f t="shared" si="152"/>
        <v>18760902.280216865</v>
      </c>
      <c r="AU420" s="108">
        <f t="shared" si="154"/>
        <v>-37013588.629561424</v>
      </c>
      <c r="AV420" s="108">
        <f t="shared" si="139"/>
        <v>20033804.611226514</v>
      </c>
      <c r="AW420" s="112">
        <f t="shared" si="140"/>
        <v>66.548473536776129</v>
      </c>
      <c r="AX420" s="109">
        <f t="shared" si="141"/>
        <v>75.15757765285214</v>
      </c>
      <c r="AY420" s="112">
        <f t="shared" si="142"/>
        <v>68.182507169420433</v>
      </c>
      <c r="AZ420" s="108">
        <f t="shared" si="153"/>
        <v>9000.0909463634962</v>
      </c>
      <c r="BA420" s="109">
        <f t="shared" si="133"/>
        <v>5717.4099917883887</v>
      </c>
    </row>
    <row r="421" spans="1:53" x14ac:dyDescent="0.2">
      <c r="A421" s="21" t="b">
        <f t="shared" si="143"/>
        <v>0</v>
      </c>
      <c r="B421" t="s">
        <v>989</v>
      </c>
      <c r="C421" t="s">
        <v>994</v>
      </c>
      <c r="D421">
        <v>3407</v>
      </c>
      <c r="E421" t="s">
        <v>41</v>
      </c>
      <c r="F421">
        <v>4</v>
      </c>
      <c r="G421">
        <v>2283</v>
      </c>
      <c r="H421" t="s">
        <v>42</v>
      </c>
      <c r="I421">
        <v>0</v>
      </c>
      <c r="J421" t="s">
        <v>283</v>
      </c>
      <c r="K421" t="s">
        <v>460</v>
      </c>
      <c r="L421">
        <v>47</v>
      </c>
      <c r="M421" t="s">
        <v>991</v>
      </c>
      <c r="N421">
        <v>145</v>
      </c>
      <c r="O421">
        <v>47145</v>
      </c>
      <c r="P421">
        <v>132</v>
      </c>
      <c r="Q421">
        <v>11231</v>
      </c>
      <c r="R421">
        <v>1954</v>
      </c>
      <c r="S421">
        <v>2027</v>
      </c>
      <c r="T421">
        <v>0</v>
      </c>
      <c r="U421" s="106">
        <v>2840.1484453872881</v>
      </c>
      <c r="V421" s="104">
        <f>IFERROR(VLOOKUP($C$4&amp;"yr",LOOKUPS!$B$12:$D$26,2,FALSE),"")</f>
        <v>0.12499399999999999</v>
      </c>
      <c r="W421" s="106">
        <v>14.648225457797151</v>
      </c>
      <c r="X421" s="106">
        <v>39.418660565573994</v>
      </c>
      <c r="Y421" s="104">
        <v>0.34920141455812742</v>
      </c>
      <c r="Z421" s="104">
        <v>0.53657371477079996</v>
      </c>
      <c r="AA421" s="105">
        <v>28.401598182844666</v>
      </c>
      <c r="AB421" s="105">
        <v>9.64</v>
      </c>
      <c r="AC421" s="106">
        <f>IFERROR((VLOOKUP($C$4&amp;"yr",LOOKUPS!$B$12:$D$26,3,FALSE))*SUM(AA421:AB421),"")</f>
        <v>43.078588529217392</v>
      </c>
      <c r="AD421" s="106">
        <f>IFERROR(VLOOKUP($C$4,LOOKUPS!$F$12:$I$26,4,FALSE),"")</f>
        <v>84.990216928104203</v>
      </c>
      <c r="AE421" s="106">
        <v>205.4</v>
      </c>
      <c r="AF421" s="107">
        <f t="shared" si="144"/>
        <v>1.0463791163929965</v>
      </c>
      <c r="AG421" s="108">
        <f t="shared" si="145"/>
        <v>5194651.9680000003</v>
      </c>
      <c r="AH421" s="109">
        <f t="shared" si="146"/>
        <v>85.905413278327174</v>
      </c>
      <c r="AI421" s="108">
        <f t="shared" si="147"/>
        <v>17257.259390590854</v>
      </c>
      <c r="AJ421" s="108">
        <f t="shared" si="148"/>
        <v>301012.56812725839</v>
      </c>
      <c r="AK421" s="108">
        <f t="shared" si="134"/>
        <v>5194651.9679999994</v>
      </c>
      <c r="AL421" s="108">
        <f t="shared" si="135"/>
        <v>48397.963994701975</v>
      </c>
      <c r="AM421" s="108">
        <f t="shared" si="136"/>
        <v>435581.67595231778</v>
      </c>
      <c r="AN421" s="107">
        <f t="shared" si="137"/>
        <v>0.16078386459345737</v>
      </c>
      <c r="AO421" s="107">
        <f t="shared" si="138"/>
        <v>0.88559525179953913</v>
      </c>
      <c r="AP421" s="108">
        <f t="shared" si="149"/>
        <v>30496551.841843337</v>
      </c>
      <c r="AQ421" s="108">
        <f t="shared" si="150"/>
        <v>3386276.3267637319</v>
      </c>
      <c r="AR421" s="108">
        <f t="shared" si="151"/>
        <v>4409299.9635586059</v>
      </c>
      <c r="AS421" s="108">
        <f>LOOKUPS!$C$4*('Unit Level Costs'!AK421-'Unit Level Costs'!AG421)</f>
        <v>-1.4703451985226245E-9</v>
      </c>
      <c r="AT421" s="108">
        <f t="shared" si="152"/>
        <v>18764243.789216805</v>
      </c>
      <c r="AU421" s="108">
        <f t="shared" si="154"/>
        <v>-37020181.129094675</v>
      </c>
      <c r="AV421" s="108">
        <f t="shared" si="139"/>
        <v>20036190.792287812</v>
      </c>
      <c r="AW421" s="112">
        <f t="shared" si="140"/>
        <v>66.562638619850446</v>
      </c>
      <c r="AX421" s="109">
        <f t="shared" si="141"/>
        <v>75.161467368523532</v>
      </c>
      <c r="AY421" s="112">
        <f t="shared" si="142"/>
        <v>68.186035896329059</v>
      </c>
      <c r="AZ421" s="108">
        <f t="shared" si="153"/>
        <v>9000.5567383154357</v>
      </c>
      <c r="BA421" s="109">
        <f t="shared" si="133"/>
        <v>5718.090979534194</v>
      </c>
    </row>
    <row r="422" spans="1:53" x14ac:dyDescent="0.2">
      <c r="A422" s="21" t="b">
        <f t="shared" si="143"/>
        <v>0</v>
      </c>
      <c r="B422" t="s">
        <v>989</v>
      </c>
      <c r="C422" t="s">
        <v>995</v>
      </c>
      <c r="D422">
        <v>3407</v>
      </c>
      <c r="E422" t="s">
        <v>41</v>
      </c>
      <c r="F422">
        <v>5</v>
      </c>
      <c r="G422">
        <v>2284</v>
      </c>
      <c r="H422" t="s">
        <v>42</v>
      </c>
      <c r="I422">
        <v>0</v>
      </c>
      <c r="J422" t="s">
        <v>283</v>
      </c>
      <c r="K422" t="s">
        <v>460</v>
      </c>
      <c r="L422">
        <v>47</v>
      </c>
      <c r="M422" t="s">
        <v>991</v>
      </c>
      <c r="N422">
        <v>145</v>
      </c>
      <c r="O422">
        <v>47145</v>
      </c>
      <c r="P422">
        <v>174</v>
      </c>
      <c r="Q422">
        <v>11212</v>
      </c>
      <c r="R422">
        <v>1955</v>
      </c>
      <c r="S422">
        <v>2027</v>
      </c>
      <c r="T422">
        <v>0</v>
      </c>
      <c r="U422" s="106">
        <v>2832.7819461643321</v>
      </c>
      <c r="V422" s="104">
        <f>IFERROR(VLOOKUP($C$4&amp;"yr",LOOKUPS!$B$12:$D$26,2,FALSE),"")</f>
        <v>0.12499399999999999</v>
      </c>
      <c r="W422" s="106">
        <v>14.623477164572472</v>
      </c>
      <c r="X422" s="106">
        <v>34.216948098834891</v>
      </c>
      <c r="Y422" s="104">
        <v>0.34861143599540967</v>
      </c>
      <c r="Z422" s="104">
        <v>0.53518200235543756</v>
      </c>
      <c r="AA422" s="105">
        <v>28.401598182844666</v>
      </c>
      <c r="AB422" s="105">
        <v>9.64</v>
      </c>
      <c r="AC422" s="106">
        <f>IFERROR((VLOOKUP($C$4&amp;"yr",LOOKUPS!$B$12:$D$26,3,FALSE))*SUM(AA422:AB422),"")</f>
        <v>43.078588529217392</v>
      </c>
      <c r="AD422" s="106">
        <f>IFERROR(VLOOKUP($C$4,LOOKUPS!$F$12:$I$26,4,FALSE),"")</f>
        <v>84.990216928104203</v>
      </c>
      <c r="AE422" s="106">
        <v>205.4</v>
      </c>
      <c r="AF422" s="107">
        <f t="shared" si="144"/>
        <v>1.0446089086455592</v>
      </c>
      <c r="AG422" s="108">
        <f t="shared" si="145"/>
        <v>6835911.5520000001</v>
      </c>
      <c r="AH422" s="109">
        <f t="shared" si="146"/>
        <v>113.34161013679872</v>
      </c>
      <c r="AI422" s="108">
        <f t="shared" si="147"/>
        <v>17212.460610409165</v>
      </c>
      <c r="AJ422" s="108">
        <f t="shared" si="148"/>
        <v>397149.00191934273</v>
      </c>
      <c r="AK422" s="108">
        <f t="shared" si="134"/>
        <v>6835911.5520000011</v>
      </c>
      <c r="AL422" s="108">
        <f t="shared" si="135"/>
        <v>63689.387316556313</v>
      </c>
      <c r="AM422" s="108">
        <f t="shared" si="136"/>
        <v>573204.4858490068</v>
      </c>
      <c r="AN422" s="107">
        <f t="shared" si="137"/>
        <v>0.16036647960528183</v>
      </c>
      <c r="AO422" s="107">
        <f t="shared" si="138"/>
        <v>0.88424242904027739</v>
      </c>
      <c r="AP422" s="108">
        <f t="shared" si="149"/>
        <v>40132081.935688294</v>
      </c>
      <c r="AQ422" s="108">
        <f t="shared" si="150"/>
        <v>3878203.9914892204</v>
      </c>
      <c r="AR422" s="108">
        <f t="shared" si="151"/>
        <v>5807699.3605002575</v>
      </c>
      <c r="AS422" s="108">
        <f>LOOKUPS!$C$4*('Unit Level Costs'!AK422-'Unit Level Costs'!AG422)</f>
        <v>1.4703451985226245E-9</v>
      </c>
      <c r="AT422" s="108">
        <f t="shared" si="152"/>
        <v>24692840.188990977</v>
      </c>
      <c r="AU422" s="108">
        <f t="shared" si="154"/>
        <v>-48716773.596469522</v>
      </c>
      <c r="AV422" s="108">
        <f t="shared" si="139"/>
        <v>25794051.880199239</v>
      </c>
      <c r="AW422" s="112">
        <f t="shared" si="140"/>
        <v>64.948046590931057</v>
      </c>
      <c r="AX422" s="109">
        <f t="shared" si="141"/>
        <v>73.45049780230876</v>
      </c>
      <c r="AY422" s="112">
        <f t="shared" si="142"/>
        <v>66.633854488169064</v>
      </c>
      <c r="AZ422" s="108">
        <f t="shared" si="153"/>
        <v>11594.290680941416</v>
      </c>
      <c r="BA422" s="109">
        <f t="shared" si="133"/>
        <v>7361.3161758559472</v>
      </c>
    </row>
    <row r="423" spans="1:53" x14ac:dyDescent="0.2">
      <c r="A423" s="21" t="b">
        <f t="shared" si="143"/>
        <v>0</v>
      </c>
      <c r="B423" t="s">
        <v>989</v>
      </c>
      <c r="C423" t="s">
        <v>996</v>
      </c>
      <c r="D423">
        <v>3407</v>
      </c>
      <c r="E423" t="s">
        <v>41</v>
      </c>
      <c r="F423">
        <v>6</v>
      </c>
      <c r="G423">
        <v>2285</v>
      </c>
      <c r="H423" t="s">
        <v>42</v>
      </c>
      <c r="I423">
        <v>0</v>
      </c>
      <c r="J423" t="s">
        <v>283</v>
      </c>
      <c r="K423" t="s">
        <v>460</v>
      </c>
      <c r="L423">
        <v>47</v>
      </c>
      <c r="M423" t="s">
        <v>991</v>
      </c>
      <c r="N423">
        <v>145</v>
      </c>
      <c r="O423">
        <v>47145</v>
      </c>
      <c r="P423">
        <v>174</v>
      </c>
      <c r="Q423">
        <v>11127</v>
      </c>
      <c r="R423">
        <v>1955</v>
      </c>
      <c r="S423">
        <v>2027</v>
      </c>
      <c r="T423">
        <v>0</v>
      </c>
      <c r="U423" s="106">
        <v>2792.9400747943378</v>
      </c>
      <c r="V423" s="104">
        <f>IFERROR(VLOOKUP($C$4&amp;"yr",LOOKUPS!$B$12:$D$26,2,FALSE),"")</f>
        <v>0.12499399999999999</v>
      </c>
      <c r="W423" s="106">
        <v>14.488844023507561</v>
      </c>
      <c r="X423" s="106">
        <v>34.051557575503573</v>
      </c>
      <c r="Y423" s="104">
        <v>0.34540189478226252</v>
      </c>
      <c r="Z423" s="104">
        <v>0.52765489546807087</v>
      </c>
      <c r="AA423" s="105">
        <v>28.401598182844666</v>
      </c>
      <c r="AB423" s="105">
        <v>9.64</v>
      </c>
      <c r="AC423" s="106">
        <f>IFERROR((VLOOKUP($C$4&amp;"yr",LOOKUPS!$B$12:$D$26,3,FALSE))*SUM(AA423:AB423),"")</f>
        <v>43.078588529217392</v>
      </c>
      <c r="AD423" s="106">
        <f>IFERROR(VLOOKUP($C$4,LOOKUPS!$F$12:$I$26,4,FALSE),"")</f>
        <v>84.990216928104203</v>
      </c>
      <c r="AE423" s="106">
        <v>205.4</v>
      </c>
      <c r="AF423" s="107">
        <f t="shared" si="144"/>
        <v>1.0366895581964981</v>
      </c>
      <c r="AG423" s="108">
        <f t="shared" si="145"/>
        <v>6784087.392</v>
      </c>
      <c r="AH423" s="109">
        <f t="shared" si="146"/>
        <v>113.90007030788631</v>
      </c>
      <c r="AI423" s="108">
        <f t="shared" si="147"/>
        <v>16998.216021873224</v>
      </c>
      <c r="AJ423" s="108">
        <f t="shared" si="148"/>
        <v>399105.8463588336</v>
      </c>
      <c r="AK423" s="108">
        <f t="shared" si="134"/>
        <v>6784087.3919999991</v>
      </c>
      <c r="AL423" s="108">
        <f t="shared" si="135"/>
        <v>63206.547687417216</v>
      </c>
      <c r="AM423" s="108">
        <f t="shared" si="136"/>
        <v>568858.92918675486</v>
      </c>
      <c r="AN423" s="107">
        <f t="shared" si="137"/>
        <v>0.15837038786595123</v>
      </c>
      <c r="AO423" s="107">
        <f t="shared" si="138"/>
        <v>0.87831917033054685</v>
      </c>
      <c r="AP423" s="108">
        <f t="shared" si="149"/>
        <v>39762600.164173231</v>
      </c>
      <c r="AQ423" s="108">
        <f t="shared" si="150"/>
        <v>3878474.8019428956</v>
      </c>
      <c r="AR423" s="108">
        <f t="shared" si="151"/>
        <v>5782582.3567631133</v>
      </c>
      <c r="AS423" s="108">
        <f>LOOKUPS!$C$4*('Unit Level Costs'!AK423-'Unit Level Costs'!AG423)</f>
        <v>-1.4703451985226245E-9</v>
      </c>
      <c r="AT423" s="108">
        <f t="shared" si="152"/>
        <v>24505639.741607428</v>
      </c>
      <c r="AU423" s="108">
        <f t="shared" si="154"/>
        <v>-48347443.793071367</v>
      </c>
      <c r="AV423" s="108">
        <f t="shared" si="139"/>
        <v>25581853.271415301</v>
      </c>
      <c r="AW423" s="112">
        <f t="shared" si="140"/>
        <v>64.097916642430775</v>
      </c>
      <c r="AX423" s="109">
        <f t="shared" si="141"/>
        <v>72.97793194962162</v>
      </c>
      <c r="AY423" s="112">
        <f t="shared" si="142"/>
        <v>66.205145558941865</v>
      </c>
      <c r="AZ423" s="108">
        <f t="shared" si="153"/>
        <v>11519.695327255884</v>
      </c>
      <c r="BA423" s="109">
        <f t="shared" si="133"/>
        <v>7300.7572121619014</v>
      </c>
    </row>
    <row r="424" spans="1:53" x14ac:dyDescent="0.2">
      <c r="A424" s="21" t="b">
        <f t="shared" si="143"/>
        <v>0</v>
      </c>
      <c r="B424" t="s">
        <v>989</v>
      </c>
      <c r="C424" t="s">
        <v>997</v>
      </c>
      <c r="D424">
        <v>3407</v>
      </c>
      <c r="E424" t="s">
        <v>41</v>
      </c>
      <c r="F424">
        <v>7</v>
      </c>
      <c r="G424">
        <v>2286</v>
      </c>
      <c r="H424" t="s">
        <v>42</v>
      </c>
      <c r="I424">
        <v>0</v>
      </c>
      <c r="J424" t="s">
        <v>283</v>
      </c>
      <c r="K424" t="s">
        <v>460</v>
      </c>
      <c r="L424">
        <v>47</v>
      </c>
      <c r="M424" t="s">
        <v>991</v>
      </c>
      <c r="N424">
        <v>145</v>
      </c>
      <c r="O424">
        <v>47145</v>
      </c>
      <c r="P424">
        <v>174</v>
      </c>
      <c r="Q424">
        <v>11173</v>
      </c>
      <c r="R424">
        <v>1955</v>
      </c>
      <c r="S424">
        <v>2025</v>
      </c>
      <c r="T424">
        <v>0</v>
      </c>
      <c r="U424" s="106">
        <v>2724.8967538863249</v>
      </c>
      <c r="V424" s="104">
        <f>IFERROR(VLOOKUP($C$4&amp;"yr",LOOKUPS!$B$12:$D$26,2,FALSE),"")</f>
        <v>0.12499399999999999</v>
      </c>
      <c r="W424" s="106">
        <v>14.255819102367475</v>
      </c>
      <c r="X424" s="106">
        <v>33.765297347511009</v>
      </c>
      <c r="Y424" s="104">
        <v>0.33984677601897911</v>
      </c>
      <c r="Z424" s="104">
        <v>0.51479984293578118</v>
      </c>
      <c r="AA424" s="105">
        <v>28.401598182844666</v>
      </c>
      <c r="AB424" s="105">
        <v>9.64</v>
      </c>
      <c r="AC424" s="106">
        <f>IFERROR((VLOOKUP($C$4&amp;"yr",LOOKUPS!$B$12:$D$26,3,FALSE))*SUM(AA424:AB424),"")</f>
        <v>43.078588529217392</v>
      </c>
      <c r="AD424" s="106">
        <f>IFERROR(VLOOKUP($C$4,LOOKUPS!$F$12:$I$26,4,FALSE),"")</f>
        <v>84.990216928104203</v>
      </c>
      <c r="AE424" s="106">
        <v>205.4</v>
      </c>
      <c r="AF424" s="107">
        <f t="shared" si="144"/>
        <v>1.0409753243218725</v>
      </c>
      <c r="AG424" s="108">
        <f t="shared" si="145"/>
        <v>6812133.4079999998</v>
      </c>
      <c r="AH424" s="109">
        <f t="shared" si="146"/>
        <v>114.86666097269763</v>
      </c>
      <c r="AI424" s="108">
        <f t="shared" si="147"/>
        <v>16924.858645121483</v>
      </c>
      <c r="AJ424" s="108">
        <f t="shared" si="148"/>
        <v>402492.78004833253</v>
      </c>
      <c r="AK424" s="108">
        <f t="shared" si="134"/>
        <v>6812133.4079999998</v>
      </c>
      <c r="AL424" s="108">
        <f t="shared" si="135"/>
        <v>63467.849133774842</v>
      </c>
      <c r="AM424" s="108">
        <f t="shared" si="136"/>
        <v>571210.64220397349</v>
      </c>
      <c r="AN424" s="107">
        <f t="shared" si="137"/>
        <v>0.15768692577827964</v>
      </c>
      <c r="AO424" s="107">
        <f t="shared" si="138"/>
        <v>0.88328839854359287</v>
      </c>
      <c r="AP424" s="108">
        <f t="shared" si="149"/>
        <v>39123095.95303341</v>
      </c>
      <c r="AQ424" s="108">
        <f t="shared" si="150"/>
        <v>3878506.9630588735</v>
      </c>
      <c r="AR424" s="108">
        <f t="shared" si="151"/>
        <v>5737864.262378009</v>
      </c>
      <c r="AS424" s="108">
        <f>LOOKUPS!$C$4*('Unit Level Costs'!AK424-'Unit Level Costs'!AG424)</f>
        <v>0</v>
      </c>
      <c r="AT424" s="108">
        <f t="shared" si="152"/>
        <v>24606948.219014991</v>
      </c>
      <c r="AU424" s="108">
        <f t="shared" si="154"/>
        <v>-48547316.39255742</v>
      </c>
      <c r="AV424" s="108">
        <f t="shared" si="139"/>
        <v>24799099.004927866</v>
      </c>
      <c r="AW424" s="112">
        <f t="shared" si="140"/>
        <v>61.613773548807302</v>
      </c>
      <c r="AX424" s="109">
        <f t="shared" si="141"/>
        <v>69.75499015995112</v>
      </c>
      <c r="AY424" s="112">
        <f t="shared" si="142"/>
        <v>63.281311947701276</v>
      </c>
      <c r="AZ424" s="108">
        <f t="shared" si="153"/>
        <v>11010.948278900021</v>
      </c>
      <c r="BA424" s="109">
        <f t="shared" si="133"/>
        <v>7077.3684374794129</v>
      </c>
    </row>
    <row r="425" spans="1:53" x14ac:dyDescent="0.2">
      <c r="A425" s="21" t="b">
        <f t="shared" si="143"/>
        <v>0</v>
      </c>
      <c r="B425" t="s">
        <v>989</v>
      </c>
      <c r="C425" t="s">
        <v>998</v>
      </c>
      <c r="D425">
        <v>3407</v>
      </c>
      <c r="E425" t="s">
        <v>41</v>
      </c>
      <c r="F425">
        <v>8</v>
      </c>
      <c r="G425">
        <v>2287</v>
      </c>
      <c r="H425" t="s">
        <v>42</v>
      </c>
      <c r="I425">
        <v>0</v>
      </c>
      <c r="J425" t="s">
        <v>283</v>
      </c>
      <c r="K425" t="s">
        <v>460</v>
      </c>
      <c r="L425">
        <v>47</v>
      </c>
      <c r="M425" t="s">
        <v>991</v>
      </c>
      <c r="N425">
        <v>145</v>
      </c>
      <c r="O425">
        <v>47145</v>
      </c>
      <c r="P425">
        <v>174</v>
      </c>
      <c r="Q425">
        <v>11110</v>
      </c>
      <c r="R425">
        <v>1955</v>
      </c>
      <c r="S425">
        <v>2025</v>
      </c>
      <c r="T425">
        <v>0</v>
      </c>
      <c r="U425" s="106">
        <v>2697.7155876463607</v>
      </c>
      <c r="V425" s="104">
        <f>IFERROR(VLOOKUP($C$4&amp;"yr",LOOKUPS!$B$12:$D$26,2,FALSE),"")</f>
        <v>0.12499399999999999</v>
      </c>
      <c r="W425" s="106">
        <v>14.161623695999999</v>
      </c>
      <c r="X425" s="106">
        <v>33.649582691882415</v>
      </c>
      <c r="Y425" s="104">
        <v>0.33760123649999996</v>
      </c>
      <c r="Z425" s="104">
        <v>0.5096646538350611</v>
      </c>
      <c r="AA425" s="105">
        <v>28.401598182844666</v>
      </c>
      <c r="AB425" s="105">
        <v>9.64</v>
      </c>
      <c r="AC425" s="106">
        <f>IFERROR((VLOOKUP($C$4&amp;"yr",LOOKUPS!$B$12:$D$26,3,FALSE))*SUM(AA425:AB425),"")</f>
        <v>43.078588529217392</v>
      </c>
      <c r="AD425" s="106">
        <f>IFERROR(VLOOKUP($C$4,LOOKUPS!$F$12:$I$26,4,FALSE),"")</f>
        <v>84.990216928104203</v>
      </c>
      <c r="AE425" s="106">
        <v>205.4</v>
      </c>
      <c r="AF425" s="107">
        <f t="shared" si="144"/>
        <v>1.035105688106686</v>
      </c>
      <c r="AG425" s="108">
        <f t="shared" si="145"/>
        <v>6773722.5599999996</v>
      </c>
      <c r="AH425" s="109">
        <f t="shared" si="146"/>
        <v>115.257384849</v>
      </c>
      <c r="AI425" s="108">
        <f t="shared" si="147"/>
        <v>16772.374304107529</v>
      </c>
      <c r="AJ425" s="108">
        <f t="shared" si="148"/>
        <v>403861.87651089608</v>
      </c>
      <c r="AK425" s="108">
        <f t="shared" si="134"/>
        <v>6773722.5600000005</v>
      </c>
      <c r="AL425" s="108">
        <f t="shared" si="135"/>
        <v>63109.979761589413</v>
      </c>
      <c r="AM425" s="108">
        <f t="shared" si="136"/>
        <v>567989.81785430468</v>
      </c>
      <c r="AN425" s="107">
        <f t="shared" si="137"/>
        <v>0.15626624703182829</v>
      </c>
      <c r="AO425" s="107">
        <f t="shared" si="138"/>
        <v>0.87883944107485767</v>
      </c>
      <c r="AP425" s="108">
        <f t="shared" si="149"/>
        <v>38864589.872450657</v>
      </c>
      <c r="AQ425" s="108">
        <f t="shared" si="150"/>
        <v>3878362.902326541</v>
      </c>
      <c r="AR425" s="108">
        <f t="shared" si="151"/>
        <v>5719339.9203077313</v>
      </c>
      <c r="AS425" s="108">
        <f>LOOKUPS!$C$4*('Unit Level Costs'!AK425-'Unit Level Costs'!AG425)</f>
        <v>1.4703451985226245E-9</v>
      </c>
      <c r="AT425" s="108">
        <f t="shared" si="152"/>
        <v>24468199.652130727</v>
      </c>
      <c r="AU425" s="108">
        <f t="shared" si="154"/>
        <v>-48273577.832391746</v>
      </c>
      <c r="AV425" s="108">
        <f t="shared" si="139"/>
        <v>24656914.514823906</v>
      </c>
      <c r="AW425" s="112">
        <f t="shared" si="140"/>
        <v>61.052839965593208</v>
      </c>
      <c r="AX425" s="109">
        <f t="shared" si="141"/>
        <v>69.469845243771729</v>
      </c>
      <c r="AY425" s="112">
        <f t="shared" si="142"/>
        <v>63.022630176695749</v>
      </c>
      <c r="AZ425" s="108">
        <f t="shared" si="153"/>
        <v>10965.93765074506</v>
      </c>
      <c r="BA425" s="109">
        <f t="shared" si="133"/>
        <v>7036.7906720387846</v>
      </c>
    </row>
    <row r="426" spans="1:53" x14ac:dyDescent="0.2">
      <c r="A426" s="21" t="b">
        <f t="shared" si="143"/>
        <v>0</v>
      </c>
      <c r="B426" t="s">
        <v>989</v>
      </c>
      <c r="C426" t="s">
        <v>999</v>
      </c>
      <c r="D426">
        <v>3407</v>
      </c>
      <c r="E426" t="s">
        <v>41</v>
      </c>
      <c r="F426">
        <v>9</v>
      </c>
      <c r="G426">
        <v>2288</v>
      </c>
      <c r="H426" t="s">
        <v>42</v>
      </c>
      <c r="I426">
        <v>0</v>
      </c>
      <c r="J426" t="s">
        <v>283</v>
      </c>
      <c r="K426" t="s">
        <v>460</v>
      </c>
      <c r="L426">
        <v>47</v>
      </c>
      <c r="M426" t="s">
        <v>991</v>
      </c>
      <c r="N426">
        <v>145</v>
      </c>
      <c r="O426">
        <v>47145</v>
      </c>
      <c r="P426">
        <v>174</v>
      </c>
      <c r="Q426">
        <v>11123</v>
      </c>
      <c r="R426">
        <v>1955</v>
      </c>
      <c r="S426">
        <v>2025</v>
      </c>
      <c r="T426">
        <v>0</v>
      </c>
      <c r="U426" s="106">
        <v>2712.6018693721007</v>
      </c>
      <c r="V426" s="104">
        <f>IFERROR(VLOOKUP($C$4&amp;"yr",LOOKUPS!$B$12:$D$26,2,FALSE),"")</f>
        <v>0.12499399999999999</v>
      </c>
      <c r="W426" s="106">
        <v>14.21329082535569</v>
      </c>
      <c r="X426" s="106">
        <v>33.71305334625157</v>
      </c>
      <c r="Y426" s="104">
        <v>0.33883293754864552</v>
      </c>
      <c r="Z426" s="104">
        <v>0.51247703763763264</v>
      </c>
      <c r="AA426" s="105">
        <v>28.401598182844666</v>
      </c>
      <c r="AB426" s="105">
        <v>9.64</v>
      </c>
      <c r="AC426" s="106">
        <f>IFERROR((VLOOKUP($C$4&amp;"yr",LOOKUPS!$B$12:$D$26,3,FALSE))*SUM(AA426:AB426),"")</f>
        <v>43.078588529217392</v>
      </c>
      <c r="AD426" s="106">
        <f>IFERROR(VLOOKUP($C$4,LOOKUPS!$F$12:$I$26,4,FALSE),"")</f>
        <v>84.990216928104203</v>
      </c>
      <c r="AE426" s="106">
        <v>205.4</v>
      </c>
      <c r="AF426" s="107">
        <f t="shared" si="144"/>
        <v>1.0363168828812481</v>
      </c>
      <c r="AG426" s="108">
        <f t="shared" si="145"/>
        <v>6781648.608</v>
      </c>
      <c r="AH426" s="109">
        <f t="shared" si="146"/>
        <v>115.04306886653568</v>
      </c>
      <c r="AI426" s="108">
        <f t="shared" si="147"/>
        <v>16823.282089643388</v>
      </c>
      <c r="AJ426" s="108">
        <f t="shared" si="148"/>
        <v>403110.913308341</v>
      </c>
      <c r="AK426" s="108">
        <f t="shared" si="134"/>
        <v>6781648.6080000019</v>
      </c>
      <c r="AL426" s="108">
        <f t="shared" si="135"/>
        <v>63183.825822516577</v>
      </c>
      <c r="AM426" s="108">
        <f t="shared" si="136"/>
        <v>568654.4324026492</v>
      </c>
      <c r="AN426" s="107">
        <f t="shared" si="137"/>
        <v>0.1567405489074096</v>
      </c>
      <c r="AO426" s="107">
        <f t="shared" si="138"/>
        <v>0.8795763339738385</v>
      </c>
      <c r="AP426" s="108">
        <f t="shared" si="149"/>
        <v>39006383.061946504</v>
      </c>
      <c r="AQ426" s="108">
        <f t="shared" si="150"/>
        <v>3878453.1178140105</v>
      </c>
      <c r="AR426" s="108">
        <f t="shared" si="151"/>
        <v>5729532.6457261965</v>
      </c>
      <c r="AS426" s="108">
        <f>LOOKUPS!$C$4*('Unit Level Costs'!AK426-'Unit Level Costs'!AG426)</f>
        <v>2.9406903970452491E-9</v>
      </c>
      <c r="AT426" s="108">
        <f t="shared" si="152"/>
        <v>24496830.308789391</v>
      </c>
      <c r="AU426" s="108">
        <f t="shared" si="154"/>
        <v>-48330063.567029126</v>
      </c>
      <c r="AV426" s="108">
        <f t="shared" si="139"/>
        <v>24781135.567246981</v>
      </c>
      <c r="AW426" s="112">
        <f t="shared" si="140"/>
        <v>61.474732509392027</v>
      </c>
      <c r="AX426" s="109">
        <f t="shared" si="141"/>
        <v>69.891298952593786</v>
      </c>
      <c r="AY426" s="112">
        <f t="shared" si="142"/>
        <v>63.404970473186772</v>
      </c>
      <c r="AZ426" s="108">
        <f t="shared" si="153"/>
        <v>11032.464862334498</v>
      </c>
      <c r="BA426" s="109">
        <f t="shared" si="133"/>
        <v>7072.2418856298464</v>
      </c>
    </row>
    <row r="427" spans="1:53" x14ac:dyDescent="0.2">
      <c r="A427" s="21" t="b">
        <f t="shared" si="143"/>
        <v>0</v>
      </c>
      <c r="B427" t="s">
        <v>1000</v>
      </c>
      <c r="C427" t="s">
        <v>1001</v>
      </c>
      <c r="D427">
        <v>3845</v>
      </c>
      <c r="E427" t="s">
        <v>41</v>
      </c>
      <c r="F427" t="s">
        <v>1002</v>
      </c>
      <c r="G427">
        <v>2534</v>
      </c>
      <c r="H427" t="s">
        <v>42</v>
      </c>
      <c r="I427">
        <v>0</v>
      </c>
      <c r="J427" t="s">
        <v>1003</v>
      </c>
      <c r="K427" t="s">
        <v>940</v>
      </c>
      <c r="L427">
        <v>53</v>
      </c>
      <c r="M427" t="s">
        <v>1004</v>
      </c>
      <c r="N427">
        <v>41</v>
      </c>
      <c r="O427">
        <v>53041</v>
      </c>
      <c r="P427">
        <v>670</v>
      </c>
      <c r="Q427">
        <v>11132</v>
      </c>
      <c r="R427">
        <v>2002</v>
      </c>
      <c r="S427">
        <v>2025</v>
      </c>
      <c r="T427">
        <v>0</v>
      </c>
      <c r="U427" s="106">
        <v>2801.8703360382169</v>
      </c>
      <c r="V427" s="104">
        <f>IFERROR(VLOOKUP($C$4&amp;"yr",LOOKUPS!$B$12:$D$26,2,FALSE),"")</f>
        <v>0.12499399999999999</v>
      </c>
      <c r="W427" s="106">
        <v>14.519136282140073</v>
      </c>
      <c r="X427" s="106">
        <v>22.056928305909434</v>
      </c>
      <c r="Y427" s="104">
        <v>0.34612403683251364</v>
      </c>
      <c r="Z427" s="104">
        <v>0.52934204089079817</v>
      </c>
      <c r="AA427" s="105">
        <v>10.057437613963838</v>
      </c>
      <c r="AB427" s="105">
        <v>4.82</v>
      </c>
      <c r="AC427" s="106">
        <f>IFERROR((VLOOKUP($C$4&amp;"yr",LOOKUPS!$B$12:$D$26,3,FALSE))*SUM(AA427:AB427),"")</f>
        <v>16.847320931697116</v>
      </c>
      <c r="AD427" s="106">
        <f>IFERROR(VLOOKUP($C$4,LOOKUPS!$F$12:$I$26,4,FALSE),"")</f>
        <v>84.990216928104203</v>
      </c>
      <c r="AE427" s="106">
        <v>214.13</v>
      </c>
      <c r="AF427" s="107">
        <f t="shared" si="144"/>
        <v>1.0812370316610722</v>
      </c>
      <c r="AG427" s="108">
        <f t="shared" si="145"/>
        <v>26134373.760000002</v>
      </c>
      <c r="AH427" s="109">
        <f t="shared" si="146"/>
        <v>438.09689532221591</v>
      </c>
      <c r="AI427" s="108">
        <f t="shared" si="147"/>
        <v>17024.635599196365</v>
      </c>
      <c r="AJ427" s="108">
        <f t="shared" si="148"/>
        <v>1535091.5212090448</v>
      </c>
      <c r="AK427" s="108">
        <f t="shared" si="134"/>
        <v>26134373.760000009</v>
      </c>
      <c r="AL427" s="108">
        <f t="shared" si="135"/>
        <v>253839.85544900666</v>
      </c>
      <c r="AM427" s="108">
        <f t="shared" si="136"/>
        <v>2284558.6990410602</v>
      </c>
      <c r="AN427" s="107">
        <f t="shared" si="137"/>
        <v>0.16535812486872525</v>
      </c>
      <c r="AO427" s="107">
        <f t="shared" si="138"/>
        <v>0.91587890679234696</v>
      </c>
      <c r="AP427" s="108">
        <f t="shared" si="149"/>
        <v>153428971.97004768</v>
      </c>
      <c r="AQ427" s="108">
        <f t="shared" si="150"/>
        <v>9663071.8111636266</v>
      </c>
      <c r="AR427" s="108">
        <f t="shared" si="151"/>
        <v>22288203.001991838</v>
      </c>
      <c r="AS427" s="108">
        <f>LOOKUPS!$C$4*('Unit Level Costs'!AK427-'Unit Level Costs'!AG427)</f>
        <v>1.1762761588180996E-8</v>
      </c>
      <c r="AT427" s="108">
        <f t="shared" si="152"/>
        <v>38488693.590045184</v>
      </c>
      <c r="AU427" s="108">
        <f t="shared" si="154"/>
        <v>-194165139.41648722</v>
      </c>
      <c r="AV427" s="108">
        <f t="shared" si="139"/>
        <v>29703800.956761122</v>
      </c>
      <c r="AW427" s="112">
        <f t="shared" si="140"/>
        <v>19.349856699987683</v>
      </c>
      <c r="AX427" s="109">
        <f t="shared" si="141"/>
        <v>21.127090662843258</v>
      </c>
      <c r="AY427" s="112">
        <f t="shared" si="142"/>
        <v>19.166370917938181</v>
      </c>
      <c r="AZ427" s="108">
        <f t="shared" si="153"/>
        <v>12841.468515018581</v>
      </c>
      <c r="BA427" s="109">
        <f t="shared" si="133"/>
        <v>8477.1121451943818</v>
      </c>
    </row>
    <row r="428" spans="1:53" x14ac:dyDescent="0.2">
      <c r="A428" s="21" t="b">
        <f t="shared" si="143"/>
        <v>0</v>
      </c>
      <c r="B428" t="s">
        <v>1005</v>
      </c>
      <c r="C428" t="s">
        <v>1006</v>
      </c>
      <c r="D428">
        <v>4041</v>
      </c>
      <c r="E428" t="s">
        <v>41</v>
      </c>
      <c r="F428">
        <v>5</v>
      </c>
      <c r="G428">
        <v>2590</v>
      </c>
      <c r="H428" t="s">
        <v>42</v>
      </c>
      <c r="I428">
        <v>0</v>
      </c>
      <c r="J428" t="s">
        <v>486</v>
      </c>
      <c r="K428" t="s">
        <v>487</v>
      </c>
      <c r="L428">
        <v>55</v>
      </c>
      <c r="M428" t="s">
        <v>578</v>
      </c>
      <c r="N428">
        <v>79</v>
      </c>
      <c r="O428">
        <v>55079</v>
      </c>
      <c r="P428">
        <v>241</v>
      </c>
      <c r="Q428">
        <v>10326</v>
      </c>
      <c r="R428">
        <v>1959</v>
      </c>
      <c r="S428">
        <v>2024</v>
      </c>
      <c r="T428">
        <v>0</v>
      </c>
      <c r="U428" s="106">
        <v>2423.7392067348787</v>
      </c>
      <c r="V428" s="104">
        <f>IFERROR(VLOOKUP($C$4&amp;"yr",LOOKUPS!$B$12:$D$26,2,FALSE),"")</f>
        <v>0.12499399999999999</v>
      </c>
      <c r="W428" s="106">
        <v>13.175114479442378</v>
      </c>
      <c r="X428" s="106">
        <v>27.919319610800649</v>
      </c>
      <c r="Y428" s="104">
        <v>0.31408368381834179</v>
      </c>
      <c r="Z428" s="104">
        <v>0.4579037943969243</v>
      </c>
      <c r="AA428" s="105">
        <v>19.909133762678003</v>
      </c>
      <c r="AB428" s="105">
        <v>4.82</v>
      </c>
      <c r="AC428" s="106">
        <f>IFERROR((VLOOKUP($C$4&amp;"yr",LOOKUPS!$B$12:$D$26,3,FALSE))*SUM(AA428:AB428),"")</f>
        <v>28.003454873954052</v>
      </c>
      <c r="AD428" s="106">
        <f>IFERROR(VLOOKUP($C$4,LOOKUPS!$F$12:$I$26,4,FALSE),"")</f>
        <v>84.990216928104203</v>
      </c>
      <c r="AE428" s="106">
        <v>205.4</v>
      </c>
      <c r="AF428" s="107">
        <f t="shared" si="144"/>
        <v>0.96206132631769925</v>
      </c>
      <c r="AG428" s="108">
        <f t="shared" si="145"/>
        <v>8719935.2640000004</v>
      </c>
      <c r="AH428" s="109">
        <f t="shared" si="146"/>
        <v>165.30583219977962</v>
      </c>
      <c r="AI428" s="108">
        <f t="shared" si="147"/>
        <v>15054.314580942639</v>
      </c>
      <c r="AJ428" s="108">
        <f t="shared" si="148"/>
        <v>579231.63602802786</v>
      </c>
      <c r="AK428" s="108">
        <f t="shared" si="134"/>
        <v>8719935.2640000004</v>
      </c>
      <c r="AL428" s="108">
        <f t="shared" si="135"/>
        <v>81242.615586754982</v>
      </c>
      <c r="AM428" s="108">
        <f t="shared" si="136"/>
        <v>731183.54028079472</v>
      </c>
      <c r="AN428" s="107">
        <f t="shared" si="137"/>
        <v>0.14025928580811117</v>
      </c>
      <c r="AO428" s="107">
        <f t="shared" si="138"/>
        <v>0.82180204050958805</v>
      </c>
      <c r="AP428" s="108">
        <f t="shared" si="149"/>
        <v>50079874.376208223</v>
      </c>
      <c r="AQ428" s="108">
        <f t="shared" si="150"/>
        <v>4615226.3627150292</v>
      </c>
      <c r="AR428" s="108">
        <f t="shared" si="151"/>
        <v>7631443.1147839669</v>
      </c>
      <c r="AS428" s="108">
        <f>LOOKUPS!$C$4*('Unit Level Costs'!AK428-'Unit Level Costs'!AG428)</f>
        <v>0</v>
      </c>
      <c r="AT428" s="108">
        <f t="shared" si="152"/>
        <v>20475665.274831198</v>
      </c>
      <c r="AU428" s="108">
        <f t="shared" si="154"/>
        <v>-62143447.702723965</v>
      </c>
      <c r="AV428" s="108">
        <f t="shared" si="139"/>
        <v>20658761.42581445</v>
      </c>
      <c r="AW428" s="112">
        <f t="shared" si="140"/>
        <v>35.665803006683177</v>
      </c>
      <c r="AX428" s="109">
        <f t="shared" si="141"/>
        <v>43.399506509581443</v>
      </c>
      <c r="AY428" s="112">
        <f t="shared" si="142"/>
        <v>39.37177402665467</v>
      </c>
      <c r="AZ428" s="108">
        <f t="shared" si="153"/>
        <v>9488.5975404237761</v>
      </c>
      <c r="BA428" s="109">
        <f t="shared" si="133"/>
        <v>5895.7652470931644</v>
      </c>
    </row>
    <row r="429" spans="1:53" x14ac:dyDescent="0.2">
      <c r="A429" s="21" t="b">
        <f t="shared" si="143"/>
        <v>0</v>
      </c>
      <c r="B429" t="s">
        <v>1005</v>
      </c>
      <c r="C429" t="s">
        <v>1007</v>
      </c>
      <c r="D429">
        <v>4041</v>
      </c>
      <c r="E429" t="s">
        <v>41</v>
      </c>
      <c r="F429">
        <v>6</v>
      </c>
      <c r="G429">
        <v>2591</v>
      </c>
      <c r="H429" t="s">
        <v>42</v>
      </c>
      <c r="I429">
        <v>0</v>
      </c>
      <c r="J429" t="s">
        <v>486</v>
      </c>
      <c r="K429" t="s">
        <v>487</v>
      </c>
      <c r="L429">
        <v>55</v>
      </c>
      <c r="M429" t="s">
        <v>578</v>
      </c>
      <c r="N429">
        <v>79</v>
      </c>
      <c r="O429">
        <v>55079</v>
      </c>
      <c r="P429">
        <v>245</v>
      </c>
      <c r="Q429">
        <v>10316</v>
      </c>
      <c r="R429">
        <v>1961</v>
      </c>
      <c r="S429">
        <v>2024</v>
      </c>
      <c r="T429">
        <v>0</v>
      </c>
      <c r="U429" s="106">
        <v>2420.3289167155681</v>
      </c>
      <c r="V429" s="104">
        <f>IFERROR(VLOOKUP($C$4&amp;"yr",LOOKUPS!$B$12:$D$26,2,FALSE),"")</f>
        <v>0.12499399999999999</v>
      </c>
      <c r="W429" s="106">
        <v>13.162393430422831</v>
      </c>
      <c r="X429" s="106">
        <v>27.712111873116299</v>
      </c>
      <c r="Y429" s="104">
        <v>0.31378042467442113</v>
      </c>
      <c r="Z429" s="104">
        <v>0.45725950695234402</v>
      </c>
      <c r="AA429" s="105">
        <v>19.909133762678003</v>
      </c>
      <c r="AB429" s="105">
        <v>4.82</v>
      </c>
      <c r="AC429" s="106">
        <f>IFERROR((VLOOKUP($C$4&amp;"yr",LOOKUPS!$B$12:$D$26,3,FALSE))*SUM(AA429:AB429),"")</f>
        <v>28.003454873954052</v>
      </c>
      <c r="AD429" s="106">
        <f>IFERROR(VLOOKUP($C$4,LOOKUPS!$F$12:$I$26,4,FALSE),"")</f>
        <v>84.990216928104203</v>
      </c>
      <c r="AE429" s="106">
        <v>205.4</v>
      </c>
      <c r="AF429" s="107">
        <f t="shared" si="144"/>
        <v>0.96112963802957452</v>
      </c>
      <c r="AG429" s="108">
        <f t="shared" si="145"/>
        <v>8856079.6799999997</v>
      </c>
      <c r="AH429" s="109">
        <f t="shared" si="146"/>
        <v>168.12379595476682</v>
      </c>
      <c r="AI429" s="108">
        <f t="shared" si="147"/>
        <v>15033.089073720381</v>
      </c>
      <c r="AJ429" s="108">
        <f t="shared" si="148"/>
        <v>589105.78102550295</v>
      </c>
      <c r="AK429" s="108">
        <f t="shared" si="134"/>
        <v>8856079.6799999997</v>
      </c>
      <c r="AL429" s="108">
        <f t="shared" si="135"/>
        <v>82511.057165562917</v>
      </c>
      <c r="AM429" s="108">
        <f t="shared" si="136"/>
        <v>742599.51449006621</v>
      </c>
      <c r="AN429" s="107">
        <f t="shared" si="137"/>
        <v>0.14006153024322629</v>
      </c>
      <c r="AO429" s="107">
        <f t="shared" si="138"/>
        <v>0.8210681077863482</v>
      </c>
      <c r="AP429" s="108">
        <f t="shared" si="149"/>
        <v>50861919.127854124</v>
      </c>
      <c r="AQ429" s="108">
        <f t="shared" si="150"/>
        <v>4659065.4420314757</v>
      </c>
      <c r="AR429" s="108">
        <f t="shared" si="151"/>
        <v>7754042.0619941913</v>
      </c>
      <c r="AS429" s="108">
        <f>LOOKUPS!$C$4*('Unit Level Costs'!AK429-'Unit Level Costs'!AG429)</f>
        <v>0</v>
      </c>
      <c r="AT429" s="108">
        <f t="shared" si="152"/>
        <v>20795351.993442759</v>
      </c>
      <c r="AU429" s="108">
        <f t="shared" si="154"/>
        <v>-63113693.82721559</v>
      </c>
      <c r="AV429" s="108">
        <f t="shared" si="139"/>
        <v>20956684.798106961</v>
      </c>
      <c r="AW429" s="112">
        <f t="shared" si="140"/>
        <v>35.573721177249361</v>
      </c>
      <c r="AX429" s="109">
        <f t="shared" si="141"/>
        <v>43.326151436034188</v>
      </c>
      <c r="AY429" s="112">
        <f t="shared" si="142"/>
        <v>39.305226740482794</v>
      </c>
      <c r="AZ429" s="108">
        <f t="shared" si="153"/>
        <v>9629.7805514182837</v>
      </c>
      <c r="BA429" s="109">
        <f t="shared" si="133"/>
        <v>5980.7890405556391</v>
      </c>
    </row>
    <row r="430" spans="1:53" x14ac:dyDescent="0.2">
      <c r="A430" s="21" t="b">
        <f t="shared" si="143"/>
        <v>0</v>
      </c>
      <c r="B430" t="s">
        <v>1005</v>
      </c>
      <c r="C430" t="s">
        <v>1008</v>
      </c>
      <c r="D430">
        <v>4041</v>
      </c>
      <c r="E430" t="s">
        <v>41</v>
      </c>
      <c r="F430">
        <v>7</v>
      </c>
      <c r="G430">
        <v>2592</v>
      </c>
      <c r="H430" t="s">
        <v>42</v>
      </c>
      <c r="I430">
        <v>0</v>
      </c>
      <c r="J430" t="s">
        <v>486</v>
      </c>
      <c r="K430" t="s">
        <v>487</v>
      </c>
      <c r="L430">
        <v>55</v>
      </c>
      <c r="M430" t="s">
        <v>578</v>
      </c>
      <c r="N430">
        <v>79</v>
      </c>
      <c r="O430">
        <v>55079</v>
      </c>
      <c r="P430">
        <v>303</v>
      </c>
      <c r="Q430">
        <v>10335</v>
      </c>
      <c r="R430">
        <v>1965</v>
      </c>
      <c r="S430">
        <v>2025</v>
      </c>
      <c r="T430">
        <v>0</v>
      </c>
      <c r="U430" s="106">
        <v>2426.8213523546324</v>
      </c>
      <c r="V430" s="104">
        <f>IFERROR(VLOOKUP($C$4&amp;"yr",LOOKUPS!$B$12:$D$26,2,FALSE),"")</f>
        <v>0.12499399999999999</v>
      </c>
      <c r="W430" s="106">
        <v>13.186601816716315</v>
      </c>
      <c r="X430" s="106">
        <v>25.532351936748952</v>
      </c>
      <c r="Y430" s="104">
        <v>0.31435753230853075</v>
      </c>
      <c r="Z430" s="104">
        <v>0.45848608731451534</v>
      </c>
      <c r="AA430" s="105">
        <v>19.909133762678003</v>
      </c>
      <c r="AB430" s="105">
        <v>4.82</v>
      </c>
      <c r="AC430" s="106">
        <f>IFERROR((VLOOKUP($C$4&amp;"yr",LOOKUPS!$B$12:$D$26,3,FALSE))*SUM(AA430:AB430),"")</f>
        <v>28.003454873954052</v>
      </c>
      <c r="AD430" s="106">
        <f>IFERROR(VLOOKUP($C$4,LOOKUPS!$F$12:$I$26,4,FALSE),"")</f>
        <v>84.990216928104203</v>
      </c>
      <c r="AE430" s="106">
        <v>205.4</v>
      </c>
      <c r="AF430" s="107">
        <f t="shared" si="144"/>
        <v>0.96289984577701171</v>
      </c>
      <c r="AG430" s="108">
        <f t="shared" si="145"/>
        <v>10972793.52</v>
      </c>
      <c r="AH430" s="109">
        <f t="shared" si="146"/>
        <v>207.74966771051515</v>
      </c>
      <c r="AI430" s="108">
        <f t="shared" si="147"/>
        <v>15073.453712395516</v>
      </c>
      <c r="AJ430" s="108">
        <f t="shared" si="148"/>
        <v>727954.83565764513</v>
      </c>
      <c r="AK430" s="108">
        <f t="shared" si="134"/>
        <v>10972793.519999998</v>
      </c>
      <c r="AL430" s="108">
        <f t="shared" si="135"/>
        <v>102232.23210596024</v>
      </c>
      <c r="AM430" s="108">
        <f t="shared" si="136"/>
        <v>920090.08895364206</v>
      </c>
      <c r="AN430" s="107">
        <f t="shared" si="137"/>
        <v>0.1404376028543064</v>
      </c>
      <c r="AO430" s="107">
        <f t="shared" si="138"/>
        <v>0.82246224292270531</v>
      </c>
      <c r="AP430" s="108">
        <f t="shared" si="149"/>
        <v>63018391.165079974</v>
      </c>
      <c r="AQ430" s="108">
        <f t="shared" si="150"/>
        <v>5304337.630727523</v>
      </c>
      <c r="AR430" s="108">
        <f t="shared" si="151"/>
        <v>9599250.5583705306</v>
      </c>
      <c r="AS430" s="108">
        <f>LOOKUPS!$C$4*('Unit Level Costs'!AK430-'Unit Level Costs'!AG430)</f>
        <v>-2.9406903970452491E-9</v>
      </c>
      <c r="AT430" s="108">
        <f t="shared" si="152"/>
        <v>25765701.285985686</v>
      </c>
      <c r="AU430" s="108">
        <f t="shared" si="154"/>
        <v>-78198656.253568739</v>
      </c>
      <c r="AV430" s="108">
        <f t="shared" si="139"/>
        <v>25489024.386594981</v>
      </c>
      <c r="AW430" s="112">
        <f t="shared" si="140"/>
        <v>35.014568401853971</v>
      </c>
      <c r="AX430" s="109">
        <f t="shared" si="141"/>
        <v>42.572858150212525</v>
      </c>
      <c r="AY430" s="112">
        <f t="shared" si="142"/>
        <v>38.62184355457908</v>
      </c>
      <c r="AZ430" s="108">
        <f t="shared" si="153"/>
        <v>11702.418597037462</v>
      </c>
      <c r="BA430" s="109">
        <f t="shared" si="133"/>
        <v>7274.2649505122663</v>
      </c>
    </row>
    <row r="431" spans="1:53" x14ac:dyDescent="0.2">
      <c r="A431" s="21" t="b">
        <f t="shared" si="143"/>
        <v>0</v>
      </c>
      <c r="B431" t="s">
        <v>1005</v>
      </c>
      <c r="C431" t="s">
        <v>1009</v>
      </c>
      <c r="D431">
        <v>4041</v>
      </c>
      <c r="E431" t="s">
        <v>41</v>
      </c>
      <c r="F431">
        <v>8</v>
      </c>
      <c r="G431">
        <v>2593</v>
      </c>
      <c r="H431" t="s">
        <v>42</v>
      </c>
      <c r="I431">
        <v>0</v>
      </c>
      <c r="J431" t="s">
        <v>486</v>
      </c>
      <c r="K431" t="s">
        <v>487</v>
      </c>
      <c r="L431">
        <v>55</v>
      </c>
      <c r="M431" t="s">
        <v>578</v>
      </c>
      <c r="N431">
        <v>79</v>
      </c>
      <c r="O431">
        <v>55079</v>
      </c>
      <c r="P431">
        <v>309</v>
      </c>
      <c r="Q431">
        <v>10508</v>
      </c>
      <c r="R431">
        <v>1967</v>
      </c>
      <c r="S431">
        <v>2025</v>
      </c>
      <c r="T431">
        <v>0</v>
      </c>
      <c r="U431" s="106">
        <v>2566.4595973852092</v>
      </c>
      <c r="V431" s="104">
        <f>IFERROR(VLOOKUP($C$4&amp;"yr",LOOKUPS!$B$12:$D$26,2,FALSE),"")</f>
        <v>0.12499399999999999</v>
      </c>
      <c r="W431" s="106">
        <v>13.697591179527722</v>
      </c>
      <c r="X431" s="106">
        <v>25.978850771224316</v>
      </c>
      <c r="Y431" s="104">
        <v>0.32653909032946615</v>
      </c>
      <c r="Z431" s="104">
        <v>0.48486717735289692</v>
      </c>
      <c r="AA431" s="105">
        <v>19.909133762678003</v>
      </c>
      <c r="AB431" s="105">
        <v>4.82</v>
      </c>
      <c r="AC431" s="106">
        <f>IFERROR((VLOOKUP($C$4&amp;"yr",LOOKUPS!$B$12:$D$26,3,FALSE))*SUM(AA431:AB431),"")</f>
        <v>28.003454873954052</v>
      </c>
      <c r="AD431" s="106">
        <f>IFERROR(VLOOKUP($C$4,LOOKUPS!$F$12:$I$26,4,FALSE),"")</f>
        <v>84.990216928104203</v>
      </c>
      <c r="AE431" s="106">
        <v>205.4</v>
      </c>
      <c r="AF431" s="107">
        <f t="shared" si="144"/>
        <v>0.9790180531615712</v>
      </c>
      <c r="AG431" s="108">
        <f t="shared" si="145"/>
        <v>11377389.888</v>
      </c>
      <c r="AH431" s="109">
        <f t="shared" si="146"/>
        <v>208.09942108819496</v>
      </c>
      <c r="AI431" s="108">
        <f t="shared" si="147"/>
        <v>15602.984299624241</v>
      </c>
      <c r="AJ431" s="108">
        <f t="shared" si="148"/>
        <v>729180.37149303523</v>
      </c>
      <c r="AK431" s="108">
        <f t="shared" si="134"/>
        <v>11377389.888</v>
      </c>
      <c r="AL431" s="108">
        <f t="shared" si="135"/>
        <v>106001.80908079472</v>
      </c>
      <c r="AM431" s="108">
        <f t="shared" si="136"/>
        <v>954016.28172715241</v>
      </c>
      <c r="AN431" s="107">
        <f t="shared" si="137"/>
        <v>0.14537117731755508</v>
      </c>
      <c r="AO431" s="107">
        <f t="shared" si="138"/>
        <v>0.83364687584401609</v>
      </c>
      <c r="AP431" s="108">
        <f t="shared" si="149"/>
        <v>66756640.085224211</v>
      </c>
      <c r="AQ431" s="108">
        <f t="shared" si="150"/>
        <v>5406183.8060283875</v>
      </c>
      <c r="AR431" s="108">
        <f t="shared" si="151"/>
        <v>9988014.6248477474</v>
      </c>
      <c r="AS431" s="108">
        <f>LOOKUPS!$C$4*('Unit Level Costs'!AK431-'Unit Level Costs'!AG431)</f>
        <v>0</v>
      </c>
      <c r="AT431" s="108">
        <f t="shared" si="152"/>
        <v>26715751.89436375</v>
      </c>
      <c r="AU431" s="108">
        <f t="shared" si="154"/>
        <v>-81082050.736934051</v>
      </c>
      <c r="AV431" s="108">
        <f t="shared" si="139"/>
        <v>27784539.673530042</v>
      </c>
      <c r="AW431" s="112">
        <f t="shared" si="140"/>
        <v>38.103795384178724</v>
      </c>
      <c r="AX431" s="109">
        <f t="shared" si="141"/>
        <v>45.707357021641783</v>
      </c>
      <c r="AY431" s="112">
        <f t="shared" si="142"/>
        <v>41.465442276732091</v>
      </c>
      <c r="AZ431" s="108">
        <f t="shared" si="153"/>
        <v>12812.821663510216</v>
      </c>
      <c r="BA431" s="109">
        <f t="shared" si="133"/>
        <v>7929.3777607106276</v>
      </c>
    </row>
    <row r="432" spans="1:53" x14ac:dyDescent="0.2">
      <c r="A432" s="21" t="b">
        <f t="shared" si="143"/>
        <v>0</v>
      </c>
      <c r="B432" t="s">
        <v>1010</v>
      </c>
      <c r="C432" t="s">
        <v>1011</v>
      </c>
      <c r="D432">
        <v>4158</v>
      </c>
      <c r="E432" t="s">
        <v>41</v>
      </c>
      <c r="F432" t="s">
        <v>1012</v>
      </c>
      <c r="G432">
        <v>2633</v>
      </c>
      <c r="H432" t="s">
        <v>42</v>
      </c>
      <c r="I432">
        <v>0</v>
      </c>
      <c r="J432" t="s">
        <v>569</v>
      </c>
      <c r="K432" t="s">
        <v>125</v>
      </c>
      <c r="L432">
        <v>56</v>
      </c>
      <c r="M432" t="s">
        <v>1013</v>
      </c>
      <c r="N432">
        <v>9</v>
      </c>
      <c r="O432">
        <v>56009</v>
      </c>
      <c r="P432">
        <v>105</v>
      </c>
      <c r="Q432">
        <v>11001</v>
      </c>
      <c r="R432">
        <v>1959</v>
      </c>
      <c r="S432">
        <v>9999</v>
      </c>
      <c r="T432" t="s">
        <v>1188</v>
      </c>
      <c r="U432" s="106">
        <v>2750.4578146830017</v>
      </c>
      <c r="V432" s="104">
        <f>IFERROR(VLOOKUP($C$4&amp;"yr",LOOKUPS!$B$12:$D$26,2,FALSE),"")</f>
        <v>0.12499399999999999</v>
      </c>
      <c r="W432" s="106">
        <v>14.343819257493791</v>
      </c>
      <c r="X432" s="106">
        <v>44.553740342706845</v>
      </c>
      <c r="Y432" s="104">
        <v>0.34194462594216468</v>
      </c>
      <c r="Z432" s="104">
        <v>0.51962895437445633</v>
      </c>
      <c r="AA432" s="105">
        <v>33.887104285062463</v>
      </c>
      <c r="AB432" s="105">
        <v>4.82</v>
      </c>
      <c r="AC432" s="106">
        <f>IFERROR((VLOOKUP($C$4&amp;"yr",LOOKUPS!$B$12:$D$26,3,FALSE))*SUM(AA432:AB432),"")</f>
        <v>43.832212585791659</v>
      </c>
      <c r="AD432" s="106">
        <f>IFERROR(VLOOKUP($C$4,LOOKUPS!$F$12:$I$26,4,FALSE),"")</f>
        <v>84.990216928104203</v>
      </c>
      <c r="AE432" s="106">
        <v>205.4</v>
      </c>
      <c r="AF432" s="107">
        <f t="shared" si="144"/>
        <v>1.0249502857661252</v>
      </c>
      <c r="AG432" s="108">
        <f t="shared" si="145"/>
        <v>4047487.92</v>
      </c>
      <c r="AH432" s="109">
        <f t="shared" si="146"/>
        <v>69.095814276072701</v>
      </c>
      <c r="AI432" s="108">
        <f t="shared" si="147"/>
        <v>16717.438127073394</v>
      </c>
      <c r="AJ432" s="108">
        <f t="shared" si="148"/>
        <v>242111.73322335875</v>
      </c>
      <c r="AK432" s="108">
        <f t="shared" si="134"/>
        <v>4047487.9199999995</v>
      </c>
      <c r="AL432" s="108">
        <f t="shared" si="135"/>
        <v>37709.970913907273</v>
      </c>
      <c r="AM432" s="108">
        <f t="shared" si="136"/>
        <v>339389.73822516546</v>
      </c>
      <c r="AN432" s="107">
        <f t="shared" si="137"/>
        <v>0.1557544131044577</v>
      </c>
      <c r="AO432" s="107">
        <f t="shared" si="138"/>
        <v>0.86919587266166753</v>
      </c>
      <c r="AP432" s="108">
        <f t="shared" si="149"/>
        <v>23754500.021454655</v>
      </c>
      <c r="AQ432" s="108">
        <f t="shared" si="150"/>
        <v>3078476.9680240396</v>
      </c>
      <c r="AR432" s="108">
        <f t="shared" si="151"/>
        <v>3472806.9414744126</v>
      </c>
      <c r="AS432" s="108">
        <f>LOOKUPS!$C$4*('Unit Level Costs'!AK432-'Unit Level Costs'!AG432)</f>
        <v>-7.3517259926131226E-10</v>
      </c>
      <c r="AT432" s="108">
        <f t="shared" si="152"/>
        <v>14876203.155321633</v>
      </c>
      <c r="AU432" s="108">
        <f t="shared" si="154"/>
        <v>-28844807.47492931</v>
      </c>
      <c r="AV432" s="108">
        <f t="shared" si="139"/>
        <v>16337179.611345425</v>
      </c>
      <c r="AW432" s="112">
        <f t="shared" si="140"/>
        <v>67.477851625941881</v>
      </c>
      <c r="AX432" s="109">
        <f t="shared" si="141"/>
        <v>77.632503499251513</v>
      </c>
      <c r="AY432" s="112">
        <f t="shared" si="142"/>
        <v>70.427745168512658</v>
      </c>
      <c r="AZ432" s="108">
        <f t="shared" si="153"/>
        <v>7394.9132426938295</v>
      </c>
      <c r="BA432" s="109">
        <f t="shared" si="133"/>
        <v>4662.4371036944704</v>
      </c>
    </row>
    <row r="433" spans="1:53" x14ac:dyDescent="0.2">
      <c r="A433" s="21" t="b">
        <f t="shared" si="143"/>
        <v>0</v>
      </c>
      <c r="B433" t="s">
        <v>1010</v>
      </c>
      <c r="C433" t="s">
        <v>1014</v>
      </c>
      <c r="D433">
        <v>4158</v>
      </c>
      <c r="E433" t="s">
        <v>41</v>
      </c>
      <c r="F433" t="s">
        <v>1015</v>
      </c>
      <c r="G433">
        <v>2634</v>
      </c>
      <c r="H433" t="s">
        <v>42</v>
      </c>
      <c r="I433">
        <v>0</v>
      </c>
      <c r="J433" t="s">
        <v>569</v>
      </c>
      <c r="K433" t="s">
        <v>125</v>
      </c>
      <c r="L433">
        <v>56</v>
      </c>
      <c r="M433" t="s">
        <v>1013</v>
      </c>
      <c r="N433">
        <v>9</v>
      </c>
      <c r="O433">
        <v>56009</v>
      </c>
      <c r="P433">
        <v>105</v>
      </c>
      <c r="Q433">
        <v>10996</v>
      </c>
      <c r="R433">
        <v>1961</v>
      </c>
      <c r="S433">
        <v>9999</v>
      </c>
      <c r="T433" t="s">
        <v>1188</v>
      </c>
      <c r="U433" s="106">
        <v>2748.0691138503848</v>
      </c>
      <c r="V433" s="104">
        <f>IFERROR(VLOOKUP($C$4&amp;"yr",LOOKUPS!$B$12:$D$26,2,FALSE),"")</f>
        <v>0.12499399999999999</v>
      </c>
      <c r="W433" s="106">
        <v>14.335619273426692</v>
      </c>
      <c r="X433" s="106">
        <v>44.543667045408441</v>
      </c>
      <c r="Y433" s="104">
        <v>0.3417491451964707</v>
      </c>
      <c r="Z433" s="104">
        <v>0.51917767018847794</v>
      </c>
      <c r="AA433" s="105">
        <v>33.887104285062463</v>
      </c>
      <c r="AB433" s="105">
        <v>4.82</v>
      </c>
      <c r="AC433" s="106">
        <f>IFERROR((VLOOKUP($C$4&amp;"yr",LOOKUPS!$B$12:$D$26,3,FALSE))*SUM(AA433:AB433),"")</f>
        <v>43.832212585791659</v>
      </c>
      <c r="AD433" s="106">
        <f>IFERROR(VLOOKUP($C$4,LOOKUPS!$F$12:$I$26,4,FALSE),"")</f>
        <v>84.990216928104203</v>
      </c>
      <c r="AE433" s="106">
        <v>205.4</v>
      </c>
      <c r="AF433" s="107">
        <f t="shared" si="144"/>
        <v>1.0244844416220631</v>
      </c>
      <c r="AG433" s="108">
        <f t="shared" si="145"/>
        <v>4045648.32</v>
      </c>
      <c r="AH433" s="109">
        <f t="shared" si="146"/>
        <v>69.116339754370571</v>
      </c>
      <c r="AI433" s="108">
        <f t="shared" si="147"/>
        <v>16704.877661392504</v>
      </c>
      <c r="AJ433" s="108">
        <f t="shared" si="148"/>
        <v>242183.65449931449</v>
      </c>
      <c r="AK433" s="108">
        <f t="shared" si="134"/>
        <v>4045648.3199999989</v>
      </c>
      <c r="AL433" s="108">
        <f t="shared" si="135"/>
        <v>37692.831576158933</v>
      </c>
      <c r="AM433" s="108">
        <f t="shared" si="136"/>
        <v>339235.4841854304</v>
      </c>
      <c r="AN433" s="107">
        <f t="shared" si="137"/>
        <v>0.15563738871677496</v>
      </c>
      <c r="AO433" s="107">
        <f t="shared" si="138"/>
        <v>0.86884705290528808</v>
      </c>
      <c r="AP433" s="108">
        <f t="shared" si="149"/>
        <v>23740920.198800657</v>
      </c>
      <c r="AQ433" s="108">
        <f t="shared" si="150"/>
        <v>3078695.2254160098</v>
      </c>
      <c r="AR433" s="108">
        <f t="shared" si="151"/>
        <v>3471852.6651492841</v>
      </c>
      <c r="AS433" s="108">
        <f>LOOKUPS!$C$4*('Unit Level Costs'!AK433-'Unit Level Costs'!AG433)</f>
        <v>-1.4703451985226245E-9</v>
      </c>
      <c r="AT433" s="108">
        <f t="shared" si="152"/>
        <v>14869441.85945975</v>
      </c>
      <c r="AU433" s="108">
        <f t="shared" si="154"/>
        <v>-28831697.390630193</v>
      </c>
      <c r="AV433" s="108">
        <f t="shared" si="139"/>
        <v>16329212.558195509</v>
      </c>
      <c r="AW433" s="112">
        <f t="shared" si="140"/>
        <v>67.424915987638343</v>
      </c>
      <c r="AX433" s="109">
        <f t="shared" si="141"/>
        <v>77.602744651293932</v>
      </c>
      <c r="AY433" s="112">
        <f t="shared" si="142"/>
        <v>70.400748118746193</v>
      </c>
      <c r="AZ433" s="108">
        <f t="shared" si="153"/>
        <v>7392.0785524683506</v>
      </c>
      <c r="BA433" s="109">
        <f t="shared" si="133"/>
        <v>4660.1634013115035</v>
      </c>
    </row>
    <row r="434" spans="1:53" x14ac:dyDescent="0.2">
      <c r="A434" s="21" t="b">
        <f t="shared" si="143"/>
        <v>0</v>
      </c>
      <c r="B434" t="s">
        <v>1010</v>
      </c>
      <c r="C434" t="s">
        <v>1016</v>
      </c>
      <c r="D434">
        <v>4158</v>
      </c>
      <c r="E434" t="s">
        <v>41</v>
      </c>
      <c r="F434" t="s">
        <v>1017</v>
      </c>
      <c r="G434">
        <v>2635</v>
      </c>
      <c r="H434" t="s">
        <v>42</v>
      </c>
      <c r="I434">
        <v>0</v>
      </c>
      <c r="J434" t="s">
        <v>569</v>
      </c>
      <c r="K434" t="s">
        <v>125</v>
      </c>
      <c r="L434">
        <v>56</v>
      </c>
      <c r="M434" t="s">
        <v>1013</v>
      </c>
      <c r="N434">
        <v>9</v>
      </c>
      <c r="O434">
        <v>56009</v>
      </c>
      <c r="P434">
        <v>220</v>
      </c>
      <c r="Q434">
        <v>11274</v>
      </c>
      <c r="R434">
        <v>1964</v>
      </c>
      <c r="S434">
        <v>9999</v>
      </c>
      <c r="T434" t="s">
        <v>1188</v>
      </c>
      <c r="U434" s="106">
        <v>2762.3888103448708</v>
      </c>
      <c r="V434" s="104">
        <f>IFERROR(VLOOKUP($C$4&amp;"yr",LOOKUPS!$B$12:$D$26,2,FALSE),"")</f>
        <v>0.12499399999999999</v>
      </c>
      <c r="W434" s="106">
        <v>14.384703432096146</v>
      </c>
      <c r="X434" s="106">
        <v>30.525336069545169</v>
      </c>
      <c r="Y434" s="104">
        <v>0.34291927038939257</v>
      </c>
      <c r="Z434" s="104">
        <v>0.52188301214161303</v>
      </c>
      <c r="AA434" s="105">
        <v>33.887104285062463</v>
      </c>
      <c r="AB434" s="105">
        <v>4.82</v>
      </c>
      <c r="AC434" s="106">
        <f>IFERROR((VLOOKUP($C$4&amp;"yr",LOOKUPS!$B$12:$D$26,3,FALSE))*SUM(AA434:AB434),"")</f>
        <v>43.832212585791659</v>
      </c>
      <c r="AD434" s="106">
        <f>IFERROR(VLOOKUP($C$4,LOOKUPS!$F$12:$I$26,4,FALSE),"")</f>
        <v>84.990216928104203</v>
      </c>
      <c r="AE434" s="106">
        <v>205.4</v>
      </c>
      <c r="AF434" s="107">
        <f t="shared" si="144"/>
        <v>1.0503853760319333</v>
      </c>
      <c r="AG434" s="108">
        <f t="shared" si="145"/>
        <v>8690901.1199999992</v>
      </c>
      <c r="AH434" s="109">
        <f t="shared" si="146"/>
        <v>144.55776051433361</v>
      </c>
      <c r="AI434" s="108">
        <f t="shared" si="147"/>
        <v>17157.709078884545</v>
      </c>
      <c r="AJ434" s="108">
        <f t="shared" si="148"/>
        <v>506530.39284222497</v>
      </c>
      <c r="AK434" s="108">
        <f t="shared" si="134"/>
        <v>8690901.1199999973</v>
      </c>
      <c r="AL434" s="108">
        <f t="shared" si="135"/>
        <v>80972.107867549639</v>
      </c>
      <c r="AM434" s="108">
        <f t="shared" si="136"/>
        <v>728748.97080794664</v>
      </c>
      <c r="AN434" s="107">
        <f t="shared" si="137"/>
        <v>0.1598563659984979</v>
      </c>
      <c r="AO434" s="107">
        <f t="shared" si="138"/>
        <v>0.89052901003343532</v>
      </c>
      <c r="AP434" s="108">
        <f t="shared" si="149"/>
        <v>49913196.563223027</v>
      </c>
      <c r="AQ434" s="108">
        <f t="shared" si="150"/>
        <v>4412674.2211608598</v>
      </c>
      <c r="AR434" s="108">
        <f t="shared" si="151"/>
        <v>7286289.4803785626</v>
      </c>
      <c r="AS434" s="108">
        <f>LOOKUPS!$C$4*('Unit Level Costs'!AK434-'Unit Level Costs'!AG434)</f>
        <v>-2.9406903970452491E-9</v>
      </c>
      <c r="AT434" s="108">
        <f t="shared" si="152"/>
        <v>31942679.810130797</v>
      </c>
      <c r="AU434" s="108">
        <f t="shared" si="154"/>
        <v>-61936533.115100063</v>
      </c>
      <c r="AV434" s="108">
        <f t="shared" si="139"/>
        <v>31618306.959793173</v>
      </c>
      <c r="AW434" s="112">
        <f t="shared" si="140"/>
        <v>62.421342147660035</v>
      </c>
      <c r="AX434" s="109">
        <f t="shared" si="141"/>
        <v>70.094675686439899</v>
      </c>
      <c r="AY434" s="112">
        <f t="shared" si="142"/>
        <v>63.589472635797783</v>
      </c>
      <c r="AZ434" s="108">
        <f t="shared" si="153"/>
        <v>13989.683979875512</v>
      </c>
      <c r="BA434" s="109">
        <f t="shared" si="133"/>
        <v>9023.4894291647179</v>
      </c>
    </row>
    <row r="435" spans="1:53" x14ac:dyDescent="0.2">
      <c r="A435" s="21" t="b">
        <f t="shared" si="143"/>
        <v>0</v>
      </c>
      <c r="B435" t="s">
        <v>1010</v>
      </c>
      <c r="C435" t="s">
        <v>1018</v>
      </c>
      <c r="D435">
        <v>4158</v>
      </c>
      <c r="E435" t="s">
        <v>41</v>
      </c>
      <c r="F435" t="s">
        <v>1019</v>
      </c>
      <c r="G435">
        <v>2636</v>
      </c>
      <c r="H435" t="s">
        <v>42</v>
      </c>
      <c r="I435">
        <v>0</v>
      </c>
      <c r="J435" t="s">
        <v>569</v>
      </c>
      <c r="K435" t="s">
        <v>125</v>
      </c>
      <c r="L435">
        <v>56</v>
      </c>
      <c r="M435" t="s">
        <v>1013</v>
      </c>
      <c r="N435">
        <v>9</v>
      </c>
      <c r="O435">
        <v>56009</v>
      </c>
      <c r="P435">
        <v>330</v>
      </c>
      <c r="Q435">
        <v>11341</v>
      </c>
      <c r="R435">
        <v>1959</v>
      </c>
      <c r="S435">
        <v>2027</v>
      </c>
      <c r="T435">
        <v>0</v>
      </c>
      <c r="U435" s="106">
        <v>2883.1269174421832</v>
      </c>
      <c r="V435" s="104">
        <f>IFERROR(VLOOKUP($C$4&amp;"yr",LOOKUPS!$B$12:$D$26,2,FALSE),"")</f>
        <v>0.12499399999999999</v>
      </c>
      <c r="W435" s="106">
        <v>14.791725707234935</v>
      </c>
      <c r="X435" s="106">
        <v>26.740543917243301</v>
      </c>
      <c r="Y435" s="104">
        <v>0.35262234020113387</v>
      </c>
      <c r="Z435" s="104">
        <v>0.54469340247343401</v>
      </c>
      <c r="AA435" s="105">
        <v>33.887104285062463</v>
      </c>
      <c r="AB435" s="105">
        <v>4.82</v>
      </c>
      <c r="AC435" s="106">
        <f>IFERROR((VLOOKUP($C$4&amp;"yr",LOOKUPS!$B$12:$D$26,3,FALSE))*SUM(AA435:AB435),"")</f>
        <v>43.832212585791659</v>
      </c>
      <c r="AD435" s="106">
        <f>IFERROR(VLOOKUP($C$4,LOOKUPS!$F$12:$I$26,4,FALSE),"")</f>
        <v>84.990216928104203</v>
      </c>
      <c r="AE435" s="106">
        <v>205.4</v>
      </c>
      <c r="AF435" s="107">
        <f t="shared" si="144"/>
        <v>1.0566276875623695</v>
      </c>
      <c r="AG435" s="108">
        <f t="shared" si="145"/>
        <v>13113825.119999999</v>
      </c>
      <c r="AH435" s="109">
        <f t="shared" si="146"/>
        <v>213.63462773362582</v>
      </c>
      <c r="AI435" s="108">
        <f t="shared" si="147"/>
        <v>17518.367877451215</v>
      </c>
      <c r="AJ435" s="108">
        <f t="shared" si="148"/>
        <v>748575.735578625</v>
      </c>
      <c r="AK435" s="108">
        <f t="shared" si="134"/>
        <v>13113825.119999999</v>
      </c>
      <c r="AL435" s="108">
        <f t="shared" si="135"/>
        <v>122179.97276821191</v>
      </c>
      <c r="AM435" s="108">
        <f t="shared" si="136"/>
        <v>1099619.754913907</v>
      </c>
      <c r="AN435" s="107">
        <f t="shared" si="137"/>
        <v>0.16321658178483534</v>
      </c>
      <c r="AO435" s="107">
        <f t="shared" si="138"/>
        <v>0.89341110577753413</v>
      </c>
      <c r="AP435" s="108">
        <f t="shared" si="149"/>
        <v>76988272.600095317</v>
      </c>
      <c r="AQ435" s="108">
        <f t="shared" si="150"/>
        <v>5712706.1451549456</v>
      </c>
      <c r="AR435" s="108">
        <f t="shared" si="151"/>
        <v>11072726.951770648</v>
      </c>
      <c r="AS435" s="108">
        <f>LOOKUPS!$C$4*('Unit Level Costs'!AK435-'Unit Level Costs'!AG435)</f>
        <v>0</v>
      </c>
      <c r="AT435" s="108">
        <f t="shared" si="152"/>
        <v>48198766.860922493</v>
      </c>
      <c r="AU435" s="108">
        <f t="shared" si="154"/>
        <v>-93456921.50856173</v>
      </c>
      <c r="AV435" s="108">
        <f t="shared" si="139"/>
        <v>48515551.049381673</v>
      </c>
      <c r="AW435" s="112">
        <f t="shared" si="140"/>
        <v>64.810477742617067</v>
      </c>
      <c r="AX435" s="109">
        <f t="shared" si="141"/>
        <v>72.542726773261478</v>
      </c>
      <c r="AY435" s="112">
        <f t="shared" si="142"/>
        <v>65.810330012937925</v>
      </c>
      <c r="AZ435" s="108">
        <f t="shared" si="153"/>
        <v>21717.408904269516</v>
      </c>
      <c r="BA435" s="109">
        <f t="shared" si="133"/>
        <v>13845.762285782439</v>
      </c>
    </row>
    <row r="436" spans="1:53" x14ac:dyDescent="0.2">
      <c r="A436" s="21" t="b">
        <f t="shared" si="143"/>
        <v>0</v>
      </c>
      <c r="B436" t="s">
        <v>1020</v>
      </c>
      <c r="C436" t="s">
        <v>1021</v>
      </c>
      <c r="D436">
        <v>4162</v>
      </c>
      <c r="E436" t="s">
        <v>41</v>
      </c>
      <c r="F436">
        <v>1</v>
      </c>
      <c r="G436">
        <v>2637</v>
      </c>
      <c r="H436" t="s">
        <v>42</v>
      </c>
      <c r="I436">
        <v>0</v>
      </c>
      <c r="J436" t="s">
        <v>569</v>
      </c>
      <c r="K436" t="s">
        <v>125</v>
      </c>
      <c r="L436">
        <v>56</v>
      </c>
      <c r="M436" t="s">
        <v>670</v>
      </c>
      <c r="N436">
        <v>23</v>
      </c>
      <c r="O436">
        <v>56023</v>
      </c>
      <c r="P436">
        <v>156</v>
      </c>
      <c r="Q436">
        <v>10983</v>
      </c>
      <c r="R436">
        <v>1963</v>
      </c>
      <c r="S436">
        <v>9999</v>
      </c>
      <c r="T436" t="s">
        <v>1188</v>
      </c>
      <c r="U436" s="106">
        <v>2677.3330796306477</v>
      </c>
      <c r="V436" s="104">
        <f>IFERROR(VLOOKUP($C$4&amp;"yr",LOOKUPS!$B$12:$D$26,2,FALSE),"")</f>
        <v>0.12499399999999999</v>
      </c>
      <c r="W436" s="106">
        <v>14.090567294571509</v>
      </c>
      <c r="X436" s="106">
        <v>35.437603567524768</v>
      </c>
      <c r="Y436" s="104">
        <v>0.33590731146015623</v>
      </c>
      <c r="Z436" s="104">
        <v>0.50581389805498911</v>
      </c>
      <c r="AA436" s="105">
        <v>25.625267074568299</v>
      </c>
      <c r="AB436" s="105">
        <v>4.82</v>
      </c>
      <c r="AC436" s="106">
        <f>IFERROR((VLOOKUP($C$4&amp;"yr",LOOKUPS!$B$12:$D$26,3,FALSE))*SUM(AA436:AB436),"")</f>
        <v>34.47644672191803</v>
      </c>
      <c r="AD436" s="106">
        <f>IFERROR(VLOOKUP($C$4,LOOKUPS!$F$12:$I$26,4,FALSE),"")</f>
        <v>84.990216928104203</v>
      </c>
      <c r="AE436" s="106">
        <v>205.4</v>
      </c>
      <c r="AF436" s="107">
        <f t="shared" si="144"/>
        <v>1.0232732468475005</v>
      </c>
      <c r="AG436" s="108">
        <f t="shared" si="145"/>
        <v>6003571.392</v>
      </c>
      <c r="AH436" s="109">
        <f t="shared" si="146"/>
        <v>103.59845941221562</v>
      </c>
      <c r="AI436" s="108">
        <f t="shared" si="147"/>
        <v>16538.354042337945</v>
      </c>
      <c r="AJ436" s="108">
        <f t="shared" si="148"/>
        <v>363009.00178040355</v>
      </c>
      <c r="AK436" s="108">
        <f t="shared" si="134"/>
        <v>6003571.3919999991</v>
      </c>
      <c r="AL436" s="108">
        <f t="shared" si="135"/>
        <v>55934.571528476816</v>
      </c>
      <c r="AM436" s="108">
        <f t="shared" si="136"/>
        <v>503411.14375629136</v>
      </c>
      <c r="AN436" s="107">
        <f t="shared" si="137"/>
        <v>0.15408590766108202</v>
      </c>
      <c r="AO436" s="107">
        <f t="shared" si="138"/>
        <v>0.86918733918641855</v>
      </c>
      <c r="AP436" s="108">
        <f t="shared" si="149"/>
        <v>34669283.592392936</v>
      </c>
      <c r="AQ436" s="108">
        <f t="shared" si="150"/>
        <v>3671281.1348564019</v>
      </c>
      <c r="AR436" s="108">
        <f t="shared" si="151"/>
        <v>5115002.7681220043</v>
      </c>
      <c r="AS436" s="108">
        <f>LOOKUPS!$C$4*('Unit Level Costs'!AK436-'Unit Level Costs'!AG436)</f>
        <v>-1.4703451985226245E-9</v>
      </c>
      <c r="AT436" s="108">
        <f t="shared" si="152"/>
        <v>17355827.476933599</v>
      </c>
      <c r="AU436" s="108">
        <f t="shared" si="154"/>
        <v>-42785022.311872251</v>
      </c>
      <c r="AV436" s="108">
        <f t="shared" si="139"/>
        <v>18026372.660432689</v>
      </c>
      <c r="AW436" s="112">
        <f t="shared" si="140"/>
        <v>49.658197378084452</v>
      </c>
      <c r="AX436" s="109">
        <f t="shared" si="141"/>
        <v>57.13175415620502</v>
      </c>
      <c r="AY436" s="112">
        <f t="shared" si="142"/>
        <v>51.829587368416057</v>
      </c>
      <c r="AZ436" s="108">
        <f t="shared" si="153"/>
        <v>8085.4156294729046</v>
      </c>
      <c r="BA436" s="109">
        <f t="shared" si="133"/>
        <v>5144.5127455572738</v>
      </c>
    </row>
    <row r="437" spans="1:53" x14ac:dyDescent="0.2">
      <c r="A437" s="21" t="b">
        <f t="shared" si="143"/>
        <v>0</v>
      </c>
      <c r="B437" t="s">
        <v>1020</v>
      </c>
      <c r="C437" t="s">
        <v>1022</v>
      </c>
      <c r="D437">
        <v>4162</v>
      </c>
      <c r="E437" t="s">
        <v>41</v>
      </c>
      <c r="F437">
        <v>2</v>
      </c>
      <c r="G437">
        <v>2638</v>
      </c>
      <c r="H437" t="s">
        <v>42</v>
      </c>
      <c r="I437">
        <v>0</v>
      </c>
      <c r="J437" t="s">
        <v>569</v>
      </c>
      <c r="K437" t="s">
        <v>125</v>
      </c>
      <c r="L437">
        <v>56</v>
      </c>
      <c r="M437" t="s">
        <v>670</v>
      </c>
      <c r="N437">
        <v>23</v>
      </c>
      <c r="O437">
        <v>56023</v>
      </c>
      <c r="P437">
        <v>201</v>
      </c>
      <c r="Q437">
        <v>10956</v>
      </c>
      <c r="R437">
        <v>1968</v>
      </c>
      <c r="S437">
        <v>9999</v>
      </c>
      <c r="T437" t="s">
        <v>1188</v>
      </c>
      <c r="U437" s="106">
        <v>2733.7610228743119</v>
      </c>
      <c r="V437" s="104">
        <f>IFERROR(VLOOKUP($C$4&amp;"yr",LOOKUPS!$B$12:$D$26,2,FALSE),"")</f>
        <v>0.12499399999999999</v>
      </c>
      <c r="W437" s="106">
        <v>14.286399979138544</v>
      </c>
      <c r="X437" s="106">
        <v>31.619667407934376</v>
      </c>
      <c r="Y437" s="104">
        <v>0.34057579848369013</v>
      </c>
      <c r="Z437" s="104">
        <v>0.51647452080247369</v>
      </c>
      <c r="AA437" s="105">
        <v>25.625267074568299</v>
      </c>
      <c r="AB437" s="105">
        <v>4.82</v>
      </c>
      <c r="AC437" s="106">
        <f>IFERROR((VLOOKUP($C$4&amp;"yr",LOOKUPS!$B$12:$D$26,3,FALSE))*SUM(AA437:AB437),"")</f>
        <v>34.47644672191803</v>
      </c>
      <c r="AD437" s="106">
        <f>IFERROR(VLOOKUP($C$4,LOOKUPS!$F$12:$I$26,4,FALSE),"")</f>
        <v>84.990216928104203</v>
      </c>
      <c r="AE437" s="106">
        <v>205.4</v>
      </c>
      <c r="AF437" s="107">
        <f t="shared" si="144"/>
        <v>1.0207576884695637</v>
      </c>
      <c r="AG437" s="108">
        <f t="shared" si="145"/>
        <v>7716354.6239999998</v>
      </c>
      <c r="AH437" s="109">
        <f t="shared" si="146"/>
        <v>132.54426450477828</v>
      </c>
      <c r="AI437" s="108">
        <f t="shared" si="147"/>
        <v>16614.494849911902</v>
      </c>
      <c r="AJ437" s="108">
        <f t="shared" si="148"/>
        <v>464435.10282474314</v>
      </c>
      <c r="AK437" s="108">
        <f t="shared" si="134"/>
        <v>7716354.6239999989</v>
      </c>
      <c r="AL437" s="108">
        <f t="shared" si="135"/>
        <v>71892.372301986747</v>
      </c>
      <c r="AM437" s="108">
        <f t="shared" si="136"/>
        <v>647031.35071788076</v>
      </c>
      <c r="AN437" s="107">
        <f t="shared" si="137"/>
        <v>0.15479530264773222</v>
      </c>
      <c r="AO437" s="107">
        <f t="shared" si="138"/>
        <v>0.86596238582183149</v>
      </c>
      <c r="AP437" s="108">
        <f t="shared" si="149"/>
        <v>45290868.947523601</v>
      </c>
      <c r="AQ437" s="108">
        <f t="shared" si="150"/>
        <v>4191005.560470371</v>
      </c>
      <c r="AR437" s="108">
        <f t="shared" si="151"/>
        <v>6635105.6433066176</v>
      </c>
      <c r="AS437" s="108">
        <f>LOOKUPS!$C$4*('Unit Level Costs'!AK437-'Unit Level Costs'!AG437)</f>
        <v>-1.4703451985226245E-9</v>
      </c>
      <c r="AT437" s="108">
        <f t="shared" si="152"/>
        <v>22307341.890435677</v>
      </c>
      <c r="AU437" s="108">
        <f t="shared" si="154"/>
        <v>-54991334.856796958</v>
      </c>
      <c r="AV437" s="108">
        <f t="shared" si="139"/>
        <v>23432987.184939317</v>
      </c>
      <c r="AW437" s="112">
        <f t="shared" si="140"/>
        <v>50.45481498365956</v>
      </c>
      <c r="AX437" s="109">
        <f t="shared" si="141"/>
        <v>58.264441746827153</v>
      </c>
      <c r="AY437" s="112">
        <f t="shared" si="142"/>
        <v>52.857154809786039</v>
      </c>
      <c r="AZ437" s="108">
        <f t="shared" si="153"/>
        <v>10624.288116766993</v>
      </c>
      <c r="BA437" s="109">
        <f t="shared" ref="BA437:BA498" si="155">AW437*AH437</f>
        <v>6687.4963427338234</v>
      </c>
    </row>
    <row r="438" spans="1:53" x14ac:dyDescent="0.2">
      <c r="A438" s="21" t="b">
        <f t="shared" si="143"/>
        <v>0</v>
      </c>
      <c r="B438" t="s">
        <v>1020</v>
      </c>
      <c r="C438" t="s">
        <v>1023</v>
      </c>
      <c r="D438">
        <v>4162</v>
      </c>
      <c r="E438" t="s">
        <v>41</v>
      </c>
      <c r="F438">
        <v>3</v>
      </c>
      <c r="G438">
        <v>2639</v>
      </c>
      <c r="H438" t="s">
        <v>42</v>
      </c>
      <c r="I438">
        <v>0</v>
      </c>
      <c r="J438" t="s">
        <v>569</v>
      </c>
      <c r="K438" t="s">
        <v>125</v>
      </c>
      <c r="L438">
        <v>56</v>
      </c>
      <c r="M438" t="s">
        <v>670</v>
      </c>
      <c r="N438">
        <v>23</v>
      </c>
      <c r="O438">
        <v>56023</v>
      </c>
      <c r="P438">
        <v>330</v>
      </c>
      <c r="Q438">
        <v>10804</v>
      </c>
      <c r="R438">
        <v>1963</v>
      </c>
      <c r="S438">
        <v>2025</v>
      </c>
      <c r="T438" t="s">
        <v>1188</v>
      </c>
      <c r="U438" s="106">
        <v>2677.5565369425899</v>
      </c>
      <c r="V438" s="104">
        <f>IFERROR(VLOOKUP($C$4&amp;"yr",LOOKUPS!$B$12:$D$26,2,FALSE),"")</f>
        <v>0.12499399999999999</v>
      </c>
      <c r="W438" s="106">
        <v>14.091348269636413</v>
      </c>
      <c r="X438" s="106">
        <v>25.880162958902485</v>
      </c>
      <c r="Y438" s="104">
        <v>0.33592592925097225</v>
      </c>
      <c r="Z438" s="104">
        <v>0.50585611462298463</v>
      </c>
      <c r="AA438" s="105">
        <v>25.625267074568299</v>
      </c>
      <c r="AB438" s="105">
        <v>4.82</v>
      </c>
      <c r="AC438" s="106">
        <f>IFERROR((VLOOKUP($C$4&amp;"yr",LOOKUPS!$B$12:$D$26,3,FALSE))*SUM(AA438:AB438),"")</f>
        <v>34.47644672191803</v>
      </c>
      <c r="AD438" s="106">
        <f>IFERROR(VLOOKUP($C$4,LOOKUPS!$F$12:$I$26,4,FALSE),"")</f>
        <v>84.990216928104203</v>
      </c>
      <c r="AE438" s="106">
        <v>205.4</v>
      </c>
      <c r="AF438" s="107">
        <f t="shared" si="144"/>
        <v>1.0065960264900662</v>
      </c>
      <c r="AG438" s="108">
        <f t="shared" si="145"/>
        <v>12492881.279999999</v>
      </c>
      <c r="AH438" s="109">
        <f t="shared" si="146"/>
        <v>219.14444334717916</v>
      </c>
      <c r="AI438" s="108">
        <f t="shared" si="147"/>
        <v>16269.269462386725</v>
      </c>
      <c r="AJ438" s="108">
        <f t="shared" si="148"/>
        <v>767882.12948851578</v>
      </c>
      <c r="AK438" s="108">
        <f t="shared" si="134"/>
        <v>12492881.279999997</v>
      </c>
      <c r="AL438" s="108">
        <f t="shared" si="135"/>
        <v>116394.71173509932</v>
      </c>
      <c r="AM438" s="108">
        <f t="shared" si="136"/>
        <v>1047552.4056158939</v>
      </c>
      <c r="AN438" s="107">
        <f t="shared" si="137"/>
        <v>0.15157887814452659</v>
      </c>
      <c r="AO438" s="107">
        <f t="shared" si="138"/>
        <v>0.85501714834553955</v>
      </c>
      <c r="AP438" s="108">
        <f t="shared" si="149"/>
        <v>73342933.972539663</v>
      </c>
      <c r="AQ438" s="108">
        <f t="shared" si="150"/>
        <v>5671493.9053629702</v>
      </c>
      <c r="AR438" s="108">
        <f t="shared" si="151"/>
        <v>10820494.51665272</v>
      </c>
      <c r="AS438" s="108">
        <f>LOOKUPS!$C$4*('Unit Level Costs'!AK438-'Unit Level Costs'!AG438)</f>
        <v>-2.9406903970452491E-9</v>
      </c>
      <c r="AT438" s="108">
        <f t="shared" si="152"/>
        <v>36115884.700633429</v>
      </c>
      <c r="AU438" s="108">
        <f t="shared" si="154"/>
        <v>-89031706.196852222</v>
      </c>
      <c r="AV438" s="108">
        <f t="shared" si="139"/>
        <v>36919100.898336545</v>
      </c>
      <c r="AW438" s="112">
        <f t="shared" si="140"/>
        <v>48.079125012231053</v>
      </c>
      <c r="AX438" s="109">
        <f t="shared" si="141"/>
        <v>56.231766936212082</v>
      </c>
      <c r="AY438" s="112">
        <f t="shared" si="142"/>
        <v>51.01312431843607</v>
      </c>
      <c r="AZ438" s="108">
        <f t="shared" si="153"/>
        <v>16834.331025083902</v>
      </c>
      <c r="BA438" s="109">
        <f t="shared" si="155"/>
        <v>10536.273087424812</v>
      </c>
    </row>
    <row r="439" spans="1:53" x14ac:dyDescent="0.2">
      <c r="A439" s="21" t="b">
        <f t="shared" si="143"/>
        <v>0</v>
      </c>
      <c r="B439" t="s">
        <v>495</v>
      </c>
      <c r="C439" t="s">
        <v>1024</v>
      </c>
      <c r="D439">
        <v>470</v>
      </c>
      <c r="E439" t="s">
        <v>41</v>
      </c>
      <c r="F439">
        <v>2</v>
      </c>
      <c r="G439">
        <v>300</v>
      </c>
      <c r="H439" t="s">
        <v>42</v>
      </c>
      <c r="I439">
        <v>0</v>
      </c>
      <c r="J439" t="s">
        <v>497</v>
      </c>
      <c r="K439" t="s">
        <v>136</v>
      </c>
      <c r="L439">
        <v>8</v>
      </c>
      <c r="M439" t="s">
        <v>498</v>
      </c>
      <c r="N439">
        <v>101</v>
      </c>
      <c r="O439">
        <v>8101</v>
      </c>
      <c r="P439">
        <v>335</v>
      </c>
      <c r="Q439">
        <v>10809</v>
      </c>
      <c r="R439">
        <v>1975</v>
      </c>
      <c r="S439">
        <v>2025</v>
      </c>
      <c r="T439">
        <v>0</v>
      </c>
      <c r="U439" s="106">
        <v>2679.4193474683766</v>
      </c>
      <c r="V439" s="104">
        <f>IFERROR(VLOOKUP($C$4&amp;"yr",LOOKUPS!$B$12:$D$26,2,FALSE),"")</f>
        <v>0.12499399999999999</v>
      </c>
      <c r="W439" s="106">
        <v>14.097857020062891</v>
      </c>
      <c r="X439" s="106">
        <v>25.760254177080995</v>
      </c>
      <c r="Y439" s="104">
        <v>0.3360810924045215</v>
      </c>
      <c r="Z439" s="104">
        <v>0.50620804522906193</v>
      </c>
      <c r="AA439" s="105">
        <v>15.618374115256769</v>
      </c>
      <c r="AB439" s="105">
        <v>4.82</v>
      </c>
      <c r="AC439" s="106">
        <f>IFERROR((VLOOKUP($C$4&amp;"yr",LOOKUPS!$B$12:$D$26,3,FALSE))*SUM(AA439:AB439),"")</f>
        <v>23.144566757828979</v>
      </c>
      <c r="AD439" s="106">
        <f>IFERROR(VLOOKUP($C$4,LOOKUPS!$F$12:$I$26,4,FALSE),"")</f>
        <v>84.990216928104203</v>
      </c>
      <c r="AE439" s="106">
        <v>214.13</v>
      </c>
      <c r="AF439" s="107">
        <f t="shared" si="144"/>
        <v>1.0498644516011975</v>
      </c>
      <c r="AG439" s="108">
        <f t="shared" si="145"/>
        <v>12688036.560000001</v>
      </c>
      <c r="AH439" s="109">
        <f t="shared" si="146"/>
        <v>222.41283404448532</v>
      </c>
      <c r="AI439" s="108">
        <f t="shared" si="147"/>
        <v>16280.602760880929</v>
      </c>
      <c r="AJ439" s="108">
        <f t="shared" si="148"/>
        <v>779334.57049187669</v>
      </c>
      <c r="AK439" s="108">
        <f t="shared" si="134"/>
        <v>12688036.560000001</v>
      </c>
      <c r="AL439" s="108">
        <f t="shared" si="135"/>
        <v>123237.28878675497</v>
      </c>
      <c r="AM439" s="108">
        <f t="shared" si="136"/>
        <v>1109135.5990807947</v>
      </c>
      <c r="AN439" s="107">
        <f t="shared" si="137"/>
        <v>0.15813142834017208</v>
      </c>
      <c r="AO439" s="107">
        <f t="shared" si="138"/>
        <v>0.89173302326102544</v>
      </c>
      <c r="AP439" s="108">
        <f t="shared" si="149"/>
        <v>74488580.709504411</v>
      </c>
      <c r="AQ439" s="108">
        <f t="shared" si="150"/>
        <v>5729411.137230875</v>
      </c>
      <c r="AR439" s="108">
        <f t="shared" si="151"/>
        <v>10986947.345586602</v>
      </c>
      <c r="AS439" s="108">
        <f>LOOKUPS!$C$4*('Unit Level Costs'!AK439-'Unit Level Costs'!AG439)</f>
        <v>0</v>
      </c>
      <c r="AT439" s="108">
        <f t="shared" si="152"/>
        <v>25670462.916410092</v>
      </c>
      <c r="AU439" s="108">
        <f t="shared" si="154"/>
        <v>-94265675.168559551</v>
      </c>
      <c r="AV439" s="108">
        <f t="shared" si="139"/>
        <v>22609726.940172419</v>
      </c>
      <c r="AW439" s="112">
        <f t="shared" si="140"/>
        <v>29.011579617085765</v>
      </c>
      <c r="AX439" s="109">
        <f t="shared" si="141"/>
        <v>32.533929842579781</v>
      </c>
      <c r="AY439" s="112">
        <f t="shared" si="142"/>
        <v>29.51458753749413</v>
      </c>
      <c r="AZ439" s="108">
        <f t="shared" si="153"/>
        <v>9887.3868250605337</v>
      </c>
      <c r="BA439" s="109">
        <f t="shared" si="155"/>
        <v>6452.5476427432695</v>
      </c>
    </row>
    <row r="440" spans="1:53" x14ac:dyDescent="0.2">
      <c r="A440" s="21" t="b">
        <f t="shared" si="143"/>
        <v>0</v>
      </c>
      <c r="B440" t="s">
        <v>1025</v>
      </c>
      <c r="C440" t="s">
        <v>1026</v>
      </c>
      <c r="D440">
        <v>525</v>
      </c>
      <c r="E440" t="s">
        <v>41</v>
      </c>
      <c r="F440" t="s">
        <v>1027</v>
      </c>
      <c r="G440">
        <v>317</v>
      </c>
      <c r="H440" t="s">
        <v>42</v>
      </c>
      <c r="I440">
        <v>0</v>
      </c>
      <c r="J440" t="s">
        <v>497</v>
      </c>
      <c r="K440" t="s">
        <v>136</v>
      </c>
      <c r="L440">
        <v>8</v>
      </c>
      <c r="M440" t="s">
        <v>1028</v>
      </c>
      <c r="N440">
        <v>107</v>
      </c>
      <c r="O440">
        <v>8107</v>
      </c>
      <c r="P440">
        <v>179</v>
      </c>
      <c r="Q440">
        <v>10910</v>
      </c>
      <c r="R440">
        <v>1976</v>
      </c>
      <c r="S440">
        <v>2028</v>
      </c>
      <c r="T440">
        <v>0</v>
      </c>
      <c r="U440" s="106">
        <v>2628.8984165866059</v>
      </c>
      <c r="V440" s="104">
        <f>IFERROR(VLOOKUP($C$4&amp;"yr",LOOKUPS!$B$12:$D$26,2,FALSE),"")</f>
        <v>0.12499399999999999</v>
      </c>
      <c r="W440" s="106">
        <v>13.920250208486477</v>
      </c>
      <c r="X440" s="106">
        <v>32.899080895612435</v>
      </c>
      <c r="Y440" s="104">
        <v>0.33184709491340364</v>
      </c>
      <c r="Z440" s="104">
        <v>0.49666340202531101</v>
      </c>
      <c r="AA440" s="105">
        <v>23.424887572315995</v>
      </c>
      <c r="AB440" s="105">
        <v>4.82</v>
      </c>
      <c r="AC440" s="106">
        <f>IFERROR((VLOOKUP($C$4&amp;"yr",LOOKUPS!$B$12:$D$26,3,FALSE))*SUM(AA440:AB440),"")</f>
        <v>31.984720619085746</v>
      </c>
      <c r="AD440" s="106">
        <f>IFERROR(VLOOKUP($C$4,LOOKUPS!$F$12:$I$26,4,FALSE),"")</f>
        <v>84.990216928104203</v>
      </c>
      <c r="AE440" s="106">
        <v>205.4</v>
      </c>
      <c r="AF440" s="107">
        <f t="shared" si="144"/>
        <v>1.0164719223441894</v>
      </c>
      <c r="AG440" s="108">
        <f t="shared" si="145"/>
        <v>6842926.5599999996</v>
      </c>
      <c r="AH440" s="109">
        <f t="shared" si="146"/>
        <v>119.59937001050076</v>
      </c>
      <c r="AI440" s="108">
        <f t="shared" si="147"/>
        <v>16328.597716096145</v>
      </c>
      <c r="AJ440" s="108">
        <f t="shared" si="148"/>
        <v>419076.19251679472</v>
      </c>
      <c r="AK440" s="108">
        <f t="shared" si="134"/>
        <v>6842926.5600000033</v>
      </c>
      <c r="AL440" s="108">
        <f t="shared" si="135"/>
        <v>63754.745324503339</v>
      </c>
      <c r="AM440" s="108">
        <f t="shared" si="136"/>
        <v>573792.70792053011</v>
      </c>
      <c r="AN440" s="107">
        <f t="shared" si="137"/>
        <v>0.15213163253588627</v>
      </c>
      <c r="AO440" s="107">
        <f t="shared" si="138"/>
        <v>0.86434028980830313</v>
      </c>
      <c r="AP440" s="108">
        <f t="shared" si="149"/>
        <v>39299937.818103455</v>
      </c>
      <c r="AQ440" s="108">
        <f t="shared" si="150"/>
        <v>3934709.3490397483</v>
      </c>
      <c r="AR440" s="108">
        <f t="shared" si="151"/>
        <v>5833645.456253631</v>
      </c>
      <c r="AS440" s="108">
        <f>LOOKUPS!$C$4*('Unit Level Costs'!AK440-'Unit Level Costs'!AG440)</f>
        <v>5.8813807940904981E-9</v>
      </c>
      <c r="AT440" s="108">
        <f t="shared" si="152"/>
        <v>18352599.456106823</v>
      </c>
      <c r="AU440" s="108">
        <f t="shared" si="154"/>
        <v>-48766766.71793019</v>
      </c>
      <c r="AV440" s="108">
        <f t="shared" si="139"/>
        <v>18654125.36157348</v>
      </c>
      <c r="AW440" s="112">
        <f t="shared" si="140"/>
        <v>44.512491271681832</v>
      </c>
      <c r="AX440" s="109">
        <f t="shared" si="141"/>
        <v>51.498804112850031</v>
      </c>
      <c r="AY440" s="112">
        <f t="shared" si="142"/>
        <v>46.719408611857055</v>
      </c>
      <c r="AZ440" s="108">
        <f t="shared" si="153"/>
        <v>8362.7741415224136</v>
      </c>
      <c r="BA440" s="109">
        <f t="shared" si="155"/>
        <v>5323.6659136910612</v>
      </c>
    </row>
    <row r="441" spans="1:53" x14ac:dyDescent="0.2">
      <c r="A441" s="21" t="b">
        <f t="shared" si="143"/>
        <v>0</v>
      </c>
      <c r="B441" t="s">
        <v>1025</v>
      </c>
      <c r="C441" t="s">
        <v>1029</v>
      </c>
      <c r="D441">
        <v>525</v>
      </c>
      <c r="E441" t="s">
        <v>41</v>
      </c>
      <c r="F441" t="s">
        <v>1030</v>
      </c>
      <c r="G441">
        <v>318</v>
      </c>
      <c r="H441" t="s">
        <v>42</v>
      </c>
      <c r="I441">
        <v>0</v>
      </c>
      <c r="J441" t="s">
        <v>497</v>
      </c>
      <c r="K441" t="s">
        <v>136</v>
      </c>
      <c r="L441">
        <v>8</v>
      </c>
      <c r="M441" t="s">
        <v>1028</v>
      </c>
      <c r="N441">
        <v>107</v>
      </c>
      <c r="O441">
        <v>8107</v>
      </c>
      <c r="P441">
        <v>262</v>
      </c>
      <c r="Q441">
        <v>10907</v>
      </c>
      <c r="R441">
        <v>1976</v>
      </c>
      <c r="S441">
        <v>2027</v>
      </c>
      <c r="T441">
        <v>0</v>
      </c>
      <c r="U441" s="106">
        <v>2716.1811791707219</v>
      </c>
      <c r="V441" s="104">
        <f>IFERROR(VLOOKUP($C$4&amp;"yr",LOOKUPS!$B$12:$D$26,2,FALSE),"")</f>
        <v>0.12499399999999999</v>
      </c>
      <c r="W441" s="106">
        <v>14.225685209665031</v>
      </c>
      <c r="X441" s="106">
        <v>28.269360605466524</v>
      </c>
      <c r="Y441" s="104">
        <v>0.33912840927973459</v>
      </c>
      <c r="Z441" s="104">
        <v>0.51315325706485304</v>
      </c>
      <c r="AA441" s="105">
        <v>23.424887572315995</v>
      </c>
      <c r="AB441" s="105">
        <v>4.82</v>
      </c>
      <c r="AC441" s="106">
        <f>IFERROR((VLOOKUP($C$4&amp;"yr",LOOKUPS!$B$12:$D$26,3,FALSE))*SUM(AA441:AB441),"")</f>
        <v>31.984720619085746</v>
      </c>
      <c r="AD441" s="106">
        <f>IFERROR(VLOOKUP($C$4,LOOKUPS!$F$12:$I$26,4,FALSE),"")</f>
        <v>84.990216928104203</v>
      </c>
      <c r="AE441" s="106">
        <v>205.4</v>
      </c>
      <c r="AF441" s="107">
        <f t="shared" si="144"/>
        <v>1.016192415857752</v>
      </c>
      <c r="AG441" s="108">
        <f t="shared" si="145"/>
        <v>10013149.536</v>
      </c>
      <c r="AH441" s="109">
        <f t="shared" si="146"/>
        <v>173.14835676870953</v>
      </c>
      <c r="AI441" s="108">
        <f t="shared" si="147"/>
        <v>16503.962574806352</v>
      </c>
      <c r="AJ441" s="108">
        <f t="shared" si="148"/>
        <v>606711.84211755823</v>
      </c>
      <c r="AK441" s="108">
        <f t="shared" si="134"/>
        <v>10013149.536000002</v>
      </c>
      <c r="AL441" s="108">
        <f t="shared" si="135"/>
        <v>93291.341499337766</v>
      </c>
      <c r="AM441" s="108">
        <f t="shared" si="136"/>
        <v>839622.07349403994</v>
      </c>
      <c r="AN441" s="107">
        <f t="shared" si="137"/>
        <v>0.1537654863859759</v>
      </c>
      <c r="AO441" s="107">
        <f t="shared" si="138"/>
        <v>0.86242692947177613</v>
      </c>
      <c r="AP441" s="108">
        <f t="shared" si="149"/>
        <v>58784966.668591127</v>
      </c>
      <c r="AQ441" s="108">
        <f t="shared" si="150"/>
        <v>4894793.3357386198</v>
      </c>
      <c r="AR441" s="108">
        <f t="shared" si="151"/>
        <v>8630891.6789403725</v>
      </c>
      <c r="AS441" s="108">
        <f>LOOKUPS!$C$4*('Unit Level Costs'!AK441-'Unit Level Costs'!AG441)</f>
        <v>2.9406903970452491E-9</v>
      </c>
      <c r="AT441" s="108">
        <f t="shared" si="152"/>
        <v>26855077.446324348</v>
      </c>
      <c r="AU441" s="108">
        <f t="shared" si="154"/>
        <v>-71359662.163883105</v>
      </c>
      <c r="AV441" s="108">
        <f t="shared" si="139"/>
        <v>27806066.96571137</v>
      </c>
      <c r="AW441" s="112">
        <f t="shared" si="140"/>
        <v>45.830763527974106</v>
      </c>
      <c r="AX441" s="109">
        <f t="shared" si="141"/>
        <v>53.141619262799203</v>
      </c>
      <c r="AY441" s="112">
        <f t="shared" si="142"/>
        <v>48.209760739180986</v>
      </c>
      <c r="AZ441" s="108">
        <f t="shared" si="153"/>
        <v>12630.957313665418</v>
      </c>
      <c r="BA441" s="109">
        <f t="shared" si="155"/>
        <v>7935.5213943240215</v>
      </c>
    </row>
    <row r="442" spans="1:53" x14ac:dyDescent="0.2">
      <c r="A442" s="21" t="b">
        <f t="shared" si="143"/>
        <v>0</v>
      </c>
      <c r="B442" t="s">
        <v>588</v>
      </c>
      <c r="C442" t="s">
        <v>1031</v>
      </c>
      <c r="D442">
        <v>564</v>
      </c>
      <c r="E442" t="s">
        <v>41</v>
      </c>
      <c r="F442">
        <v>1</v>
      </c>
      <c r="G442">
        <v>368</v>
      </c>
      <c r="H442" t="s">
        <v>42</v>
      </c>
      <c r="I442">
        <v>0</v>
      </c>
      <c r="J442" t="s">
        <v>274</v>
      </c>
      <c r="K442" t="s">
        <v>275</v>
      </c>
      <c r="L442">
        <v>12</v>
      </c>
      <c r="M442" t="s">
        <v>590</v>
      </c>
      <c r="N442">
        <v>95</v>
      </c>
      <c r="O442">
        <v>12095</v>
      </c>
      <c r="P442">
        <v>460</v>
      </c>
      <c r="Q442">
        <v>10643</v>
      </c>
      <c r="R442">
        <v>1987</v>
      </c>
      <c r="S442">
        <v>2025</v>
      </c>
      <c r="T442">
        <v>0</v>
      </c>
      <c r="U442" s="106">
        <v>2607.2456964544294</v>
      </c>
      <c r="V442" s="104">
        <f>IFERROR(VLOOKUP($C$4&amp;"yr",LOOKUPS!$B$12:$D$26,2,FALSE),"")</f>
        <v>0.12499399999999999</v>
      </c>
      <c r="W442" s="106">
        <v>13.843434469394309</v>
      </c>
      <c r="X442" s="106">
        <v>23.153768960325614</v>
      </c>
      <c r="Y442" s="104">
        <v>0.33001587209200478</v>
      </c>
      <c r="Z442" s="104">
        <v>0.49257267201608074</v>
      </c>
      <c r="AA442" s="105">
        <v>12.942807188825018</v>
      </c>
      <c r="AB442" s="105">
        <v>4.82</v>
      </c>
      <c r="AC442" s="106">
        <f>IFERROR((VLOOKUP($C$4&amp;"yr",LOOKUPS!$B$12:$D$26,3,FALSE))*SUM(AA442:AB442),"")</f>
        <v>20.114734883990561</v>
      </c>
      <c r="AD442" s="106">
        <f>IFERROR(VLOOKUP($C$4,LOOKUPS!$F$12:$I$26,4,FALSE),"")</f>
        <v>84.990216928104203</v>
      </c>
      <c r="AE442" s="106">
        <v>214.13</v>
      </c>
      <c r="AF442" s="107">
        <f t="shared" si="144"/>
        <v>1.0337410822825002</v>
      </c>
      <c r="AG442" s="108">
        <f t="shared" si="145"/>
        <v>17154813.120000001</v>
      </c>
      <c r="AH442" s="109">
        <f t="shared" si="146"/>
        <v>308.19269883767782</v>
      </c>
      <c r="AI442" s="108">
        <f t="shared" si="147"/>
        <v>15885.450948267147</v>
      </c>
      <c r="AJ442" s="108">
        <f t="shared" si="148"/>
        <v>1079907.2167272232</v>
      </c>
      <c r="AK442" s="108">
        <f t="shared" si="134"/>
        <v>17154813.120000005</v>
      </c>
      <c r="AL442" s="108">
        <f t="shared" si="135"/>
        <v>166622.52260662254</v>
      </c>
      <c r="AM442" s="108">
        <f t="shared" si="136"/>
        <v>1499602.703459603</v>
      </c>
      <c r="AN442" s="107">
        <f t="shared" si="137"/>
        <v>0.15429336893551865</v>
      </c>
      <c r="AO442" s="107">
        <f t="shared" si="138"/>
        <v>0.87944771334698157</v>
      </c>
      <c r="AP442" s="108">
        <f t="shared" si="149"/>
        <v>100436939.76087509</v>
      </c>
      <c r="AQ442" s="108">
        <f t="shared" si="150"/>
        <v>7135822.5441468051</v>
      </c>
      <c r="AR442" s="108">
        <f t="shared" si="151"/>
        <v>14949624.787789313</v>
      </c>
      <c r="AS442" s="108">
        <f>LOOKUPS!$C$4*('Unit Level Costs'!AK442-'Unit Level Costs'!AG442)</f>
        <v>5.8813807940904981E-9</v>
      </c>
      <c r="AT442" s="108">
        <f t="shared" si="152"/>
        <v>30164110.811405428</v>
      </c>
      <c r="AU442" s="108">
        <f t="shared" si="154"/>
        <v>-127451559.07300317</v>
      </c>
      <c r="AV442" s="108">
        <f t="shared" si="139"/>
        <v>25234938.831213474</v>
      </c>
      <c r="AW442" s="112">
        <f t="shared" si="140"/>
        <v>23.367691631592862</v>
      </c>
      <c r="AX442" s="109">
        <f t="shared" si="141"/>
        <v>26.57087087379038</v>
      </c>
      <c r="AY442" s="112">
        <f t="shared" si="142"/>
        <v>24.104935928322941</v>
      </c>
      <c r="AZ442" s="108">
        <f t="shared" si="153"/>
        <v>11088.270527028553</v>
      </c>
      <c r="BA442" s="109">
        <f t="shared" si="155"/>
        <v>7201.7519495472234</v>
      </c>
    </row>
    <row r="443" spans="1:53" x14ac:dyDescent="0.2">
      <c r="A443" s="21" t="b">
        <f t="shared" si="143"/>
        <v>0</v>
      </c>
      <c r="B443" t="s">
        <v>1032</v>
      </c>
      <c r="C443" t="s">
        <v>1033</v>
      </c>
      <c r="D443">
        <v>6017</v>
      </c>
      <c r="E443" t="s">
        <v>41</v>
      </c>
      <c r="F443">
        <v>1</v>
      </c>
      <c r="G443">
        <v>2680</v>
      </c>
      <c r="H443" t="s">
        <v>42</v>
      </c>
      <c r="I443">
        <v>0</v>
      </c>
      <c r="J443" t="s">
        <v>574</v>
      </c>
      <c r="K443" t="s">
        <v>95</v>
      </c>
      <c r="L443">
        <v>17</v>
      </c>
      <c r="M443" t="s">
        <v>1034</v>
      </c>
      <c r="N443">
        <v>79</v>
      </c>
      <c r="O443">
        <v>17079</v>
      </c>
      <c r="P443">
        <v>595</v>
      </c>
      <c r="Q443">
        <v>10492</v>
      </c>
      <c r="R443">
        <v>1982</v>
      </c>
      <c r="S443">
        <v>2027</v>
      </c>
      <c r="T443">
        <v>0</v>
      </c>
      <c r="U443" s="106">
        <v>2477.4178941081082</v>
      </c>
      <c r="V443" s="104">
        <f>IFERROR(VLOOKUP($C$4&amp;"yr",LOOKUPS!$B$12:$D$26,2,FALSE),"")</f>
        <v>0.12499399999999999</v>
      </c>
      <c r="W443" s="106">
        <v>13.373875411199998</v>
      </c>
      <c r="X443" s="106">
        <v>21.182068469769984</v>
      </c>
      <c r="Y443" s="104">
        <v>0.31882197779999999</v>
      </c>
      <c r="Z443" s="104">
        <v>0.46804501526678854</v>
      </c>
      <c r="AA443" s="105">
        <v>11.173518108547299</v>
      </c>
      <c r="AB443" s="105">
        <v>4.82</v>
      </c>
      <c r="AC443" s="106">
        <f>IFERROR((VLOOKUP($C$4&amp;"yr",LOOKUPS!$B$12:$D$26,3,FALSE))*SUM(AA443:AB443),"")</f>
        <v>18.111178779113427</v>
      </c>
      <c r="AD443" s="106">
        <f>IFERROR(VLOOKUP($C$4,LOOKUPS!$F$12:$I$26,4,FALSE),"")</f>
        <v>84.990216928104203</v>
      </c>
      <c r="AE443" s="106">
        <v>214.13</v>
      </c>
      <c r="AF443" s="107">
        <f t="shared" si="144"/>
        <v>1.0190746439263358</v>
      </c>
      <c r="AG443" s="108">
        <f t="shared" si="145"/>
        <v>21874560.960000001</v>
      </c>
      <c r="AH443" s="109">
        <f t="shared" si="146"/>
        <v>405.30092320900002</v>
      </c>
      <c r="AI443" s="108">
        <f t="shared" si="147"/>
        <v>15402.728300179146</v>
      </c>
      <c r="AJ443" s="108">
        <f t="shared" si="148"/>
        <v>1420174.4349243362</v>
      </c>
      <c r="AK443" s="108">
        <f t="shared" si="134"/>
        <v>21874560.960000001</v>
      </c>
      <c r="AL443" s="108">
        <f t="shared" si="135"/>
        <v>212464.83436291397</v>
      </c>
      <c r="AM443" s="108">
        <f t="shared" si="136"/>
        <v>1912183.5092662256</v>
      </c>
      <c r="AN443" s="107">
        <f t="shared" si="137"/>
        <v>0.14960474512008354</v>
      </c>
      <c r="AO443" s="107">
        <f t="shared" si="138"/>
        <v>0.86946989880625236</v>
      </c>
      <c r="AP443" s="108">
        <f t="shared" si="149"/>
        <v>125506445.35850617</v>
      </c>
      <c r="AQ443" s="108">
        <f t="shared" si="150"/>
        <v>8585111.9062740263</v>
      </c>
      <c r="AR443" s="108">
        <f t="shared" si="151"/>
        <v>18993235.954849433</v>
      </c>
      <c r="AS443" s="108">
        <f>LOOKUPS!$C$4*('Unit Level Costs'!AK443-'Unit Level Costs'!AG443)</f>
        <v>0</v>
      </c>
      <c r="AT443" s="108">
        <f t="shared" si="152"/>
        <v>34631897.394793108</v>
      </c>
      <c r="AU443" s="108">
        <f t="shared" si="154"/>
        <v>-162516891.25888008</v>
      </c>
      <c r="AV443" s="108">
        <f t="shared" si="139"/>
        <v>25199799.35554266</v>
      </c>
      <c r="AW443" s="112">
        <f t="shared" si="140"/>
        <v>17.744157855429393</v>
      </c>
      <c r="AX443" s="109">
        <f t="shared" si="141"/>
        <v>20.408018586717514</v>
      </c>
      <c r="AY443" s="112">
        <f t="shared" si="142"/>
        <v>18.514033009813584</v>
      </c>
      <c r="AZ443" s="108">
        <f t="shared" si="153"/>
        <v>11015.849640839082</v>
      </c>
      <c r="BA443" s="109">
        <f t="shared" si="155"/>
        <v>7191.7235603717627</v>
      </c>
    </row>
    <row r="444" spans="1:53" x14ac:dyDescent="0.2">
      <c r="A444" s="21" t="b">
        <f t="shared" si="143"/>
        <v>0</v>
      </c>
      <c r="B444" t="s">
        <v>1035</v>
      </c>
      <c r="C444" t="s">
        <v>1036</v>
      </c>
      <c r="D444">
        <v>602</v>
      </c>
      <c r="E444" t="s">
        <v>41</v>
      </c>
      <c r="F444">
        <v>1</v>
      </c>
      <c r="G444">
        <v>395</v>
      </c>
      <c r="H444" t="s">
        <v>42</v>
      </c>
      <c r="I444">
        <v>0</v>
      </c>
      <c r="J444" t="s">
        <v>928</v>
      </c>
      <c r="K444" t="s">
        <v>211</v>
      </c>
      <c r="L444">
        <v>24</v>
      </c>
      <c r="M444" t="s">
        <v>929</v>
      </c>
      <c r="N444">
        <v>3</v>
      </c>
      <c r="O444">
        <v>24003</v>
      </c>
      <c r="P444">
        <v>635</v>
      </c>
      <c r="Q444">
        <v>11282</v>
      </c>
      <c r="R444">
        <v>1984</v>
      </c>
      <c r="S444">
        <v>2025</v>
      </c>
      <c r="T444">
        <v>0</v>
      </c>
      <c r="U444" s="106">
        <v>2765.3807435353137</v>
      </c>
      <c r="V444" s="104">
        <f>IFERROR(VLOOKUP($C$4&amp;"yr",LOOKUPS!$B$12:$D$26,2,FALSE),"")</f>
        <v>0.12499399999999999</v>
      </c>
      <c r="W444" s="106">
        <v>14.39493696181829</v>
      </c>
      <c r="X444" s="106">
        <v>22.137000396053232</v>
      </c>
      <c r="Y444" s="104">
        <v>0.34316322915867764</v>
      </c>
      <c r="Z444" s="104">
        <v>0.52244826171825032</v>
      </c>
      <c r="AA444" s="105">
        <v>10.298081117750863</v>
      </c>
      <c r="AB444" s="105">
        <v>4.82</v>
      </c>
      <c r="AC444" s="106">
        <f>IFERROR((VLOOKUP($C$4&amp;"yr",LOOKUPS!$B$12:$D$26,3,FALSE))*SUM(AA444:AB444),"")</f>
        <v>17.119827423986006</v>
      </c>
      <c r="AD444" s="106">
        <f>IFERROR(VLOOKUP($C$4,LOOKUPS!$F$12:$I$26,4,FALSE),"")</f>
        <v>84.990216928104203</v>
      </c>
      <c r="AE444" s="106">
        <v>205.4</v>
      </c>
      <c r="AF444" s="107">
        <f t="shared" si="144"/>
        <v>1.051130726662433</v>
      </c>
      <c r="AG444" s="108">
        <f t="shared" si="145"/>
        <v>25102901.280000001</v>
      </c>
      <c r="AH444" s="109">
        <f t="shared" si="146"/>
        <v>417.09134948423969</v>
      </c>
      <c r="AI444" s="108">
        <f t="shared" si="147"/>
        <v>17176.2612887053</v>
      </c>
      <c r="AJ444" s="108">
        <f t="shared" si="148"/>
        <v>1461488.0885927761</v>
      </c>
      <c r="AK444" s="108">
        <f t="shared" si="134"/>
        <v>25102901.280000005</v>
      </c>
      <c r="AL444" s="108">
        <f t="shared" si="135"/>
        <v>233880.79120529807</v>
      </c>
      <c r="AM444" s="108">
        <f t="shared" si="136"/>
        <v>2104927.1208476825</v>
      </c>
      <c r="AN444" s="107">
        <f t="shared" si="137"/>
        <v>0.16002921476458629</v>
      </c>
      <c r="AO444" s="107">
        <f t="shared" si="138"/>
        <v>0.8911015118978467</v>
      </c>
      <c r="AP444" s="108">
        <f t="shared" si="149"/>
        <v>144170127.77154228</v>
      </c>
      <c r="AQ444" s="108">
        <f t="shared" si="150"/>
        <v>9233151.3687229902</v>
      </c>
      <c r="AR444" s="108">
        <f t="shared" si="151"/>
        <v>21038028.905741315</v>
      </c>
      <c r="AS444" s="108">
        <f>LOOKUPS!$C$4*('Unit Level Costs'!AK444-'Unit Level Costs'!AG444)</f>
        <v>5.8813807940904981E-9</v>
      </c>
      <c r="AT444" s="108">
        <f t="shared" si="152"/>
        <v>36035989.048980057</v>
      </c>
      <c r="AU444" s="108">
        <f t="shared" si="154"/>
        <v>-178898212.61869434</v>
      </c>
      <c r="AV444" s="108">
        <f t="shared" si="139"/>
        <v>31579084.476292312</v>
      </c>
      <c r="AW444" s="112">
        <f t="shared" si="140"/>
        <v>21.60748672724311</v>
      </c>
      <c r="AX444" s="109">
        <f t="shared" si="141"/>
        <v>24.248064265118348</v>
      </c>
      <c r="AY444" s="112">
        <f t="shared" si="142"/>
        <v>21.997699596406012</v>
      </c>
      <c r="AZ444" s="108">
        <f t="shared" si="153"/>
        <v>13968.539243717818</v>
      </c>
      <c r="BA444" s="109">
        <f t="shared" si="155"/>
        <v>9012.2957980286265</v>
      </c>
    </row>
    <row r="445" spans="1:53" x14ac:dyDescent="0.2">
      <c r="A445" s="21" t="b">
        <f t="shared" si="143"/>
        <v>0</v>
      </c>
      <c r="B445" t="s">
        <v>1035</v>
      </c>
      <c r="C445" t="s">
        <v>1037</v>
      </c>
      <c r="D445">
        <v>602</v>
      </c>
      <c r="E445" t="s">
        <v>41</v>
      </c>
      <c r="F445">
        <v>2</v>
      </c>
      <c r="G445">
        <v>396</v>
      </c>
      <c r="H445" t="s">
        <v>42</v>
      </c>
      <c r="I445">
        <v>0</v>
      </c>
      <c r="J445" t="s">
        <v>928</v>
      </c>
      <c r="K445" t="s">
        <v>211</v>
      </c>
      <c r="L445">
        <v>24</v>
      </c>
      <c r="M445" t="s">
        <v>929</v>
      </c>
      <c r="N445">
        <v>3</v>
      </c>
      <c r="O445">
        <v>24003</v>
      </c>
      <c r="P445">
        <v>638</v>
      </c>
      <c r="Q445">
        <v>11154</v>
      </c>
      <c r="R445">
        <v>1991</v>
      </c>
      <c r="S445">
        <v>2025</v>
      </c>
      <c r="T445">
        <v>0</v>
      </c>
      <c r="U445" s="106">
        <v>2717.8866606208812</v>
      </c>
      <c r="V445" s="104">
        <f>IFERROR(VLOOKUP($C$4&amp;"yr",LOOKUPS!$B$12:$D$26,2,FALSE),"")</f>
        <v>0.12499399999999999</v>
      </c>
      <c r="W445" s="106">
        <v>14.231587031216948</v>
      </c>
      <c r="X445" s="106">
        <v>21.915391449263648</v>
      </c>
      <c r="Y445" s="104">
        <v>0.33926910375773373</v>
      </c>
      <c r="Z445" s="104">
        <v>0.51347546434900782</v>
      </c>
      <c r="AA445" s="105">
        <v>10.298081117750863</v>
      </c>
      <c r="AB445" s="105">
        <v>4.82</v>
      </c>
      <c r="AC445" s="106">
        <f>IFERROR((VLOOKUP($C$4&amp;"yr",LOOKUPS!$B$12:$D$26,3,FALSE))*SUM(AA445:AB445),"")</f>
        <v>17.119827423986006</v>
      </c>
      <c r="AD445" s="106">
        <f>IFERROR(VLOOKUP($C$4,LOOKUPS!$F$12:$I$26,4,FALSE),"")</f>
        <v>84.990216928104203</v>
      </c>
      <c r="AE445" s="106">
        <v>205.4</v>
      </c>
      <c r="AF445" s="107">
        <f t="shared" si="144"/>
        <v>1.0392051165744354</v>
      </c>
      <c r="AG445" s="108">
        <f t="shared" si="145"/>
        <v>24935347.008000001</v>
      </c>
      <c r="AH445" s="109">
        <f t="shared" si="146"/>
        <v>421.54631180256587</v>
      </c>
      <c r="AI445" s="108">
        <f t="shared" si="147"/>
        <v>16881.305329348834</v>
      </c>
      <c r="AJ445" s="108">
        <f t="shared" si="148"/>
        <v>1477098.2765561908</v>
      </c>
      <c r="AK445" s="108">
        <f t="shared" si="134"/>
        <v>24935347.008000001</v>
      </c>
      <c r="AL445" s="108">
        <f t="shared" si="135"/>
        <v>232319.70767682121</v>
      </c>
      <c r="AM445" s="108">
        <f t="shared" si="136"/>
        <v>2090877.3690913909</v>
      </c>
      <c r="AN445" s="107">
        <f t="shared" si="137"/>
        <v>0.15728114463613582</v>
      </c>
      <c r="AO445" s="107">
        <f t="shared" si="138"/>
        <v>0.88192397193829952</v>
      </c>
      <c r="AP445" s="108">
        <f t="shared" si="149"/>
        <v>143207512.91967946</v>
      </c>
      <c r="AQ445" s="108">
        <f t="shared" si="150"/>
        <v>9238352.4371465798</v>
      </c>
      <c r="AR445" s="108">
        <f t="shared" si="151"/>
        <v>21021452.676469989</v>
      </c>
      <c r="AS445" s="108">
        <f>LOOKUPS!$C$4*('Unit Level Costs'!AK445-'Unit Level Costs'!AG445)</f>
        <v>0</v>
      </c>
      <c r="AT445" s="108">
        <f t="shared" si="152"/>
        <v>35795459.723562501</v>
      </c>
      <c r="AU445" s="108">
        <f t="shared" si="154"/>
        <v>-177704121.16914111</v>
      </c>
      <c r="AV445" s="108">
        <f t="shared" si="139"/>
        <v>31558656.587717414</v>
      </c>
      <c r="AW445" s="112">
        <f t="shared" si="140"/>
        <v>21.36530594382349</v>
      </c>
      <c r="AX445" s="109">
        <f t="shared" si="141"/>
        <v>24.225791138057684</v>
      </c>
      <c r="AY445" s="112">
        <f t="shared" si="142"/>
        <v>21.977493548088255</v>
      </c>
      <c r="AZ445" s="108">
        <f t="shared" si="153"/>
        <v>14021.640883680306</v>
      </c>
      <c r="BA445" s="109">
        <f t="shared" si="155"/>
        <v>9006.4659211522303</v>
      </c>
    </row>
    <row r="446" spans="1:53" x14ac:dyDescent="0.2">
      <c r="A446" s="21" t="b">
        <f t="shared" si="143"/>
        <v>0</v>
      </c>
      <c r="B446" t="s">
        <v>641</v>
      </c>
      <c r="C446" t="s">
        <v>1038</v>
      </c>
      <c r="D446">
        <v>6021</v>
      </c>
      <c r="E446" t="s">
        <v>41</v>
      </c>
      <c r="F446" t="s">
        <v>1039</v>
      </c>
      <c r="G446">
        <v>2684</v>
      </c>
      <c r="H446" t="s">
        <v>42</v>
      </c>
      <c r="I446">
        <v>0</v>
      </c>
      <c r="J446" t="s">
        <v>497</v>
      </c>
      <c r="K446" t="s">
        <v>136</v>
      </c>
      <c r="L446">
        <v>8</v>
      </c>
      <c r="M446" t="s">
        <v>644</v>
      </c>
      <c r="N446">
        <v>81</v>
      </c>
      <c r="O446">
        <v>8081</v>
      </c>
      <c r="P446">
        <v>427</v>
      </c>
      <c r="Q446">
        <v>10204</v>
      </c>
      <c r="R446">
        <v>1979</v>
      </c>
      <c r="S446">
        <v>2025</v>
      </c>
      <c r="T446" t="s">
        <v>1189</v>
      </c>
      <c r="U446" s="106">
        <v>2382.2083679660304</v>
      </c>
      <c r="V446" s="104">
        <f>IFERROR(VLOOKUP($C$4&amp;"yr",LOOKUPS!$B$12:$D$26,2,FALSE),"")</f>
        <v>0.12499399999999999</v>
      </c>
      <c r="W446" s="106">
        <v>13.019426903103728</v>
      </c>
      <c r="X446" s="106">
        <v>22.616633521740575</v>
      </c>
      <c r="Y446" s="104">
        <v>0.31037222251927743</v>
      </c>
      <c r="Z446" s="104">
        <v>0.45005760013481066</v>
      </c>
      <c r="AA446" s="105">
        <v>13.907388173582028</v>
      </c>
      <c r="AB446" s="105">
        <v>4.82</v>
      </c>
      <c r="AC446" s="106">
        <f>IFERROR((VLOOKUP($C$4&amp;"yr",LOOKUPS!$B$12:$D$26,3,FALSE))*SUM(AA446:AB446),"")</f>
        <v>21.207033560448203</v>
      </c>
      <c r="AD446" s="106">
        <f>IFERROR(VLOOKUP($C$4,LOOKUPS!$F$12:$I$26,4,FALSE),"")</f>
        <v>84.990216928104203</v>
      </c>
      <c r="AE446" s="106">
        <v>205.4</v>
      </c>
      <c r="AF446" s="107">
        <f t="shared" si="144"/>
        <v>0.95069472920257636</v>
      </c>
      <c r="AG446" s="108">
        <f t="shared" si="145"/>
        <v>15267306.432</v>
      </c>
      <c r="AH446" s="109">
        <f t="shared" si="146"/>
        <v>294.47106098426855</v>
      </c>
      <c r="AI446" s="108">
        <f t="shared" si="147"/>
        <v>14796.387751775608</v>
      </c>
      <c r="AJ446" s="108">
        <f t="shared" si="148"/>
        <v>1031826.5976888771</v>
      </c>
      <c r="AK446" s="108">
        <f t="shared" si="134"/>
        <v>15267306.432</v>
      </c>
      <c r="AL446" s="108">
        <f t="shared" si="135"/>
        <v>142243.70593907285</v>
      </c>
      <c r="AM446" s="108">
        <f t="shared" si="136"/>
        <v>1280193.3534516555</v>
      </c>
      <c r="AN446" s="107">
        <f t="shared" si="137"/>
        <v>0.13785621174883017</v>
      </c>
      <c r="AO446" s="107">
        <f t="shared" si="138"/>
        <v>0.81283851745374625</v>
      </c>
      <c r="AP446" s="108">
        <f t="shared" si="149"/>
        <v>87682219.251516357</v>
      </c>
      <c r="AQ446" s="108">
        <f t="shared" si="150"/>
        <v>6659944.0690393215</v>
      </c>
      <c r="AR446" s="108">
        <f t="shared" si="151"/>
        <v>13433790.965288553</v>
      </c>
      <c r="AS446" s="108">
        <f>LOOKUPS!$C$4*('Unit Level Costs'!AK446-'Unit Level Costs'!AG446)</f>
        <v>0</v>
      </c>
      <c r="AT446" s="108">
        <f t="shared" si="152"/>
        <v>27149103.410511985</v>
      </c>
      <c r="AU446" s="108">
        <f t="shared" si="154"/>
        <v>-108803910.81977338</v>
      </c>
      <c r="AV446" s="108">
        <f t="shared" si="139"/>
        <v>26121146.876582831</v>
      </c>
      <c r="AW446" s="112">
        <f t="shared" si="140"/>
        <v>25.315442473657811</v>
      </c>
      <c r="AX446" s="109">
        <f t="shared" si="141"/>
        <v>31.144491716459981</v>
      </c>
      <c r="AY446" s="112">
        <f t="shared" si="142"/>
        <v>28.254097538292644</v>
      </c>
      <c r="AZ446" s="108">
        <f t="shared" si="153"/>
        <v>12064.499648850959</v>
      </c>
      <c r="BA446" s="109">
        <f t="shared" si="155"/>
        <v>7454.665204504231</v>
      </c>
    </row>
    <row r="447" spans="1:53" x14ac:dyDescent="0.2">
      <c r="A447" s="21" t="b">
        <f t="shared" si="143"/>
        <v>0</v>
      </c>
      <c r="B447" t="s">
        <v>641</v>
      </c>
      <c r="C447" t="s">
        <v>1040</v>
      </c>
      <c r="D447">
        <v>6021</v>
      </c>
      <c r="E447" t="s">
        <v>41</v>
      </c>
      <c r="F447" t="s">
        <v>1041</v>
      </c>
      <c r="G447">
        <v>2685</v>
      </c>
      <c r="H447" t="s">
        <v>42</v>
      </c>
      <c r="I447">
        <v>0</v>
      </c>
      <c r="J447" t="s">
        <v>497</v>
      </c>
      <c r="K447" t="s">
        <v>136</v>
      </c>
      <c r="L447">
        <v>8</v>
      </c>
      <c r="M447" t="s">
        <v>644</v>
      </c>
      <c r="N447">
        <v>81</v>
      </c>
      <c r="O447">
        <v>8081</v>
      </c>
      <c r="P447">
        <v>410</v>
      </c>
      <c r="Q447">
        <v>10240</v>
      </c>
      <c r="R447">
        <v>1979</v>
      </c>
      <c r="S447">
        <v>2028</v>
      </c>
      <c r="T447">
        <v>0</v>
      </c>
      <c r="U447" s="106">
        <v>2472.5053629601543</v>
      </c>
      <c r="V447" s="104">
        <f>IFERROR(VLOOKUP($C$4&amp;"yr",LOOKUPS!$B$12:$D$26,2,FALSE),"")</f>
        <v>0.12499399999999999</v>
      </c>
      <c r="W447" s="106">
        <v>13.35579956676977</v>
      </c>
      <c r="X447" s="106">
        <v>23.304458671316766</v>
      </c>
      <c r="Y447" s="104">
        <v>0.31839106482268714</v>
      </c>
      <c r="Z447" s="104">
        <v>0.46711691762060192</v>
      </c>
      <c r="AA447" s="105">
        <v>13.907388173582028</v>
      </c>
      <c r="AB447" s="105">
        <v>4.82</v>
      </c>
      <c r="AC447" s="106">
        <f>IFERROR((VLOOKUP($C$4&amp;"yr",LOOKUPS!$B$12:$D$26,3,FALSE))*SUM(AA447:AB447),"")</f>
        <v>21.207033560448203</v>
      </c>
      <c r="AD447" s="106">
        <f>IFERROR(VLOOKUP($C$4,LOOKUPS!$F$12:$I$26,4,FALSE),"")</f>
        <v>84.990216928104203</v>
      </c>
      <c r="AE447" s="106">
        <v>205.4</v>
      </c>
      <c r="AF447" s="107">
        <f t="shared" si="144"/>
        <v>0.95404880703982586</v>
      </c>
      <c r="AG447" s="108">
        <f t="shared" si="145"/>
        <v>14711193.6</v>
      </c>
      <c r="AH447" s="109">
        <f t="shared" si="146"/>
        <v>279.45966342269827</v>
      </c>
      <c r="AI447" s="108">
        <f t="shared" si="147"/>
        <v>15023.277236434966</v>
      </c>
      <c r="AJ447" s="108">
        <f t="shared" si="148"/>
        <v>979226.66063313477</v>
      </c>
      <c r="AK447" s="108">
        <f t="shared" si="134"/>
        <v>14711193.600000001</v>
      </c>
      <c r="AL447" s="108">
        <f t="shared" si="135"/>
        <v>137062.46781456957</v>
      </c>
      <c r="AM447" s="108">
        <f t="shared" si="136"/>
        <v>1233562.2103311259</v>
      </c>
      <c r="AN447" s="107">
        <f t="shared" si="137"/>
        <v>0.1399701145043882</v>
      </c>
      <c r="AO447" s="107">
        <f t="shared" si="138"/>
        <v>0.81407869253543763</v>
      </c>
      <c r="AP447" s="108">
        <f t="shared" si="149"/>
        <v>86366543.774858385</v>
      </c>
      <c r="AQ447" s="108">
        <f t="shared" si="150"/>
        <v>6512656.1765343659</v>
      </c>
      <c r="AR447" s="108">
        <f t="shared" si="151"/>
        <v>13078355.00985343</v>
      </c>
      <c r="AS447" s="108">
        <f>LOOKUPS!$C$4*('Unit Level Costs'!AK447-'Unit Level Costs'!AG447)</f>
        <v>2.9406903970452491E-9</v>
      </c>
      <c r="AT447" s="108">
        <f t="shared" si="152"/>
        <v>26160195.19339285</v>
      </c>
      <c r="AU447" s="108">
        <f t="shared" si="154"/>
        <v>-104840719.85035409</v>
      </c>
      <c r="AV447" s="108">
        <f t="shared" si="139"/>
        <v>27277030.304284945</v>
      </c>
      <c r="AW447" s="112">
        <f t="shared" si="140"/>
        <v>27.855685921223326</v>
      </c>
      <c r="AX447" s="109">
        <f t="shared" si="141"/>
        <v>34.217436442743825</v>
      </c>
      <c r="AY447" s="112">
        <f t="shared" si="142"/>
        <v>31.041854706290323</v>
      </c>
      <c r="AZ447" s="108">
        <f t="shared" si="153"/>
        <v>12727.160429579033</v>
      </c>
      <c r="BA447" s="109">
        <f t="shared" si="155"/>
        <v>7784.5406119534655</v>
      </c>
    </row>
    <row r="448" spans="1:53" x14ac:dyDescent="0.2">
      <c r="A448" s="21" t="b">
        <f t="shared" si="143"/>
        <v>0</v>
      </c>
      <c r="B448" t="s">
        <v>1042</v>
      </c>
      <c r="C448" t="s">
        <v>1043</v>
      </c>
      <c r="D448">
        <v>6052</v>
      </c>
      <c r="E448" t="s">
        <v>41</v>
      </c>
      <c r="F448">
        <v>1</v>
      </c>
      <c r="G448">
        <v>2722</v>
      </c>
      <c r="H448" t="s">
        <v>42</v>
      </c>
      <c r="I448">
        <v>0</v>
      </c>
      <c r="J448" t="s">
        <v>380</v>
      </c>
      <c r="K448" t="s">
        <v>759</v>
      </c>
      <c r="L448">
        <v>13</v>
      </c>
      <c r="M448" t="s">
        <v>1044</v>
      </c>
      <c r="N448">
        <v>149</v>
      </c>
      <c r="O448">
        <v>13149</v>
      </c>
      <c r="P448">
        <v>872</v>
      </c>
      <c r="Q448">
        <v>10009</v>
      </c>
      <c r="R448">
        <v>1976</v>
      </c>
      <c r="S448">
        <v>2028</v>
      </c>
      <c r="T448">
        <v>0</v>
      </c>
      <c r="U448" s="106">
        <v>2316.7609292573347</v>
      </c>
      <c r="V448" s="104">
        <f>IFERROR(VLOOKUP($C$4&amp;"yr",LOOKUPS!$B$12:$D$26,2,FALSE),"")</f>
        <v>0.12499399999999999</v>
      </c>
      <c r="W448" s="106">
        <v>12.770633634025238</v>
      </c>
      <c r="X448" s="106">
        <v>18.931209305637715</v>
      </c>
      <c r="Y448" s="104">
        <v>0.30444119956055421</v>
      </c>
      <c r="Z448" s="104">
        <v>0.43769297343116353</v>
      </c>
      <c r="AA448" s="105">
        <v>9.1793629746899192</v>
      </c>
      <c r="AB448" s="105">
        <v>4.82</v>
      </c>
      <c r="AC448" s="106">
        <f>IFERROR((VLOOKUP($C$4&amp;"yr",LOOKUPS!$B$12:$D$26,3,FALSE))*SUM(AA448:AB448),"")</f>
        <v>15.852982683829277</v>
      </c>
      <c r="AD448" s="106">
        <f>IFERROR(VLOOKUP($C$4,LOOKUPS!$F$12:$I$26,4,FALSE),"")</f>
        <v>84.990216928104203</v>
      </c>
      <c r="AE448" s="106">
        <v>205.4</v>
      </c>
      <c r="AF448" s="107">
        <f t="shared" si="144"/>
        <v>0.93252680758414219</v>
      </c>
      <c r="AG448" s="108">
        <f t="shared" si="145"/>
        <v>30582379.392000001</v>
      </c>
      <c r="AH448" s="109">
        <f t="shared" si="146"/>
        <v>606.52727398319666</v>
      </c>
      <c r="AI448" s="108">
        <f t="shared" si="147"/>
        <v>14389.868971072514</v>
      </c>
      <c r="AJ448" s="108">
        <f t="shared" si="148"/>
        <v>2125271.5680371211</v>
      </c>
      <c r="AK448" s="108">
        <f t="shared" si="134"/>
        <v>30582379.391999997</v>
      </c>
      <c r="AL448" s="108">
        <f t="shared" si="135"/>
        <v>284932.44702516554</v>
      </c>
      <c r="AM448" s="108">
        <f t="shared" si="136"/>
        <v>2564392.0232264898</v>
      </c>
      <c r="AN448" s="107">
        <f t="shared" si="137"/>
        <v>0.13406872387999158</v>
      </c>
      <c r="AO448" s="107">
        <f t="shared" si="138"/>
        <v>0.79845808370415061</v>
      </c>
      <c r="AP448" s="108">
        <f t="shared" si="149"/>
        <v>175638905.28950822</v>
      </c>
      <c r="AQ448" s="108">
        <f t="shared" si="150"/>
        <v>11482294.773353769</v>
      </c>
      <c r="AR448" s="108">
        <f t="shared" si="151"/>
        <v>27141064.568212416</v>
      </c>
      <c r="AS448" s="108">
        <f>LOOKUPS!$C$4*('Unit Level Costs'!AK448-'Unit Level Costs'!AG448)</f>
        <v>-5.8813807940904981E-9</v>
      </c>
      <c r="AT448" s="108">
        <f t="shared" si="152"/>
        <v>40653262.338759467</v>
      </c>
      <c r="AU448" s="108">
        <f t="shared" si="154"/>
        <v>-217948234.34271941</v>
      </c>
      <c r="AV448" s="108">
        <f t="shared" si="139"/>
        <v>36967292.627114445</v>
      </c>
      <c r="AW448" s="112">
        <f t="shared" si="140"/>
        <v>17.394150085608615</v>
      </c>
      <c r="AX448" s="109">
        <f t="shared" si="141"/>
        <v>21.78467528929621</v>
      </c>
      <c r="AY448" s="112">
        <f t="shared" si="142"/>
        <v>19.762927777643299</v>
      </c>
      <c r="AZ448" s="108">
        <f t="shared" si="153"/>
        <v>17233.273022104957</v>
      </c>
      <c r="BA448" s="109">
        <f t="shared" si="155"/>
        <v>10550.026434678781</v>
      </c>
    </row>
    <row r="449" spans="1:53" x14ac:dyDescent="0.2">
      <c r="A449" s="21" t="b">
        <f t="shared" si="143"/>
        <v>0</v>
      </c>
      <c r="B449" t="s">
        <v>1042</v>
      </c>
      <c r="C449" t="s">
        <v>1045</v>
      </c>
      <c r="D449">
        <v>6052</v>
      </c>
      <c r="E449" t="s">
        <v>41</v>
      </c>
      <c r="F449">
        <v>2</v>
      </c>
      <c r="G449">
        <v>2723</v>
      </c>
      <c r="H449" t="s">
        <v>42</v>
      </c>
      <c r="I449">
        <v>0</v>
      </c>
      <c r="J449" t="s">
        <v>380</v>
      </c>
      <c r="K449" t="s">
        <v>759</v>
      </c>
      <c r="L449">
        <v>13</v>
      </c>
      <c r="M449" t="s">
        <v>1044</v>
      </c>
      <c r="N449">
        <v>149</v>
      </c>
      <c r="O449">
        <v>13149</v>
      </c>
      <c r="P449">
        <v>872</v>
      </c>
      <c r="Q449">
        <v>10033</v>
      </c>
      <c r="R449">
        <v>1978</v>
      </c>
      <c r="S449">
        <v>2028</v>
      </c>
      <c r="T449">
        <v>0</v>
      </c>
      <c r="U449" s="106">
        <v>2324.7601364963321</v>
      </c>
      <c r="V449" s="104">
        <f>IFERROR(VLOOKUP($C$4&amp;"yr",LOOKUPS!$B$12:$D$26,2,FALSE),"")</f>
        <v>0.12499399999999999</v>
      </c>
      <c r="W449" s="106">
        <v>12.801271305161091</v>
      </c>
      <c r="X449" s="106">
        <v>18.968846253143592</v>
      </c>
      <c r="Y449" s="104">
        <v>0.30517157595530797</v>
      </c>
      <c r="Z449" s="104">
        <v>0.43920421991210745</v>
      </c>
      <c r="AA449" s="105">
        <v>9.1793629746899192</v>
      </c>
      <c r="AB449" s="105">
        <v>4.82</v>
      </c>
      <c r="AC449" s="106">
        <f>IFERROR((VLOOKUP($C$4&amp;"yr",LOOKUPS!$B$12:$D$26,3,FALSE))*SUM(AA449:AB449),"")</f>
        <v>15.852982683829277</v>
      </c>
      <c r="AD449" s="106">
        <f>IFERROR(VLOOKUP($C$4,LOOKUPS!$F$12:$I$26,4,FALSE),"")</f>
        <v>84.990216928104203</v>
      </c>
      <c r="AE449" s="106">
        <v>205.4</v>
      </c>
      <c r="AF449" s="107">
        <f t="shared" si="144"/>
        <v>0.93476285947564186</v>
      </c>
      <c r="AG449" s="108">
        <f t="shared" si="145"/>
        <v>30655711.103999998</v>
      </c>
      <c r="AH449" s="109">
        <f t="shared" si="146"/>
        <v>605.89038576697146</v>
      </c>
      <c r="AI449" s="108">
        <f t="shared" si="147"/>
        <v>14439.535938378172</v>
      </c>
      <c r="AJ449" s="108">
        <f t="shared" si="148"/>
        <v>2123039.911727468</v>
      </c>
      <c r="AK449" s="108">
        <f t="shared" si="134"/>
        <v>30655711.103999995</v>
      </c>
      <c r="AL449" s="108">
        <f t="shared" si="135"/>
        <v>285615.66999735095</v>
      </c>
      <c r="AM449" s="108">
        <f t="shared" si="136"/>
        <v>2570541.0299761589</v>
      </c>
      <c r="AN449" s="107">
        <f t="shared" si="137"/>
        <v>0.13453146519744519</v>
      </c>
      <c r="AO449" s="107">
        <f t="shared" si="138"/>
        <v>0.80023139427819667</v>
      </c>
      <c r="AP449" s="108">
        <f t="shared" si="149"/>
        <v>176060275.69078445</v>
      </c>
      <c r="AQ449" s="108">
        <f t="shared" si="150"/>
        <v>11493041.573871542</v>
      </c>
      <c r="AR449" s="108">
        <f t="shared" si="151"/>
        <v>27177609.901708573</v>
      </c>
      <c r="AS449" s="108">
        <f>LOOKUPS!$C$4*('Unit Level Costs'!AK449-'Unit Level Costs'!AG449)</f>
        <v>-5.8813807940904981E-9</v>
      </c>
      <c r="AT449" s="108">
        <f t="shared" si="152"/>
        <v>40750742.436284721</v>
      </c>
      <c r="AU449" s="108">
        <f t="shared" si="154"/>
        <v>-218470839.76026616</v>
      </c>
      <c r="AV449" s="108">
        <f t="shared" si="139"/>
        <v>37010829.842383146</v>
      </c>
      <c r="AW449" s="112">
        <f t="shared" si="140"/>
        <v>17.432941151006577</v>
      </c>
      <c r="AX449" s="109">
        <f t="shared" si="141"/>
        <v>21.784875319383055</v>
      </c>
      <c r="AY449" s="112">
        <f t="shared" si="142"/>
        <v>19.763109243747667</v>
      </c>
      <c r="AZ449" s="108">
        <f t="shared" si="153"/>
        <v>17233.431260547964</v>
      </c>
      <c r="BA449" s="109">
        <f t="shared" si="155"/>
        <v>10562.451439036287</v>
      </c>
    </row>
    <row r="450" spans="1:53" x14ac:dyDescent="0.2">
      <c r="A450" s="21" t="b">
        <f t="shared" si="143"/>
        <v>0</v>
      </c>
      <c r="B450" t="s">
        <v>1046</v>
      </c>
      <c r="C450" t="s">
        <v>1047</v>
      </c>
      <c r="D450">
        <v>6055</v>
      </c>
      <c r="E450" t="s">
        <v>41</v>
      </c>
      <c r="F450" t="s">
        <v>1048</v>
      </c>
      <c r="G450">
        <v>2724</v>
      </c>
      <c r="H450" t="s">
        <v>42</v>
      </c>
      <c r="I450">
        <v>0</v>
      </c>
      <c r="J450" t="s">
        <v>1049</v>
      </c>
      <c r="K450" t="s">
        <v>300</v>
      </c>
      <c r="L450">
        <v>22</v>
      </c>
      <c r="M450" t="s">
        <v>1050</v>
      </c>
      <c r="N450">
        <v>77</v>
      </c>
      <c r="O450">
        <v>22077</v>
      </c>
      <c r="P450">
        <v>568</v>
      </c>
      <c r="Q450">
        <v>10438</v>
      </c>
      <c r="R450">
        <v>1981</v>
      </c>
      <c r="S450">
        <v>2027</v>
      </c>
      <c r="T450">
        <v>0</v>
      </c>
      <c r="U450" s="106">
        <v>2458.7442448883057</v>
      </c>
      <c r="V450" s="104">
        <f>IFERROR(VLOOKUP($C$4&amp;"yr",LOOKUPS!$B$12:$D$26,2,FALSE),"")</f>
        <v>0.12499399999999999</v>
      </c>
      <c r="W450" s="106">
        <v>13.305043036799999</v>
      </c>
      <c r="X450" s="106">
        <v>21.323440620326448</v>
      </c>
      <c r="Y450" s="104">
        <v>0.31718107169999998</v>
      </c>
      <c r="Z450" s="104">
        <v>0.46451710483433617</v>
      </c>
      <c r="AA450" s="105">
        <v>11.524044991160011</v>
      </c>
      <c r="AB450" s="105">
        <v>4.82</v>
      </c>
      <c r="AC450" s="106">
        <f>IFERROR((VLOOKUP($C$4&amp;"yr",LOOKUPS!$B$12:$D$26,3,FALSE))*SUM(AA450:AB450),"")</f>
        <v>18.508118026300785</v>
      </c>
      <c r="AD450" s="106">
        <f>IFERROR(VLOOKUP($C$4,LOOKUPS!$F$12:$I$26,4,FALSE),"")</f>
        <v>84.990216928104203</v>
      </c>
      <c r="AE450" s="106">
        <v>205.4</v>
      </c>
      <c r="AF450" s="107">
        <f t="shared" si="144"/>
        <v>0.97249623514469752</v>
      </c>
      <c r="AG450" s="108">
        <f t="shared" si="145"/>
        <v>20774459.136</v>
      </c>
      <c r="AH450" s="109">
        <f t="shared" si="146"/>
        <v>387.84115127440003</v>
      </c>
      <c r="AI450" s="108">
        <f t="shared" si="147"/>
        <v>15286.629540260801</v>
      </c>
      <c r="AJ450" s="108">
        <f t="shared" si="148"/>
        <v>1358995.3940654977</v>
      </c>
      <c r="AK450" s="108">
        <f t="shared" si="134"/>
        <v>20774459.136000004</v>
      </c>
      <c r="AL450" s="108">
        <f t="shared" si="135"/>
        <v>193553.20269139076</v>
      </c>
      <c r="AM450" s="108">
        <f t="shared" si="136"/>
        <v>1741978.824222517</v>
      </c>
      <c r="AN450" s="107">
        <f t="shared" si="137"/>
        <v>0.14242373707564041</v>
      </c>
      <c r="AO450" s="107">
        <f t="shared" si="138"/>
        <v>0.83007249806905714</v>
      </c>
      <c r="AP450" s="108">
        <f t="shared" si="149"/>
        <v>119194553.21515647</v>
      </c>
      <c r="AQ450" s="108">
        <f t="shared" si="150"/>
        <v>8270107.7593187168</v>
      </c>
      <c r="AR450" s="108">
        <f t="shared" si="151"/>
        <v>18081492.204854421</v>
      </c>
      <c r="AS450" s="108">
        <f>LOOKUPS!$C$4*('Unit Level Costs'!AK450-'Unit Level Costs'!AG450)</f>
        <v>5.8813807940904981E-9</v>
      </c>
      <c r="AT450" s="108">
        <f t="shared" si="152"/>
        <v>32240749.678027011</v>
      </c>
      <c r="AU450" s="108">
        <f t="shared" si="154"/>
        <v>-148051158.15483561</v>
      </c>
      <c r="AV450" s="108">
        <f t="shared" si="139"/>
        <v>29735744.702520996</v>
      </c>
      <c r="AW450" s="112">
        <f t="shared" si="140"/>
        <v>21.880681003314617</v>
      </c>
      <c r="AX450" s="109">
        <f t="shared" si="141"/>
        <v>26.359963803419824</v>
      </c>
      <c r="AY450" s="112">
        <f t="shared" si="142"/>
        <v>23.913602289231445</v>
      </c>
      <c r="AZ450" s="108">
        <f t="shared" si="153"/>
        <v>13582.926100283461</v>
      </c>
      <c r="BA450" s="109">
        <f t="shared" si="155"/>
        <v>8486.2285109934346</v>
      </c>
    </row>
    <row r="451" spans="1:53" x14ac:dyDescent="0.2">
      <c r="A451" s="21" t="b">
        <f t="shared" si="143"/>
        <v>0</v>
      </c>
      <c r="B451" t="s">
        <v>1046</v>
      </c>
      <c r="C451" t="s">
        <v>1051</v>
      </c>
      <c r="D451">
        <v>6055</v>
      </c>
      <c r="E451" t="s">
        <v>41</v>
      </c>
      <c r="F451" t="s">
        <v>1052</v>
      </c>
      <c r="G451">
        <v>2726</v>
      </c>
      <c r="H451" t="s">
        <v>42</v>
      </c>
      <c r="I451">
        <v>0</v>
      </c>
      <c r="J451" t="s">
        <v>1049</v>
      </c>
      <c r="K451" t="s">
        <v>300</v>
      </c>
      <c r="L451">
        <v>22</v>
      </c>
      <c r="M451" t="s">
        <v>1050</v>
      </c>
      <c r="N451">
        <v>77</v>
      </c>
      <c r="O451">
        <v>22077</v>
      </c>
      <c r="P451">
        <v>580</v>
      </c>
      <c r="Q451">
        <v>10438</v>
      </c>
      <c r="R451">
        <v>1981</v>
      </c>
      <c r="S451">
        <v>2027</v>
      </c>
      <c r="T451">
        <v>0</v>
      </c>
      <c r="U451" s="106">
        <v>2462.2761200773271</v>
      </c>
      <c r="V451" s="104">
        <f>IFERROR(VLOOKUP($C$4&amp;"yr",LOOKUPS!$B$12:$D$26,2,FALSE),"")</f>
        <v>0.12499399999999999</v>
      </c>
      <c r="W451" s="106">
        <v>13.318087193284605</v>
      </c>
      <c r="X451" s="106">
        <v>21.236454752248683</v>
      </c>
      <c r="Y451" s="104">
        <v>0.3174920334550102</v>
      </c>
      <c r="Z451" s="104">
        <v>0.46518436270015551</v>
      </c>
      <c r="AA451" s="105">
        <v>11.524044991160011</v>
      </c>
      <c r="AB451" s="105">
        <v>4.82</v>
      </c>
      <c r="AC451" s="106">
        <f>IFERROR((VLOOKUP($C$4&amp;"yr",LOOKUPS!$B$12:$D$26,3,FALSE))*SUM(AA451:AB451),"")</f>
        <v>18.508118026300785</v>
      </c>
      <c r="AD451" s="106">
        <f>IFERROR(VLOOKUP($C$4,LOOKUPS!$F$12:$I$26,4,FALSE),"")</f>
        <v>84.990216928104203</v>
      </c>
      <c r="AE451" s="106">
        <v>205.4</v>
      </c>
      <c r="AF451" s="107">
        <f t="shared" si="144"/>
        <v>0.97249623514469752</v>
      </c>
      <c r="AG451" s="108">
        <f t="shared" si="145"/>
        <v>21213356.16</v>
      </c>
      <c r="AH451" s="109">
        <f t="shared" si="146"/>
        <v>395.85462059609409</v>
      </c>
      <c r="AI451" s="108">
        <f t="shared" si="147"/>
        <v>15293.594377864223</v>
      </c>
      <c r="AJ451" s="108">
        <f t="shared" si="148"/>
        <v>1387074.5905687138</v>
      </c>
      <c r="AK451" s="108">
        <f t="shared" si="134"/>
        <v>21213356.16</v>
      </c>
      <c r="AL451" s="108">
        <f t="shared" si="135"/>
        <v>197642.35486092712</v>
      </c>
      <c r="AM451" s="108">
        <f t="shared" si="136"/>
        <v>1778781.1937483442</v>
      </c>
      <c r="AN451" s="107">
        <f t="shared" si="137"/>
        <v>0.14248862765187839</v>
      </c>
      <c r="AO451" s="107">
        <f t="shared" si="138"/>
        <v>0.8300076074928191</v>
      </c>
      <c r="AP451" s="108">
        <f t="shared" si="149"/>
        <v>121832074.19422822</v>
      </c>
      <c r="AQ451" s="108">
        <f t="shared" si="150"/>
        <v>8406548.7387575209</v>
      </c>
      <c r="AR451" s="108">
        <f t="shared" si="151"/>
        <v>18473180.340783674</v>
      </c>
      <c r="AS451" s="108">
        <f>LOOKUPS!$C$4*('Unit Level Costs'!AK451-'Unit Level Costs'!AG451)</f>
        <v>0</v>
      </c>
      <c r="AT451" s="108">
        <f t="shared" si="152"/>
        <v>32921892.276858557</v>
      </c>
      <c r="AU451" s="108">
        <f t="shared" si="154"/>
        <v>-151178999.52430391</v>
      </c>
      <c r="AV451" s="108">
        <f t="shared" si="139"/>
        <v>30454696.026324064</v>
      </c>
      <c r="AW451" s="112">
        <f t="shared" si="140"/>
        <v>21.956062228663093</v>
      </c>
      <c r="AX451" s="109">
        <f t="shared" si="141"/>
        <v>26.452844564865085</v>
      </c>
      <c r="AY451" s="112">
        <f t="shared" si="142"/>
        <v>23.997863163263254</v>
      </c>
      <c r="AZ451" s="108">
        <f t="shared" si="153"/>
        <v>13918.760634692688</v>
      </c>
      <c r="BA451" s="109">
        <f t="shared" si="155"/>
        <v>8691.4086833116617</v>
      </c>
    </row>
    <row r="452" spans="1:53" x14ac:dyDescent="0.2">
      <c r="A452" s="21" t="b">
        <f t="shared" si="143"/>
        <v>0</v>
      </c>
      <c r="B452" t="s">
        <v>1053</v>
      </c>
      <c r="C452" t="s">
        <v>1054</v>
      </c>
      <c r="D452">
        <v>6073</v>
      </c>
      <c r="E452" t="s">
        <v>41</v>
      </c>
      <c r="F452">
        <v>1</v>
      </c>
      <c r="G452">
        <v>2744</v>
      </c>
      <c r="H452" t="s">
        <v>42</v>
      </c>
      <c r="I452">
        <v>0</v>
      </c>
      <c r="J452" t="s">
        <v>380</v>
      </c>
      <c r="K452" t="s">
        <v>563</v>
      </c>
      <c r="L452">
        <v>28</v>
      </c>
      <c r="M452" t="s">
        <v>328</v>
      </c>
      <c r="N452">
        <v>59</v>
      </c>
      <c r="O452">
        <v>28059</v>
      </c>
      <c r="P452">
        <v>502</v>
      </c>
      <c r="Q452">
        <v>11194</v>
      </c>
      <c r="R452">
        <v>1981</v>
      </c>
      <c r="S452">
        <v>2027</v>
      </c>
      <c r="T452">
        <v>0</v>
      </c>
      <c r="U452" s="106">
        <v>2825.802193155012</v>
      </c>
      <c r="V452" s="104">
        <f>IFERROR(VLOOKUP($C$4&amp;"yr",LOOKUPS!$B$12:$D$26,2,FALSE),"")</f>
        <v>0.12499399999999999</v>
      </c>
      <c r="W452" s="106">
        <v>14.599986738844759</v>
      </c>
      <c r="X452" s="106">
        <v>23.568803943637853</v>
      </c>
      <c r="Y452" s="104">
        <v>0.34805144393928494</v>
      </c>
      <c r="Z452" s="104">
        <v>0.53386335578734156</v>
      </c>
      <c r="AA452" s="105">
        <v>11.901922459843012</v>
      </c>
      <c r="AB452" s="105">
        <v>4.82</v>
      </c>
      <c r="AC452" s="106">
        <f>IFERROR((VLOOKUP($C$4&amp;"yr",LOOKUPS!$B$12:$D$26,3,FALSE))*SUM(AA452:AB452),"")</f>
        <v>18.936029280439374</v>
      </c>
      <c r="AD452" s="106">
        <f>IFERROR(VLOOKUP($C$4,LOOKUPS!$F$12:$I$26,4,FALSE),"")</f>
        <v>84.990216928104203</v>
      </c>
      <c r="AE452" s="106">
        <v>205.4</v>
      </c>
      <c r="AF452" s="107">
        <f t="shared" si="144"/>
        <v>1.0429318697269345</v>
      </c>
      <c r="AG452" s="108">
        <f t="shared" si="145"/>
        <v>19690335.552000001</v>
      </c>
      <c r="AH452" s="109">
        <f t="shared" si="146"/>
        <v>327.27817514247891</v>
      </c>
      <c r="AI452" s="108">
        <f t="shared" si="147"/>
        <v>17170.066404683501</v>
      </c>
      <c r="AJ452" s="108">
        <f t="shared" si="148"/>
        <v>1146782.7256992462</v>
      </c>
      <c r="AK452" s="108">
        <f t="shared" si="134"/>
        <v>19690335.552000001</v>
      </c>
      <c r="AL452" s="108">
        <f t="shared" si="135"/>
        <v>183452.55023046362</v>
      </c>
      <c r="AM452" s="108">
        <f t="shared" si="136"/>
        <v>1651072.9520741724</v>
      </c>
      <c r="AN452" s="107">
        <f t="shared" si="137"/>
        <v>0.15997149775569228</v>
      </c>
      <c r="AO452" s="107">
        <f t="shared" si="138"/>
        <v>0.88296037197124222</v>
      </c>
      <c r="AP452" s="108">
        <f t="shared" si="149"/>
        <v>115597374.19586284</v>
      </c>
      <c r="AQ452" s="108">
        <f t="shared" si="150"/>
        <v>7713555.1449646577</v>
      </c>
      <c r="AR452" s="108">
        <f t="shared" si="151"/>
        <v>16743012.58754524</v>
      </c>
      <c r="AS452" s="108">
        <f>LOOKUPS!$C$4*('Unit Level Costs'!AK452-'Unit Level Costs'!AG452)</f>
        <v>0</v>
      </c>
      <c r="AT452" s="108">
        <f t="shared" si="152"/>
        <v>31264765.764618006</v>
      </c>
      <c r="AU452" s="108">
        <f t="shared" si="154"/>
        <v>-140325048.36090931</v>
      </c>
      <c r="AV452" s="108">
        <f t="shared" si="139"/>
        <v>30993659.332081437</v>
      </c>
      <c r="AW452" s="112">
        <f t="shared" si="140"/>
        <v>27.02661858913438</v>
      </c>
      <c r="AX452" s="109">
        <f t="shared" si="141"/>
        <v>30.609095772663544</v>
      </c>
      <c r="AY452" s="112">
        <f t="shared" si="142"/>
        <v>27.768389524325087</v>
      </c>
      <c r="AZ452" s="108">
        <f t="shared" si="153"/>
        <v>13939.731541211193</v>
      </c>
      <c r="BA452" s="109">
        <f t="shared" si="155"/>
        <v>8845.2224121236977</v>
      </c>
    </row>
    <row r="453" spans="1:53" x14ac:dyDescent="0.2">
      <c r="A453" s="21" t="b">
        <f t="shared" si="143"/>
        <v>0</v>
      </c>
      <c r="B453" t="s">
        <v>1053</v>
      </c>
      <c r="C453" t="s">
        <v>1055</v>
      </c>
      <c r="D453">
        <v>6073</v>
      </c>
      <c r="E453" t="s">
        <v>41</v>
      </c>
      <c r="F453">
        <v>2</v>
      </c>
      <c r="G453">
        <v>2745</v>
      </c>
      <c r="H453" t="s">
        <v>42</v>
      </c>
      <c r="I453">
        <v>0</v>
      </c>
      <c r="J453" t="s">
        <v>380</v>
      </c>
      <c r="K453" t="s">
        <v>563</v>
      </c>
      <c r="L453">
        <v>28</v>
      </c>
      <c r="M453" t="s">
        <v>328</v>
      </c>
      <c r="N453">
        <v>59</v>
      </c>
      <c r="O453">
        <v>28059</v>
      </c>
      <c r="P453">
        <v>502</v>
      </c>
      <c r="Q453">
        <v>11081</v>
      </c>
      <c r="R453">
        <v>1981</v>
      </c>
      <c r="S453">
        <v>2027</v>
      </c>
      <c r="T453">
        <v>0</v>
      </c>
      <c r="U453" s="106">
        <v>2782.2871094524585</v>
      </c>
      <c r="V453" s="104">
        <f>IFERROR(VLOOKUP($C$4&amp;"yr",LOOKUPS!$B$12:$D$26,2,FALSE),"")</f>
        <v>0.12499399999999999</v>
      </c>
      <c r="W453" s="106">
        <v>14.452620564814596</v>
      </c>
      <c r="X453" s="106">
        <v>23.387771484234484</v>
      </c>
      <c r="Y453" s="104">
        <v>0.3445383578949982</v>
      </c>
      <c r="Z453" s="104">
        <v>0.52564228898051191</v>
      </c>
      <c r="AA453" s="105">
        <v>11.901922459843012</v>
      </c>
      <c r="AB453" s="105">
        <v>4.82</v>
      </c>
      <c r="AC453" s="106">
        <f>IFERROR((VLOOKUP($C$4&amp;"yr",LOOKUPS!$B$12:$D$26,3,FALSE))*SUM(AA453:AB453),"")</f>
        <v>18.936029280439374</v>
      </c>
      <c r="AD453" s="106">
        <f>IFERROR(VLOOKUP($C$4,LOOKUPS!$F$12:$I$26,4,FALSE),"")</f>
        <v>84.990216928104203</v>
      </c>
      <c r="AE453" s="106">
        <v>205.4</v>
      </c>
      <c r="AF453" s="107">
        <f t="shared" si="144"/>
        <v>1.032403792071124</v>
      </c>
      <c r="AG453" s="108">
        <f t="shared" si="145"/>
        <v>19491567.647999998</v>
      </c>
      <c r="AH453" s="109">
        <f t="shared" si="146"/>
        <v>329.04174433671091</v>
      </c>
      <c r="AI453" s="108">
        <f t="shared" si="147"/>
        <v>16905.642204193053</v>
      </c>
      <c r="AJ453" s="108">
        <f t="shared" si="148"/>
        <v>1152962.2721558351</v>
      </c>
      <c r="AK453" s="108">
        <f t="shared" si="134"/>
        <v>19491567.647999998</v>
      </c>
      <c r="AL453" s="108">
        <f t="shared" si="135"/>
        <v>181600.65294834436</v>
      </c>
      <c r="AM453" s="108">
        <f t="shared" si="136"/>
        <v>1634405.8765350992</v>
      </c>
      <c r="AN453" s="107">
        <f t="shared" si="137"/>
        <v>0.15750788844875499</v>
      </c>
      <c r="AO453" s="107">
        <f t="shared" si="138"/>
        <v>0.87489590362236902</v>
      </c>
      <c r="AP453" s="108">
        <f t="shared" si="149"/>
        <v>114430582.53585033</v>
      </c>
      <c r="AQ453" s="108">
        <f t="shared" si="150"/>
        <v>7695553.1253209012</v>
      </c>
      <c r="AR453" s="108">
        <f t="shared" si="151"/>
        <v>16663326.245014785</v>
      </c>
      <c r="AS453" s="108">
        <f>LOOKUPS!$C$4*('Unit Level Costs'!AK453-'Unit Level Costs'!AG453)</f>
        <v>0</v>
      </c>
      <c r="AT453" s="108">
        <f t="shared" si="152"/>
        <v>30949157.534190819</v>
      </c>
      <c r="AU453" s="108">
        <f t="shared" si="154"/>
        <v>-138908509.99528638</v>
      </c>
      <c r="AV453" s="108">
        <f t="shared" si="139"/>
        <v>30830109.445090443</v>
      </c>
      <c r="AW453" s="112">
        <f t="shared" si="140"/>
        <v>26.739911781713033</v>
      </c>
      <c r="AX453" s="109">
        <f t="shared" si="141"/>
        <v>30.563535240021846</v>
      </c>
      <c r="AY453" s="112">
        <f t="shared" si="142"/>
        <v>27.727057280252058</v>
      </c>
      <c r="AZ453" s="108">
        <f t="shared" si="153"/>
        <v>13918.982754686533</v>
      </c>
      <c r="BA453" s="109">
        <f t="shared" si="155"/>
        <v>8798.5472160646241</v>
      </c>
    </row>
    <row r="454" spans="1:53" x14ac:dyDescent="0.2">
      <c r="A454" s="21" t="b">
        <f t="shared" si="143"/>
        <v>0</v>
      </c>
      <c r="B454" t="s">
        <v>672</v>
      </c>
      <c r="C454" t="s">
        <v>1056</v>
      </c>
      <c r="D454">
        <v>6090</v>
      </c>
      <c r="E454" t="s">
        <v>41</v>
      </c>
      <c r="F454">
        <v>1</v>
      </c>
      <c r="G454">
        <v>2767</v>
      </c>
      <c r="H454" t="s">
        <v>42</v>
      </c>
      <c r="I454">
        <v>0</v>
      </c>
      <c r="J454" t="s">
        <v>245</v>
      </c>
      <c r="K454" t="s">
        <v>246</v>
      </c>
      <c r="L454">
        <v>27</v>
      </c>
      <c r="M454" t="s">
        <v>674</v>
      </c>
      <c r="N454">
        <v>141</v>
      </c>
      <c r="O454">
        <v>27141</v>
      </c>
      <c r="P454">
        <v>680</v>
      </c>
      <c r="Q454">
        <v>10055</v>
      </c>
      <c r="R454">
        <v>1987</v>
      </c>
      <c r="S454">
        <v>2025</v>
      </c>
      <c r="T454">
        <v>0</v>
      </c>
      <c r="U454" s="106">
        <v>2406.4226156610903</v>
      </c>
      <c r="V454" s="104">
        <f>IFERROR(VLOOKUP($C$4&amp;"yr",LOOKUPS!$B$12:$D$26,2,FALSE),"")</f>
        <v>0.12499399999999999</v>
      </c>
      <c r="W454" s="106">
        <v>13.110403541571044</v>
      </c>
      <c r="X454" s="106">
        <v>20.264294663762481</v>
      </c>
      <c r="Y454" s="104">
        <v>0.31254102930997441</v>
      </c>
      <c r="Z454" s="104">
        <v>0.45463226553908603</v>
      </c>
      <c r="AA454" s="105">
        <v>18.418801543229097</v>
      </c>
      <c r="AB454" s="105">
        <v>4.82</v>
      </c>
      <c r="AC454" s="106">
        <f>IFERROR((VLOOKUP($C$4&amp;"yr",LOOKUPS!$B$12:$D$26,3,FALSE))*SUM(AA454:AB454),"")</f>
        <v>26.315791591646761</v>
      </c>
      <c r="AD454" s="106">
        <f>IFERROR(VLOOKUP($C$4,LOOKUPS!$F$12:$I$26,4,FALSE),"")</f>
        <v>84.990216928104203</v>
      </c>
      <c r="AE454" s="106">
        <v>214.13</v>
      </c>
      <c r="AF454" s="107">
        <f t="shared" si="144"/>
        <v>0.97662938855121095</v>
      </c>
      <c r="AG454" s="108">
        <f t="shared" si="145"/>
        <v>23958249.600000001</v>
      </c>
      <c r="AH454" s="109">
        <f t="shared" si="146"/>
        <v>467.47210006921739</v>
      </c>
      <c r="AI454" s="108">
        <f t="shared" si="147"/>
        <v>14626.32742999551</v>
      </c>
      <c r="AJ454" s="108">
        <f t="shared" si="148"/>
        <v>1638022.2386425377</v>
      </c>
      <c r="AK454" s="108">
        <f t="shared" si="134"/>
        <v>23958249.600000001</v>
      </c>
      <c r="AL454" s="108">
        <f t="shared" si="135"/>
        <v>232703.43766887416</v>
      </c>
      <c r="AM454" s="108">
        <f t="shared" si="136"/>
        <v>2094330.9390198675</v>
      </c>
      <c r="AN454" s="107">
        <f t="shared" si="137"/>
        <v>0.14206366200603004</v>
      </c>
      <c r="AO454" s="107">
        <f t="shared" si="138"/>
        <v>0.83456572654518091</v>
      </c>
      <c r="AP454" s="108">
        <f t="shared" si="149"/>
        <v>140610179.61204085</v>
      </c>
      <c r="AQ454" s="108">
        <f t="shared" si="150"/>
        <v>9472992.3828904834</v>
      </c>
      <c r="AR454" s="108">
        <f t="shared" si="151"/>
        <v>21475132.558671255</v>
      </c>
      <c r="AS454" s="108">
        <f>LOOKUPS!$C$4*('Unit Level Costs'!AK454-'Unit Level Costs'!AG454)</f>
        <v>0</v>
      </c>
      <c r="AT454" s="108">
        <f t="shared" si="152"/>
        <v>55113976.515184693</v>
      </c>
      <c r="AU454" s="108">
        <f t="shared" si="154"/>
        <v>-177997640.82653871</v>
      </c>
      <c r="AV454" s="108">
        <f t="shared" si="139"/>
        <v>48674640.242248595</v>
      </c>
      <c r="AW454" s="112">
        <f t="shared" si="140"/>
        <v>29.715494145296987</v>
      </c>
      <c r="AX454" s="109">
        <f t="shared" si="141"/>
        <v>35.605936357234626</v>
      </c>
      <c r="AY454" s="112">
        <f t="shared" si="142"/>
        <v>32.301493565485458</v>
      </c>
      <c r="AZ454" s="108">
        <f t="shared" si="153"/>
        <v>21965.015624530111</v>
      </c>
      <c r="BA454" s="109">
        <f t="shared" si="155"/>
        <v>13891.164452696516</v>
      </c>
    </row>
    <row r="455" spans="1:53" x14ac:dyDescent="0.2">
      <c r="A455" s="21" t="b">
        <f t="shared" si="143"/>
        <v>0</v>
      </c>
      <c r="B455" t="s">
        <v>105</v>
      </c>
      <c r="C455" t="s">
        <v>1057</v>
      </c>
      <c r="D455">
        <v>6113</v>
      </c>
      <c r="E455" t="s">
        <v>41</v>
      </c>
      <c r="F455">
        <v>5</v>
      </c>
      <c r="G455">
        <v>2786</v>
      </c>
      <c r="H455" t="s">
        <v>42</v>
      </c>
      <c r="I455">
        <v>0</v>
      </c>
      <c r="J455" t="s">
        <v>167</v>
      </c>
      <c r="K455" t="s">
        <v>43</v>
      </c>
      <c r="L455">
        <v>18</v>
      </c>
      <c r="M455" t="s">
        <v>105</v>
      </c>
      <c r="N455">
        <v>51</v>
      </c>
      <c r="O455">
        <v>18051</v>
      </c>
      <c r="P455">
        <v>620</v>
      </c>
      <c r="Q455">
        <v>10559</v>
      </c>
      <c r="R455">
        <v>1982</v>
      </c>
      <c r="S455">
        <v>2026</v>
      </c>
      <c r="T455">
        <v>0</v>
      </c>
      <c r="U455" s="106">
        <v>2504.3002337405474</v>
      </c>
      <c r="V455" s="104">
        <f>IFERROR(VLOOKUP($C$4&amp;"yr",LOOKUPS!$B$12:$D$26,2,FALSE),"")</f>
        <v>0.12499399999999999</v>
      </c>
      <c r="W455" s="106">
        <v>13.472386662521867</v>
      </c>
      <c r="X455" s="106">
        <v>21.111436253995176</v>
      </c>
      <c r="Y455" s="104">
        <v>0.32117040344449854</v>
      </c>
      <c r="Z455" s="104">
        <v>0.47312374869064749</v>
      </c>
      <c r="AA455" s="105">
        <v>10.860122313822879</v>
      </c>
      <c r="AB455" s="105">
        <v>4.82</v>
      </c>
      <c r="AC455" s="106">
        <f>IFERROR((VLOOKUP($C$4&amp;"yr",LOOKUPS!$B$12:$D$26,3,FALSE))*SUM(AA455:AB455),"")</f>
        <v>17.756287051830302</v>
      </c>
      <c r="AD455" s="106">
        <f>IFERROR(VLOOKUP($C$4,LOOKUPS!$F$12:$I$26,4,FALSE),"")</f>
        <v>84.990216928104203</v>
      </c>
      <c r="AE455" s="106">
        <v>205.4</v>
      </c>
      <c r="AF455" s="107">
        <f t="shared" si="144"/>
        <v>0.98376966343100791</v>
      </c>
      <c r="AG455" s="108">
        <f t="shared" si="145"/>
        <v>22939216.32</v>
      </c>
      <c r="AH455" s="109">
        <f t="shared" si="146"/>
        <v>420.87434986441093</v>
      </c>
      <c r="AI455" s="108">
        <f t="shared" si="147"/>
        <v>15554.713662424547</v>
      </c>
      <c r="AJ455" s="108">
        <f t="shared" si="148"/>
        <v>1474743.7219248959</v>
      </c>
      <c r="AK455" s="108">
        <f t="shared" si="134"/>
        <v>22939216.320000004</v>
      </c>
      <c r="AL455" s="108">
        <f t="shared" si="135"/>
        <v>213721.99184105964</v>
      </c>
      <c r="AM455" s="108">
        <f t="shared" si="136"/>
        <v>1923497.9265695368</v>
      </c>
      <c r="AN455" s="107">
        <f t="shared" si="137"/>
        <v>0.1449214454441623</v>
      </c>
      <c r="AO455" s="107">
        <f t="shared" si="138"/>
        <v>0.83884821798684561</v>
      </c>
      <c r="AP455" s="108">
        <f t="shared" si="149"/>
        <v>131743142.61820921</v>
      </c>
      <c r="AQ455" s="108">
        <f t="shared" si="150"/>
        <v>8885262.0081041753</v>
      </c>
      <c r="AR455" s="108">
        <f t="shared" si="151"/>
        <v>19868317.649898823</v>
      </c>
      <c r="AS455" s="108">
        <f>LOOKUPS!$C$4*('Unit Level Costs'!AK455-'Unit Level Costs'!AG455)</f>
        <v>5.8813807940904981E-9</v>
      </c>
      <c r="AT455" s="108">
        <f t="shared" si="152"/>
        <v>34154181.327769101</v>
      </c>
      <c r="AU455" s="108">
        <f t="shared" si="154"/>
        <v>-163478506.03990358</v>
      </c>
      <c r="AV455" s="108">
        <f t="shared" si="139"/>
        <v>31172397.564077735</v>
      </c>
      <c r="AW455" s="112">
        <f t="shared" si="140"/>
        <v>21.137501452381329</v>
      </c>
      <c r="AX455" s="109">
        <f t="shared" si="141"/>
        <v>25.198243256818596</v>
      </c>
      <c r="AY455" s="112">
        <f t="shared" si="142"/>
        <v>22.85969632297795</v>
      </c>
      <c r="AZ455" s="108">
        <f t="shared" si="153"/>
        <v>14173.011720246328</v>
      </c>
      <c r="BA455" s="109">
        <f t="shared" si="155"/>
        <v>8896.2321815290343</v>
      </c>
    </row>
    <row r="456" spans="1:53" x14ac:dyDescent="0.2">
      <c r="A456" s="21" t="b">
        <f t="shared" si="143"/>
        <v>0</v>
      </c>
      <c r="B456" t="s">
        <v>1058</v>
      </c>
      <c r="C456" t="s">
        <v>1059</v>
      </c>
      <c r="D456">
        <v>6137</v>
      </c>
      <c r="E456" t="s">
        <v>41</v>
      </c>
      <c r="F456">
        <v>1</v>
      </c>
      <c r="G456">
        <v>2797</v>
      </c>
      <c r="H456" t="s">
        <v>42</v>
      </c>
      <c r="I456">
        <v>0</v>
      </c>
      <c r="J456" t="s">
        <v>167</v>
      </c>
      <c r="K456" t="s">
        <v>43</v>
      </c>
      <c r="L456">
        <v>18</v>
      </c>
      <c r="M456" t="s">
        <v>1060</v>
      </c>
      <c r="N456">
        <v>129</v>
      </c>
      <c r="O456">
        <v>18129</v>
      </c>
      <c r="P456">
        <v>245</v>
      </c>
      <c r="Q456">
        <v>11185</v>
      </c>
      <c r="R456">
        <v>1979</v>
      </c>
      <c r="S456">
        <v>2024</v>
      </c>
      <c r="T456">
        <v>0</v>
      </c>
      <c r="U456" s="106">
        <v>2729.3282450538045</v>
      </c>
      <c r="V456" s="104">
        <f>IFERROR(VLOOKUP($C$4&amp;"yr",LOOKUPS!$B$12:$D$26,2,FALSE),"")</f>
        <v>0.12499399999999999</v>
      </c>
      <c r="W456" s="106">
        <v>14.271115768795449</v>
      </c>
      <c r="X456" s="106">
        <v>29.074125462951166</v>
      </c>
      <c r="Y456" s="104">
        <v>0.34021143572264517</v>
      </c>
      <c r="Z456" s="104">
        <v>0.51563706032896717</v>
      </c>
      <c r="AA456" s="105">
        <v>18.686564776423861</v>
      </c>
      <c r="AB456" s="105">
        <v>4.82</v>
      </c>
      <c r="AC456" s="106">
        <f>IFERROR((VLOOKUP($C$4&amp;"yr",LOOKUPS!$B$12:$D$26,3,FALSE))*SUM(AA456:AB456),"")</f>
        <v>26.619008667086348</v>
      </c>
      <c r="AD456" s="106">
        <f>IFERROR(VLOOKUP($C$4,LOOKUPS!$F$12:$I$26,4,FALSE),"")</f>
        <v>84.990216928104203</v>
      </c>
      <c r="AE456" s="106">
        <v>205.4</v>
      </c>
      <c r="AF456" s="107">
        <f t="shared" si="144"/>
        <v>1.0420933502676222</v>
      </c>
      <c r="AG456" s="108">
        <f t="shared" si="145"/>
        <v>9602098.8000000007</v>
      </c>
      <c r="AH456" s="109">
        <f t="shared" si="146"/>
        <v>161.64819824795194</v>
      </c>
      <c r="AI456" s="108">
        <f t="shared" si="147"/>
        <v>16952.400519779498</v>
      </c>
      <c r="AJ456" s="108">
        <f t="shared" si="148"/>
        <v>566415.28666082362</v>
      </c>
      <c r="AK456" s="108">
        <f t="shared" si="134"/>
        <v>9602098.8000000007</v>
      </c>
      <c r="AL456" s="108">
        <f t="shared" si="135"/>
        <v>89461.629933774835</v>
      </c>
      <c r="AM456" s="108">
        <f t="shared" si="136"/>
        <v>805154.6694039735</v>
      </c>
      <c r="AN456" s="107">
        <f t="shared" si="137"/>
        <v>0.15794353019879837</v>
      </c>
      <c r="AO456" s="107">
        <f t="shared" si="138"/>
        <v>0.88414982006882381</v>
      </c>
      <c r="AP456" s="108">
        <f t="shared" si="149"/>
        <v>55146227.00906457</v>
      </c>
      <c r="AQ456" s="108">
        <f t="shared" si="150"/>
        <v>4699779.9967209576</v>
      </c>
      <c r="AR456" s="108">
        <f t="shared" si="151"/>
        <v>8083378.1291520745</v>
      </c>
      <c r="AS456" s="108">
        <f>LOOKUPS!$C$4*('Unit Level Costs'!AK456-'Unit Level Costs'!AG456)</f>
        <v>0</v>
      </c>
      <c r="AT456" s="108">
        <f t="shared" si="152"/>
        <v>21432419.123209413</v>
      </c>
      <c r="AU456" s="108">
        <f t="shared" si="154"/>
        <v>-68430270.013319731</v>
      </c>
      <c r="AV456" s="108">
        <f t="shared" si="139"/>
        <v>20931534.244827285</v>
      </c>
      <c r="AW456" s="112">
        <f t="shared" si="140"/>
        <v>36.954395013285264</v>
      </c>
      <c r="AX456" s="109">
        <f t="shared" si="141"/>
        <v>41.796530604291327</v>
      </c>
      <c r="AY456" s="112">
        <f t="shared" si="142"/>
        <v>37.917563824994396</v>
      </c>
      <c r="AZ456" s="108">
        <f t="shared" si="153"/>
        <v>9289.8031371236266</v>
      </c>
      <c r="BA456" s="109">
        <f t="shared" si="155"/>
        <v>5973.6113712406632</v>
      </c>
    </row>
    <row r="457" spans="1:53" x14ac:dyDescent="0.2">
      <c r="A457" s="21" t="b">
        <f t="shared" si="143"/>
        <v>0</v>
      </c>
      <c r="B457" t="s">
        <v>1058</v>
      </c>
      <c r="C457" t="s">
        <v>1061</v>
      </c>
      <c r="D457">
        <v>6137</v>
      </c>
      <c r="E457" t="s">
        <v>41</v>
      </c>
      <c r="F457">
        <v>2</v>
      </c>
      <c r="G457">
        <v>2798</v>
      </c>
      <c r="H457" t="s">
        <v>42</v>
      </c>
      <c r="I457">
        <v>0</v>
      </c>
      <c r="J457" t="s">
        <v>167</v>
      </c>
      <c r="K457" t="s">
        <v>43</v>
      </c>
      <c r="L457">
        <v>18</v>
      </c>
      <c r="M457" t="s">
        <v>1060</v>
      </c>
      <c r="N457">
        <v>129</v>
      </c>
      <c r="O457">
        <v>18129</v>
      </c>
      <c r="P457">
        <v>245</v>
      </c>
      <c r="Q457">
        <v>10985</v>
      </c>
      <c r="R457">
        <v>1986</v>
      </c>
      <c r="S457">
        <v>2024</v>
      </c>
      <c r="T457">
        <v>0</v>
      </c>
      <c r="U457" s="106">
        <v>2656.0406649833276</v>
      </c>
      <c r="V457" s="104">
        <f>IFERROR(VLOOKUP($C$4&amp;"yr",LOOKUPS!$B$12:$D$26,2,FALSE),"")</f>
        <v>0.12499399999999999</v>
      </c>
      <c r="W457" s="106">
        <v>14.01594966933647</v>
      </c>
      <c r="X457" s="106">
        <v>28.760665831896546</v>
      </c>
      <c r="Y457" s="104">
        <v>0.33412848983032023</v>
      </c>
      <c r="Z457" s="104">
        <v>0.50179123859072494</v>
      </c>
      <c r="AA457" s="105">
        <v>18.686564776423861</v>
      </c>
      <c r="AB457" s="105">
        <v>4.82</v>
      </c>
      <c r="AC457" s="106">
        <f>IFERROR((VLOOKUP($C$4&amp;"yr",LOOKUPS!$B$12:$D$26,3,FALSE))*SUM(AA457:AB457),"")</f>
        <v>26.619008667086348</v>
      </c>
      <c r="AD457" s="106">
        <f>IFERROR(VLOOKUP($C$4,LOOKUPS!$F$12:$I$26,4,FALSE),"")</f>
        <v>84.990216928104203</v>
      </c>
      <c r="AE457" s="106">
        <v>205.4</v>
      </c>
      <c r="AF457" s="107">
        <f t="shared" si="144"/>
        <v>1.0234595845051255</v>
      </c>
      <c r="AG457" s="108">
        <f t="shared" si="145"/>
        <v>9430402.8000000007</v>
      </c>
      <c r="AH457" s="109">
        <f t="shared" si="146"/>
        <v>163.13851999157154</v>
      </c>
      <c r="AI457" s="108">
        <f t="shared" si="147"/>
        <v>16497.176755919114</v>
      </c>
      <c r="AJ457" s="108">
        <f t="shared" si="148"/>
        <v>571637.37405046669</v>
      </c>
      <c r="AK457" s="108">
        <f t="shared" si="134"/>
        <v>9430402.8000000007</v>
      </c>
      <c r="AL457" s="108">
        <f t="shared" si="135"/>
        <v>87861.958410596024</v>
      </c>
      <c r="AM457" s="108">
        <f t="shared" si="136"/>
        <v>790757.6256953642</v>
      </c>
      <c r="AN457" s="107">
        <f t="shared" si="137"/>
        <v>0.15370226370615014</v>
      </c>
      <c r="AO457" s="107">
        <f t="shared" si="138"/>
        <v>0.86975732079897539</v>
      </c>
      <c r="AP457" s="108">
        <f t="shared" si="149"/>
        <v>54160218.07509245</v>
      </c>
      <c r="AQ457" s="108">
        <f t="shared" si="150"/>
        <v>4691972.4577877633</v>
      </c>
      <c r="AR457" s="108">
        <f t="shared" si="151"/>
        <v>8012040.6638030065</v>
      </c>
      <c r="AS457" s="108">
        <f>LOOKUPS!$C$4*('Unit Level Costs'!AK457-'Unit Level Costs'!AG457)</f>
        <v>0</v>
      </c>
      <c r="AT457" s="108">
        <f t="shared" si="152"/>
        <v>21049184.091949522</v>
      </c>
      <c r="AU457" s="108">
        <f t="shared" si="154"/>
        <v>-67206662.145401627</v>
      </c>
      <c r="AV457" s="108">
        <f t="shared" si="139"/>
        <v>20706753.143231124</v>
      </c>
      <c r="AW457" s="112">
        <f t="shared" si="140"/>
        <v>36.223581737682252</v>
      </c>
      <c r="AX457" s="109">
        <f t="shared" si="141"/>
        <v>41.647918185277923</v>
      </c>
      <c r="AY457" s="112">
        <f t="shared" si="142"/>
        <v>37.782743522886619</v>
      </c>
      <c r="AZ457" s="108">
        <f t="shared" si="153"/>
        <v>9256.7721631072218</v>
      </c>
      <c r="BA457" s="109">
        <f t="shared" si="155"/>
        <v>5909.461513479202</v>
      </c>
    </row>
    <row r="458" spans="1:53" x14ac:dyDescent="0.2">
      <c r="A458" s="21" t="b">
        <f t="shared" si="143"/>
        <v>0</v>
      </c>
      <c r="B458" t="s">
        <v>1062</v>
      </c>
      <c r="C458" t="s">
        <v>1063</v>
      </c>
      <c r="D458">
        <v>6155</v>
      </c>
      <c r="E458" t="s">
        <v>41</v>
      </c>
      <c r="F458">
        <v>1</v>
      </c>
      <c r="G458">
        <v>2813</v>
      </c>
      <c r="H458" t="s">
        <v>42</v>
      </c>
      <c r="I458">
        <v>0</v>
      </c>
      <c r="J458" t="s">
        <v>331</v>
      </c>
      <c r="K458" t="s">
        <v>327</v>
      </c>
      <c r="L458">
        <v>29</v>
      </c>
      <c r="M458" t="s">
        <v>279</v>
      </c>
      <c r="N458">
        <v>99</v>
      </c>
      <c r="O458">
        <v>29099</v>
      </c>
      <c r="P458">
        <v>589</v>
      </c>
      <c r="Q458">
        <v>10226</v>
      </c>
      <c r="R458">
        <v>1976</v>
      </c>
      <c r="S458">
        <v>2024</v>
      </c>
      <c r="T458">
        <v>0</v>
      </c>
      <c r="U458" s="106">
        <v>2467.5273536059367</v>
      </c>
      <c r="V458" s="104">
        <f>IFERROR(VLOOKUP($C$4&amp;"yr",LOOKUPS!$B$12:$D$26,2,FALSE),"")</f>
        <v>0.12499399999999999</v>
      </c>
      <c r="W458" s="106">
        <v>13.337459449022424</v>
      </c>
      <c r="X458" s="106">
        <v>21.185749671664176</v>
      </c>
      <c r="Y458" s="104">
        <v>0.31795385179104807</v>
      </c>
      <c r="Z458" s="104">
        <v>0.46617644953496584</v>
      </c>
      <c r="AA458" s="105">
        <v>11.415456528203412</v>
      </c>
      <c r="AB458" s="105">
        <v>4.82</v>
      </c>
      <c r="AC458" s="106">
        <f>IFERROR((VLOOKUP($C$4&amp;"yr",LOOKUPS!$B$12:$D$26,3,FALSE))*SUM(AA458:AB458),"")</f>
        <v>18.385151643757034</v>
      </c>
      <c r="AD458" s="106">
        <f>IFERROR(VLOOKUP($C$4,LOOKUPS!$F$12:$I$26,4,FALSE),"")</f>
        <v>84.990216928104203</v>
      </c>
      <c r="AE458" s="106">
        <v>216.24</v>
      </c>
      <c r="AF458" s="107">
        <f t="shared" si="144"/>
        <v>1.0030256010160574</v>
      </c>
      <c r="AG458" s="108">
        <f t="shared" si="145"/>
        <v>21104991.456</v>
      </c>
      <c r="AH458" s="109">
        <f t="shared" si="146"/>
        <v>401.72518129507267</v>
      </c>
      <c r="AI458" s="108">
        <f t="shared" si="147"/>
        <v>14993.120372944561</v>
      </c>
      <c r="AJ458" s="108">
        <f t="shared" si="148"/>
        <v>1407645.0352579346</v>
      </c>
      <c r="AK458" s="108">
        <f t="shared" si="134"/>
        <v>21104991.456000004</v>
      </c>
      <c r="AL458" s="108">
        <f t="shared" si="135"/>
        <v>207010.04048105967</v>
      </c>
      <c r="AM458" s="108">
        <f t="shared" si="136"/>
        <v>1863090.3643295369</v>
      </c>
      <c r="AN458" s="107">
        <f t="shared" si="137"/>
        <v>0.14706125144903984</v>
      </c>
      <c r="AO458" s="107">
        <f t="shared" si="138"/>
        <v>0.85596434956701761</v>
      </c>
      <c r="AP458" s="108">
        <f t="shared" si="149"/>
        <v>123902536.57749611</v>
      </c>
      <c r="AQ458" s="108">
        <f t="shared" si="150"/>
        <v>8510849.1277213171</v>
      </c>
      <c r="AR458" s="108">
        <f t="shared" si="151"/>
        <v>18774408.576370444</v>
      </c>
      <c r="AS458" s="108">
        <f>LOOKUPS!$C$4*('Unit Level Costs'!AK458-'Unit Level Costs'!AG458)</f>
        <v>5.8813807940904981E-9</v>
      </c>
      <c r="AT458" s="108">
        <f t="shared" si="152"/>
        <v>34253198.874221079</v>
      </c>
      <c r="AU458" s="108">
        <f t="shared" si="154"/>
        <v>-158344454.22102803</v>
      </c>
      <c r="AV458" s="108">
        <f t="shared" si="139"/>
        <v>27096538.934780926</v>
      </c>
      <c r="AW458" s="112">
        <f t="shared" si="140"/>
        <v>19.249553869108627</v>
      </c>
      <c r="AX458" s="109">
        <f t="shared" si="141"/>
        <v>22.488733180121173</v>
      </c>
      <c r="AY458" s="112">
        <f t="shared" si="142"/>
        <v>20.401644906215342</v>
      </c>
      <c r="AZ458" s="108">
        <f t="shared" si="153"/>
        <v>12016.568849760837</v>
      </c>
      <c r="BA458" s="109">
        <f t="shared" si="155"/>
        <v>7733.0305179169309</v>
      </c>
    </row>
    <row r="459" spans="1:53" x14ac:dyDescent="0.2">
      <c r="A459" s="21" t="b">
        <f t="shared" si="143"/>
        <v>0</v>
      </c>
      <c r="B459" t="s">
        <v>1062</v>
      </c>
      <c r="C459" t="s">
        <v>1064</v>
      </c>
      <c r="D459">
        <v>6155</v>
      </c>
      <c r="E459" t="s">
        <v>41</v>
      </c>
      <c r="F459">
        <v>2</v>
      </c>
      <c r="G459">
        <v>2814</v>
      </c>
      <c r="H459" t="s">
        <v>42</v>
      </c>
      <c r="I459">
        <v>0</v>
      </c>
      <c r="J459" t="s">
        <v>331</v>
      </c>
      <c r="K459" t="s">
        <v>327</v>
      </c>
      <c r="L459">
        <v>29</v>
      </c>
      <c r="M459" t="s">
        <v>279</v>
      </c>
      <c r="N459">
        <v>99</v>
      </c>
      <c r="O459">
        <v>29099</v>
      </c>
      <c r="P459">
        <v>589</v>
      </c>
      <c r="Q459">
        <v>10149</v>
      </c>
      <c r="R459">
        <v>1977</v>
      </c>
      <c r="S459">
        <v>2024</v>
      </c>
      <c r="T459">
        <v>0</v>
      </c>
      <c r="U459" s="106">
        <v>2360.311768697376</v>
      </c>
      <c r="V459" s="104">
        <f>IFERROR(VLOOKUP($C$4&amp;"yr",LOOKUPS!$B$12:$D$26,2,FALSE),"")</f>
        <v>0.12499399999999999</v>
      </c>
      <c r="W459" s="106">
        <v>12.936662366399998</v>
      </c>
      <c r="X459" s="106">
        <v>20.693389182112597</v>
      </c>
      <c r="Y459" s="104">
        <v>0.30839918534999994</v>
      </c>
      <c r="Z459" s="104">
        <v>0.44592079537395019</v>
      </c>
      <c r="AA459" s="105">
        <v>11.415456528203412</v>
      </c>
      <c r="AB459" s="105">
        <v>4.82</v>
      </c>
      <c r="AC459" s="106">
        <f>IFERROR((VLOOKUP($C$4&amp;"yr",LOOKUPS!$B$12:$D$26,3,FALSE))*SUM(AA459:AB459),"")</f>
        <v>18.385151643757034</v>
      </c>
      <c r="AD459" s="106">
        <f>IFERROR(VLOOKUP($C$4,LOOKUPS!$F$12:$I$26,4,FALSE),"")</f>
        <v>84.990216928104203</v>
      </c>
      <c r="AE459" s="106">
        <v>216.24</v>
      </c>
      <c r="AF459" s="107">
        <f t="shared" si="144"/>
        <v>0.99547299283316704</v>
      </c>
      <c r="AG459" s="108">
        <f t="shared" si="145"/>
        <v>20946074.544</v>
      </c>
      <c r="AH459" s="109">
        <f t="shared" si="146"/>
        <v>407.35287982885006</v>
      </c>
      <c r="AI459" s="108">
        <f t="shared" si="147"/>
        <v>14674.65015225022</v>
      </c>
      <c r="AJ459" s="108">
        <f t="shared" si="148"/>
        <v>1427364.4909202908</v>
      </c>
      <c r="AK459" s="108">
        <f t="shared" si="134"/>
        <v>20946074.544000003</v>
      </c>
      <c r="AL459" s="108">
        <f t="shared" si="135"/>
        <v>205451.2909096689</v>
      </c>
      <c r="AM459" s="108">
        <f t="shared" si="136"/>
        <v>1849061.6181870198</v>
      </c>
      <c r="AN459" s="107">
        <f t="shared" si="137"/>
        <v>0.14393751015706194</v>
      </c>
      <c r="AO459" s="107">
        <f t="shared" si="138"/>
        <v>0.85153548267610513</v>
      </c>
      <c r="AP459" s="108">
        <f t="shared" si="149"/>
        <v>120179205.6553227</v>
      </c>
      <c r="AQ459" s="108">
        <f t="shared" si="150"/>
        <v>8429511.6767527387</v>
      </c>
      <c r="AR459" s="108">
        <f t="shared" si="151"/>
        <v>18465332.492824219</v>
      </c>
      <c r="AS459" s="108">
        <f>LOOKUPS!$C$4*('Unit Level Costs'!AK459-'Unit Level Costs'!AG459)</f>
        <v>5.8813807940904981E-9</v>
      </c>
      <c r="AT459" s="108">
        <f t="shared" si="152"/>
        <v>33995278.249019131</v>
      </c>
      <c r="AU459" s="108">
        <f t="shared" si="154"/>
        <v>-157152148.04314619</v>
      </c>
      <c r="AV459" s="108">
        <f t="shared" si="139"/>
        <v>23917180.030772626</v>
      </c>
      <c r="AW459" s="112">
        <f t="shared" si="140"/>
        <v>16.756182588899957</v>
      </c>
      <c r="AX459" s="109">
        <f t="shared" si="141"/>
        <v>19.677609365426097</v>
      </c>
      <c r="AY459" s="112">
        <f t="shared" si="142"/>
        <v>17.851410111064226</v>
      </c>
      <c r="AZ459" s="108">
        <f t="shared" si="153"/>
        <v>10514.480555416829</v>
      </c>
      <c r="BA459" s="109">
        <f t="shared" si="155"/>
        <v>6825.6792325264341</v>
      </c>
    </row>
    <row r="460" spans="1:53" x14ac:dyDescent="0.2">
      <c r="A460" s="21" t="b">
        <f t="shared" si="143"/>
        <v>0</v>
      </c>
      <c r="B460" t="s">
        <v>1065</v>
      </c>
      <c r="C460" t="s">
        <v>1066</v>
      </c>
      <c r="D460">
        <v>6178</v>
      </c>
      <c r="E460" t="s">
        <v>41</v>
      </c>
      <c r="F460">
        <v>1</v>
      </c>
      <c r="G460">
        <v>2826</v>
      </c>
      <c r="H460" t="s">
        <v>42</v>
      </c>
      <c r="I460">
        <v>0</v>
      </c>
      <c r="J460" t="s">
        <v>442</v>
      </c>
      <c r="K460" t="s">
        <v>77</v>
      </c>
      <c r="L460">
        <v>48</v>
      </c>
      <c r="M460" t="s">
        <v>1067</v>
      </c>
      <c r="N460">
        <v>175</v>
      </c>
      <c r="O460">
        <v>48175</v>
      </c>
      <c r="P460">
        <v>648</v>
      </c>
      <c r="Q460">
        <v>10047</v>
      </c>
      <c r="R460">
        <v>1980</v>
      </c>
      <c r="S460">
        <v>2027</v>
      </c>
      <c r="T460">
        <v>0</v>
      </c>
      <c r="U460" s="106">
        <v>2326.1650637316707</v>
      </c>
      <c r="V460" s="104">
        <f>IFERROR(VLOOKUP($C$4&amp;"yr",LOOKUPS!$B$12:$D$26,2,FALSE),"")</f>
        <v>0.12499399999999999</v>
      </c>
      <c r="W460" s="106">
        <v>12.806645659199999</v>
      </c>
      <c r="X460" s="106">
        <v>20.096513975315151</v>
      </c>
      <c r="Y460" s="104">
        <v>0.30529969604999996</v>
      </c>
      <c r="Z460" s="104">
        <v>0.4394696451320011</v>
      </c>
      <c r="AA460" s="105">
        <v>10.897507838247963</v>
      </c>
      <c r="AB460" s="105">
        <v>4.82</v>
      </c>
      <c r="AC460" s="106">
        <f>IFERROR((VLOOKUP($C$4&amp;"yr",LOOKUPS!$B$12:$D$26,3,FALSE))*SUM(AA460:AB460),"")</f>
        <v>17.798622697559914</v>
      </c>
      <c r="AD460" s="106">
        <f>IFERROR(VLOOKUP($C$4,LOOKUPS!$F$12:$I$26,4,FALSE),"")</f>
        <v>84.990216928104203</v>
      </c>
      <c r="AE460" s="106">
        <v>214.13</v>
      </c>
      <c r="AF460" s="107">
        <f t="shared" si="144"/>
        <v>0.9758523587045268</v>
      </c>
      <c r="AG460" s="108">
        <f t="shared" si="145"/>
        <v>22812637.824000001</v>
      </c>
      <c r="AH460" s="109">
        <f t="shared" si="146"/>
        <v>450.16579695960002</v>
      </c>
      <c r="AI460" s="108">
        <f t="shared" si="147"/>
        <v>14462.351524641215</v>
      </c>
      <c r="AJ460" s="108">
        <f t="shared" si="148"/>
        <v>1577380.9525464387</v>
      </c>
      <c r="AK460" s="108">
        <f t="shared" si="134"/>
        <v>22812637.824000001</v>
      </c>
      <c r="AL460" s="108">
        <f t="shared" si="135"/>
        <v>221576.25588556292</v>
      </c>
      <c r="AM460" s="108">
        <f t="shared" si="136"/>
        <v>1994186.3029700662</v>
      </c>
      <c r="AN460" s="107">
        <f t="shared" si="137"/>
        <v>0.14047098484856316</v>
      </c>
      <c r="AO460" s="107">
        <f t="shared" si="138"/>
        <v>0.83538137385596367</v>
      </c>
      <c r="AP460" s="108">
        <f t="shared" si="149"/>
        <v>130888710.76209463</v>
      </c>
      <c r="AQ460" s="108">
        <f t="shared" si="150"/>
        <v>9046763.2298074849</v>
      </c>
      <c r="AR460" s="108">
        <f t="shared" si="151"/>
        <v>20200958.928833608</v>
      </c>
      <c r="AS460" s="108">
        <f>LOOKUPS!$C$4*('Unit Level Costs'!AK460-'Unit Level Costs'!AG460)</f>
        <v>0</v>
      </c>
      <c r="AT460" s="108">
        <f t="shared" si="152"/>
        <v>35493769.595206112</v>
      </c>
      <c r="AU460" s="108">
        <f t="shared" si="154"/>
        <v>-169486326.48448005</v>
      </c>
      <c r="AV460" s="108">
        <f t="shared" si="139"/>
        <v>26143876.031461775</v>
      </c>
      <c r="AW460" s="112">
        <f t="shared" si="140"/>
        <v>16.574230840848251</v>
      </c>
      <c r="AX460" s="109">
        <f t="shared" si="141"/>
        <v>19.840316482452454</v>
      </c>
      <c r="AY460" s="112">
        <f t="shared" si="142"/>
        <v>17.999017039329086</v>
      </c>
      <c r="AZ460" s="108">
        <f t="shared" si="153"/>
        <v>11663.363041485247</v>
      </c>
      <c r="BA460" s="109">
        <f t="shared" si="155"/>
        <v>7461.1518354628342</v>
      </c>
    </row>
    <row r="461" spans="1:53" x14ac:dyDescent="0.2">
      <c r="A461" s="21" t="b">
        <f t="shared" si="143"/>
        <v>0</v>
      </c>
      <c r="B461" t="s">
        <v>1068</v>
      </c>
      <c r="C461" t="s">
        <v>1069</v>
      </c>
      <c r="D461">
        <v>6181</v>
      </c>
      <c r="E461" t="s">
        <v>41</v>
      </c>
      <c r="F461">
        <v>1</v>
      </c>
      <c r="G461">
        <v>2832</v>
      </c>
      <c r="H461" t="s">
        <v>42</v>
      </c>
      <c r="I461">
        <v>0</v>
      </c>
      <c r="J461" t="s">
        <v>442</v>
      </c>
      <c r="K461" t="s">
        <v>77</v>
      </c>
      <c r="L461">
        <v>48</v>
      </c>
      <c r="M461" t="s">
        <v>815</v>
      </c>
      <c r="N461">
        <v>29</v>
      </c>
      <c r="O461">
        <v>48029</v>
      </c>
      <c r="P461">
        <v>420</v>
      </c>
      <c r="Q461">
        <v>10697</v>
      </c>
      <c r="R461">
        <v>1977</v>
      </c>
      <c r="S461">
        <v>2024</v>
      </c>
      <c r="T461">
        <v>0</v>
      </c>
      <c r="U461" s="106">
        <v>2552.8280946445752</v>
      </c>
      <c r="V461" s="104">
        <f>IFERROR(VLOOKUP($C$4&amp;"yr",LOOKUPS!$B$12:$D$26,2,FALSE),"")</f>
        <v>0.12499399999999999</v>
      </c>
      <c r="W461" s="106">
        <v>13.648509458557722</v>
      </c>
      <c r="X461" s="106">
        <v>23.499813313116043</v>
      </c>
      <c r="Y461" s="104">
        <v>0.3253690232492556</v>
      </c>
      <c r="Z461" s="104">
        <v>0.48229185208237102</v>
      </c>
      <c r="AA461" s="105">
        <v>13.6457534703846</v>
      </c>
      <c r="AB461" s="105">
        <v>4.82</v>
      </c>
      <c r="AC461" s="106">
        <f>IFERROR((VLOOKUP($C$4&amp;"yr",LOOKUPS!$B$12:$D$26,3,FALSE))*SUM(AA461:AB461),"")</f>
        <v>20.910756477928341</v>
      </c>
      <c r="AD461" s="106">
        <f>IFERROR(VLOOKUP($C$4,LOOKUPS!$F$12:$I$26,4,FALSE),"")</f>
        <v>84.990216928104203</v>
      </c>
      <c r="AE461" s="106">
        <v>214.13</v>
      </c>
      <c r="AF461" s="107">
        <f t="shared" si="144"/>
        <v>1.0389860337476184</v>
      </c>
      <c r="AG461" s="108">
        <f t="shared" si="145"/>
        <v>15742560.960000001</v>
      </c>
      <c r="AH461" s="109">
        <f t="shared" si="146"/>
        <v>283.3450102353126</v>
      </c>
      <c r="AI461" s="108">
        <f t="shared" si="147"/>
        <v>15856.075941725121</v>
      </c>
      <c r="AJ461" s="108">
        <f t="shared" si="148"/>
        <v>992840.91586453537</v>
      </c>
      <c r="AK461" s="108">
        <f t="shared" ref="AK461:AK519" si="156">AJ461*AI461/1000</f>
        <v>15742560.959999993</v>
      </c>
      <c r="AL461" s="108">
        <f t="shared" ref="AL461:AL519" si="157">($AK461*$AE461/2000)/1.1023*0.1</f>
        <v>152905.49661456945</v>
      </c>
      <c r="AM461" s="108">
        <f t="shared" ref="AM461:AM519" si="158">($AK461*$AE461/2000)/1.1023*0.9</f>
        <v>1376149.4695311252</v>
      </c>
      <c r="AN461" s="107">
        <f t="shared" ref="AN461:AN519" si="159">AL461/AJ461</f>
        <v>0.15400805322514741</v>
      </c>
      <c r="AO461" s="107">
        <f t="shared" ref="AO461:AO519" si="160">AF461-AN461</f>
        <v>0.88497798052247101</v>
      </c>
      <c r="AP461" s="108">
        <f t="shared" si="149"/>
        <v>90412047.83914195</v>
      </c>
      <c r="AQ461" s="108">
        <f t="shared" si="150"/>
        <v>6658554.8437328003</v>
      </c>
      <c r="AR461" s="108">
        <f t="shared" si="151"/>
        <v>13550798.631020222</v>
      </c>
      <c r="AS461" s="108">
        <f>LOOKUPS!$C$4*('Unit Level Costs'!AK461-'Unit Level Costs'!AG461)</f>
        <v>-1.1762761588180996E-8</v>
      </c>
      <c r="AT461" s="108">
        <f t="shared" si="152"/>
        <v>28776326.434595626</v>
      </c>
      <c r="AU461" s="108">
        <f t="shared" si="154"/>
        <v>-116959241.94094585</v>
      </c>
      <c r="AV461" s="108">
        <f t="shared" ref="AV461:AV519" si="161">SUM(AP461:AU461)</f>
        <v>22438485.807544723</v>
      </c>
      <c r="AW461" s="112">
        <f t="shared" ref="AW461:AW519" si="162">IFERROR(AV461/AJ461,0)</f>
        <v>22.600283136000673</v>
      </c>
      <c r="AX461" s="109">
        <f t="shared" ref="AX461:AX519" si="163">AW461/AO461</f>
        <v>25.537678488517844</v>
      </c>
      <c r="AY461" s="112">
        <f t="shared" ref="AY461:AY519" si="164">AX461/1.1023</f>
        <v>23.167629945130948</v>
      </c>
      <c r="AZ461" s="108">
        <f t="shared" si="153"/>
        <v>9730.4045769549975</v>
      </c>
      <c r="BA461" s="109">
        <f t="shared" si="155"/>
        <v>6403.6774564910738</v>
      </c>
    </row>
    <row r="462" spans="1:53" x14ac:dyDescent="0.2">
      <c r="A462" s="21" t="b">
        <f t="shared" ref="A462:A521" si="165">AND($S462&gt;2030,$T462=0)</f>
        <v>0</v>
      </c>
      <c r="B462" t="s">
        <v>1068</v>
      </c>
      <c r="C462" t="s">
        <v>1070</v>
      </c>
      <c r="D462">
        <v>6181</v>
      </c>
      <c r="E462" t="s">
        <v>41</v>
      </c>
      <c r="F462">
        <v>2</v>
      </c>
      <c r="G462">
        <v>2833</v>
      </c>
      <c r="H462" t="s">
        <v>42</v>
      </c>
      <c r="I462">
        <v>0</v>
      </c>
      <c r="J462" t="s">
        <v>442</v>
      </c>
      <c r="K462" t="s">
        <v>77</v>
      </c>
      <c r="L462">
        <v>48</v>
      </c>
      <c r="M462" t="s">
        <v>815</v>
      </c>
      <c r="N462">
        <v>29</v>
      </c>
      <c r="O462">
        <v>48029</v>
      </c>
      <c r="P462">
        <v>420</v>
      </c>
      <c r="Q462">
        <v>10742</v>
      </c>
      <c r="R462">
        <v>1977</v>
      </c>
      <c r="S462">
        <v>2024</v>
      </c>
      <c r="T462">
        <v>0</v>
      </c>
      <c r="U462" s="106">
        <v>2568.7762485125218</v>
      </c>
      <c r="V462" s="104">
        <f>IFERROR(VLOOKUP($C$4&amp;"yr",LOOKUPS!$B$12:$D$26,2,FALSE),"")</f>
        <v>0.12499399999999999</v>
      </c>
      <c r="W462" s="106">
        <v>13.705915615284619</v>
      </c>
      <c r="X462" s="106">
        <v>23.570334094466027</v>
      </c>
      <c r="Y462" s="104">
        <v>0.32673753789911081</v>
      </c>
      <c r="Z462" s="104">
        <v>0.48530484958204712</v>
      </c>
      <c r="AA462" s="105">
        <v>13.6457534703846</v>
      </c>
      <c r="AB462" s="105">
        <v>4.82</v>
      </c>
      <c r="AC462" s="106">
        <f>IFERROR((VLOOKUP($C$4&amp;"yr",LOOKUPS!$B$12:$D$26,3,FALSE))*SUM(AA462:AB462),"")</f>
        <v>20.910756477928341</v>
      </c>
      <c r="AD462" s="106">
        <f>IFERROR(VLOOKUP($C$4,LOOKUPS!$F$12:$I$26,4,FALSE),"")</f>
        <v>84.990216928104203</v>
      </c>
      <c r="AE462" s="106">
        <v>214.13</v>
      </c>
      <c r="AF462" s="107">
        <f t="shared" ref="AF462:AF521" si="166">(AE462/2000000)*Q462/1.1023</f>
        <v>1.0433568266352171</v>
      </c>
      <c r="AG462" s="108">
        <f t="shared" ref="AG462:AG521" si="167">$C$3*8760*P462*Q462/1000</f>
        <v>15808786.560000001</v>
      </c>
      <c r="AH462" s="109">
        <f t="shared" ref="AH462:AH521" si="168">(P462*(1-Y462))</f>
        <v>282.77023408237346</v>
      </c>
      <c r="AI462" s="108">
        <f t="shared" ref="AI462:AI521" si="169">(1+Z462)*Q462</f>
        <v>15955.14469421035</v>
      </c>
      <c r="AJ462" s="108">
        <f t="shared" ref="AJ462:AJ521" si="170">AH462*$C$3*8760</f>
        <v>990826.90022463666</v>
      </c>
      <c r="AK462" s="108">
        <f t="shared" si="156"/>
        <v>15808786.560000001</v>
      </c>
      <c r="AL462" s="108">
        <f t="shared" si="157"/>
        <v>153548.73746225165</v>
      </c>
      <c r="AM462" s="108">
        <f t="shared" si="158"/>
        <v>1381938.6371602649</v>
      </c>
      <c r="AN462" s="107">
        <f t="shared" si="159"/>
        <v>0.15497029544458235</v>
      </c>
      <c r="AO462" s="107">
        <f t="shared" si="160"/>
        <v>0.88838653119063471</v>
      </c>
      <c r="AP462" s="108">
        <f t="shared" ref="AP462:AP521" si="171">AH462*U462*V462*1000</f>
        <v>90792324.396374285</v>
      </c>
      <c r="AQ462" s="108">
        <f t="shared" ref="AQ462:AQ521" si="172">AH462*X462*1000</f>
        <v>6664988.8892919058</v>
      </c>
      <c r="AR462" s="108">
        <f t="shared" ref="AR462:AR521" si="173">AJ462*W462</f>
        <v>13580189.883832902</v>
      </c>
      <c r="AS462" s="108">
        <f>LOOKUPS!$C$4*('Unit Level Costs'!AK462-'Unit Level Costs'!AG462)</f>
        <v>0</v>
      </c>
      <c r="AT462" s="108">
        <f t="shared" ref="AT462:AT521" si="174">AM462*AC462</f>
        <v>28897382.309098471</v>
      </c>
      <c r="AU462" s="108">
        <f t="shared" si="154"/>
        <v>-117451264.5535796</v>
      </c>
      <c r="AV462" s="108">
        <f t="shared" si="161"/>
        <v>22483620.925017983</v>
      </c>
      <c r="AW462" s="112">
        <f t="shared" si="162"/>
        <v>22.691774839702656</v>
      </c>
      <c r="AX462" s="109">
        <f t="shared" si="163"/>
        <v>25.542682203084116</v>
      </c>
      <c r="AY462" s="112">
        <f t="shared" si="164"/>
        <v>23.172169285207399</v>
      </c>
      <c r="AZ462" s="108">
        <f t="shared" ref="AZ462:AZ521" si="175">AY462*P462</f>
        <v>9732.3110997871081</v>
      </c>
      <c r="BA462" s="109">
        <f t="shared" si="155"/>
        <v>6416.5584831672331</v>
      </c>
    </row>
    <row r="463" spans="1:53" x14ac:dyDescent="0.2">
      <c r="A463" s="21" t="b">
        <f t="shared" si="165"/>
        <v>0</v>
      </c>
      <c r="B463" t="s">
        <v>1071</v>
      </c>
      <c r="C463" t="s">
        <v>1072</v>
      </c>
      <c r="D463">
        <v>6190</v>
      </c>
      <c r="E463" t="s">
        <v>41</v>
      </c>
      <c r="F463">
        <v>2</v>
      </c>
      <c r="G463">
        <v>2837</v>
      </c>
      <c r="H463" t="s">
        <v>42</v>
      </c>
      <c r="I463">
        <v>0</v>
      </c>
      <c r="J463" t="s">
        <v>1049</v>
      </c>
      <c r="K463" t="s">
        <v>300</v>
      </c>
      <c r="L463">
        <v>22</v>
      </c>
      <c r="M463" t="s">
        <v>1073</v>
      </c>
      <c r="N463">
        <v>79</v>
      </c>
      <c r="O463">
        <v>22079</v>
      </c>
      <c r="P463">
        <v>493</v>
      </c>
      <c r="Q463">
        <v>10691</v>
      </c>
      <c r="R463">
        <v>1982</v>
      </c>
      <c r="S463">
        <v>9999</v>
      </c>
      <c r="T463" t="s">
        <v>1189</v>
      </c>
      <c r="U463" s="106">
        <v>2635.559102998026</v>
      </c>
      <c r="V463" s="104">
        <f>IFERROR(VLOOKUP($C$4&amp;"yr",LOOKUPS!$B$12:$D$26,2,FALSE),"")</f>
        <v>0.12499399999999999</v>
      </c>
      <c r="W463" s="106">
        <v>13.943795446862486</v>
      </c>
      <c r="X463" s="106">
        <v>22.865544617946092</v>
      </c>
      <c r="Y463" s="104">
        <v>0.33240839365711139</v>
      </c>
      <c r="Z463" s="104">
        <v>0.49792176908584412</v>
      </c>
      <c r="AA463" s="105">
        <v>12.372924953685366</v>
      </c>
      <c r="AB463" s="105">
        <v>4.82</v>
      </c>
      <c r="AC463" s="106">
        <f>IFERROR((VLOOKUP($C$4&amp;"yr",LOOKUPS!$B$12:$D$26,3,FALSE))*SUM(AA463:AB463),"")</f>
        <v>19.469396005226979</v>
      </c>
      <c r="AD463" s="106">
        <f>IFERROR(VLOOKUP($C$4,LOOKUPS!$F$12:$I$26,4,FALSE),"")</f>
        <v>84.990216928104203</v>
      </c>
      <c r="AE463" s="106">
        <v>205.4</v>
      </c>
      <c r="AF463" s="107">
        <f t="shared" si="166"/>
        <v>0.99606794883425565</v>
      </c>
      <c r="AG463" s="108">
        <f t="shared" si="167"/>
        <v>18468403.151999999</v>
      </c>
      <c r="AH463" s="109">
        <f t="shared" si="168"/>
        <v>329.12266192704408</v>
      </c>
      <c r="AI463" s="108">
        <f t="shared" si="169"/>
        <v>16014.28163329676</v>
      </c>
      <c r="AJ463" s="108">
        <f t="shared" si="170"/>
        <v>1153245.8073923625</v>
      </c>
      <c r="AK463" s="108">
        <f t="shared" si="156"/>
        <v>18468403.152000003</v>
      </c>
      <c r="AL463" s="108">
        <f t="shared" si="157"/>
        <v>172067.94917086096</v>
      </c>
      <c r="AM463" s="108">
        <f t="shared" si="158"/>
        <v>1548611.5425377486</v>
      </c>
      <c r="AN463" s="107">
        <f t="shared" si="159"/>
        <v>0.14920318640475164</v>
      </c>
      <c r="AO463" s="107">
        <f t="shared" si="160"/>
        <v>0.84686476242950404</v>
      </c>
      <c r="AP463" s="108">
        <f t="shared" si="171"/>
        <v>108422573.92222948</v>
      </c>
      <c r="AQ463" s="108">
        <f t="shared" si="172"/>
        <v>7525568.9110700144</v>
      </c>
      <c r="AR463" s="108">
        <f t="shared" si="173"/>
        <v>16080623.638230877</v>
      </c>
      <c r="AS463" s="108">
        <f>LOOKUPS!$C$4*('Unit Level Costs'!AK463-'Unit Level Costs'!AG463)</f>
        <v>5.8813807940904981E-9</v>
      </c>
      <c r="AT463" s="108">
        <f t="shared" si="174"/>
        <v>30150531.379932832</v>
      </c>
      <c r="AU463" s="108">
        <f t="shared" ref="AU463:AU521" si="176">-AM463*AD463</f>
        <v>-131616830.93764932</v>
      </c>
      <c r="AV463" s="108">
        <f t="shared" si="161"/>
        <v>30562466.913813874</v>
      </c>
      <c r="AW463" s="112">
        <f t="shared" si="162"/>
        <v>26.501259937740031</v>
      </c>
      <c r="AX463" s="109">
        <f t="shared" si="163"/>
        <v>31.293378959011875</v>
      </c>
      <c r="AY463" s="112">
        <f t="shared" si="164"/>
        <v>28.389167158679012</v>
      </c>
      <c r="AZ463" s="108">
        <f t="shared" si="175"/>
        <v>13995.859409228753</v>
      </c>
      <c r="BA463" s="109">
        <f t="shared" si="155"/>
        <v>8722.1652151295293</v>
      </c>
    </row>
    <row r="464" spans="1:53" x14ac:dyDescent="0.2">
      <c r="A464" s="21" t="b">
        <f t="shared" si="165"/>
        <v>0</v>
      </c>
      <c r="B464" t="s">
        <v>1071</v>
      </c>
      <c r="C464" t="s">
        <v>1074</v>
      </c>
      <c r="D464">
        <v>6190</v>
      </c>
      <c r="E464" t="s">
        <v>41</v>
      </c>
      <c r="F464">
        <v>44621</v>
      </c>
      <c r="G464">
        <v>90034</v>
      </c>
      <c r="H464" t="s">
        <v>42</v>
      </c>
      <c r="I464">
        <v>0</v>
      </c>
      <c r="J464" t="s">
        <v>1049</v>
      </c>
      <c r="K464" t="s">
        <v>300</v>
      </c>
      <c r="L464">
        <v>22</v>
      </c>
      <c r="M464" t="s">
        <v>1073</v>
      </c>
      <c r="N464">
        <v>79</v>
      </c>
      <c r="O464">
        <v>22079</v>
      </c>
      <c r="P464">
        <v>313</v>
      </c>
      <c r="Q464">
        <v>10177</v>
      </c>
      <c r="R464">
        <v>2010</v>
      </c>
      <c r="S464">
        <v>2027</v>
      </c>
      <c r="T464">
        <v>0</v>
      </c>
      <c r="U464" s="106">
        <v>2443.4457846651885</v>
      </c>
      <c r="V464" s="104">
        <f>IFERROR(VLOOKUP($C$4&amp;"yr",LOOKUPS!$B$12:$D$26,2,FALSE),"")</f>
        <v>0.12499399999999999</v>
      </c>
      <c r="W464" s="106">
        <v>13.248404224671384</v>
      </c>
      <c r="X464" s="106">
        <v>25.310087118100675</v>
      </c>
      <c r="Y464" s="104">
        <v>0.31583084990206362</v>
      </c>
      <c r="Z464" s="104">
        <v>0.46162685040220441</v>
      </c>
      <c r="AA464" s="105">
        <v>12.372924953685366</v>
      </c>
      <c r="AB464" s="105">
        <v>4.82</v>
      </c>
      <c r="AC464" s="106">
        <f>IFERROR((VLOOKUP($C$4&amp;"yr",LOOKUPS!$B$12:$D$26,3,FALSE))*SUM(AA464:AB464),"")</f>
        <v>19.469396005226979</v>
      </c>
      <c r="AD464" s="106">
        <f>IFERROR(VLOOKUP($C$4,LOOKUPS!$F$12:$I$26,4,FALSE),"")</f>
        <v>84.990216928104203</v>
      </c>
      <c r="AE464" s="106">
        <v>205.4</v>
      </c>
      <c r="AF464" s="107">
        <f t="shared" si="166"/>
        <v>0.94817917082463943</v>
      </c>
      <c r="AG464" s="108">
        <f t="shared" si="167"/>
        <v>11161645.104</v>
      </c>
      <c r="AH464" s="109">
        <f t="shared" si="168"/>
        <v>214.14494398065406</v>
      </c>
      <c r="AI464" s="108">
        <f t="shared" si="169"/>
        <v>14874.976456543236</v>
      </c>
      <c r="AJ464" s="108">
        <f t="shared" si="170"/>
        <v>750363.88370821194</v>
      </c>
      <c r="AK464" s="108">
        <f t="shared" si="156"/>
        <v>11161645.104</v>
      </c>
      <c r="AL464" s="108">
        <f t="shared" si="157"/>
        <v>103991.7401960265</v>
      </c>
      <c r="AM464" s="108">
        <f t="shared" si="158"/>
        <v>935925.66176423838</v>
      </c>
      <c r="AN464" s="107">
        <f t="shared" si="159"/>
        <v>0.13858841350693918</v>
      </c>
      <c r="AO464" s="107">
        <f t="shared" si="160"/>
        <v>0.80959075731770025</v>
      </c>
      <c r="AP464" s="108">
        <f t="shared" si="171"/>
        <v>65403305.575247444</v>
      </c>
      <c r="AQ464" s="108">
        <f t="shared" si="172"/>
        <v>5420027.1880511427</v>
      </c>
      <c r="AR464" s="108">
        <f t="shared" si="173"/>
        <v>9941124.0469607022</v>
      </c>
      <c r="AS464" s="108">
        <f>LOOKUPS!$C$4*('Unit Level Costs'!AK464-'Unit Level Costs'!AG464)</f>
        <v>0</v>
      </c>
      <c r="AT464" s="108">
        <f t="shared" si="174"/>
        <v>18221907.340342078</v>
      </c>
      <c r="AU464" s="108">
        <f t="shared" si="176"/>
        <v>-79544525.021922097</v>
      </c>
      <c r="AV464" s="108">
        <f t="shared" si="161"/>
        <v>19441839.128679261</v>
      </c>
      <c r="AW464" s="112">
        <f t="shared" si="162"/>
        <v>25.909881260009382</v>
      </c>
      <c r="AX464" s="109">
        <f t="shared" si="163"/>
        <v>32.003677198406805</v>
      </c>
      <c r="AY464" s="112">
        <f t="shared" si="164"/>
        <v>29.033545494336209</v>
      </c>
      <c r="AZ464" s="108">
        <f t="shared" si="175"/>
        <v>9087.4997397272327</v>
      </c>
      <c r="BA464" s="109">
        <f t="shared" si="155"/>
        <v>5548.4700709701074</v>
      </c>
    </row>
    <row r="465" spans="1:53" x14ac:dyDescent="0.2">
      <c r="A465" s="21" t="b">
        <f t="shared" si="165"/>
        <v>0</v>
      </c>
      <c r="B465" t="s">
        <v>1071</v>
      </c>
      <c r="C465" t="s">
        <v>1075</v>
      </c>
      <c r="D465">
        <v>6190</v>
      </c>
      <c r="E465" t="s">
        <v>41</v>
      </c>
      <c r="F465">
        <v>44622</v>
      </c>
      <c r="G465">
        <v>90035</v>
      </c>
      <c r="H465" t="s">
        <v>42</v>
      </c>
      <c r="I465">
        <v>0</v>
      </c>
      <c r="J465" t="s">
        <v>1049</v>
      </c>
      <c r="K465" t="s">
        <v>300</v>
      </c>
      <c r="L465">
        <v>22</v>
      </c>
      <c r="M465" t="s">
        <v>1073</v>
      </c>
      <c r="N465">
        <v>79</v>
      </c>
      <c r="O465">
        <v>22079</v>
      </c>
      <c r="P465">
        <v>313</v>
      </c>
      <c r="Q465">
        <v>10177</v>
      </c>
      <c r="R465">
        <v>2010</v>
      </c>
      <c r="S465">
        <v>2027</v>
      </c>
      <c r="T465">
        <v>0</v>
      </c>
      <c r="U465" s="106">
        <v>2450.2390972079465</v>
      </c>
      <c r="V465" s="104">
        <f>IFERROR(VLOOKUP($C$4&amp;"yr",LOOKUPS!$B$12:$D$26,2,FALSE),"")</f>
        <v>0.12499399999999999</v>
      </c>
      <c r="W465" s="106">
        <v>13.273582429894685</v>
      </c>
      <c r="X465" s="106">
        <v>25.341017366815713</v>
      </c>
      <c r="Y465" s="104">
        <v>0.31643107720641134</v>
      </c>
      <c r="Z465" s="104">
        <v>0.46291027379248084</v>
      </c>
      <c r="AA465" s="105">
        <v>12.372924953685366</v>
      </c>
      <c r="AB465" s="105">
        <v>4.82</v>
      </c>
      <c r="AC465" s="106">
        <f>IFERROR((VLOOKUP($C$4&amp;"yr",LOOKUPS!$B$12:$D$26,3,FALSE))*SUM(AA465:AB465),"")</f>
        <v>19.469396005226979</v>
      </c>
      <c r="AD465" s="106">
        <f>IFERROR(VLOOKUP($C$4,LOOKUPS!$F$12:$I$26,4,FALSE),"")</f>
        <v>84.990216928104203</v>
      </c>
      <c r="AE465" s="106">
        <v>205.4</v>
      </c>
      <c r="AF465" s="107">
        <f t="shared" si="166"/>
        <v>0.94817917082463943</v>
      </c>
      <c r="AG465" s="108">
        <f t="shared" si="167"/>
        <v>11161645.104</v>
      </c>
      <c r="AH465" s="109">
        <f t="shared" si="168"/>
        <v>213.95707283439324</v>
      </c>
      <c r="AI465" s="108">
        <f t="shared" si="169"/>
        <v>14888.037856386078</v>
      </c>
      <c r="AJ465" s="108">
        <f t="shared" si="170"/>
        <v>749705.58321171394</v>
      </c>
      <c r="AK465" s="108">
        <f t="shared" si="156"/>
        <v>11161645.104</v>
      </c>
      <c r="AL465" s="108">
        <f t="shared" si="157"/>
        <v>103991.7401960265</v>
      </c>
      <c r="AM465" s="108">
        <f t="shared" si="158"/>
        <v>935925.66176423838</v>
      </c>
      <c r="AN465" s="107">
        <f t="shared" si="159"/>
        <v>0.13871010503954009</v>
      </c>
      <c r="AO465" s="107">
        <f t="shared" si="160"/>
        <v>0.80946906578509936</v>
      </c>
      <c r="AP465" s="108">
        <f t="shared" si="171"/>
        <v>65527602.646964923</v>
      </c>
      <c r="AQ465" s="108">
        <f t="shared" si="172"/>
        <v>5421889.8984494135</v>
      </c>
      <c r="AR465" s="108">
        <f t="shared" si="173"/>
        <v>9951278.8569129538</v>
      </c>
      <c r="AS465" s="108">
        <f>LOOKUPS!$C$4*('Unit Level Costs'!AK465-'Unit Level Costs'!AG465)</f>
        <v>0</v>
      </c>
      <c r="AT465" s="108">
        <f t="shared" si="174"/>
        <v>18221907.340342078</v>
      </c>
      <c r="AU465" s="108">
        <f t="shared" si="176"/>
        <v>-79544525.021922097</v>
      </c>
      <c r="AV465" s="108">
        <f t="shared" si="161"/>
        <v>19578153.720747262</v>
      </c>
      <c r="AW465" s="112">
        <f t="shared" si="162"/>
        <v>26.114456340147687</v>
      </c>
      <c r="AX465" s="109">
        <f t="shared" si="163"/>
        <v>32.26121595495367</v>
      </c>
      <c r="AY465" s="112">
        <f t="shared" si="164"/>
        <v>29.267183121612689</v>
      </c>
      <c r="AZ465" s="108">
        <f t="shared" si="175"/>
        <v>9160.6283170647712</v>
      </c>
      <c r="BA465" s="109">
        <f t="shared" si="155"/>
        <v>5587.3726371995608</v>
      </c>
    </row>
    <row r="466" spans="1:53" x14ac:dyDescent="0.2">
      <c r="A466" s="21" t="b">
        <f t="shared" si="165"/>
        <v>0</v>
      </c>
      <c r="B466" t="s">
        <v>1076</v>
      </c>
      <c r="C466" t="s">
        <v>1077</v>
      </c>
      <c r="D466">
        <v>6250</v>
      </c>
      <c r="E466" t="s">
        <v>41</v>
      </c>
      <c r="F466" t="s">
        <v>198</v>
      </c>
      <c r="G466">
        <v>2871</v>
      </c>
      <c r="H466" t="s">
        <v>42</v>
      </c>
      <c r="I466">
        <v>0</v>
      </c>
      <c r="J466" t="s">
        <v>263</v>
      </c>
      <c r="K466" t="s">
        <v>385</v>
      </c>
      <c r="L466">
        <v>37</v>
      </c>
      <c r="M466" t="s">
        <v>943</v>
      </c>
      <c r="N466">
        <v>145</v>
      </c>
      <c r="O466">
        <v>37145</v>
      </c>
      <c r="P466">
        <v>364</v>
      </c>
      <c r="Q466">
        <v>11143</v>
      </c>
      <c r="R466">
        <v>1983</v>
      </c>
      <c r="S466">
        <v>2028</v>
      </c>
      <c r="T466">
        <v>0</v>
      </c>
      <c r="U466" s="106">
        <v>2714.0172691333087</v>
      </c>
      <c r="V466" s="104">
        <f>IFERROR(VLOOKUP($C$4&amp;"yr",LOOKUPS!$B$12:$D$26,2,FALSE),"")</f>
        <v>0.12499399999999999</v>
      </c>
      <c r="W466" s="106">
        <v>14.218193376555938</v>
      </c>
      <c r="X466" s="106">
        <v>25.235529103309521</v>
      </c>
      <c r="Y466" s="104">
        <v>0.33894981025920029</v>
      </c>
      <c r="Z466" s="104">
        <v>0.51274444137457076</v>
      </c>
      <c r="AA466" s="105">
        <v>14.541834004198842</v>
      </c>
      <c r="AB466" s="105">
        <v>4.82</v>
      </c>
      <c r="AC466" s="106">
        <f>IFERROR((VLOOKUP($C$4&amp;"yr",LOOKUPS!$B$12:$D$26,3,FALSE))*SUM(AA466:AB466),"")</f>
        <v>21.925484734603774</v>
      </c>
      <c r="AD466" s="106">
        <f>IFERROR(VLOOKUP($C$4,LOOKUPS!$F$12:$I$26,4,FALSE),"")</f>
        <v>84.990216928104203</v>
      </c>
      <c r="AE466" s="106">
        <v>205.4</v>
      </c>
      <c r="AF466" s="107">
        <f t="shared" si="166"/>
        <v>1.0381802594574978</v>
      </c>
      <c r="AG466" s="108">
        <f t="shared" si="167"/>
        <v>14212406.208000001</v>
      </c>
      <c r="AH466" s="109">
        <f t="shared" si="168"/>
        <v>240.62226906565107</v>
      </c>
      <c r="AI466" s="108">
        <f t="shared" si="169"/>
        <v>16856.511310236841</v>
      </c>
      <c r="AJ466" s="108">
        <f t="shared" si="170"/>
        <v>843140.43080604135</v>
      </c>
      <c r="AK466" s="108">
        <f t="shared" si="156"/>
        <v>14212406.207999999</v>
      </c>
      <c r="AL466" s="108">
        <f t="shared" si="157"/>
        <v>132415.32410066223</v>
      </c>
      <c r="AM466" s="108">
        <f t="shared" si="158"/>
        <v>1191737.9169059601</v>
      </c>
      <c r="AN466" s="107">
        <f t="shared" si="159"/>
        <v>0.15705014166391396</v>
      </c>
      <c r="AO466" s="107">
        <f t="shared" si="160"/>
        <v>0.88113011779358386</v>
      </c>
      <c r="AP466" s="108">
        <f t="shared" si="171"/>
        <v>81627705.879815832</v>
      </c>
      <c r="AQ466" s="108">
        <f t="shared" si="172"/>
        <v>6072230.2739106119</v>
      </c>
      <c r="AR466" s="108">
        <f t="shared" si="173"/>
        <v>11987933.688792977</v>
      </c>
      <c r="AS466" s="108">
        <f>LOOKUPS!$C$4*('Unit Level Costs'!AK466-'Unit Level Costs'!AG466)</f>
        <v>-2.9406903970452491E-9</v>
      </c>
      <c r="AT466" s="108">
        <f t="shared" si="174"/>
        <v>26129431.50477013</v>
      </c>
      <c r="AU466" s="108">
        <f t="shared" si="176"/>
        <v>-101286064.07928456</v>
      </c>
      <c r="AV466" s="108">
        <f t="shared" si="161"/>
        <v>24531237.268004984</v>
      </c>
      <c r="AW466" s="112">
        <f t="shared" si="162"/>
        <v>29.09507879316515</v>
      </c>
      <c r="AX466" s="109">
        <f t="shared" si="163"/>
        <v>33.020184199379564</v>
      </c>
      <c r="AY466" s="112">
        <f t="shared" si="164"/>
        <v>29.955714596189388</v>
      </c>
      <c r="AZ466" s="108">
        <f t="shared" si="175"/>
        <v>10903.880113012938</v>
      </c>
      <c r="BA466" s="109">
        <f t="shared" si="155"/>
        <v>7000.9238778553035</v>
      </c>
    </row>
    <row r="467" spans="1:53" x14ac:dyDescent="0.2">
      <c r="A467" s="21" t="b">
        <f t="shared" si="165"/>
        <v>0</v>
      </c>
      <c r="B467" t="s">
        <v>1076</v>
      </c>
      <c r="C467" t="s">
        <v>1078</v>
      </c>
      <c r="D467">
        <v>6250</v>
      </c>
      <c r="E467" t="s">
        <v>41</v>
      </c>
      <c r="F467" t="s">
        <v>203</v>
      </c>
      <c r="G467">
        <v>2872</v>
      </c>
      <c r="H467" t="s">
        <v>42</v>
      </c>
      <c r="I467">
        <v>0</v>
      </c>
      <c r="J467" t="s">
        <v>263</v>
      </c>
      <c r="K467" t="s">
        <v>385</v>
      </c>
      <c r="L467">
        <v>37</v>
      </c>
      <c r="M467" t="s">
        <v>943</v>
      </c>
      <c r="N467">
        <v>145</v>
      </c>
      <c r="O467">
        <v>37145</v>
      </c>
      <c r="P467">
        <v>364</v>
      </c>
      <c r="Q467">
        <v>11143</v>
      </c>
      <c r="R467">
        <v>1983</v>
      </c>
      <c r="S467">
        <v>2028</v>
      </c>
      <c r="T467">
        <v>0</v>
      </c>
      <c r="U467" s="106">
        <v>2709.8308963990667</v>
      </c>
      <c r="V467" s="104">
        <f>IFERROR(VLOOKUP($C$4&amp;"yr",LOOKUPS!$B$12:$D$26,2,FALSE),"")</f>
        <v>0.12499399999999999</v>
      </c>
      <c r="W467" s="106">
        <v>14.203687924799997</v>
      </c>
      <c r="X467" s="106">
        <v>25.217709833565856</v>
      </c>
      <c r="Y467" s="104">
        <v>0.33860401244999994</v>
      </c>
      <c r="Z467" s="104">
        <v>0.51195353286657541</v>
      </c>
      <c r="AA467" s="105">
        <v>14.541834004198842</v>
      </c>
      <c r="AB467" s="105">
        <v>4.82</v>
      </c>
      <c r="AC467" s="106">
        <f>IFERROR((VLOOKUP($C$4&amp;"yr",LOOKUPS!$B$12:$D$26,3,FALSE))*SUM(AA467:AB467),"")</f>
        <v>21.925484734603774</v>
      </c>
      <c r="AD467" s="106">
        <f>IFERROR(VLOOKUP($C$4,LOOKUPS!$F$12:$I$26,4,FALSE),"")</f>
        <v>84.990216928104203</v>
      </c>
      <c r="AE467" s="106">
        <v>205.4</v>
      </c>
      <c r="AF467" s="107">
        <f t="shared" si="166"/>
        <v>1.0381802594574978</v>
      </c>
      <c r="AG467" s="108">
        <f t="shared" si="167"/>
        <v>14212406.208000001</v>
      </c>
      <c r="AH467" s="109">
        <f t="shared" si="168"/>
        <v>240.74813946820004</v>
      </c>
      <c r="AI467" s="108">
        <f t="shared" si="169"/>
        <v>16847.698216732249</v>
      </c>
      <c r="AJ467" s="108">
        <f t="shared" si="170"/>
        <v>843581.48069657292</v>
      </c>
      <c r="AK467" s="108">
        <f t="shared" si="156"/>
        <v>14212406.208000002</v>
      </c>
      <c r="AL467" s="108">
        <f t="shared" si="157"/>
        <v>132415.32410066226</v>
      </c>
      <c r="AM467" s="108">
        <f t="shared" si="158"/>
        <v>1191737.9169059603</v>
      </c>
      <c r="AN467" s="107">
        <f t="shared" si="159"/>
        <v>0.15696803110391017</v>
      </c>
      <c r="AO467" s="107">
        <f t="shared" si="160"/>
        <v>0.8812122283535877</v>
      </c>
      <c r="AP467" s="108">
        <f t="shared" si="171"/>
        <v>81544429.002210513</v>
      </c>
      <c r="AQ467" s="108">
        <f t="shared" si="172"/>
        <v>6071116.7240799125</v>
      </c>
      <c r="AR467" s="108">
        <f t="shared" si="173"/>
        <v>11981968.090954814</v>
      </c>
      <c r="AS467" s="108">
        <f>LOOKUPS!$C$4*('Unit Level Costs'!AK467-'Unit Level Costs'!AG467)</f>
        <v>2.9406903970452491E-9</v>
      </c>
      <c r="AT467" s="108">
        <f t="shared" si="174"/>
        <v>26129431.504770134</v>
      </c>
      <c r="AU467" s="108">
        <f t="shared" si="176"/>
        <v>-101286064.07928459</v>
      </c>
      <c r="AV467" s="108">
        <f t="shared" si="161"/>
        <v>24440881.242730767</v>
      </c>
      <c r="AW467" s="112">
        <f t="shared" si="162"/>
        <v>28.972756991475357</v>
      </c>
      <c r="AX467" s="109">
        <f t="shared" si="163"/>
        <v>32.87829657743923</v>
      </c>
      <c r="AY467" s="112">
        <f t="shared" si="164"/>
        <v>29.826994989965733</v>
      </c>
      <c r="AZ467" s="108">
        <f t="shared" si="175"/>
        <v>10857.026176347526</v>
      </c>
      <c r="BA467" s="109">
        <f t="shared" si="155"/>
        <v>6975.1373409619773</v>
      </c>
    </row>
    <row r="468" spans="1:53" x14ac:dyDescent="0.2">
      <c r="A468" s="21" t="b">
        <f t="shared" si="165"/>
        <v>0</v>
      </c>
      <c r="B468" t="s">
        <v>757</v>
      </c>
      <c r="C468" t="s">
        <v>1079</v>
      </c>
      <c r="D468">
        <v>6257</v>
      </c>
      <c r="E468" t="s">
        <v>41</v>
      </c>
      <c r="F468">
        <v>3</v>
      </c>
      <c r="G468">
        <v>2877</v>
      </c>
      <c r="H468" t="s">
        <v>42</v>
      </c>
      <c r="I468">
        <v>0</v>
      </c>
      <c r="J468" t="s">
        <v>380</v>
      </c>
      <c r="K468" t="s">
        <v>759</v>
      </c>
      <c r="L468">
        <v>13</v>
      </c>
      <c r="M468" t="s">
        <v>313</v>
      </c>
      <c r="N468">
        <v>207</v>
      </c>
      <c r="O468">
        <v>13207</v>
      </c>
      <c r="P468">
        <v>860</v>
      </c>
      <c r="Q468">
        <v>10740</v>
      </c>
      <c r="R468">
        <v>1987</v>
      </c>
      <c r="S468">
        <v>2028</v>
      </c>
      <c r="T468">
        <v>0</v>
      </c>
      <c r="U468" s="106">
        <v>2568.0596246660384</v>
      </c>
      <c r="V468" s="104">
        <f>IFERROR(VLOOKUP($C$4&amp;"yr",LOOKUPS!$B$12:$D$26,2,FALSE),"")</f>
        <v>0.12499399999999999</v>
      </c>
      <c r="W468" s="106">
        <v>13.703341090828173</v>
      </c>
      <c r="X468" s="106">
        <v>20.122249152324635</v>
      </c>
      <c r="Y468" s="104">
        <v>0.32667616339442451</v>
      </c>
      <c r="Z468" s="104">
        <v>0.48516946175750386</v>
      </c>
      <c r="AA468" s="105">
        <v>8.8777315393688223</v>
      </c>
      <c r="AB468" s="105">
        <v>4.82</v>
      </c>
      <c r="AC468" s="106">
        <f>IFERROR((VLOOKUP($C$4&amp;"yr",LOOKUPS!$B$12:$D$26,3,FALSE))*SUM(AA468:AB468),"")</f>
        <v>15.511413004573937</v>
      </c>
      <c r="AD468" s="106">
        <f>IFERROR(VLOOKUP($C$4,LOOKUPS!$F$12:$I$26,4,FALSE),"")</f>
        <v>84.990216928104203</v>
      </c>
      <c r="AE468" s="106">
        <v>205.4</v>
      </c>
      <c r="AF468" s="107">
        <f t="shared" si="166"/>
        <v>1.0006332214460671</v>
      </c>
      <c r="AG468" s="108">
        <f t="shared" si="167"/>
        <v>32364345.600000001</v>
      </c>
      <c r="AH468" s="109">
        <f t="shared" si="168"/>
        <v>579.05849948079492</v>
      </c>
      <c r="AI468" s="108">
        <f t="shared" si="169"/>
        <v>15950.72001927559</v>
      </c>
      <c r="AJ468" s="108">
        <f t="shared" si="170"/>
        <v>2029020.9821807053</v>
      </c>
      <c r="AK468" s="108">
        <f t="shared" si="156"/>
        <v>32364345.599999998</v>
      </c>
      <c r="AL468" s="108">
        <f t="shared" si="157"/>
        <v>301534.81748344371</v>
      </c>
      <c r="AM468" s="108">
        <f t="shared" si="158"/>
        <v>2713813.3573509934</v>
      </c>
      <c r="AN468" s="107">
        <f t="shared" si="159"/>
        <v>0.14861099029117331</v>
      </c>
      <c r="AO468" s="107">
        <f t="shared" si="160"/>
        <v>0.85202223115489384</v>
      </c>
      <c r="AP468" s="108">
        <f t="shared" si="171"/>
        <v>185873171.7640242</v>
      </c>
      <c r="AQ468" s="108">
        <f t="shared" si="172"/>
        <v>11651959.400323801</v>
      </c>
      <c r="AR468" s="108">
        <f t="shared" si="173"/>
        <v>27804366.599269398</v>
      </c>
      <c r="AS468" s="108">
        <f>LOOKUPS!$C$4*('Unit Level Costs'!AK468-'Unit Level Costs'!AG468)</f>
        <v>-5.8813807940904981E-9</v>
      </c>
      <c r="AT468" s="108">
        <f t="shared" si="174"/>
        <v>42095079.803200655</v>
      </c>
      <c r="AU468" s="108">
        <f t="shared" si="176"/>
        <v>-230647585.94364771</v>
      </c>
      <c r="AV468" s="108">
        <f t="shared" si="161"/>
        <v>36776991.623170346</v>
      </c>
      <c r="AW468" s="112">
        <f t="shared" si="162"/>
        <v>18.125486106922367</v>
      </c>
      <c r="AX468" s="109">
        <f t="shared" si="163"/>
        <v>21.273489639294674</v>
      </c>
      <c r="AY468" s="112">
        <f t="shared" si="164"/>
        <v>19.299183198126347</v>
      </c>
      <c r="AZ468" s="108">
        <f t="shared" si="175"/>
        <v>16597.297550388659</v>
      </c>
      <c r="BA468" s="109">
        <f t="shared" si="155"/>
        <v>10495.716787434461</v>
      </c>
    </row>
    <row r="469" spans="1:53" x14ac:dyDescent="0.2">
      <c r="A469" s="21" t="b">
        <f t="shared" si="165"/>
        <v>0</v>
      </c>
      <c r="B469" t="s">
        <v>1080</v>
      </c>
      <c r="C469" t="s">
        <v>1081</v>
      </c>
      <c r="D469">
        <v>6481</v>
      </c>
      <c r="E469" t="s">
        <v>41</v>
      </c>
      <c r="F469" t="s">
        <v>1082</v>
      </c>
      <c r="G469">
        <v>2887</v>
      </c>
      <c r="H469" t="s">
        <v>42</v>
      </c>
      <c r="I469">
        <v>0</v>
      </c>
      <c r="J469" t="s">
        <v>539</v>
      </c>
      <c r="K469" t="s">
        <v>540</v>
      </c>
      <c r="L469">
        <v>49</v>
      </c>
      <c r="M469" t="s">
        <v>1083</v>
      </c>
      <c r="N469">
        <v>27</v>
      </c>
      <c r="O469">
        <v>49027</v>
      </c>
      <c r="P469">
        <v>900</v>
      </c>
      <c r="Q469">
        <v>9703</v>
      </c>
      <c r="R469">
        <v>1986</v>
      </c>
      <c r="S469">
        <v>2026</v>
      </c>
      <c r="T469">
        <v>0</v>
      </c>
      <c r="U469" s="106">
        <v>2216.2801282385449</v>
      </c>
      <c r="V469" s="104">
        <f>IFERROR(VLOOKUP($C$4&amp;"yr",LOOKUPS!$B$12:$D$26,2,FALSE),"")</f>
        <v>0.12499399999999999</v>
      </c>
      <c r="W469" s="106">
        <v>12.38022377131524</v>
      </c>
      <c r="X469" s="106">
        <v>18.350713128285605</v>
      </c>
      <c r="Y469" s="104">
        <v>0.29513415573408119</v>
      </c>
      <c r="Z469" s="104">
        <v>0.41870968516207208</v>
      </c>
      <c r="AA469" s="105">
        <v>9.1764221582531036</v>
      </c>
      <c r="AB469" s="105">
        <v>4.82</v>
      </c>
      <c r="AC469" s="106">
        <f>IFERROR((VLOOKUP($C$4&amp;"yr",LOOKUPS!$B$12:$D$26,3,FALSE))*SUM(AA469:AB469),"")</f>
        <v>15.849652481438394</v>
      </c>
      <c r="AD469" s="106">
        <f>IFERROR(VLOOKUP($C$4,LOOKUPS!$F$12:$I$26,4,FALSE),"")</f>
        <v>84.990216928104203</v>
      </c>
      <c r="AE469" s="106">
        <v>214.13</v>
      </c>
      <c r="AF469" s="107">
        <f t="shared" si="166"/>
        <v>0.94244007529710594</v>
      </c>
      <c r="AG469" s="108">
        <f t="shared" si="167"/>
        <v>30599380.800000001</v>
      </c>
      <c r="AH469" s="109">
        <f t="shared" si="168"/>
        <v>634.37925983932689</v>
      </c>
      <c r="AI469" s="108">
        <f t="shared" si="169"/>
        <v>13765.740075127587</v>
      </c>
      <c r="AJ469" s="108">
        <f t="shared" si="170"/>
        <v>2222864.9264770015</v>
      </c>
      <c r="AK469" s="108">
        <f t="shared" si="156"/>
        <v>30599380.799999997</v>
      </c>
      <c r="AL469" s="108">
        <f t="shared" si="157"/>
        <v>297207.90214569535</v>
      </c>
      <c r="AM469" s="108">
        <f t="shared" si="158"/>
        <v>2674871.1193112582</v>
      </c>
      <c r="AN469" s="107">
        <f t="shared" si="159"/>
        <v>0.13370488625088769</v>
      </c>
      <c r="AO469" s="107">
        <f t="shared" si="160"/>
        <v>0.80873518904621822</v>
      </c>
      <c r="AP469" s="108">
        <f t="shared" si="171"/>
        <v>175736832.64568797</v>
      </c>
      <c r="AQ469" s="108">
        <f t="shared" si="172"/>
        <v>11641311.81184564</v>
      </c>
      <c r="AR469" s="108">
        <f t="shared" si="173"/>
        <v>27519565.203193478</v>
      </c>
      <c r="AS469" s="108">
        <f>LOOKUPS!$C$4*('Unit Level Costs'!AK469-'Unit Level Costs'!AG469)</f>
        <v>-5.8813807940904981E-9</v>
      </c>
      <c r="AT469" s="108">
        <f t="shared" si="174"/>
        <v>42395777.673719577</v>
      </c>
      <c r="AU469" s="108">
        <f t="shared" si="176"/>
        <v>-227337876.68498474</v>
      </c>
      <c r="AV469" s="108">
        <f t="shared" si="161"/>
        <v>29955610.649461925</v>
      </c>
      <c r="AW469" s="112">
        <f t="shared" si="162"/>
        <v>13.476127268307886</v>
      </c>
      <c r="AX469" s="109">
        <f t="shared" si="163"/>
        <v>16.663213683333051</v>
      </c>
      <c r="AY469" s="112">
        <f t="shared" si="164"/>
        <v>15.116768287519777</v>
      </c>
      <c r="AZ469" s="108">
        <f t="shared" si="175"/>
        <v>13605.0914587678</v>
      </c>
      <c r="BA469" s="109">
        <f t="shared" si="155"/>
        <v>8548.9756419697278</v>
      </c>
    </row>
    <row r="470" spans="1:53" x14ac:dyDescent="0.2">
      <c r="A470" s="21" t="b">
        <f t="shared" si="165"/>
        <v>0</v>
      </c>
      <c r="B470" t="s">
        <v>1080</v>
      </c>
      <c r="C470" t="s">
        <v>1084</v>
      </c>
      <c r="D470">
        <v>6481</v>
      </c>
      <c r="E470" t="s">
        <v>41</v>
      </c>
      <c r="F470" t="s">
        <v>1085</v>
      </c>
      <c r="G470">
        <v>2888</v>
      </c>
      <c r="H470" t="s">
        <v>42</v>
      </c>
      <c r="I470">
        <v>0</v>
      </c>
      <c r="J470" t="s">
        <v>539</v>
      </c>
      <c r="K470" t="s">
        <v>540</v>
      </c>
      <c r="L470">
        <v>49</v>
      </c>
      <c r="M470" t="s">
        <v>1083</v>
      </c>
      <c r="N470">
        <v>27</v>
      </c>
      <c r="O470">
        <v>49027</v>
      </c>
      <c r="P470">
        <v>900</v>
      </c>
      <c r="Q470">
        <v>9738</v>
      </c>
      <c r="R470">
        <v>1987</v>
      </c>
      <c r="S470">
        <v>2026</v>
      </c>
      <c r="T470">
        <v>0</v>
      </c>
      <c r="U470" s="106">
        <v>2227.6375009021494</v>
      </c>
      <c r="V470" s="104">
        <f>IFERROR(VLOOKUP($C$4&amp;"yr",LOOKUPS!$B$12:$D$26,2,FALSE),"")</f>
        <v>0.12499399999999999</v>
      </c>
      <c r="W470" s="106">
        <v>12.424874838679033</v>
      </c>
      <c r="X470" s="106">
        <v>18.405564878309313</v>
      </c>
      <c r="Y470" s="104">
        <v>0.29619859974676305</v>
      </c>
      <c r="Z470" s="104">
        <v>0.42085537147295654</v>
      </c>
      <c r="AA470" s="105">
        <v>9.1764221582531036</v>
      </c>
      <c r="AB470" s="105">
        <v>4.82</v>
      </c>
      <c r="AC470" s="106">
        <f>IFERROR((VLOOKUP($C$4&amp;"yr",LOOKUPS!$B$12:$D$26,3,FALSE))*SUM(AA470:AB470),"")</f>
        <v>15.849652481438394</v>
      </c>
      <c r="AD470" s="106">
        <f>IFERROR(VLOOKUP($C$4,LOOKUPS!$F$12:$I$26,4,FALSE),"")</f>
        <v>84.990216928104203</v>
      </c>
      <c r="AE470" s="106">
        <v>214.13</v>
      </c>
      <c r="AF470" s="107">
        <f t="shared" si="166"/>
        <v>0.94583958087634945</v>
      </c>
      <c r="AG470" s="108">
        <f t="shared" si="167"/>
        <v>30709756.800000001</v>
      </c>
      <c r="AH470" s="109">
        <f t="shared" si="168"/>
        <v>633.42126022791319</v>
      </c>
      <c r="AI470" s="108">
        <f t="shared" si="169"/>
        <v>13836.289607403651</v>
      </c>
      <c r="AJ470" s="108">
        <f t="shared" si="170"/>
        <v>2219508.0958386078</v>
      </c>
      <c r="AK470" s="108">
        <f t="shared" si="156"/>
        <v>30709756.799999997</v>
      </c>
      <c r="AL470" s="108">
        <f t="shared" si="157"/>
        <v>298279.97022516554</v>
      </c>
      <c r="AM470" s="108">
        <f t="shared" si="158"/>
        <v>2684519.7320264899</v>
      </c>
      <c r="AN470" s="107">
        <f t="shared" si="159"/>
        <v>0.13439012490398911</v>
      </c>
      <c r="AO470" s="107">
        <f t="shared" si="160"/>
        <v>0.8114494559723604</v>
      </c>
      <c r="AP470" s="108">
        <f t="shared" si="171"/>
        <v>176370652.9463309</v>
      </c>
      <c r="AQ470" s="108">
        <f t="shared" si="172"/>
        <v>11658476.100425303</v>
      </c>
      <c r="AR470" s="108">
        <f t="shared" si="173"/>
        <v>27577110.29422953</v>
      </c>
      <c r="AS470" s="108">
        <f>LOOKUPS!$C$4*('Unit Level Costs'!AK470-'Unit Level Costs'!AG470)</f>
        <v>-5.8813807940904981E-9</v>
      </c>
      <c r="AT470" s="108">
        <f t="shared" si="174"/>
        <v>42548704.832183987</v>
      </c>
      <c r="AU470" s="108">
        <f t="shared" si="176"/>
        <v>-228157914.37270755</v>
      </c>
      <c r="AV470" s="108">
        <f t="shared" si="161"/>
        <v>29997029.800462186</v>
      </c>
      <c r="AW470" s="112">
        <f t="shared" si="162"/>
        <v>13.515170256285215</v>
      </c>
      <c r="AX470" s="109">
        <f t="shared" si="163"/>
        <v>16.655591000538632</v>
      </c>
      <c r="AY470" s="112">
        <f t="shared" si="164"/>
        <v>15.109853035052735</v>
      </c>
      <c r="AZ470" s="108">
        <f t="shared" si="175"/>
        <v>13598.867731547462</v>
      </c>
      <c r="BA470" s="109">
        <f t="shared" si="155"/>
        <v>8560.7961759309892</v>
      </c>
    </row>
    <row r="471" spans="1:53" x14ac:dyDescent="0.2">
      <c r="A471" s="21" t="b">
        <f t="shared" si="165"/>
        <v>0</v>
      </c>
      <c r="B471" t="s">
        <v>803</v>
      </c>
      <c r="C471" t="s">
        <v>1086</v>
      </c>
      <c r="D471">
        <v>703</v>
      </c>
      <c r="E471" t="s">
        <v>41</v>
      </c>
      <c r="F471" t="s">
        <v>1087</v>
      </c>
      <c r="G471">
        <v>534</v>
      </c>
      <c r="H471" t="s">
        <v>42</v>
      </c>
      <c r="I471">
        <v>0</v>
      </c>
      <c r="J471" t="s">
        <v>380</v>
      </c>
      <c r="K471" t="s">
        <v>759</v>
      </c>
      <c r="L471">
        <v>13</v>
      </c>
      <c r="M471" t="s">
        <v>806</v>
      </c>
      <c r="N471">
        <v>15</v>
      </c>
      <c r="O471">
        <v>13015</v>
      </c>
      <c r="P471">
        <v>724</v>
      </c>
      <c r="Q471">
        <v>10032</v>
      </c>
      <c r="R471">
        <v>1971</v>
      </c>
      <c r="S471">
        <v>2028</v>
      </c>
      <c r="T471">
        <v>0</v>
      </c>
      <c r="U471" s="106">
        <v>2399.4951948659796</v>
      </c>
      <c r="V471" s="104">
        <f>IFERROR(VLOOKUP($C$4&amp;"yr",LOOKUPS!$B$12:$D$26,2,FALSE),"")</f>
        <v>0.12499399999999999</v>
      </c>
      <c r="W471" s="106">
        <v>13.084434648969367</v>
      </c>
      <c r="X471" s="106">
        <v>19.979649771129441</v>
      </c>
      <c r="Y471" s="104">
        <v>0.31192195268139977</v>
      </c>
      <c r="Z471" s="104">
        <v>0.45332350581004788</v>
      </c>
      <c r="AA471" s="105">
        <v>10.215229132230439</v>
      </c>
      <c r="AB471" s="105">
        <v>4.82</v>
      </c>
      <c r="AC471" s="106">
        <f>IFERROR((VLOOKUP($C$4&amp;"yr",LOOKUPS!$B$12:$D$26,3,FALSE))*SUM(AA471:AB471),"")</f>
        <v>17.026005219779229</v>
      </c>
      <c r="AD471" s="106">
        <f>IFERROR(VLOOKUP($C$4,LOOKUPS!$F$12:$I$26,4,FALSE),"")</f>
        <v>84.990216928104203</v>
      </c>
      <c r="AE471" s="106">
        <v>214.13</v>
      </c>
      <c r="AF471" s="107">
        <f t="shared" si="166"/>
        <v>0.97439542774199395</v>
      </c>
      <c r="AG471" s="108">
        <f t="shared" si="167"/>
        <v>25450140.671999998</v>
      </c>
      <c r="AH471" s="109">
        <f t="shared" si="168"/>
        <v>498.16850625866658</v>
      </c>
      <c r="AI471" s="108">
        <f t="shared" si="169"/>
        <v>14579.741410286399</v>
      </c>
      <c r="AJ471" s="108">
        <f t="shared" si="170"/>
        <v>1745582.4459303678</v>
      </c>
      <c r="AK471" s="108">
        <f t="shared" si="156"/>
        <v>25450140.671999998</v>
      </c>
      <c r="AL471" s="108">
        <f t="shared" si="157"/>
        <v>247193.98630569532</v>
      </c>
      <c r="AM471" s="108">
        <f t="shared" si="158"/>
        <v>2224745.876751258</v>
      </c>
      <c r="AN471" s="107">
        <f t="shared" si="159"/>
        <v>0.14161117790912753</v>
      </c>
      <c r="AO471" s="107">
        <f t="shared" si="160"/>
        <v>0.83278424983286636</v>
      </c>
      <c r="AP471" s="108">
        <f t="shared" si="171"/>
        <v>149411945.00753215</v>
      </c>
      <c r="AQ471" s="108">
        <f t="shared" si="172"/>
        <v>9953232.2820548639</v>
      </c>
      <c r="AR471" s="108">
        <f t="shared" si="173"/>
        <v>22839959.438163999</v>
      </c>
      <c r="AS471" s="108">
        <f>LOOKUPS!$C$4*('Unit Level Costs'!AK471-'Unit Level Costs'!AG471)</f>
        <v>0</v>
      </c>
      <c r="AT471" s="108">
        <f t="shared" si="174"/>
        <v>37878534.910249233</v>
      </c>
      <c r="AU471" s="108">
        <f t="shared" si="176"/>
        <v>-189081634.6749948</v>
      </c>
      <c r="AV471" s="108">
        <f t="shared" si="161"/>
        <v>31002036.963005453</v>
      </c>
      <c r="AW471" s="112">
        <f t="shared" si="162"/>
        <v>17.760282268696773</v>
      </c>
      <c r="AX471" s="109">
        <f t="shared" si="163"/>
        <v>21.326390685536058</v>
      </c>
      <c r="AY471" s="112">
        <f t="shared" si="164"/>
        <v>19.347174712452198</v>
      </c>
      <c r="AZ471" s="108">
        <f t="shared" si="175"/>
        <v>14007.354491815391</v>
      </c>
      <c r="BA471" s="109">
        <f t="shared" si="155"/>
        <v>8847.6132885289535</v>
      </c>
    </row>
    <row r="472" spans="1:53" x14ac:dyDescent="0.2">
      <c r="A472" s="21" t="b">
        <f t="shared" si="165"/>
        <v>0</v>
      </c>
      <c r="B472" t="s">
        <v>803</v>
      </c>
      <c r="C472" t="s">
        <v>1088</v>
      </c>
      <c r="D472">
        <v>703</v>
      </c>
      <c r="E472" t="s">
        <v>41</v>
      </c>
      <c r="F472" t="s">
        <v>1089</v>
      </c>
      <c r="G472">
        <v>535</v>
      </c>
      <c r="H472" t="s">
        <v>42</v>
      </c>
      <c r="I472">
        <v>0</v>
      </c>
      <c r="J472" t="s">
        <v>380</v>
      </c>
      <c r="K472" t="s">
        <v>759</v>
      </c>
      <c r="L472">
        <v>13</v>
      </c>
      <c r="M472" t="s">
        <v>806</v>
      </c>
      <c r="N472">
        <v>15</v>
      </c>
      <c r="O472">
        <v>13015</v>
      </c>
      <c r="P472">
        <v>724</v>
      </c>
      <c r="Q472">
        <v>9954</v>
      </c>
      <c r="R472">
        <v>1972</v>
      </c>
      <c r="S472">
        <v>2028</v>
      </c>
      <c r="T472">
        <v>0</v>
      </c>
      <c r="U472" s="106">
        <v>2367.5869487258969</v>
      </c>
      <c r="V472" s="104">
        <f>IFERROR(VLOOKUP($C$4&amp;"yr",LOOKUPS!$B$12:$D$26,2,FALSE),"")</f>
        <v>0.12499399999999999</v>
      </c>
      <c r="W472" s="106">
        <v>12.964213500341943</v>
      </c>
      <c r="X472" s="106">
        <v>19.83196370713577</v>
      </c>
      <c r="Y472" s="104">
        <v>0.30905598128565281</v>
      </c>
      <c r="Z472" s="104">
        <v>0.44729525535327597</v>
      </c>
      <c r="AA472" s="105">
        <v>10.215229132230439</v>
      </c>
      <c r="AB472" s="105">
        <v>4.82</v>
      </c>
      <c r="AC472" s="106">
        <f>IFERROR((VLOOKUP($C$4&amp;"yr",LOOKUPS!$B$12:$D$26,3,FALSE))*SUM(AA472:AB472),"")</f>
        <v>17.026005219779229</v>
      </c>
      <c r="AD472" s="106">
        <f>IFERROR(VLOOKUP($C$4,LOOKUPS!$F$12:$I$26,4,FALSE),"")</f>
        <v>84.990216928104203</v>
      </c>
      <c r="AE472" s="106">
        <v>214.13</v>
      </c>
      <c r="AF472" s="107">
        <f t="shared" si="166"/>
        <v>0.96681938673682288</v>
      </c>
      <c r="AG472" s="108">
        <f t="shared" si="167"/>
        <v>25252262.784000002</v>
      </c>
      <c r="AH472" s="109">
        <f t="shared" si="168"/>
        <v>500.24346954918735</v>
      </c>
      <c r="AI472" s="108">
        <f t="shared" si="169"/>
        <v>14406.376971786507</v>
      </c>
      <c r="AJ472" s="108">
        <f t="shared" si="170"/>
        <v>1752853.1173003528</v>
      </c>
      <c r="AK472" s="108">
        <f t="shared" si="156"/>
        <v>25252262.783999994</v>
      </c>
      <c r="AL472" s="108">
        <f t="shared" si="157"/>
        <v>245272.02349350986</v>
      </c>
      <c r="AM472" s="108">
        <f t="shared" si="158"/>
        <v>2207448.2114415886</v>
      </c>
      <c r="AN472" s="107">
        <f t="shared" si="159"/>
        <v>0.13992731112077675</v>
      </c>
      <c r="AO472" s="107">
        <f t="shared" si="160"/>
        <v>0.82689207561604616</v>
      </c>
      <c r="AP472" s="108">
        <f t="shared" si="171"/>
        <v>148039132.49179393</v>
      </c>
      <c r="AQ472" s="108">
        <f t="shared" si="172"/>
        <v>9920810.3328311611</v>
      </c>
      <c r="AR472" s="108">
        <f t="shared" si="173"/>
        <v>22724362.047421694</v>
      </c>
      <c r="AS472" s="108">
        <f>LOOKUPS!$C$4*('Unit Level Costs'!AK472-'Unit Level Costs'!AG472)</f>
        <v>-1.1762761588180996E-8</v>
      </c>
      <c r="AT472" s="108">
        <f t="shared" si="174"/>
        <v>37584024.770396814</v>
      </c>
      <c r="AU472" s="108">
        <f t="shared" si="176"/>
        <v>-187611502.34797624</v>
      </c>
      <c r="AV472" s="108">
        <f t="shared" si="161"/>
        <v>30656827.29446736</v>
      </c>
      <c r="AW472" s="112">
        <f t="shared" si="162"/>
        <v>17.489672689565289</v>
      </c>
      <c r="AX472" s="109">
        <f t="shared" si="163"/>
        <v>21.151094810692481</v>
      </c>
      <c r="AY472" s="112">
        <f t="shared" si="164"/>
        <v>19.188147338013682</v>
      </c>
      <c r="AZ472" s="108">
        <f t="shared" si="175"/>
        <v>13892.218672721905</v>
      </c>
      <c r="BA472" s="109">
        <f t="shared" si="155"/>
        <v>8749.0945475078079</v>
      </c>
    </row>
    <row r="473" spans="1:53" x14ac:dyDescent="0.2">
      <c r="A473" s="21" t="b">
        <f t="shared" si="165"/>
        <v>0</v>
      </c>
      <c r="B473" t="s">
        <v>1090</v>
      </c>
      <c r="C473" t="s">
        <v>1091</v>
      </c>
      <c r="D473">
        <v>8023</v>
      </c>
      <c r="E473" t="s">
        <v>41</v>
      </c>
      <c r="F473">
        <v>1</v>
      </c>
      <c r="G473">
        <v>3431</v>
      </c>
      <c r="H473" t="s">
        <v>42</v>
      </c>
      <c r="I473">
        <v>0</v>
      </c>
      <c r="J473" t="s">
        <v>486</v>
      </c>
      <c r="K473" t="s">
        <v>487</v>
      </c>
      <c r="L473">
        <v>55</v>
      </c>
      <c r="M473" t="s">
        <v>1092</v>
      </c>
      <c r="N473">
        <v>21</v>
      </c>
      <c r="O473">
        <v>55021</v>
      </c>
      <c r="P473">
        <v>575</v>
      </c>
      <c r="Q473">
        <v>10544</v>
      </c>
      <c r="R473">
        <v>1975</v>
      </c>
      <c r="S473">
        <v>2026</v>
      </c>
      <c r="T473">
        <v>0</v>
      </c>
      <c r="U473" s="106">
        <v>2499.0562694954656</v>
      </c>
      <c r="V473" s="104">
        <f>IFERROR(VLOOKUP($C$4&amp;"yr",LOOKUPS!$B$12:$D$26,2,FALSE),"")</f>
        <v>0.12499399999999999</v>
      </c>
      <c r="W473" s="106">
        <v>13.453223340038022</v>
      </c>
      <c r="X473" s="106">
        <v>21.444861515405957</v>
      </c>
      <c r="Y473" s="104">
        <v>0.32071356590207595</v>
      </c>
      <c r="Z473" s="104">
        <v>0.47213303520182276</v>
      </c>
      <c r="AA473" s="105">
        <v>11.370634226940677</v>
      </c>
      <c r="AB473" s="105">
        <v>4.82</v>
      </c>
      <c r="AC473" s="106">
        <f>IFERROR((VLOOKUP($C$4&amp;"yr",LOOKUPS!$B$12:$D$26,3,FALSE))*SUM(AA473:AB473),"")</f>
        <v>18.334394536662074</v>
      </c>
      <c r="AD473" s="106">
        <f>IFERROR(VLOOKUP($C$4,LOOKUPS!$F$12:$I$26,4,FALSE),"")</f>
        <v>84.990216928104203</v>
      </c>
      <c r="AE473" s="106">
        <v>214.13</v>
      </c>
      <c r="AF473" s="107">
        <f t="shared" si="166"/>
        <v>1.024125337929783</v>
      </c>
      <c r="AG473" s="108">
        <f t="shared" si="167"/>
        <v>21244051.199999999</v>
      </c>
      <c r="AH473" s="109">
        <f t="shared" si="168"/>
        <v>390.58969960630634</v>
      </c>
      <c r="AI473" s="108">
        <f t="shared" si="169"/>
        <v>15522.170723168019</v>
      </c>
      <c r="AJ473" s="108">
        <f t="shared" si="170"/>
        <v>1368626.3074204975</v>
      </c>
      <c r="AK473" s="108">
        <f t="shared" si="156"/>
        <v>21244051.199999999</v>
      </c>
      <c r="AL473" s="108">
        <f t="shared" si="157"/>
        <v>206340.77308609267</v>
      </c>
      <c r="AM473" s="108">
        <f t="shared" si="158"/>
        <v>1857066.957774834</v>
      </c>
      <c r="AN473" s="107">
        <f t="shared" si="159"/>
        <v>0.15076487421536638</v>
      </c>
      <c r="AO473" s="107">
        <f t="shared" si="160"/>
        <v>0.87336046371441656</v>
      </c>
      <c r="AP473" s="108">
        <f t="shared" si="171"/>
        <v>122007348.06636068</v>
      </c>
      <c r="AQ473" s="108">
        <f t="shared" si="172"/>
        <v>8376142.0174012529</v>
      </c>
      <c r="AR473" s="108">
        <f t="shared" si="173"/>
        <v>18412435.38277949</v>
      </c>
      <c r="AS473" s="108">
        <f>LOOKUPS!$C$4*('Unit Level Costs'!AK473-'Unit Level Costs'!AG473)</f>
        <v>0</v>
      </c>
      <c r="AT473" s="108">
        <f t="shared" si="174"/>
        <v>34048198.284842573</v>
      </c>
      <c r="AU473" s="108">
        <f t="shared" si="176"/>
        <v>-157832523.59129769</v>
      </c>
      <c r="AV473" s="108">
        <f t="shared" si="161"/>
        <v>25011600.160086304</v>
      </c>
      <c r="AW473" s="112">
        <f t="shared" si="162"/>
        <v>18.274966676058291</v>
      </c>
      <c r="AX473" s="109">
        <f t="shared" si="163"/>
        <v>20.924884323632597</v>
      </c>
      <c r="AY473" s="112">
        <f t="shared" si="164"/>
        <v>18.98293053037521</v>
      </c>
      <c r="AZ473" s="108">
        <f t="shared" si="175"/>
        <v>10915.185054965747</v>
      </c>
      <c r="BA473" s="109">
        <f t="shared" si="155"/>
        <v>7138.0137443168669</v>
      </c>
    </row>
    <row r="474" spans="1:53" x14ac:dyDescent="0.2">
      <c r="A474" s="21" t="b">
        <f t="shared" si="165"/>
        <v>0</v>
      </c>
      <c r="B474" t="s">
        <v>1090</v>
      </c>
      <c r="C474" t="s">
        <v>1093</v>
      </c>
      <c r="D474">
        <v>8023</v>
      </c>
      <c r="E474" t="s">
        <v>41</v>
      </c>
      <c r="F474">
        <v>2</v>
      </c>
      <c r="G474">
        <v>3432</v>
      </c>
      <c r="H474" t="s">
        <v>42</v>
      </c>
      <c r="I474">
        <v>0</v>
      </c>
      <c r="J474" t="s">
        <v>486</v>
      </c>
      <c r="K474" t="s">
        <v>487</v>
      </c>
      <c r="L474">
        <v>55</v>
      </c>
      <c r="M474" t="s">
        <v>1092</v>
      </c>
      <c r="N474">
        <v>21</v>
      </c>
      <c r="O474">
        <v>55021</v>
      </c>
      <c r="P474">
        <v>570</v>
      </c>
      <c r="Q474">
        <v>10533</v>
      </c>
      <c r="R474">
        <v>1978</v>
      </c>
      <c r="S474">
        <v>2026</v>
      </c>
      <c r="T474">
        <v>0</v>
      </c>
      <c r="U474" s="106">
        <v>2491.6562311350644</v>
      </c>
      <c r="V474" s="104">
        <f>IFERROR(VLOOKUP($C$4&amp;"yr",LOOKUPS!$B$12:$D$26,2,FALSE),"")</f>
        <v>0.12499399999999999</v>
      </c>
      <c r="W474" s="106">
        <v>13.426137028799998</v>
      </c>
      <c r="X474" s="106">
        <v>21.454729398634051</v>
      </c>
      <c r="Y474" s="104">
        <v>0.32006785094999995</v>
      </c>
      <c r="Z474" s="104">
        <v>0.4707349864206275</v>
      </c>
      <c r="AA474" s="105">
        <v>11.370634226940677</v>
      </c>
      <c r="AB474" s="105">
        <v>4.82</v>
      </c>
      <c r="AC474" s="106">
        <f>IFERROR((VLOOKUP($C$4&amp;"yr",LOOKUPS!$B$12:$D$26,3,FALSE))*SUM(AA474:AB474),"")</f>
        <v>18.334394536662074</v>
      </c>
      <c r="AD474" s="106">
        <f>IFERROR(VLOOKUP($C$4,LOOKUPS!$F$12:$I$26,4,FALSE),"")</f>
        <v>84.990216928104203</v>
      </c>
      <c r="AE474" s="106">
        <v>214.13</v>
      </c>
      <c r="AF474" s="107">
        <f t="shared" si="166"/>
        <v>1.0230569218905923</v>
      </c>
      <c r="AG474" s="108">
        <f t="shared" si="167"/>
        <v>21037350.239999998</v>
      </c>
      <c r="AH474" s="109">
        <f t="shared" si="168"/>
        <v>387.56132495850005</v>
      </c>
      <c r="AI474" s="108">
        <f t="shared" si="169"/>
        <v>15491.251611968471</v>
      </c>
      <c r="AJ474" s="108">
        <f t="shared" si="170"/>
        <v>1358014.8826545845</v>
      </c>
      <c r="AK474" s="108">
        <f t="shared" si="156"/>
        <v>21037350.240000006</v>
      </c>
      <c r="AL474" s="108">
        <f t="shared" si="157"/>
        <v>204333.11289536429</v>
      </c>
      <c r="AM474" s="108">
        <f t="shared" si="158"/>
        <v>1838998.0160582785</v>
      </c>
      <c r="AN474" s="107">
        <f t="shared" si="159"/>
        <v>0.15046456081242895</v>
      </c>
      <c r="AO474" s="107">
        <f t="shared" si="160"/>
        <v>0.87259236107816329</v>
      </c>
      <c r="AP474" s="108">
        <f t="shared" si="171"/>
        <v>120702904.76743434</v>
      </c>
      <c r="AQ474" s="108">
        <f t="shared" si="172"/>
        <v>8315023.3523606947</v>
      </c>
      <c r="AR474" s="108">
        <f t="shared" si="173"/>
        <v>18232893.901670199</v>
      </c>
      <c r="AS474" s="108">
        <f>LOOKUPS!$C$4*('Unit Level Costs'!AK474-'Unit Level Costs'!AG474)</f>
        <v>1.1762761588180996E-8</v>
      </c>
      <c r="AT474" s="108">
        <f t="shared" si="174"/>
        <v>33716915.178551294</v>
      </c>
      <c r="AU474" s="108">
        <f t="shared" si="176"/>
        <v>-156296840.31514636</v>
      </c>
      <c r="AV474" s="108">
        <f t="shared" si="161"/>
        <v>24670896.884870172</v>
      </c>
      <c r="AW474" s="112">
        <f t="shared" si="162"/>
        <v>18.16688255775566</v>
      </c>
      <c r="AX474" s="109">
        <f t="shared" si="163"/>
        <v>20.819437996579417</v>
      </c>
      <c r="AY474" s="112">
        <f t="shared" si="164"/>
        <v>18.887270250004008</v>
      </c>
      <c r="AZ474" s="108">
        <f t="shared" si="175"/>
        <v>10765.744042502285</v>
      </c>
      <c r="BA474" s="109">
        <f t="shared" si="155"/>
        <v>7040.7810744492481</v>
      </c>
    </row>
    <row r="475" spans="1:53" x14ac:dyDescent="0.2">
      <c r="A475" s="21" t="b">
        <f t="shared" si="165"/>
        <v>0</v>
      </c>
      <c r="B475" t="s">
        <v>844</v>
      </c>
      <c r="C475" t="s">
        <v>1094</v>
      </c>
      <c r="D475">
        <v>8223</v>
      </c>
      <c r="E475" t="s">
        <v>41</v>
      </c>
      <c r="F475">
        <v>1</v>
      </c>
      <c r="G475">
        <v>3470</v>
      </c>
      <c r="H475" t="s">
        <v>42</v>
      </c>
      <c r="I475">
        <v>0</v>
      </c>
      <c r="J475" t="s">
        <v>306</v>
      </c>
      <c r="K475" t="s">
        <v>307</v>
      </c>
      <c r="L475">
        <v>4</v>
      </c>
      <c r="M475" t="s">
        <v>709</v>
      </c>
      <c r="N475">
        <v>1</v>
      </c>
      <c r="O475">
        <v>4001</v>
      </c>
      <c r="P475">
        <v>387</v>
      </c>
      <c r="Q475">
        <v>10417</v>
      </c>
      <c r="R475">
        <v>1985</v>
      </c>
      <c r="S475">
        <v>2027</v>
      </c>
      <c r="T475">
        <v>0</v>
      </c>
      <c r="U475" s="106">
        <v>2455.0074918367955</v>
      </c>
      <c r="V475" s="104">
        <f>IFERROR(VLOOKUP($C$4&amp;"yr",LOOKUPS!$B$12:$D$26,2,FALSE),"")</f>
        <v>0.12499399999999999</v>
      </c>
      <c r="W475" s="106">
        <v>13.291229265008063</v>
      </c>
      <c r="X475" s="106">
        <v>23.63506499840592</v>
      </c>
      <c r="Y475" s="104">
        <v>0.31685176296127082</v>
      </c>
      <c r="Z475" s="104">
        <v>0.46381114051430655</v>
      </c>
      <c r="AA475" s="105">
        <v>14.597459993862486</v>
      </c>
      <c r="AB475" s="105">
        <v>4.82</v>
      </c>
      <c r="AC475" s="106">
        <f>IFERROR((VLOOKUP($C$4&amp;"yr",LOOKUPS!$B$12:$D$26,3,FALSE))*SUM(AA475:AB475),"")</f>
        <v>21.988476018743128</v>
      </c>
      <c r="AD475" s="106">
        <f>IFERROR(VLOOKUP($C$4,LOOKUPS!$F$12:$I$26,4,FALSE),"")</f>
        <v>84.990216928104203</v>
      </c>
      <c r="AE475" s="106">
        <v>214.13</v>
      </c>
      <c r="AF475" s="107">
        <f t="shared" si="166"/>
        <v>1.0117899891136712</v>
      </c>
      <c r="AG475" s="108">
        <f t="shared" si="167"/>
        <v>14125952.016000001</v>
      </c>
      <c r="AH475" s="109">
        <f t="shared" si="168"/>
        <v>264.37836773398817</v>
      </c>
      <c r="AI475" s="108">
        <f t="shared" si="169"/>
        <v>15248.520650737531</v>
      </c>
      <c r="AJ475" s="108">
        <f t="shared" si="170"/>
        <v>926381.80053989461</v>
      </c>
      <c r="AK475" s="108">
        <f t="shared" si="156"/>
        <v>14125952.016000001</v>
      </c>
      <c r="AL475" s="108">
        <f t="shared" si="157"/>
        <v>137203.57911576159</v>
      </c>
      <c r="AM475" s="108">
        <f t="shared" si="158"/>
        <v>1234832.2120418544</v>
      </c>
      <c r="AN475" s="107">
        <f t="shared" si="159"/>
        <v>0.14810694579254413</v>
      </c>
      <c r="AO475" s="107">
        <f t="shared" si="160"/>
        <v>0.86368304332112711</v>
      </c>
      <c r="AP475" s="108">
        <f t="shared" si="171"/>
        <v>81127464.878074735</v>
      </c>
      <c r="AQ475" s="108">
        <f t="shared" si="172"/>
        <v>6248599.905565273</v>
      </c>
      <c r="AR475" s="108">
        <f t="shared" si="173"/>
        <v>12312752.897906709</v>
      </c>
      <c r="AS475" s="108">
        <f>LOOKUPS!$C$4*('Unit Level Costs'!AK475-'Unit Level Costs'!AG475)</f>
        <v>0</v>
      </c>
      <c r="AT475" s="108">
        <f t="shared" si="174"/>
        <v>27152078.481653843</v>
      </c>
      <c r="AU475" s="108">
        <f t="shared" si="176"/>
        <v>-104948657.57124797</v>
      </c>
      <c r="AV475" s="108">
        <f t="shared" si="161"/>
        <v>21892238.591952592</v>
      </c>
      <c r="AW475" s="112">
        <f t="shared" si="162"/>
        <v>23.631982600687763</v>
      </c>
      <c r="AX475" s="109">
        <f t="shared" si="163"/>
        <v>27.361869361027995</v>
      </c>
      <c r="AY475" s="112">
        <f t="shared" si="164"/>
        <v>24.822525048560276</v>
      </c>
      <c r="AZ475" s="108">
        <f t="shared" si="175"/>
        <v>9606.3171937928273</v>
      </c>
      <c r="BA475" s="109">
        <f t="shared" si="155"/>
        <v>6247.7849862878393</v>
      </c>
    </row>
    <row r="476" spans="1:53" x14ac:dyDescent="0.2">
      <c r="A476" s="21" t="b">
        <f t="shared" si="165"/>
        <v>0</v>
      </c>
      <c r="B476" t="s">
        <v>1095</v>
      </c>
      <c r="C476" t="s">
        <v>1096</v>
      </c>
      <c r="D476">
        <v>876</v>
      </c>
      <c r="E476" t="s">
        <v>41</v>
      </c>
      <c r="F476">
        <v>1</v>
      </c>
      <c r="G476">
        <v>591</v>
      </c>
      <c r="H476" t="s">
        <v>42</v>
      </c>
      <c r="I476">
        <v>0</v>
      </c>
      <c r="J476" t="s">
        <v>550</v>
      </c>
      <c r="K476" t="s">
        <v>95</v>
      </c>
      <c r="L476">
        <v>17</v>
      </c>
      <c r="M476" t="s">
        <v>1097</v>
      </c>
      <c r="N476">
        <v>21</v>
      </c>
      <c r="O476">
        <v>17021</v>
      </c>
      <c r="P476">
        <v>554</v>
      </c>
      <c r="Q476">
        <v>10924</v>
      </c>
      <c r="R476">
        <v>1967</v>
      </c>
      <c r="S476">
        <v>2027</v>
      </c>
      <c r="T476">
        <v>0</v>
      </c>
      <c r="U476" s="106">
        <v>2722.5911102549526</v>
      </c>
      <c r="V476" s="104">
        <f>IFERROR(VLOOKUP($C$4&amp;"yr",LOOKUPS!$B$12:$D$26,2,FALSE),"")</f>
        <v>0.12499399999999999</v>
      </c>
      <c r="W476" s="106">
        <v>14.247853768983878</v>
      </c>
      <c r="X476" s="106">
        <v>22.607458031502652</v>
      </c>
      <c r="Y476" s="104">
        <v>0.33965688914886005</v>
      </c>
      <c r="Z476" s="104">
        <v>0.51436425029264599</v>
      </c>
      <c r="AA476" s="105">
        <v>11.382899518963084</v>
      </c>
      <c r="AB476" s="105">
        <v>4.82</v>
      </c>
      <c r="AC476" s="106">
        <f>IFERROR((VLOOKUP($C$4&amp;"yr",LOOKUPS!$B$12:$D$26,3,FALSE))*SUM(AA476:AB476),"")</f>
        <v>18.348283844510931</v>
      </c>
      <c r="AD476" s="106">
        <f>IFERROR(VLOOKUP($C$4,LOOKUPS!$F$12:$I$26,4,FALSE),"")</f>
        <v>84.990216928104203</v>
      </c>
      <c r="AE476" s="106">
        <v>214.13</v>
      </c>
      <c r="AF476" s="107">
        <f t="shared" si="166"/>
        <v>1.0610342556472827</v>
      </c>
      <c r="AG476" s="108">
        <f t="shared" si="167"/>
        <v>21205843.583999999</v>
      </c>
      <c r="AH476" s="109">
        <f t="shared" si="168"/>
        <v>365.83008341153152</v>
      </c>
      <c r="AI476" s="108">
        <f t="shared" si="169"/>
        <v>16542.915070196865</v>
      </c>
      <c r="AJ476" s="108">
        <f t="shared" si="170"/>
        <v>1281868.6122740065</v>
      </c>
      <c r="AK476" s="108">
        <f t="shared" si="156"/>
        <v>21205843.584000003</v>
      </c>
      <c r="AL476" s="108">
        <f t="shared" si="157"/>
        <v>205969.6673610596</v>
      </c>
      <c r="AM476" s="108">
        <f t="shared" si="158"/>
        <v>1853727.0062495365</v>
      </c>
      <c r="AN476" s="107">
        <f t="shared" si="159"/>
        <v>0.1606792345088113</v>
      </c>
      <c r="AO476" s="107">
        <f t="shared" si="160"/>
        <v>0.90035502113847143</v>
      </c>
      <c r="AP476" s="108">
        <f t="shared" si="171"/>
        <v>124494740.58561017</v>
      </c>
      <c r="AQ476" s="108">
        <f t="shared" si="172"/>
        <v>8270488.2573873131</v>
      </c>
      <c r="AR476" s="108">
        <f t="shared" si="173"/>
        <v>18263876.538730338</v>
      </c>
      <c r="AS476" s="108">
        <f>LOOKUPS!$C$4*('Unit Level Costs'!AK476-'Unit Level Costs'!AG476)</f>
        <v>5.8813807940904981E-9</v>
      </c>
      <c r="AT476" s="108">
        <f t="shared" si="174"/>
        <v>34012709.280901983</v>
      </c>
      <c r="AU476" s="108">
        <f t="shared" si="176"/>
        <v>-157548660.38663328</v>
      </c>
      <c r="AV476" s="108">
        <f t="shared" si="161"/>
        <v>27493154.275996506</v>
      </c>
      <c r="AW476" s="112">
        <f t="shared" si="162"/>
        <v>21.447716257927762</v>
      </c>
      <c r="AX476" s="109">
        <f t="shared" si="163"/>
        <v>23.821399064124481</v>
      </c>
      <c r="AY476" s="112">
        <f t="shared" si="164"/>
        <v>21.610631465231318</v>
      </c>
      <c r="AZ476" s="108">
        <f t="shared" si="175"/>
        <v>11972.28983173815</v>
      </c>
      <c r="BA476" s="109">
        <f t="shared" si="155"/>
        <v>7846.2198276245736</v>
      </c>
    </row>
    <row r="477" spans="1:53" x14ac:dyDescent="0.2">
      <c r="A477" s="21" t="b">
        <f t="shared" si="165"/>
        <v>0</v>
      </c>
      <c r="B477" t="s">
        <v>1095</v>
      </c>
      <c r="C477" t="s">
        <v>1098</v>
      </c>
      <c r="D477">
        <v>876</v>
      </c>
      <c r="E477" t="s">
        <v>41</v>
      </c>
      <c r="F477">
        <v>2</v>
      </c>
      <c r="G477">
        <v>592</v>
      </c>
      <c r="H477" t="s">
        <v>42</v>
      </c>
      <c r="I477">
        <v>0</v>
      </c>
      <c r="J477" t="s">
        <v>550</v>
      </c>
      <c r="K477" t="s">
        <v>95</v>
      </c>
      <c r="L477">
        <v>17</v>
      </c>
      <c r="M477" t="s">
        <v>1097</v>
      </c>
      <c r="N477">
        <v>21</v>
      </c>
      <c r="O477">
        <v>17021</v>
      </c>
      <c r="P477">
        <v>554</v>
      </c>
      <c r="Q477">
        <v>10767</v>
      </c>
      <c r="R477">
        <v>1968</v>
      </c>
      <c r="S477">
        <v>2027</v>
      </c>
      <c r="T477">
        <v>0</v>
      </c>
      <c r="U477" s="106">
        <v>2573.9282206469006</v>
      </c>
      <c r="V477" s="104">
        <f>IFERROR(VLOOKUP($C$4&amp;"yr",LOOKUPS!$B$12:$D$26,2,FALSE),"")</f>
        <v>0.12499399999999999</v>
      </c>
      <c r="W477" s="106">
        <v>13.724410651199998</v>
      </c>
      <c r="X477" s="106">
        <v>21.964432618148372</v>
      </c>
      <c r="Y477" s="104">
        <v>0.32717844404999991</v>
      </c>
      <c r="Z477" s="104">
        <v>0.48627818350444452</v>
      </c>
      <c r="AA477" s="105">
        <v>11.382899518963084</v>
      </c>
      <c r="AB477" s="105">
        <v>4.82</v>
      </c>
      <c r="AC477" s="106">
        <f>IFERROR((VLOOKUP($C$4&amp;"yr",LOOKUPS!$B$12:$D$26,3,FALSE))*SUM(AA477:AB477),"")</f>
        <v>18.348283844510931</v>
      </c>
      <c r="AD477" s="106">
        <f>IFERROR(VLOOKUP($C$4,LOOKUPS!$F$12:$I$26,4,FALSE),"")</f>
        <v>84.990216928104203</v>
      </c>
      <c r="AE477" s="106">
        <v>214.13</v>
      </c>
      <c r="AF477" s="107">
        <f t="shared" si="166"/>
        <v>1.0457850449061052</v>
      </c>
      <c r="AG477" s="108">
        <f t="shared" si="167"/>
        <v>20901072.671999998</v>
      </c>
      <c r="AH477" s="109">
        <f t="shared" si="168"/>
        <v>372.7431419963001</v>
      </c>
      <c r="AI477" s="108">
        <f t="shared" si="169"/>
        <v>16002.757201792354</v>
      </c>
      <c r="AJ477" s="108">
        <f t="shared" si="170"/>
        <v>1306091.9695550357</v>
      </c>
      <c r="AK477" s="108">
        <f t="shared" si="156"/>
        <v>20901072.672000006</v>
      </c>
      <c r="AL477" s="108">
        <f t="shared" si="157"/>
        <v>203009.46617324511</v>
      </c>
      <c r="AM477" s="108">
        <f t="shared" si="158"/>
        <v>1827085.195559206</v>
      </c>
      <c r="AN477" s="107">
        <f t="shared" si="159"/>
        <v>0.15543274968791604</v>
      </c>
      <c r="AO477" s="107">
        <f t="shared" si="160"/>
        <v>0.89035229521818926</v>
      </c>
      <c r="AP477" s="108">
        <f t="shared" si="171"/>
        <v>119921005.04505554</v>
      </c>
      <c r="AQ477" s="108">
        <f t="shared" si="172"/>
        <v>8187091.6262546442</v>
      </c>
      <c r="AR477" s="108">
        <f t="shared" si="173"/>
        <v>17925342.538407914</v>
      </c>
      <c r="AS477" s="108">
        <f>LOOKUPS!$C$4*('Unit Level Costs'!AK477-'Unit Level Costs'!AG477)</f>
        <v>1.1762761588180996E-8</v>
      </c>
      <c r="AT477" s="108">
        <f t="shared" si="174"/>
        <v>33523877.776224073</v>
      </c>
      <c r="AU477" s="108">
        <f t="shared" si="176"/>
        <v>-155284367.11670461</v>
      </c>
      <c r="AV477" s="108">
        <f t="shared" si="161"/>
        <v>24272949.869237572</v>
      </c>
      <c r="AW477" s="112">
        <f t="shared" si="162"/>
        <v>18.584410925906674</v>
      </c>
      <c r="AX477" s="109">
        <f t="shared" si="163"/>
        <v>20.873098239559642</v>
      </c>
      <c r="AY477" s="112">
        <f t="shared" si="164"/>
        <v>18.935950503093206</v>
      </c>
      <c r="AZ477" s="108">
        <f t="shared" si="175"/>
        <v>10490.516578713636</v>
      </c>
      <c r="BA477" s="109">
        <f t="shared" si="155"/>
        <v>6927.2117206728226</v>
      </c>
    </row>
    <row r="478" spans="1:53" x14ac:dyDescent="0.2">
      <c r="A478" s="21" t="b">
        <f t="shared" si="165"/>
        <v>0</v>
      </c>
      <c r="B478" t="s">
        <v>1099</v>
      </c>
      <c r="C478" t="s">
        <v>1100</v>
      </c>
      <c r="D478">
        <v>889</v>
      </c>
      <c r="E478" t="s">
        <v>41</v>
      </c>
      <c r="F478">
        <v>1</v>
      </c>
      <c r="G478">
        <v>611</v>
      </c>
      <c r="H478" t="s">
        <v>42</v>
      </c>
      <c r="I478">
        <v>0</v>
      </c>
      <c r="J478" t="s">
        <v>574</v>
      </c>
      <c r="K478" t="s">
        <v>95</v>
      </c>
      <c r="L478">
        <v>17</v>
      </c>
      <c r="M478" t="s">
        <v>347</v>
      </c>
      <c r="N478">
        <v>157</v>
      </c>
      <c r="O478">
        <v>17157</v>
      </c>
      <c r="P478">
        <v>576</v>
      </c>
      <c r="Q478">
        <v>10318</v>
      </c>
      <c r="R478">
        <v>1973</v>
      </c>
      <c r="S478">
        <v>2025</v>
      </c>
      <c r="T478">
        <v>0</v>
      </c>
      <c r="U478" s="106">
        <v>2418.622714836833</v>
      </c>
      <c r="V478" s="104">
        <f>IFERROR(VLOOKUP($C$4&amp;"yr",LOOKUPS!$B$12:$D$26,2,FALSE),"")</f>
        <v>0.12499399999999999</v>
      </c>
      <c r="W478" s="106">
        <v>13.156024740966059</v>
      </c>
      <c r="X478" s="106">
        <v>21.071228371737476</v>
      </c>
      <c r="Y478" s="104">
        <v>0.31362860045696933</v>
      </c>
      <c r="Z478" s="104">
        <v>0.45693716356155789</v>
      </c>
      <c r="AA478" s="105">
        <v>11.507296866328335</v>
      </c>
      <c r="AB478" s="105">
        <v>4.82</v>
      </c>
      <c r="AC478" s="106">
        <f>IFERROR((VLOOKUP($C$4&amp;"yr",LOOKUPS!$B$12:$D$26,3,FALSE))*SUM(AA478:AB478),"")</f>
        <v>18.489152325259731</v>
      </c>
      <c r="AD478" s="106">
        <f>IFERROR(VLOOKUP($C$4,LOOKUPS!$F$12:$I$26,4,FALSE),"")</f>
        <v>84.990216928104203</v>
      </c>
      <c r="AE478" s="106">
        <v>214.13</v>
      </c>
      <c r="AF478" s="107">
        <f t="shared" si="166"/>
        <v>1.0021742447609541</v>
      </c>
      <c r="AG478" s="108">
        <f t="shared" si="167"/>
        <v>20824860.671999998</v>
      </c>
      <c r="AH478" s="109">
        <f t="shared" si="168"/>
        <v>395.34992613678571</v>
      </c>
      <c r="AI478" s="108">
        <f t="shared" si="169"/>
        <v>15032.677653628156</v>
      </c>
      <c r="AJ478" s="108">
        <f t="shared" si="170"/>
        <v>1385306.1411832974</v>
      </c>
      <c r="AK478" s="108">
        <f t="shared" si="156"/>
        <v>20824860.672000006</v>
      </c>
      <c r="AL478" s="108">
        <f t="shared" si="157"/>
        <v>202269.22868980136</v>
      </c>
      <c r="AM478" s="108">
        <f t="shared" si="158"/>
        <v>1820423.058208212</v>
      </c>
      <c r="AN478" s="107">
        <f t="shared" si="159"/>
        <v>0.14601049015564713</v>
      </c>
      <c r="AO478" s="107">
        <f t="shared" si="160"/>
        <v>0.85616375460530691</v>
      </c>
      <c r="AP478" s="108">
        <f t="shared" si="171"/>
        <v>119519551.74406677</v>
      </c>
      <c r="AQ478" s="108">
        <f t="shared" si="172"/>
        <v>8330508.5803777548</v>
      </c>
      <c r="AR478" s="108">
        <f t="shared" si="173"/>
        <v>18225121.867219679</v>
      </c>
      <c r="AS478" s="108">
        <f>LOOKUPS!$C$4*('Unit Level Costs'!AK478-'Unit Level Costs'!AG478)</f>
        <v>1.1762761588180996E-8</v>
      </c>
      <c r="AT478" s="108">
        <f t="shared" si="174"/>
        <v>33658079.219626792</v>
      </c>
      <c r="AU478" s="108">
        <f t="shared" si="176"/>
        <v>-154718150.6180388</v>
      </c>
      <c r="AV478" s="108">
        <f t="shared" si="161"/>
        <v>25015110.7932522</v>
      </c>
      <c r="AW478" s="112">
        <f t="shared" si="162"/>
        <v>18.057460405022717</v>
      </c>
      <c r="AX478" s="109">
        <f t="shared" si="163"/>
        <v>21.091129247053022</v>
      </c>
      <c r="AY478" s="112">
        <f t="shared" si="164"/>
        <v>19.133746935546604</v>
      </c>
      <c r="AZ478" s="108">
        <f t="shared" si="175"/>
        <v>11021.038234874844</v>
      </c>
      <c r="BA478" s="109">
        <f t="shared" si="155"/>
        <v>7139.0156373436639</v>
      </c>
    </row>
    <row r="479" spans="1:53" x14ac:dyDescent="0.2">
      <c r="A479" s="21" t="b">
        <f t="shared" si="165"/>
        <v>0</v>
      </c>
      <c r="B479" t="s">
        <v>1099</v>
      </c>
      <c r="C479" t="s">
        <v>1101</v>
      </c>
      <c r="D479">
        <v>889</v>
      </c>
      <c r="E479" t="s">
        <v>41</v>
      </c>
      <c r="F479">
        <v>2</v>
      </c>
      <c r="G479">
        <v>612</v>
      </c>
      <c r="H479" t="s">
        <v>42</v>
      </c>
      <c r="I479">
        <v>0</v>
      </c>
      <c r="J479" t="s">
        <v>574</v>
      </c>
      <c r="K479" t="s">
        <v>95</v>
      </c>
      <c r="L479">
        <v>17</v>
      </c>
      <c r="M479" t="s">
        <v>347</v>
      </c>
      <c r="N479">
        <v>157</v>
      </c>
      <c r="O479">
        <v>17157</v>
      </c>
      <c r="P479">
        <v>581</v>
      </c>
      <c r="Q479">
        <v>10270</v>
      </c>
      <c r="R479">
        <v>1973</v>
      </c>
      <c r="S479">
        <v>2025</v>
      </c>
      <c r="T479">
        <v>0</v>
      </c>
      <c r="U479" s="106">
        <v>2402.0227502217222</v>
      </c>
      <c r="V479" s="104">
        <f>IFERROR(VLOOKUP($C$4&amp;"yr",LOOKUPS!$B$12:$D$26,2,FALSE),"")</f>
        <v>0.12499399999999999</v>
      </c>
      <c r="W479" s="106">
        <v>13.093915138949027</v>
      </c>
      <c r="X479" s="106">
        <v>20.952677763006466</v>
      </c>
      <c r="Y479" s="104">
        <v>0.31214795961453579</v>
      </c>
      <c r="Z479" s="104">
        <v>0.45380102302177022</v>
      </c>
      <c r="AA479" s="105">
        <v>11.507296866328335</v>
      </c>
      <c r="AB479" s="105">
        <v>4.82</v>
      </c>
      <c r="AC479" s="106">
        <f>IFERROR((VLOOKUP($C$4&amp;"yr",LOOKUPS!$B$12:$D$26,3,FALSE))*SUM(AA479:AB479),"")</f>
        <v>18.489152325259731</v>
      </c>
      <c r="AD479" s="106">
        <f>IFERROR(VLOOKUP($C$4,LOOKUPS!$F$12:$I$26,4,FALSE),"")</f>
        <v>84.990216928104203</v>
      </c>
      <c r="AE479" s="106">
        <v>214.13</v>
      </c>
      <c r="AF479" s="107">
        <f t="shared" si="166"/>
        <v>0.99751206568084894</v>
      </c>
      <c r="AG479" s="108">
        <f t="shared" si="167"/>
        <v>20907912.48</v>
      </c>
      <c r="AH479" s="109">
        <f t="shared" si="168"/>
        <v>399.6420354639547</v>
      </c>
      <c r="AI479" s="108">
        <f t="shared" si="169"/>
        <v>14930.53650643358</v>
      </c>
      <c r="AJ479" s="108">
        <f t="shared" si="170"/>
        <v>1400345.6922656975</v>
      </c>
      <c r="AK479" s="108">
        <f t="shared" si="156"/>
        <v>20907912.48</v>
      </c>
      <c r="AL479" s="108">
        <f t="shared" si="157"/>
        <v>203075.90036026487</v>
      </c>
      <c r="AM479" s="108">
        <f t="shared" si="158"/>
        <v>1827683.1032423838</v>
      </c>
      <c r="AN479" s="107">
        <f t="shared" si="159"/>
        <v>0.14501840615633774</v>
      </c>
      <c r="AO479" s="107">
        <f t="shared" si="160"/>
        <v>0.85249365952451117</v>
      </c>
      <c r="AP479" s="108">
        <f t="shared" si="171"/>
        <v>119987897.94560015</v>
      </c>
      <c r="AQ479" s="108">
        <f t="shared" si="172"/>
        <v>8373570.7896282459</v>
      </c>
      <c r="AR479" s="108">
        <f t="shared" si="173"/>
        <v>18336007.659719873</v>
      </c>
      <c r="AS479" s="108">
        <f>LOOKUPS!$C$4*('Unit Level Costs'!AK479-'Unit Level Costs'!AG479)</f>
        <v>0</v>
      </c>
      <c r="AT479" s="108">
        <f t="shared" si="174"/>
        <v>33792311.298151843</v>
      </c>
      <c r="AU479" s="108">
        <f t="shared" si="176"/>
        <v>-155335183.42040086</v>
      </c>
      <c r="AV479" s="108">
        <f t="shared" si="161"/>
        <v>25154604.272699267</v>
      </c>
      <c r="AW479" s="112">
        <f t="shared" si="162"/>
        <v>17.963138967493254</v>
      </c>
      <c r="AX479" s="109">
        <f t="shared" si="163"/>
        <v>21.071287471524911</v>
      </c>
      <c r="AY479" s="112">
        <f t="shared" si="164"/>
        <v>19.115746594869737</v>
      </c>
      <c r="AZ479" s="108">
        <f t="shared" si="175"/>
        <v>11106.248771619317</v>
      </c>
      <c r="BA479" s="109">
        <f t="shared" si="155"/>
        <v>7178.8254202908856</v>
      </c>
    </row>
    <row r="480" spans="1:53" x14ac:dyDescent="0.2">
      <c r="A480" s="21" t="b">
        <f t="shared" si="165"/>
        <v>0</v>
      </c>
      <c r="B480" t="s">
        <v>1102</v>
      </c>
      <c r="C480" t="s">
        <v>1103</v>
      </c>
      <c r="D480">
        <v>997</v>
      </c>
      <c r="E480" t="s">
        <v>41</v>
      </c>
      <c r="F480">
        <v>12</v>
      </c>
      <c r="G480">
        <v>702</v>
      </c>
      <c r="H480" t="s">
        <v>42</v>
      </c>
      <c r="I480">
        <v>0</v>
      </c>
      <c r="J480" t="s">
        <v>167</v>
      </c>
      <c r="K480" t="s">
        <v>43</v>
      </c>
      <c r="L480">
        <v>18</v>
      </c>
      <c r="M480" t="s">
        <v>1104</v>
      </c>
      <c r="N480">
        <v>91</v>
      </c>
      <c r="O480">
        <v>18091</v>
      </c>
      <c r="P480">
        <v>469</v>
      </c>
      <c r="Q480">
        <v>10791</v>
      </c>
      <c r="R480">
        <v>1974</v>
      </c>
      <c r="S480">
        <v>2028</v>
      </c>
      <c r="T480">
        <v>0</v>
      </c>
      <c r="U480" s="106">
        <v>2672.7088685637168</v>
      </c>
      <c r="V480" s="104">
        <f>IFERROR(VLOOKUP($C$4&amp;"yr",LOOKUPS!$B$12:$D$26,2,FALSE),"")</f>
        <v>0.12499399999999999</v>
      </c>
      <c r="W480" s="106">
        <v>14.074396012239244</v>
      </c>
      <c r="X480" s="106">
        <v>23.319520418742194</v>
      </c>
      <c r="Y480" s="104">
        <v>0.33552180164656725</v>
      </c>
      <c r="Z480" s="104">
        <v>0.50494027114506612</v>
      </c>
      <c r="AA480" s="105">
        <v>12.682740863371389</v>
      </c>
      <c r="AB480" s="105">
        <v>4.82</v>
      </c>
      <c r="AC480" s="106">
        <f>IFERROR((VLOOKUP($C$4&amp;"yr",LOOKUPS!$B$12:$D$26,3,FALSE))*SUM(AA480:AB480),"")</f>
        <v>19.820233844084868</v>
      </c>
      <c r="AD480" s="106">
        <f>IFERROR(VLOOKUP($C$4,LOOKUPS!$F$12:$I$26,4,FALSE),"")</f>
        <v>84.990216928104203</v>
      </c>
      <c r="AE480" s="106">
        <v>205.4</v>
      </c>
      <c r="AF480" s="107">
        <f t="shared" si="166"/>
        <v>1.0053848317155039</v>
      </c>
      <c r="AG480" s="108">
        <f t="shared" si="167"/>
        <v>17733670.416000001</v>
      </c>
      <c r="AH480" s="109">
        <f t="shared" si="168"/>
        <v>311.64027502775991</v>
      </c>
      <c r="AI480" s="108">
        <f t="shared" si="169"/>
        <v>16239.810465926408</v>
      </c>
      <c r="AJ480" s="108">
        <f t="shared" si="170"/>
        <v>1091987.5236972708</v>
      </c>
      <c r="AK480" s="108">
        <f t="shared" si="156"/>
        <v>17733670.416000001</v>
      </c>
      <c r="AL480" s="108">
        <f t="shared" si="157"/>
        <v>165222.53032052983</v>
      </c>
      <c r="AM480" s="108">
        <f t="shared" si="158"/>
        <v>1487002.7728847682</v>
      </c>
      <c r="AN480" s="107">
        <f t="shared" si="159"/>
        <v>0.15130441212470674</v>
      </c>
      <c r="AO480" s="107">
        <f t="shared" si="160"/>
        <v>0.85408041959079717</v>
      </c>
      <c r="AP480" s="108">
        <f t="shared" si="171"/>
        <v>104110468.31617999</v>
      </c>
      <c r="AQ480" s="108">
        <f t="shared" si="172"/>
        <v>7267301.75681228</v>
      </c>
      <c r="AR480" s="108">
        <f t="shared" si="173"/>
        <v>15369064.848939875</v>
      </c>
      <c r="AS480" s="108">
        <f>LOOKUPS!$C$4*('Unit Level Costs'!AK480-'Unit Level Costs'!AG480)</f>
        <v>0</v>
      </c>
      <c r="AT480" s="108">
        <f t="shared" si="174"/>
        <v>29472742.685378727</v>
      </c>
      <c r="AU480" s="108">
        <f t="shared" si="176"/>
        <v>-126380688.24016891</v>
      </c>
      <c r="AV480" s="108">
        <f t="shared" si="161"/>
        <v>29838889.367141947</v>
      </c>
      <c r="AW480" s="112">
        <f t="shared" si="162"/>
        <v>27.325302459604028</v>
      </c>
      <c r="AX480" s="109">
        <f t="shared" si="163"/>
        <v>31.993828488300895</v>
      </c>
      <c r="AY480" s="112">
        <f t="shared" si="164"/>
        <v>29.024610803139701</v>
      </c>
      <c r="AZ480" s="108">
        <f t="shared" si="175"/>
        <v>13612.542466672519</v>
      </c>
      <c r="BA480" s="109">
        <f t="shared" si="155"/>
        <v>8515.6647737277235</v>
      </c>
    </row>
    <row r="481" spans="1:53" x14ac:dyDescent="0.2">
      <c r="A481" s="21" t="b">
        <f t="shared" si="165"/>
        <v>0</v>
      </c>
      <c r="B481" t="s">
        <v>1105</v>
      </c>
      <c r="C481" t="s">
        <v>1106</v>
      </c>
      <c r="D481">
        <v>6004</v>
      </c>
      <c r="E481" t="s">
        <v>41</v>
      </c>
      <c r="F481">
        <v>1</v>
      </c>
      <c r="G481">
        <v>2673</v>
      </c>
      <c r="H481" t="s">
        <v>42</v>
      </c>
      <c r="I481">
        <v>0</v>
      </c>
      <c r="J481" t="s">
        <v>177</v>
      </c>
      <c r="K481" t="s">
        <v>86</v>
      </c>
      <c r="L481">
        <v>54</v>
      </c>
      <c r="M481" t="s">
        <v>1107</v>
      </c>
      <c r="N481">
        <v>73</v>
      </c>
      <c r="O481">
        <v>54073</v>
      </c>
      <c r="P481">
        <v>644</v>
      </c>
      <c r="Q481">
        <v>10492</v>
      </c>
      <c r="R481">
        <v>1979</v>
      </c>
      <c r="S481">
        <v>2023</v>
      </c>
      <c r="T481">
        <v>0</v>
      </c>
      <c r="U481" s="106">
        <v>2562.1022813000009</v>
      </c>
      <c r="V481" s="104">
        <f>IFERROR(VLOOKUP($C$4&amp;"yr",LOOKUPS!$B$12:$D$26,2,FALSE),"")</f>
        <v>0.12499399999999999</v>
      </c>
      <c r="W481" s="106">
        <v>13.681920708024155</v>
      </c>
      <c r="X481" s="106">
        <v>21.198854987539033</v>
      </c>
      <c r="Y481" s="104">
        <v>0.32616551942617794</v>
      </c>
      <c r="Z481" s="104">
        <v>0.48404397345238687</v>
      </c>
      <c r="AA481" s="105">
        <v>10.441638879371467</v>
      </c>
      <c r="AB481" s="105">
        <v>9.64</v>
      </c>
      <c r="AC481" s="106">
        <f>IFERROR((VLOOKUP($C$4&amp;"yr",LOOKUPS!$B$12:$D$26,3,FALSE))*SUM(AA481:AB481),"")</f>
        <v>22.7405971252517</v>
      </c>
      <c r="AD481" s="106">
        <f>IFERROR(VLOOKUP($C$4,LOOKUPS!$F$12:$I$26,4,FALSE),"")</f>
        <v>84.990216928104203</v>
      </c>
      <c r="AE481" s="106">
        <v>214.13</v>
      </c>
      <c r="AF481" s="107">
        <f t="shared" si="166"/>
        <v>1.0190746439263358</v>
      </c>
      <c r="AG481" s="108">
        <f t="shared" si="167"/>
        <v>23675995.392000001</v>
      </c>
      <c r="AH481" s="109">
        <f t="shared" si="168"/>
        <v>433.94940548954145</v>
      </c>
      <c r="AI481" s="108">
        <f t="shared" si="169"/>
        <v>15570.589369462443</v>
      </c>
      <c r="AJ481" s="108">
        <f t="shared" si="170"/>
        <v>1520558.7168353533</v>
      </c>
      <c r="AK481" s="108">
        <f t="shared" si="156"/>
        <v>23675995.392000005</v>
      </c>
      <c r="AL481" s="108">
        <f t="shared" si="157"/>
        <v>229961.93836927155</v>
      </c>
      <c r="AM481" s="108">
        <f t="shared" si="158"/>
        <v>2069657.4453234437</v>
      </c>
      <c r="AN481" s="107">
        <f t="shared" si="159"/>
        <v>0.15123515838170157</v>
      </c>
      <c r="AO481" s="107">
        <f t="shared" si="160"/>
        <v>0.8678394855446343</v>
      </c>
      <c r="AP481" s="108">
        <f t="shared" si="171"/>
        <v>138971174.28512099</v>
      </c>
      <c r="AQ481" s="108">
        <f t="shared" si="172"/>
        <v>9199230.5189015642</v>
      </c>
      <c r="AR481" s="108">
        <f t="shared" si="173"/>
        <v>20804163.795636255</v>
      </c>
      <c r="AS481" s="108">
        <f>LOOKUPS!$C$4*('Unit Level Costs'!AK481-'Unit Level Costs'!AG481)</f>
        <v>5.8813807940904981E-9</v>
      </c>
      <c r="AT481" s="108">
        <f t="shared" si="174"/>
        <v>47065246.15137808</v>
      </c>
      <c r="AU481" s="108">
        <f t="shared" si="176"/>
        <v>-175900635.24490544</v>
      </c>
      <c r="AV481" s="108">
        <f t="shared" si="161"/>
        <v>40139179.50613144</v>
      </c>
      <c r="AW481" s="112">
        <f t="shared" si="162"/>
        <v>26.39765177215299</v>
      </c>
      <c r="AX481" s="109">
        <f t="shared" si="163"/>
        <v>30.41766618349531</v>
      </c>
      <c r="AY481" s="112">
        <f t="shared" si="164"/>
        <v>27.594725740266089</v>
      </c>
      <c r="AZ481" s="108">
        <f t="shared" si="175"/>
        <v>17771.003376731362</v>
      </c>
      <c r="BA481" s="109">
        <f t="shared" si="155"/>
        <v>11455.24529284573</v>
      </c>
    </row>
    <row r="482" spans="1:53" x14ac:dyDescent="0.2">
      <c r="A482" s="21" t="b">
        <f t="shared" si="165"/>
        <v>0</v>
      </c>
      <c r="B482" t="s">
        <v>1105</v>
      </c>
      <c r="C482" t="s">
        <v>1108</v>
      </c>
      <c r="D482">
        <v>6004</v>
      </c>
      <c r="E482" t="s">
        <v>41</v>
      </c>
      <c r="F482">
        <v>2</v>
      </c>
      <c r="G482">
        <v>2674</v>
      </c>
      <c r="H482" t="s">
        <v>42</v>
      </c>
      <c r="I482">
        <v>0</v>
      </c>
      <c r="J482" t="s">
        <v>177</v>
      </c>
      <c r="K482" t="s">
        <v>86</v>
      </c>
      <c r="L482">
        <v>54</v>
      </c>
      <c r="M482" t="s">
        <v>1107</v>
      </c>
      <c r="N482">
        <v>73</v>
      </c>
      <c r="O482">
        <v>54073</v>
      </c>
      <c r="P482">
        <v>644</v>
      </c>
      <c r="Q482">
        <v>10383</v>
      </c>
      <c r="R482">
        <v>1980</v>
      </c>
      <c r="S482">
        <v>2023</v>
      </c>
      <c r="T482">
        <v>0</v>
      </c>
      <c r="U482" s="106">
        <v>2521.3675308512111</v>
      </c>
      <c r="V482" s="104">
        <f>IFERROR(VLOOKUP($C$4&amp;"yr",LOOKUPS!$B$12:$D$26,2,FALSE),"")</f>
        <v>0.12499399999999999</v>
      </c>
      <c r="W482" s="106">
        <v>13.534578601990972</v>
      </c>
      <c r="X482" s="106">
        <v>21.017852094545425</v>
      </c>
      <c r="Y482" s="104">
        <v>0.32265300714276191</v>
      </c>
      <c r="Z482" s="104">
        <v>0.47634817980326694</v>
      </c>
      <c r="AA482" s="105">
        <v>10.441638879371467</v>
      </c>
      <c r="AB482" s="105">
        <v>9.64</v>
      </c>
      <c r="AC482" s="106">
        <f>IFERROR((VLOOKUP($C$4&amp;"yr",LOOKUPS!$B$12:$D$26,3,FALSE))*SUM(AA482:AB482),"")</f>
        <v>22.7405971252517</v>
      </c>
      <c r="AD482" s="106">
        <f>IFERROR(VLOOKUP($C$4,LOOKUPS!$F$12:$I$26,4,FALSE),"")</f>
        <v>84.990216928104203</v>
      </c>
      <c r="AE482" s="106">
        <v>214.13</v>
      </c>
      <c r="AF482" s="107">
        <f t="shared" si="166"/>
        <v>1.0084876122652635</v>
      </c>
      <c r="AG482" s="108">
        <f t="shared" si="167"/>
        <v>23430028.607999999</v>
      </c>
      <c r="AH482" s="109">
        <f t="shared" si="168"/>
        <v>436.21146340006135</v>
      </c>
      <c r="AI482" s="108">
        <f t="shared" si="169"/>
        <v>15328.923150897321</v>
      </c>
      <c r="AJ482" s="108">
        <f t="shared" si="170"/>
        <v>1528484.967753815</v>
      </c>
      <c r="AK482" s="108">
        <f t="shared" si="156"/>
        <v>23430028.607999999</v>
      </c>
      <c r="AL482" s="108">
        <f t="shared" si="157"/>
        <v>227572.89421350989</v>
      </c>
      <c r="AM482" s="108">
        <f t="shared" si="158"/>
        <v>2048156.0479215891</v>
      </c>
      <c r="AN482" s="107">
        <f t="shared" si="159"/>
        <v>0.14888788507219644</v>
      </c>
      <c r="AO482" s="107">
        <f t="shared" si="160"/>
        <v>0.8595997271930671</v>
      </c>
      <c r="AP482" s="108">
        <f t="shared" si="171"/>
        <v>137474578.45372835</v>
      </c>
      <c r="AQ482" s="108">
        <f t="shared" si="172"/>
        <v>9168228.0196877029</v>
      </c>
      <c r="AR482" s="108">
        <f t="shared" si="173"/>
        <v>20687399.938025646</v>
      </c>
      <c r="AS482" s="108">
        <f>LOOKUPS!$C$4*('Unit Level Costs'!AK482-'Unit Level Costs'!AG482)</f>
        <v>0</v>
      </c>
      <c r="AT482" s="108">
        <f t="shared" si="174"/>
        <v>46576291.53543257</v>
      </c>
      <c r="AU482" s="108">
        <f t="shared" si="176"/>
        <v>-174073226.81546444</v>
      </c>
      <c r="AV482" s="108">
        <f t="shared" si="161"/>
        <v>39833271.131409854</v>
      </c>
      <c r="AW482" s="112">
        <f t="shared" si="162"/>
        <v>26.060623409301066</v>
      </c>
      <c r="AX482" s="109">
        <f t="shared" si="163"/>
        <v>30.317161098223359</v>
      </c>
      <c r="AY482" s="112">
        <f t="shared" si="164"/>
        <v>27.50354812503253</v>
      </c>
      <c r="AZ482" s="108">
        <f t="shared" si="175"/>
        <v>17712.284992520948</v>
      </c>
      <c r="BA482" s="109">
        <f t="shared" si="155"/>
        <v>11367.942674489113</v>
      </c>
    </row>
    <row r="483" spans="1:53" x14ac:dyDescent="0.2">
      <c r="A483" s="21" t="b">
        <f t="shared" si="165"/>
        <v>0</v>
      </c>
      <c r="B483" t="s">
        <v>1113</v>
      </c>
      <c r="C483" t="s">
        <v>1114</v>
      </c>
      <c r="D483">
        <v>10043</v>
      </c>
      <c r="E483" t="s">
        <v>41</v>
      </c>
      <c r="F483" t="s">
        <v>1115</v>
      </c>
      <c r="G483">
        <v>3524</v>
      </c>
      <c r="H483" t="s">
        <v>42</v>
      </c>
      <c r="I483">
        <v>0</v>
      </c>
      <c r="J483" t="s">
        <v>878</v>
      </c>
      <c r="K483" t="s">
        <v>879</v>
      </c>
      <c r="L483">
        <v>34</v>
      </c>
      <c r="M483" t="s">
        <v>880</v>
      </c>
      <c r="N483">
        <v>15</v>
      </c>
      <c r="O483">
        <v>34015</v>
      </c>
      <c r="P483">
        <v>219</v>
      </c>
      <c r="Q483">
        <v>11837</v>
      </c>
      <c r="R483">
        <v>1994</v>
      </c>
      <c r="S483">
        <v>2022</v>
      </c>
      <c r="T483">
        <v>0</v>
      </c>
      <c r="U483" s="106">
        <v>2975.8336621852695</v>
      </c>
      <c r="V483" s="104">
        <f>IFERROR(VLOOKUP($C$4&amp;"yr",LOOKUPS!$B$12:$D$26,2,FALSE),"")</f>
        <v>0.12499399999999999</v>
      </c>
      <c r="W483" s="106">
        <v>15.096183828860099</v>
      </c>
      <c r="X483" s="106">
        <v>31.458052384867891</v>
      </c>
      <c r="Y483" s="104">
        <v>0.35988036657788008</v>
      </c>
      <c r="Z483" s="104">
        <v>0.56220798080186551</v>
      </c>
      <c r="AA483" s="105">
        <v>19.379869639908591</v>
      </c>
      <c r="AB483" s="105">
        <v>4.82</v>
      </c>
      <c r="AC483" s="106">
        <f>IFERROR((VLOOKUP($C$4&amp;"yr",LOOKUPS!$B$12:$D$26,3,FALSE))*SUM(AA483:AB483),"")</f>
        <v>27.404112247535622</v>
      </c>
      <c r="AD483" s="106">
        <f>IFERROR(VLOOKUP($C$4,LOOKUPS!$F$12:$I$26,4,FALSE),"")</f>
        <v>84.990216928104203</v>
      </c>
      <c r="AE483" s="106">
        <v>208</v>
      </c>
      <c r="AF483" s="107">
        <f t="shared" si="166"/>
        <v>1.1167994193958086</v>
      </c>
      <c r="AG483" s="108">
        <f t="shared" si="167"/>
        <v>9083429.7119999994</v>
      </c>
      <c r="AH483" s="109">
        <f t="shared" si="168"/>
        <v>140.18619971944426</v>
      </c>
      <c r="AI483" s="108">
        <f t="shared" si="169"/>
        <v>18491.855868751682</v>
      </c>
      <c r="AJ483" s="108">
        <f t="shared" si="170"/>
        <v>491212.44381693267</v>
      </c>
      <c r="AK483" s="108">
        <f t="shared" si="156"/>
        <v>9083429.7120000012</v>
      </c>
      <c r="AL483" s="108">
        <f t="shared" si="157"/>
        <v>85700.507125827833</v>
      </c>
      <c r="AM483" s="108">
        <f t="shared" si="158"/>
        <v>771304.56413245038</v>
      </c>
      <c r="AN483" s="107">
        <f t="shared" si="159"/>
        <v>0.17446729659350221</v>
      </c>
      <c r="AO483" s="107">
        <f t="shared" si="160"/>
        <v>0.94233212280230638</v>
      </c>
      <c r="AP483" s="108">
        <f t="shared" si="171"/>
        <v>52143848.487496078</v>
      </c>
      <c r="AQ483" s="108">
        <f t="shared" si="172"/>
        <v>4409984.8144098297</v>
      </c>
      <c r="AR483" s="108">
        <f t="shared" si="173"/>
        <v>7415433.3508840287</v>
      </c>
      <c r="AS483" s="108">
        <f>LOOKUPS!$C$4*('Unit Level Costs'!AK483-'Unit Level Costs'!AG483)</f>
        <v>2.9406903970452491E-9</v>
      </c>
      <c r="AT483" s="108">
        <f t="shared" si="174"/>
        <v>21136916.852522209</v>
      </c>
      <c r="AU483" s="108">
        <f t="shared" si="176"/>
        <v>-65553342.223253816</v>
      </c>
      <c r="AV483" s="108">
        <f t="shared" si="161"/>
        <v>19552841.282058328</v>
      </c>
      <c r="AW483" s="112">
        <f t="shared" si="162"/>
        <v>39.805264561549606</v>
      </c>
      <c r="AX483" s="109">
        <f t="shared" si="163"/>
        <v>42.241226419382528</v>
      </c>
      <c r="AY483" s="112">
        <f t="shared" si="164"/>
        <v>38.320989221974529</v>
      </c>
      <c r="AZ483" s="108">
        <f t="shared" si="175"/>
        <v>8392.2966396124211</v>
      </c>
      <c r="BA483" s="109">
        <f t="shared" si="155"/>
        <v>5580.1487677107098</v>
      </c>
    </row>
    <row r="484" spans="1:53" x14ac:dyDescent="0.2">
      <c r="A484" s="21" t="b">
        <f t="shared" si="165"/>
        <v>0</v>
      </c>
      <c r="B484" t="s">
        <v>1116</v>
      </c>
      <c r="C484" t="s">
        <v>1117</v>
      </c>
      <c r="D484">
        <v>10566</v>
      </c>
      <c r="E484" t="s">
        <v>41</v>
      </c>
      <c r="F484" t="s">
        <v>1118</v>
      </c>
      <c r="G484">
        <v>3554</v>
      </c>
      <c r="H484" t="s">
        <v>42</v>
      </c>
      <c r="I484">
        <v>0</v>
      </c>
      <c r="J484" t="s">
        <v>878</v>
      </c>
      <c r="K484" t="s">
        <v>879</v>
      </c>
      <c r="L484">
        <v>34</v>
      </c>
      <c r="M484" t="s">
        <v>1119</v>
      </c>
      <c r="N484">
        <v>33</v>
      </c>
      <c r="O484">
        <v>34033</v>
      </c>
      <c r="P484">
        <v>122</v>
      </c>
      <c r="Q484">
        <v>10097</v>
      </c>
      <c r="R484">
        <v>1994</v>
      </c>
      <c r="S484">
        <v>2022</v>
      </c>
      <c r="T484">
        <v>0</v>
      </c>
      <c r="U484" s="106">
        <v>2410.7635846836679</v>
      </c>
      <c r="V484" s="104">
        <f>IFERROR(VLOOKUP($C$4&amp;"yr",LOOKUPS!$B$12:$D$26,2,FALSE),"")</f>
        <v>0.12499399999999999</v>
      </c>
      <c r="W484" s="106">
        <v>13.126652773777026</v>
      </c>
      <c r="X484" s="106">
        <v>39.305545189496584</v>
      </c>
      <c r="Y484" s="104">
        <v>0.31292839738320344</v>
      </c>
      <c r="Z484" s="104">
        <v>0.45545238107844582</v>
      </c>
      <c r="AA484" s="105">
        <v>32.34611240670651</v>
      </c>
      <c r="AB484" s="105">
        <v>4.82</v>
      </c>
      <c r="AC484" s="106">
        <f>IFERROR((VLOOKUP($C$4&amp;"yr",LOOKUPS!$B$12:$D$26,3,FALSE))*SUM(AA484:AB484),"")</f>
        <v>42.087181929206402</v>
      </c>
      <c r="AD484" s="106">
        <f>IFERROR(VLOOKUP($C$4,LOOKUPS!$F$12:$I$26,4,FALSE),"")</f>
        <v>84.990216928104203</v>
      </c>
      <c r="AE484" s="106">
        <v>205.4</v>
      </c>
      <c r="AF484" s="107">
        <f t="shared" si="166"/>
        <v>0.94072566451964079</v>
      </c>
      <c r="AG484" s="108">
        <f t="shared" si="167"/>
        <v>4316346.3360000001</v>
      </c>
      <c r="AH484" s="109">
        <f t="shared" si="168"/>
        <v>83.822735519249179</v>
      </c>
      <c r="AI484" s="108">
        <f t="shared" si="169"/>
        <v>14695.702691749068</v>
      </c>
      <c r="AJ484" s="108">
        <f t="shared" si="170"/>
        <v>293714.86525944911</v>
      </c>
      <c r="AK484" s="108">
        <f t="shared" si="156"/>
        <v>4316346.3360000011</v>
      </c>
      <c r="AL484" s="108">
        <f t="shared" si="157"/>
        <v>40214.893287417231</v>
      </c>
      <c r="AM484" s="108">
        <f t="shared" si="158"/>
        <v>361934.03958675504</v>
      </c>
      <c r="AN484" s="107">
        <f t="shared" si="159"/>
        <v>0.13691814083667145</v>
      </c>
      <c r="AO484" s="107">
        <f t="shared" si="160"/>
        <v>0.80380752368296937</v>
      </c>
      <c r="AP484" s="108">
        <f t="shared" si="171"/>
        <v>25258387.334006868</v>
      </c>
      <c r="AQ484" s="108">
        <f t="shared" si="172"/>
        <v>3294698.3188590687</v>
      </c>
      <c r="AR484" s="108">
        <f t="shared" si="173"/>
        <v>3855493.0507574934</v>
      </c>
      <c r="AS484" s="108">
        <f>LOOKUPS!$C$4*('Unit Level Costs'!AK484-'Unit Level Costs'!AG484)</f>
        <v>1.4703451985226245E-9</v>
      </c>
      <c r="AT484" s="108">
        <f t="shared" si="174"/>
        <v>15232783.77046035</v>
      </c>
      <c r="AU484" s="108">
        <f t="shared" si="176"/>
        <v>-30760852.538143367</v>
      </c>
      <c r="AV484" s="108">
        <f t="shared" si="161"/>
        <v>16880509.935940415</v>
      </c>
      <c r="AW484" s="112">
        <f t="shared" si="162"/>
        <v>57.47243988154716</v>
      </c>
      <c r="AX484" s="109">
        <f t="shared" si="163"/>
        <v>71.500251227077257</v>
      </c>
      <c r="AY484" s="112">
        <f t="shared" si="164"/>
        <v>64.864602401412725</v>
      </c>
      <c r="AZ484" s="108">
        <f t="shared" si="175"/>
        <v>7913.4814929723525</v>
      </c>
      <c r="BA484" s="109">
        <f t="shared" si="155"/>
        <v>4817.4971278368766</v>
      </c>
    </row>
    <row r="485" spans="1:53" x14ac:dyDescent="0.2">
      <c r="A485" s="21" t="b">
        <f t="shared" si="165"/>
        <v>0</v>
      </c>
      <c r="B485" t="s">
        <v>1116</v>
      </c>
      <c r="C485" t="s">
        <v>1120</v>
      </c>
      <c r="D485">
        <v>10566</v>
      </c>
      <c r="E485" t="s">
        <v>41</v>
      </c>
      <c r="F485" t="s">
        <v>1121</v>
      </c>
      <c r="G485">
        <v>3555</v>
      </c>
      <c r="H485" t="s">
        <v>42</v>
      </c>
      <c r="I485">
        <v>0</v>
      </c>
      <c r="J485" t="s">
        <v>878</v>
      </c>
      <c r="K485" t="s">
        <v>879</v>
      </c>
      <c r="L485">
        <v>34</v>
      </c>
      <c r="M485" t="s">
        <v>1119</v>
      </c>
      <c r="N485">
        <v>33</v>
      </c>
      <c r="O485">
        <v>34033</v>
      </c>
      <c r="P485">
        <v>122</v>
      </c>
      <c r="Q485">
        <v>10097</v>
      </c>
      <c r="R485">
        <v>1994</v>
      </c>
      <c r="S485">
        <v>2022</v>
      </c>
      <c r="T485">
        <v>0</v>
      </c>
      <c r="U485" s="106">
        <v>2345.7144099460211</v>
      </c>
      <c r="V485" s="104">
        <f>IFERROR(VLOOKUP($C$4&amp;"yr",LOOKUPS!$B$12:$D$26,2,FALSE),"")</f>
        <v>0.12499399999999999</v>
      </c>
      <c r="W485" s="106">
        <v>12.881223828403492</v>
      </c>
      <c r="X485" s="106">
        <v>39.004047197286695</v>
      </c>
      <c r="Y485" s="104">
        <v>0.30707757708112188</v>
      </c>
      <c r="Z485" s="104">
        <v>0.44316299620898847</v>
      </c>
      <c r="AA485" s="105">
        <v>32.34611240670651</v>
      </c>
      <c r="AB485" s="105">
        <v>4.82</v>
      </c>
      <c r="AC485" s="106">
        <f>IFERROR((VLOOKUP($C$4&amp;"yr",LOOKUPS!$B$12:$D$26,3,FALSE))*SUM(AA485:AB485),"")</f>
        <v>42.087181929206402</v>
      </c>
      <c r="AD485" s="106">
        <f>IFERROR(VLOOKUP($C$4,LOOKUPS!$F$12:$I$26,4,FALSE),"")</f>
        <v>84.990216928104203</v>
      </c>
      <c r="AE485" s="106">
        <v>205.4</v>
      </c>
      <c r="AF485" s="107">
        <f t="shared" si="166"/>
        <v>0.94072566451964079</v>
      </c>
      <c r="AG485" s="108">
        <f t="shared" si="167"/>
        <v>4316346.3360000001</v>
      </c>
      <c r="AH485" s="109">
        <f t="shared" si="168"/>
        <v>84.536535596103136</v>
      </c>
      <c r="AI485" s="108">
        <f t="shared" si="169"/>
        <v>14571.616772722156</v>
      </c>
      <c r="AJ485" s="108">
        <f t="shared" si="170"/>
        <v>296216.02072874544</v>
      </c>
      <c r="AK485" s="108">
        <f t="shared" si="156"/>
        <v>4316346.3360000011</v>
      </c>
      <c r="AL485" s="108">
        <f t="shared" si="157"/>
        <v>40214.893287417231</v>
      </c>
      <c r="AM485" s="108">
        <f t="shared" si="158"/>
        <v>361934.03958675504</v>
      </c>
      <c r="AN485" s="107">
        <f t="shared" si="159"/>
        <v>0.13576204686188564</v>
      </c>
      <c r="AO485" s="107">
        <f t="shared" si="160"/>
        <v>0.80496361765775515</v>
      </c>
      <c r="AP485" s="108">
        <f t="shared" si="171"/>
        <v>24786131.422918446</v>
      </c>
      <c r="AQ485" s="108">
        <f t="shared" si="172"/>
        <v>3297267.0242855134</v>
      </c>
      <c r="AR485" s="108">
        <f t="shared" si="173"/>
        <v>3815624.8645659783</v>
      </c>
      <c r="AS485" s="108">
        <f>LOOKUPS!$C$4*('Unit Level Costs'!AK485-'Unit Level Costs'!AG485)</f>
        <v>1.4703451985226245E-9</v>
      </c>
      <c r="AT485" s="108">
        <f t="shared" si="174"/>
        <v>15232783.77046035</v>
      </c>
      <c r="AU485" s="108">
        <f t="shared" si="176"/>
        <v>-30760852.538143367</v>
      </c>
      <c r="AV485" s="108">
        <f t="shared" si="161"/>
        <v>16370954.544086926</v>
      </c>
      <c r="AW485" s="112">
        <f t="shared" si="162"/>
        <v>55.266945061956442</v>
      </c>
      <c r="AX485" s="109">
        <f t="shared" si="163"/>
        <v>68.65769315484043</v>
      </c>
      <c r="AY485" s="112">
        <f t="shared" si="164"/>
        <v>62.285850634891069</v>
      </c>
      <c r="AZ485" s="108">
        <f t="shared" si="175"/>
        <v>7598.8737774567107</v>
      </c>
      <c r="BA485" s="109">
        <f t="shared" si="155"/>
        <v>4672.0760685179575</v>
      </c>
    </row>
    <row r="486" spans="1:53" x14ac:dyDescent="0.2">
      <c r="A486" s="21" t="b">
        <f t="shared" si="165"/>
        <v>0</v>
      </c>
      <c r="B486" t="s">
        <v>258</v>
      </c>
      <c r="C486" t="s">
        <v>1122</v>
      </c>
      <c r="D486">
        <v>1167</v>
      </c>
      <c r="E486" t="s">
        <v>41</v>
      </c>
      <c r="F486">
        <v>7</v>
      </c>
      <c r="G486">
        <v>0</v>
      </c>
      <c r="H486" t="s">
        <v>42</v>
      </c>
      <c r="I486">
        <v>0</v>
      </c>
      <c r="J486" t="s">
        <v>225</v>
      </c>
      <c r="K486" t="s">
        <v>226</v>
      </c>
      <c r="L486">
        <v>19</v>
      </c>
      <c r="M486" t="s">
        <v>260</v>
      </c>
      <c r="N486">
        <v>139</v>
      </c>
      <c r="O486">
        <v>19139</v>
      </c>
      <c r="P486">
        <v>20.7</v>
      </c>
      <c r="Q486">
        <v>8800</v>
      </c>
      <c r="R486">
        <v>1958</v>
      </c>
      <c r="S486">
        <v>2023</v>
      </c>
      <c r="T486">
        <v>0</v>
      </c>
      <c r="U486" s="106">
        <v>1934.6360962667236</v>
      </c>
      <c r="V486" s="104">
        <f>IFERROR(VLOOKUP($C$4&amp;"yr",LOOKUPS!$B$12:$D$26,2,FALSE),"")</f>
        <v>0.12499399999999999</v>
      </c>
      <c r="W486" s="106">
        <v>11.228064228684989</v>
      </c>
      <c r="X486" s="106">
        <v>150.40996389007381</v>
      </c>
      <c r="Y486" s="104">
        <v>0.26766763815198263</v>
      </c>
      <c r="Z486" s="104">
        <v>0.36550021833874946</v>
      </c>
      <c r="AA486" s="105">
        <v>65.755506982352259</v>
      </c>
      <c r="AB486" s="105">
        <v>4.82</v>
      </c>
      <c r="AC486" s="106">
        <f>IFERROR((VLOOKUP($C$4&amp;"yr",LOOKUPS!$B$12:$D$26,3,FALSE))*SUM(AA486:AB486),"")</f>
        <v>79.920228664439236</v>
      </c>
      <c r="AD486" s="106">
        <f>IFERROR(VLOOKUP($C$4,LOOKUPS!$F$12:$I$26,4,FALSE),"")</f>
        <v>84.990216928104203</v>
      </c>
      <c r="AE486" s="106">
        <v>214.13</v>
      </c>
      <c r="AF486" s="107">
        <f t="shared" si="166"/>
        <v>0.85473283135262623</v>
      </c>
      <c r="AG486" s="108">
        <f t="shared" si="167"/>
        <v>638288.64000000001</v>
      </c>
      <c r="AH486" s="109">
        <f t="shared" si="168"/>
        <v>15.159279890253957</v>
      </c>
      <c r="AI486" s="108">
        <f t="shared" si="169"/>
        <v>12016.401921380995</v>
      </c>
      <c r="AJ486" s="108">
        <f t="shared" si="170"/>
        <v>53118.116735449868</v>
      </c>
      <c r="AK486" s="108">
        <f t="shared" si="156"/>
        <v>638288.63999999978</v>
      </c>
      <c r="AL486" s="108">
        <f t="shared" si="157"/>
        <v>6199.6165509933762</v>
      </c>
      <c r="AM486" s="108">
        <f t="shared" si="158"/>
        <v>55796.548958940381</v>
      </c>
      <c r="AN486" s="107">
        <f t="shared" si="159"/>
        <v>0.11671378678333089</v>
      </c>
      <c r="AO486" s="107">
        <f t="shared" si="160"/>
        <v>0.73801904456929535</v>
      </c>
      <c r="AP486" s="108">
        <f t="shared" si="171"/>
        <v>3665785.2924965303</v>
      </c>
      <c r="AQ486" s="108">
        <f t="shared" si="172"/>
        <v>2280106.7408926198</v>
      </c>
      <c r="AR486" s="108">
        <f t="shared" si="173"/>
        <v>596413.62641241809</v>
      </c>
      <c r="AS486" s="108">
        <f>LOOKUPS!$C$4*('Unit Level Costs'!AK486-'Unit Level Costs'!AG486)</f>
        <v>-3.6758629963065613E-10</v>
      </c>
      <c r="AT486" s="108">
        <f t="shared" si="174"/>
        <v>4459272.9514850946</v>
      </c>
      <c r="AU486" s="108">
        <f t="shared" si="176"/>
        <v>-4742160.7998599298</v>
      </c>
      <c r="AV486" s="108">
        <f t="shared" si="161"/>
        <v>6259417.8114267327</v>
      </c>
      <c r="AW486" s="112">
        <f t="shared" si="162"/>
        <v>117.83960343701972</v>
      </c>
      <c r="AX486" s="109">
        <f t="shared" si="163"/>
        <v>159.67013900812057</v>
      </c>
      <c r="AY486" s="112">
        <f t="shared" si="164"/>
        <v>144.85179988035975</v>
      </c>
      <c r="AZ486" s="108">
        <f t="shared" si="175"/>
        <v>2998.4322575234469</v>
      </c>
      <c r="BA486" s="109">
        <f t="shared" si="155"/>
        <v>1786.3635306583142</v>
      </c>
    </row>
    <row r="487" spans="1:53" x14ac:dyDescent="0.2">
      <c r="A487" s="21" t="b">
        <f t="shared" si="165"/>
        <v>0</v>
      </c>
      <c r="B487" t="s">
        <v>258</v>
      </c>
      <c r="C487" t="s">
        <v>1123</v>
      </c>
      <c r="D487">
        <v>1167</v>
      </c>
      <c r="E487" t="s">
        <v>41</v>
      </c>
      <c r="F487">
        <v>8</v>
      </c>
      <c r="G487">
        <v>787</v>
      </c>
      <c r="H487" t="s">
        <v>42</v>
      </c>
      <c r="I487">
        <v>0</v>
      </c>
      <c r="J487" t="s">
        <v>225</v>
      </c>
      <c r="K487" t="s">
        <v>226</v>
      </c>
      <c r="L487">
        <v>19</v>
      </c>
      <c r="M487" t="s">
        <v>260</v>
      </c>
      <c r="N487">
        <v>139</v>
      </c>
      <c r="O487">
        <v>19139</v>
      </c>
      <c r="P487">
        <v>44</v>
      </c>
      <c r="Q487">
        <v>8300</v>
      </c>
      <c r="R487">
        <v>1969</v>
      </c>
      <c r="S487">
        <v>2023</v>
      </c>
      <c r="T487">
        <v>0</v>
      </c>
      <c r="U487" s="106">
        <v>1785.2621497521245</v>
      </c>
      <c r="V487" s="104">
        <f>IFERROR(VLOOKUP($C$4&amp;"yr",LOOKUPS!$B$12:$D$26,2,FALSE),"")</f>
        <v>0.12499399999999999</v>
      </c>
      <c r="W487" s="106">
        <v>10.579790880000001</v>
      </c>
      <c r="X487" s="106">
        <v>77.26877877630001</v>
      </c>
      <c r="Y487" s="104">
        <v>0.25221334499999998</v>
      </c>
      <c r="Z487" s="104">
        <v>0.33727981545752506</v>
      </c>
      <c r="AA487" s="105">
        <v>65.755506982352259</v>
      </c>
      <c r="AB487" s="105">
        <v>4.82</v>
      </c>
      <c r="AC487" s="106">
        <f>IFERROR((VLOOKUP($C$4&amp;"yr",LOOKUPS!$B$12:$D$26,3,FALSE))*SUM(AA487:AB487),"")</f>
        <v>79.920228664439236</v>
      </c>
      <c r="AD487" s="106">
        <f>IFERROR(VLOOKUP($C$4,LOOKUPS!$F$12:$I$26,4,FALSE),"")</f>
        <v>84.990216928104203</v>
      </c>
      <c r="AE487" s="106">
        <v>214.13</v>
      </c>
      <c r="AF487" s="107">
        <f t="shared" si="166"/>
        <v>0.80616846593486335</v>
      </c>
      <c r="AG487" s="108">
        <f t="shared" si="167"/>
        <v>1279660.8</v>
      </c>
      <c r="AH487" s="109">
        <f t="shared" si="168"/>
        <v>32.902612820000002</v>
      </c>
      <c r="AI487" s="108">
        <f t="shared" si="169"/>
        <v>11099.422468297458</v>
      </c>
      <c r="AJ487" s="108">
        <f t="shared" si="170"/>
        <v>115290.75532128001</v>
      </c>
      <c r="AK487" s="108">
        <f t="shared" si="156"/>
        <v>1279660.8</v>
      </c>
      <c r="AL487" s="108">
        <f t="shared" si="157"/>
        <v>12429.182940397353</v>
      </c>
      <c r="AM487" s="108">
        <f t="shared" si="158"/>
        <v>111862.64646357617</v>
      </c>
      <c r="AN487" s="107">
        <f t="shared" si="159"/>
        <v>0.10780728173530504</v>
      </c>
      <c r="AO487" s="107">
        <f t="shared" si="160"/>
        <v>0.69836118419955828</v>
      </c>
      <c r="AP487" s="108">
        <f t="shared" si="171"/>
        <v>7342121.2232011035</v>
      </c>
      <c r="AQ487" s="108">
        <f t="shared" si="172"/>
        <v>2542344.7111508325</v>
      </c>
      <c r="AR487" s="108">
        <f t="shared" si="173"/>
        <v>1219752.0816963899</v>
      </c>
      <c r="AS487" s="108">
        <f>LOOKUPS!$C$4*('Unit Level Costs'!AK487-'Unit Level Costs'!AG487)</f>
        <v>0</v>
      </c>
      <c r="AT487" s="108">
        <f t="shared" si="174"/>
        <v>8940088.284378333</v>
      </c>
      <c r="AU487" s="108">
        <f t="shared" si="176"/>
        <v>-9507230.5890911669</v>
      </c>
      <c r="AV487" s="108">
        <f t="shared" si="161"/>
        <v>10537075.711335491</v>
      </c>
      <c r="AW487" s="112">
        <f t="shared" si="162"/>
        <v>91.395668993336798</v>
      </c>
      <c r="AX487" s="109">
        <f t="shared" si="163"/>
        <v>130.871633563214</v>
      </c>
      <c r="AY487" s="112">
        <f t="shared" si="164"/>
        <v>118.72596712620339</v>
      </c>
      <c r="AZ487" s="108">
        <f t="shared" si="175"/>
        <v>5223.942553552949</v>
      </c>
      <c r="BA487" s="109">
        <f t="shared" si="155"/>
        <v>3007.15631031264</v>
      </c>
    </row>
    <row r="488" spans="1:53" x14ac:dyDescent="0.2">
      <c r="A488" s="21" t="b">
        <f t="shared" si="165"/>
        <v>0</v>
      </c>
      <c r="B488" t="s">
        <v>768</v>
      </c>
      <c r="C488" t="s">
        <v>1124</v>
      </c>
      <c r="D488">
        <v>645</v>
      </c>
      <c r="E488" t="s">
        <v>41</v>
      </c>
      <c r="F488" t="s">
        <v>1125</v>
      </c>
      <c r="G488">
        <v>469</v>
      </c>
      <c r="H488" t="s">
        <v>42</v>
      </c>
      <c r="I488">
        <v>0</v>
      </c>
      <c r="J488" t="s">
        <v>274</v>
      </c>
      <c r="K488" t="s">
        <v>275</v>
      </c>
      <c r="L488">
        <v>12</v>
      </c>
      <c r="M488" t="s">
        <v>771</v>
      </c>
      <c r="N488">
        <v>57</v>
      </c>
      <c r="O488">
        <v>12057</v>
      </c>
      <c r="P488">
        <v>395</v>
      </c>
      <c r="Q488">
        <v>10663</v>
      </c>
      <c r="R488">
        <v>1976</v>
      </c>
      <c r="S488">
        <v>2023</v>
      </c>
      <c r="T488">
        <v>0</v>
      </c>
      <c r="U488" s="106">
        <v>2625.2754427438249</v>
      </c>
      <c r="V488" s="104">
        <f>IFERROR(VLOOKUP($C$4&amp;"yr",LOOKUPS!$B$12:$D$26,2,FALSE),"")</f>
        <v>0.12499399999999999</v>
      </c>
      <c r="W488" s="106">
        <v>13.907426520062637</v>
      </c>
      <c r="X488" s="106">
        <v>24.24403634115852</v>
      </c>
      <c r="Y488" s="104">
        <v>0.33154138893213247</v>
      </c>
      <c r="Z488" s="104">
        <v>0.49597893338899857</v>
      </c>
      <c r="AA488" s="105">
        <v>14.203615870008015</v>
      </c>
      <c r="AB488" s="105">
        <v>4.82</v>
      </c>
      <c r="AC488" s="106">
        <f>IFERROR((VLOOKUP($C$4&amp;"yr",LOOKUPS!$B$12:$D$26,3,FALSE))*SUM(AA488:AB488),"")</f>
        <v>21.542484005615034</v>
      </c>
      <c r="AD488" s="106">
        <f>IFERROR(VLOOKUP($C$4,LOOKUPS!$F$12:$I$26,4,FALSE),"")</f>
        <v>84.990216928104203</v>
      </c>
      <c r="AE488" s="106">
        <v>214.13</v>
      </c>
      <c r="AF488" s="107">
        <f t="shared" si="166"/>
        <v>1.0356836568992105</v>
      </c>
      <c r="AG488" s="108">
        <f t="shared" si="167"/>
        <v>14758445.039999999</v>
      </c>
      <c r="AH488" s="109">
        <f t="shared" si="168"/>
        <v>264.0411513718077</v>
      </c>
      <c r="AI488" s="108">
        <f t="shared" si="169"/>
        <v>15951.623366726892</v>
      </c>
      <c r="AJ488" s="108">
        <f t="shared" si="170"/>
        <v>925200.19440681417</v>
      </c>
      <c r="AK488" s="108">
        <f t="shared" si="156"/>
        <v>14758445.039999999</v>
      </c>
      <c r="AL488" s="108">
        <f t="shared" si="157"/>
        <v>143346.90358410595</v>
      </c>
      <c r="AM488" s="108">
        <f t="shared" si="158"/>
        <v>1290122.1322569535</v>
      </c>
      <c r="AN488" s="107">
        <f t="shared" si="159"/>
        <v>0.15493609323764987</v>
      </c>
      <c r="AO488" s="107">
        <f t="shared" si="160"/>
        <v>0.8807475636615606</v>
      </c>
      <c r="AP488" s="108">
        <f t="shared" si="171"/>
        <v>86643434.736773059</v>
      </c>
      <c r="AQ488" s="108">
        <f t="shared" si="172"/>
        <v>6401423.2694194438</v>
      </c>
      <c r="AR488" s="108">
        <f t="shared" si="173"/>
        <v>12867153.720060436</v>
      </c>
      <c r="AS488" s="108">
        <f>LOOKUPS!$C$4*('Unit Level Costs'!AK488-'Unit Level Costs'!AG488)</f>
        <v>0</v>
      </c>
      <c r="AT488" s="108">
        <f t="shared" si="174"/>
        <v>27792435.399435386</v>
      </c>
      <c r="AU488" s="108">
        <f t="shared" si="176"/>
        <v>-109647759.88426682</v>
      </c>
      <c r="AV488" s="108">
        <f t="shared" si="161"/>
        <v>24056687.241421506</v>
      </c>
      <c r="AW488" s="112">
        <f t="shared" si="162"/>
        <v>26.001602017437197</v>
      </c>
      <c r="AX488" s="109">
        <f t="shared" si="163"/>
        <v>29.522195791652138</v>
      </c>
      <c r="AY488" s="112">
        <f t="shared" si="164"/>
        <v>26.782360329903053</v>
      </c>
      <c r="AZ488" s="108">
        <f t="shared" si="175"/>
        <v>10579.032330311706</v>
      </c>
      <c r="BA488" s="109">
        <f t="shared" si="155"/>
        <v>6865.4929341956349</v>
      </c>
    </row>
    <row r="489" spans="1:53" x14ac:dyDescent="0.2">
      <c r="A489" s="21" t="b">
        <f t="shared" si="165"/>
        <v>0</v>
      </c>
      <c r="B489" t="s">
        <v>1126</v>
      </c>
      <c r="C489" t="s">
        <v>1127</v>
      </c>
      <c r="D489">
        <v>1573</v>
      </c>
      <c r="E489" t="s">
        <v>41</v>
      </c>
      <c r="F489">
        <v>1</v>
      </c>
      <c r="G489">
        <v>1065</v>
      </c>
      <c r="H489" t="s">
        <v>42</v>
      </c>
      <c r="I489">
        <v>0</v>
      </c>
      <c r="J489" t="s">
        <v>928</v>
      </c>
      <c r="K489" t="s">
        <v>211</v>
      </c>
      <c r="L489">
        <v>24</v>
      </c>
      <c r="M489" t="s">
        <v>1128</v>
      </c>
      <c r="N489">
        <v>17</v>
      </c>
      <c r="O489">
        <v>24017</v>
      </c>
      <c r="P489">
        <v>596</v>
      </c>
      <c r="Q489">
        <v>10254</v>
      </c>
      <c r="R489">
        <v>1970</v>
      </c>
      <c r="S489">
        <v>2022</v>
      </c>
      <c r="T489">
        <v>0</v>
      </c>
      <c r="U489" s="106">
        <v>2477.2750079720245</v>
      </c>
      <c r="V489" s="104">
        <f>IFERROR(VLOOKUP($C$4&amp;"yr",LOOKUPS!$B$12:$D$26,2,FALSE),"")</f>
        <v>0.12499399999999999</v>
      </c>
      <c r="W489" s="106">
        <v>13.373349978970584</v>
      </c>
      <c r="X489" s="106">
        <v>21.173448357545791</v>
      </c>
      <c r="Y489" s="104">
        <v>0.31880945193614735</v>
      </c>
      <c r="Z489" s="104">
        <v>0.46801802057045422</v>
      </c>
      <c r="AA489" s="105">
        <v>11.316438664697777</v>
      </c>
      <c r="AB489" s="105">
        <v>4.82</v>
      </c>
      <c r="AC489" s="106">
        <f>IFERROR((VLOOKUP($C$4&amp;"yr",LOOKUPS!$B$12:$D$26,3,FALSE))*SUM(AA489:AB489),"")</f>
        <v>18.273023079165728</v>
      </c>
      <c r="AD489" s="106">
        <f>IFERROR(VLOOKUP($C$4,LOOKUPS!$F$12:$I$26,4,FALSE),"")</f>
        <v>84.990216928104203</v>
      </c>
      <c r="AE489" s="106">
        <v>214.13</v>
      </c>
      <c r="AF489" s="107">
        <f t="shared" si="166"/>
        <v>0.99595800598748052</v>
      </c>
      <c r="AG489" s="108">
        <f t="shared" si="167"/>
        <v>21414289.535999998</v>
      </c>
      <c r="AH489" s="109">
        <f t="shared" si="168"/>
        <v>405.98956664605623</v>
      </c>
      <c r="AI489" s="108">
        <f t="shared" si="169"/>
        <v>15053.056782929438</v>
      </c>
      <c r="AJ489" s="108">
        <f t="shared" si="170"/>
        <v>1422587.4415277811</v>
      </c>
      <c r="AK489" s="108">
        <f t="shared" si="156"/>
        <v>21414289.535999998</v>
      </c>
      <c r="AL489" s="108">
        <f t="shared" si="157"/>
        <v>207994.27643761586</v>
      </c>
      <c r="AM489" s="108">
        <f t="shared" si="158"/>
        <v>1871948.4879385429</v>
      </c>
      <c r="AN489" s="107">
        <f t="shared" si="159"/>
        <v>0.14620843005210379</v>
      </c>
      <c r="AO489" s="107">
        <f t="shared" si="160"/>
        <v>0.8497495759353767</v>
      </c>
      <c r="AP489" s="108">
        <f t="shared" si="171"/>
        <v>125712441.38186677</v>
      </c>
      <c r="AQ489" s="108">
        <f t="shared" si="172"/>
        <v>8596199.1230826657</v>
      </c>
      <c r="AR489" s="108">
        <f t="shared" si="173"/>
        <v>19024759.731239367</v>
      </c>
      <c r="AS489" s="108">
        <f>LOOKUPS!$C$4*('Unit Level Costs'!AK489-'Unit Level Costs'!AG489)</f>
        <v>0</v>
      </c>
      <c r="AT489" s="108">
        <f t="shared" si="174"/>
        <v>34206157.923110381</v>
      </c>
      <c r="AU489" s="108">
        <f t="shared" si="176"/>
        <v>-159097308.06813341</v>
      </c>
      <c r="AV489" s="108">
        <f t="shared" si="161"/>
        <v>28442250.091165781</v>
      </c>
      <c r="AW489" s="112">
        <f t="shared" si="162"/>
        <v>19.993322913507772</v>
      </c>
      <c r="AX489" s="109">
        <f t="shared" si="163"/>
        <v>23.528488250788207</v>
      </c>
      <c r="AY489" s="112">
        <f t="shared" si="164"/>
        <v>21.344904518541419</v>
      </c>
      <c r="AZ489" s="108">
        <f t="shared" si="175"/>
        <v>12721.563093050685</v>
      </c>
      <c r="BA489" s="109">
        <f t="shared" si="155"/>
        <v>8117.0805054696866</v>
      </c>
    </row>
    <row r="490" spans="1:53" x14ac:dyDescent="0.2">
      <c r="A490" s="21" t="b">
        <f t="shared" si="165"/>
        <v>0</v>
      </c>
      <c r="B490" t="s">
        <v>1126</v>
      </c>
      <c r="C490" t="s">
        <v>1129</v>
      </c>
      <c r="D490">
        <v>1573</v>
      </c>
      <c r="E490" t="s">
        <v>41</v>
      </c>
      <c r="F490">
        <v>2</v>
      </c>
      <c r="G490">
        <v>1066</v>
      </c>
      <c r="H490" t="s">
        <v>42</v>
      </c>
      <c r="I490">
        <v>0</v>
      </c>
      <c r="J490" t="s">
        <v>928</v>
      </c>
      <c r="K490" t="s">
        <v>211</v>
      </c>
      <c r="L490">
        <v>24</v>
      </c>
      <c r="M490" t="s">
        <v>1128</v>
      </c>
      <c r="N490">
        <v>17</v>
      </c>
      <c r="O490">
        <v>24017</v>
      </c>
      <c r="P490">
        <v>609</v>
      </c>
      <c r="Q490">
        <v>10170</v>
      </c>
      <c r="R490">
        <v>1971</v>
      </c>
      <c r="S490">
        <v>2022</v>
      </c>
      <c r="T490">
        <v>0</v>
      </c>
      <c r="U490" s="106">
        <v>2447.7691588576067</v>
      </c>
      <c r="V490" s="104">
        <f>IFERROR(VLOOKUP($C$4&amp;"yr",LOOKUPS!$B$12:$D$26,2,FALSE),"")</f>
        <v>0.12499399999999999</v>
      </c>
      <c r="W490" s="106">
        <v>13.264433155334983</v>
      </c>
      <c r="X490" s="106">
        <v>20.938361992718075</v>
      </c>
      <c r="Y490" s="104">
        <v>0.31621296617121231</v>
      </c>
      <c r="Z490" s="104">
        <v>0.46244364184651721</v>
      </c>
      <c r="AA490" s="105">
        <v>11.316438664697777</v>
      </c>
      <c r="AB490" s="105">
        <v>4.82</v>
      </c>
      <c r="AC490" s="106">
        <f>IFERROR((VLOOKUP($C$4&amp;"yr",LOOKUPS!$B$12:$D$26,3,FALSE))*SUM(AA490:AB490),"")</f>
        <v>18.273023079165728</v>
      </c>
      <c r="AD490" s="106">
        <f>IFERROR(VLOOKUP($C$4,LOOKUPS!$F$12:$I$26,4,FALSE),"")</f>
        <v>84.990216928104203</v>
      </c>
      <c r="AE490" s="106">
        <v>214.13</v>
      </c>
      <c r="AF490" s="107">
        <f t="shared" si="166"/>
        <v>0.98779919259729643</v>
      </c>
      <c r="AG490" s="108">
        <f t="shared" si="167"/>
        <v>21702129.120000001</v>
      </c>
      <c r="AH490" s="109">
        <f t="shared" si="168"/>
        <v>416.42630360173172</v>
      </c>
      <c r="AI490" s="108">
        <f t="shared" si="169"/>
        <v>14873.05183757908</v>
      </c>
      <c r="AJ490" s="108">
        <f t="shared" si="170"/>
        <v>1459157.7678204679</v>
      </c>
      <c r="AK490" s="108">
        <f t="shared" si="156"/>
        <v>21702129.120000001</v>
      </c>
      <c r="AL490" s="108">
        <f t="shared" si="157"/>
        <v>210790.02578543045</v>
      </c>
      <c r="AM490" s="108">
        <f t="shared" si="158"/>
        <v>1897110.2320688739</v>
      </c>
      <c r="AN490" s="107">
        <f t="shared" si="159"/>
        <v>0.14446006486350396</v>
      </c>
      <c r="AO490" s="107">
        <f t="shared" si="160"/>
        <v>0.84333912773379249</v>
      </c>
      <c r="AP490" s="108">
        <f t="shared" si="171"/>
        <v>127408316.96889679</v>
      </c>
      <c r="AQ490" s="108">
        <f t="shared" si="172"/>
        <v>8719284.6881025787</v>
      </c>
      <c r="AR490" s="108">
        <f t="shared" si="173"/>
        <v>19354900.674342398</v>
      </c>
      <c r="AS490" s="108">
        <f>LOOKUPS!$C$4*('Unit Level Costs'!AK490-'Unit Level Costs'!AG490)</f>
        <v>0</v>
      </c>
      <c r="AT490" s="108">
        <f t="shared" si="174"/>
        <v>34665939.054315984</v>
      </c>
      <c r="AU490" s="108">
        <f t="shared" si="176"/>
        <v>-161235810.16005969</v>
      </c>
      <c r="AV490" s="108">
        <f t="shared" si="161"/>
        <v>28912631.225598067</v>
      </c>
      <c r="AW490" s="112">
        <f t="shared" si="162"/>
        <v>19.814602548965372</v>
      </c>
      <c r="AX490" s="109">
        <f t="shared" si="163"/>
        <v>23.495414712004241</v>
      </c>
      <c r="AY490" s="112">
        <f t="shared" si="164"/>
        <v>21.314900400983614</v>
      </c>
      <c r="AZ490" s="108">
        <f t="shared" si="175"/>
        <v>12980.774344199021</v>
      </c>
      <c r="BA490" s="109">
        <f t="shared" si="155"/>
        <v>8251.3216968031011</v>
      </c>
    </row>
    <row r="491" spans="1:53" x14ac:dyDescent="0.2">
      <c r="A491" s="21" t="b">
        <f t="shared" si="165"/>
        <v>0</v>
      </c>
      <c r="B491" t="s">
        <v>1130</v>
      </c>
      <c r="C491" t="s">
        <v>1131</v>
      </c>
      <c r="D491">
        <v>2836</v>
      </c>
      <c r="E491" t="s">
        <v>41</v>
      </c>
      <c r="F491">
        <v>12</v>
      </c>
      <c r="G491">
        <v>1906</v>
      </c>
      <c r="H491" t="s">
        <v>42</v>
      </c>
      <c r="I491">
        <v>0</v>
      </c>
      <c r="J491" t="s">
        <v>421</v>
      </c>
      <c r="K491" t="s">
        <v>134</v>
      </c>
      <c r="L491">
        <v>39</v>
      </c>
      <c r="M491" t="s">
        <v>1132</v>
      </c>
      <c r="N491">
        <v>93</v>
      </c>
      <c r="O491">
        <v>39093</v>
      </c>
      <c r="P491">
        <v>615</v>
      </c>
      <c r="Q491">
        <v>10011</v>
      </c>
      <c r="R491">
        <v>1970</v>
      </c>
      <c r="S491">
        <v>2022</v>
      </c>
      <c r="T491">
        <v>0</v>
      </c>
      <c r="U491" s="106">
        <v>2317.430181109763</v>
      </c>
      <c r="V491" s="104">
        <f>IFERROR(VLOOKUP($C$4&amp;"yr",LOOKUPS!$B$12:$D$26,2,FALSE),"")</f>
        <v>0.12499399999999999</v>
      </c>
      <c r="W491" s="106">
        <v>12.77319939659297</v>
      </c>
      <c r="X491" s="106">
        <v>20.289600607484175</v>
      </c>
      <c r="Y491" s="104">
        <v>0.30450236518915913</v>
      </c>
      <c r="Z491" s="104">
        <v>0.43781941152391807</v>
      </c>
      <c r="AA491" s="105">
        <v>11.266475188316399</v>
      </c>
      <c r="AB491" s="105">
        <v>4.82</v>
      </c>
      <c r="AC491" s="106">
        <f>IFERROR((VLOOKUP($C$4&amp;"yr",LOOKUPS!$B$12:$D$26,3,FALSE))*SUM(AA491:AB491),"")</f>
        <v>18.21644406715426</v>
      </c>
      <c r="AD491" s="106">
        <f>IFERROR(VLOOKUP($C$4,LOOKUPS!$F$12:$I$26,4,FALSE),"")</f>
        <v>84.990216928104203</v>
      </c>
      <c r="AE491" s="106">
        <v>205.4</v>
      </c>
      <c r="AF491" s="107">
        <f t="shared" si="166"/>
        <v>0.93271314524176718</v>
      </c>
      <c r="AG491" s="108">
        <f t="shared" si="167"/>
        <v>21573304.559999999</v>
      </c>
      <c r="AH491" s="109">
        <f t="shared" si="168"/>
        <v>427.73104540866711</v>
      </c>
      <c r="AI491" s="108">
        <f t="shared" si="169"/>
        <v>14394.010128765944</v>
      </c>
      <c r="AJ491" s="108">
        <f t="shared" si="170"/>
        <v>1498769.5831119695</v>
      </c>
      <c r="AK491" s="108">
        <f t="shared" si="156"/>
        <v>21573304.559999999</v>
      </c>
      <c r="AL491" s="108">
        <f t="shared" si="157"/>
        <v>200995.95194701984</v>
      </c>
      <c r="AM491" s="108">
        <f t="shared" si="158"/>
        <v>1808963.5675231784</v>
      </c>
      <c r="AN491" s="107">
        <f t="shared" si="159"/>
        <v>0.13410730656121403</v>
      </c>
      <c r="AO491" s="107">
        <f t="shared" si="160"/>
        <v>0.79860583868055313</v>
      </c>
      <c r="AP491" s="108">
        <f t="shared" si="171"/>
        <v>123898656.83245529</v>
      </c>
      <c r="AQ491" s="108">
        <f t="shared" si="172"/>
        <v>8678492.0787635334</v>
      </c>
      <c r="AR491" s="108">
        <f t="shared" si="173"/>
        <v>19144082.734637707</v>
      </c>
      <c r="AS491" s="108">
        <f>LOOKUPS!$C$4*('Unit Level Costs'!AK491-'Unit Level Costs'!AG491)</f>
        <v>0</v>
      </c>
      <c r="AT491" s="108">
        <f t="shared" si="174"/>
        <v>32952883.647305809</v>
      </c>
      <c r="AU491" s="108">
        <f t="shared" si="176"/>
        <v>-153744206.01883221</v>
      </c>
      <c r="AV491" s="108">
        <f t="shared" si="161"/>
        <v>30929909.274330139</v>
      </c>
      <c r="AW491" s="112">
        <f t="shared" si="162"/>
        <v>20.636867483064901</v>
      </c>
      <c r="AX491" s="109">
        <f t="shared" si="163"/>
        <v>25.841117712288309</v>
      </c>
      <c r="AY491" s="112">
        <f t="shared" si="164"/>
        <v>23.442908203110139</v>
      </c>
      <c r="AZ491" s="108">
        <f t="shared" si="175"/>
        <v>14417.388544912736</v>
      </c>
      <c r="BA491" s="109">
        <f t="shared" si="155"/>
        <v>8827.0289024914782</v>
      </c>
    </row>
    <row r="492" spans="1:53" x14ac:dyDescent="0.2">
      <c r="A492" s="21" t="b">
        <f t="shared" si="165"/>
        <v>0</v>
      </c>
      <c r="B492" t="s">
        <v>1133</v>
      </c>
      <c r="C492" t="s">
        <v>1134</v>
      </c>
      <c r="D492">
        <v>6019</v>
      </c>
      <c r="E492" t="s">
        <v>41</v>
      </c>
      <c r="F492">
        <v>1</v>
      </c>
      <c r="G492">
        <v>2683</v>
      </c>
      <c r="H492" t="s">
        <v>42</v>
      </c>
      <c r="I492">
        <v>0</v>
      </c>
      <c r="J492" t="s">
        <v>191</v>
      </c>
      <c r="K492" t="s">
        <v>134</v>
      </c>
      <c r="L492">
        <v>39</v>
      </c>
      <c r="M492" t="s">
        <v>1135</v>
      </c>
      <c r="N492">
        <v>25</v>
      </c>
      <c r="O492">
        <v>39025</v>
      </c>
      <c r="P492">
        <v>1305</v>
      </c>
      <c r="Q492">
        <v>9761</v>
      </c>
      <c r="R492">
        <v>1991</v>
      </c>
      <c r="S492">
        <v>2022</v>
      </c>
      <c r="T492">
        <v>0</v>
      </c>
      <c r="U492" s="106">
        <v>2235.1096430993853</v>
      </c>
      <c r="V492" s="104">
        <f>IFERROR(VLOOKUP($C$4&amp;"yr",LOOKUPS!$B$12:$D$26,2,FALSE),"")</f>
        <v>0.12499399999999999</v>
      </c>
      <c r="W492" s="106">
        <v>12.454177798111585</v>
      </c>
      <c r="X492" s="106">
        <v>17.4664008155391</v>
      </c>
      <c r="Y492" s="104">
        <v>0.29689715773346714</v>
      </c>
      <c r="Z492" s="104">
        <v>0.42226704243775359</v>
      </c>
      <c r="AA492" s="105">
        <v>7.4118208402780166</v>
      </c>
      <c r="AB492" s="105">
        <v>4.82</v>
      </c>
      <c r="AC492" s="106">
        <f>IFERROR((VLOOKUP($C$4&amp;"yr",LOOKUPS!$B$12:$D$26,3,FALSE))*SUM(AA492:AB492),"")</f>
        <v>13.851404833434897</v>
      </c>
      <c r="AD492" s="106">
        <f>IFERROR(VLOOKUP($C$4,LOOKUPS!$F$12:$I$26,4,FALSE),"")</f>
        <v>84.990216928104203</v>
      </c>
      <c r="AE492" s="106">
        <v>205.4</v>
      </c>
      <c r="AF492" s="107">
        <f t="shared" si="166"/>
        <v>0.90942093803864632</v>
      </c>
      <c r="AG492" s="108">
        <f t="shared" si="167"/>
        <v>44634319.920000002</v>
      </c>
      <c r="AH492" s="109">
        <f t="shared" si="168"/>
        <v>917.54920915782543</v>
      </c>
      <c r="AI492" s="108">
        <f t="shared" si="169"/>
        <v>13882.748601234911</v>
      </c>
      <c r="AJ492" s="108">
        <f t="shared" si="170"/>
        <v>3215092.4288890203</v>
      </c>
      <c r="AK492" s="108">
        <f t="shared" si="156"/>
        <v>44634319.920000002</v>
      </c>
      <c r="AL492" s="108">
        <f t="shared" si="157"/>
        <v>415852.73117880803</v>
      </c>
      <c r="AM492" s="108">
        <f t="shared" si="158"/>
        <v>3742674.5806092718</v>
      </c>
      <c r="AN492" s="107">
        <f t="shared" si="159"/>
        <v>0.12934394278751934</v>
      </c>
      <c r="AO492" s="107">
        <f t="shared" si="160"/>
        <v>0.78007699525112695</v>
      </c>
      <c r="AP492" s="108">
        <f t="shared" si="171"/>
        <v>256340580.73734635</v>
      </c>
      <c r="AQ492" s="108">
        <f t="shared" si="172"/>
        <v>16026282.255131498</v>
      </c>
      <c r="AR492" s="108">
        <f t="shared" si="173"/>
        <v>40041332.746746287</v>
      </c>
      <c r="AS492" s="108">
        <f>LOOKUPS!$C$4*('Unit Level Costs'!AK492-'Unit Level Costs'!AG492)</f>
        <v>0</v>
      </c>
      <c r="AT492" s="108">
        <f t="shared" si="174"/>
        <v>51841300.775825195</v>
      </c>
      <c r="AU492" s="108">
        <f t="shared" si="176"/>
        <v>-318090724.49728346</v>
      </c>
      <c r="AV492" s="108">
        <f t="shared" si="161"/>
        <v>46158772.01776588</v>
      </c>
      <c r="AW492" s="112">
        <f t="shared" si="162"/>
        <v>14.356903584795573</v>
      </c>
      <c r="AX492" s="109">
        <f t="shared" si="163"/>
        <v>18.404469907709192</v>
      </c>
      <c r="AY492" s="112">
        <f t="shared" si="164"/>
        <v>16.696425571722028</v>
      </c>
      <c r="AZ492" s="108">
        <f t="shared" si="175"/>
        <v>21788.835371097244</v>
      </c>
      <c r="BA492" s="109">
        <f t="shared" si="155"/>
        <v>13173.165530184328</v>
      </c>
    </row>
    <row r="493" spans="1:53" x14ac:dyDescent="0.2">
      <c r="A493" s="21" t="b">
        <f t="shared" si="165"/>
        <v>0</v>
      </c>
      <c r="B493" t="s">
        <v>1136</v>
      </c>
      <c r="C493" t="s">
        <v>1137</v>
      </c>
      <c r="D493">
        <v>8226</v>
      </c>
      <c r="E493" t="s">
        <v>41</v>
      </c>
      <c r="F493">
        <v>1</v>
      </c>
      <c r="G493">
        <v>3475</v>
      </c>
      <c r="H493" t="s">
        <v>42</v>
      </c>
      <c r="I493">
        <v>0</v>
      </c>
      <c r="J493" t="s">
        <v>191</v>
      </c>
      <c r="K493" t="s">
        <v>72</v>
      </c>
      <c r="L493">
        <v>42</v>
      </c>
      <c r="M493" t="s">
        <v>1138</v>
      </c>
      <c r="N493">
        <v>3</v>
      </c>
      <c r="O493">
        <v>42003</v>
      </c>
      <c r="P493">
        <v>565</v>
      </c>
      <c r="Q493">
        <v>10935</v>
      </c>
      <c r="R493">
        <v>1970</v>
      </c>
      <c r="S493">
        <v>2022</v>
      </c>
      <c r="T493">
        <v>0</v>
      </c>
      <c r="U493" s="106">
        <v>2726.7451719222386</v>
      </c>
      <c r="V493" s="104">
        <f>IFERROR(VLOOKUP($C$4&amp;"yr",LOOKUPS!$B$12:$D$26,2,FALSE),"")</f>
        <v>0.12499399999999999</v>
      </c>
      <c r="W493" s="106">
        <v>14.262201545627454</v>
      </c>
      <c r="X493" s="106">
        <v>22.525701323021586</v>
      </c>
      <c r="Y493" s="104">
        <v>0.33999892811556875</v>
      </c>
      <c r="Z493" s="104">
        <v>0.51514905444745096</v>
      </c>
      <c r="AA493" s="105">
        <v>11.243011747161239</v>
      </c>
      <c r="AB493" s="105">
        <v>9.64</v>
      </c>
      <c r="AC493" s="106">
        <f>IFERROR((VLOOKUP($C$4&amp;"yr",LOOKUPS!$B$12:$D$26,3,FALSE))*SUM(AA493:AB493),"")</f>
        <v>23.648077716999357</v>
      </c>
      <c r="AD493" s="106">
        <f>IFERROR(VLOOKUP($C$4,LOOKUPS!$F$12:$I$26,4,FALSE),"")</f>
        <v>84.990216928104203</v>
      </c>
      <c r="AE493" s="106">
        <v>214.13</v>
      </c>
      <c r="AF493" s="107">
        <f t="shared" si="166"/>
        <v>1.0621026716864737</v>
      </c>
      <c r="AG493" s="108">
        <f t="shared" si="167"/>
        <v>21648675.600000001</v>
      </c>
      <c r="AH493" s="109">
        <f t="shared" si="168"/>
        <v>372.90060561470364</v>
      </c>
      <c r="AI493" s="108">
        <f t="shared" si="169"/>
        <v>16568.154910382877</v>
      </c>
      <c r="AJ493" s="108">
        <f t="shared" si="170"/>
        <v>1306643.7220739215</v>
      </c>
      <c r="AK493" s="108">
        <f t="shared" si="156"/>
        <v>21648675.600000001</v>
      </c>
      <c r="AL493" s="108">
        <f t="shared" si="157"/>
        <v>210270.83852980135</v>
      </c>
      <c r="AM493" s="108">
        <f t="shared" si="158"/>
        <v>1892437.546768212</v>
      </c>
      <c r="AN493" s="107">
        <f t="shared" si="159"/>
        <v>0.16092438587318722</v>
      </c>
      <c r="AO493" s="107">
        <f t="shared" si="160"/>
        <v>0.90117828581328641</v>
      </c>
      <c r="AP493" s="108">
        <f t="shared" si="171"/>
        <v>127094514.91629067</v>
      </c>
      <c r="AQ493" s="108">
        <f t="shared" si="172"/>
        <v>8399847.6652506795</v>
      </c>
      <c r="AR493" s="108">
        <f t="shared" si="173"/>
        <v>18635616.112547092</v>
      </c>
      <c r="AS493" s="108">
        <f>LOOKUPS!$C$4*('Unit Level Costs'!AK493-'Unit Level Costs'!AG493)</f>
        <v>0</v>
      </c>
      <c r="AT493" s="108">
        <f t="shared" si="174"/>
        <v>44752510.180542283</v>
      </c>
      <c r="AU493" s="108">
        <f t="shared" si="176"/>
        <v>-160838677.62271968</v>
      </c>
      <c r="AV493" s="108">
        <f t="shared" si="161"/>
        <v>38043811.251911074</v>
      </c>
      <c r="AW493" s="112">
        <f t="shared" si="162"/>
        <v>29.115672933037519</v>
      </c>
      <c r="AX493" s="109">
        <f t="shared" si="163"/>
        <v>32.308449272899978</v>
      </c>
      <c r="AY493" s="112">
        <f t="shared" si="164"/>
        <v>29.310032906558991</v>
      </c>
      <c r="AZ493" s="108">
        <f t="shared" si="175"/>
        <v>16560.168592205831</v>
      </c>
      <c r="BA493" s="109">
        <f t="shared" si="155"/>
        <v>10857.252069609325</v>
      </c>
    </row>
    <row r="494" spans="1:53" x14ac:dyDescent="0.2">
      <c r="A494" s="21" t="b">
        <f t="shared" si="165"/>
        <v>0</v>
      </c>
      <c r="B494" t="s">
        <v>1139</v>
      </c>
      <c r="C494" t="s">
        <v>1140</v>
      </c>
      <c r="D494">
        <v>883</v>
      </c>
      <c r="E494" t="s">
        <v>41</v>
      </c>
      <c r="F494">
        <v>7</v>
      </c>
      <c r="G494">
        <v>598</v>
      </c>
      <c r="H494" t="s">
        <v>42</v>
      </c>
      <c r="I494">
        <v>0</v>
      </c>
      <c r="J494" t="s">
        <v>550</v>
      </c>
      <c r="K494" t="s">
        <v>95</v>
      </c>
      <c r="L494">
        <v>17</v>
      </c>
      <c r="M494" t="s">
        <v>247</v>
      </c>
      <c r="N494">
        <v>97</v>
      </c>
      <c r="O494">
        <v>17097</v>
      </c>
      <c r="P494">
        <v>328</v>
      </c>
      <c r="Q494">
        <v>10666</v>
      </c>
      <c r="R494">
        <v>1958</v>
      </c>
      <c r="S494">
        <v>2022</v>
      </c>
      <c r="T494">
        <v>0</v>
      </c>
      <c r="U494" s="106">
        <v>2538.2053255352948</v>
      </c>
      <c r="V494" s="104">
        <f>IFERROR(VLOOKUP($C$4&amp;"yr",LOOKUPS!$B$12:$D$26,2,FALSE),"")</f>
        <v>0.12499399999999999</v>
      </c>
      <c r="W494" s="106">
        <v>13.595668617599999</v>
      </c>
      <c r="X494" s="106">
        <v>25.323497324562592</v>
      </c>
      <c r="Y494" s="104">
        <v>0.32410934189999996</v>
      </c>
      <c r="Z494" s="104">
        <v>0.47952925227744025</v>
      </c>
      <c r="AA494" s="105">
        <v>15.963489549091344</v>
      </c>
      <c r="AB494" s="105">
        <v>4.82</v>
      </c>
      <c r="AC494" s="106">
        <f>IFERROR((VLOOKUP($C$4&amp;"yr",LOOKUPS!$B$12:$D$26,3,FALSE))*SUM(AA494:AB494),"")</f>
        <v>23.535378040198982</v>
      </c>
      <c r="AD494" s="106">
        <f>IFERROR(VLOOKUP($C$4,LOOKUPS!$F$12:$I$26,4,FALSE),"")</f>
        <v>84.990216928104203</v>
      </c>
      <c r="AE494" s="106">
        <v>214.13</v>
      </c>
      <c r="AF494" s="107">
        <f t="shared" si="166"/>
        <v>1.0359750430917172</v>
      </c>
      <c r="AG494" s="108">
        <f t="shared" si="167"/>
        <v>12258561.791999999</v>
      </c>
      <c r="AH494" s="109">
        <f t="shared" si="168"/>
        <v>221.69213585680001</v>
      </c>
      <c r="AI494" s="108">
        <f t="shared" si="169"/>
        <v>15780.659004791176</v>
      </c>
      <c r="AJ494" s="108">
        <f t="shared" si="170"/>
        <v>776809.24404222728</v>
      </c>
      <c r="AK494" s="108">
        <f t="shared" si="156"/>
        <v>12258561.791999999</v>
      </c>
      <c r="AL494" s="108">
        <f t="shared" si="157"/>
        <v>119065.85487258277</v>
      </c>
      <c r="AM494" s="108">
        <f t="shared" si="158"/>
        <v>1071592.6938532449</v>
      </c>
      <c r="AN494" s="107">
        <f t="shared" si="159"/>
        <v>0.15327553808835773</v>
      </c>
      <c r="AO494" s="107">
        <f t="shared" si="160"/>
        <v>0.88269950500335947</v>
      </c>
      <c r="AP494" s="108">
        <f t="shared" si="171"/>
        <v>70334143.781668812</v>
      </c>
      <c r="AQ494" s="108">
        <f t="shared" si="172"/>
        <v>5614020.2092462415</v>
      </c>
      <c r="AR494" s="108">
        <f t="shared" si="173"/>
        <v>10561241.061086489</v>
      </c>
      <c r="AS494" s="108">
        <f>LOOKUPS!$C$4*('Unit Level Costs'!AK494-'Unit Level Costs'!AG494)</f>
        <v>0</v>
      </c>
      <c r="AT494" s="108">
        <f t="shared" si="174"/>
        <v>25220339.15495133</v>
      </c>
      <c r="AU494" s="108">
        <f t="shared" si="176"/>
        <v>-91074895.509158835</v>
      </c>
      <c r="AV494" s="108">
        <f t="shared" si="161"/>
        <v>20654848.69779405</v>
      </c>
      <c r="AW494" s="112">
        <f t="shared" si="162"/>
        <v>26.58934462508952</v>
      </c>
      <c r="AX494" s="109">
        <f t="shared" si="163"/>
        <v>30.122759188573834</v>
      </c>
      <c r="AY494" s="112">
        <f t="shared" si="164"/>
        <v>27.327187869521758</v>
      </c>
      <c r="AZ494" s="108">
        <f t="shared" si="175"/>
        <v>8963.3176212031358</v>
      </c>
      <c r="BA494" s="109">
        <f t="shared" si="155"/>
        <v>5894.6486009686214</v>
      </c>
    </row>
    <row r="495" spans="1:53" x14ac:dyDescent="0.2">
      <c r="A495" s="21" t="b">
        <f t="shared" si="165"/>
        <v>0</v>
      </c>
      <c r="B495" t="s">
        <v>1139</v>
      </c>
      <c r="C495" t="s">
        <v>1141</v>
      </c>
      <c r="D495">
        <v>883</v>
      </c>
      <c r="E495" t="s">
        <v>41</v>
      </c>
      <c r="F495">
        <v>8</v>
      </c>
      <c r="G495">
        <v>599</v>
      </c>
      <c r="H495" t="s">
        <v>42</v>
      </c>
      <c r="I495">
        <v>0</v>
      </c>
      <c r="J495" t="s">
        <v>550</v>
      </c>
      <c r="K495" t="s">
        <v>95</v>
      </c>
      <c r="L495">
        <v>17</v>
      </c>
      <c r="M495" t="s">
        <v>247</v>
      </c>
      <c r="N495">
        <v>97</v>
      </c>
      <c r="O495">
        <v>17097</v>
      </c>
      <c r="P495">
        <v>361</v>
      </c>
      <c r="Q495">
        <v>10890</v>
      </c>
      <c r="R495">
        <v>1962</v>
      </c>
      <c r="S495">
        <v>2022</v>
      </c>
      <c r="T495">
        <v>0</v>
      </c>
      <c r="U495" s="106">
        <v>2619.6861394712482</v>
      </c>
      <c r="V495" s="104">
        <f>IFERROR(VLOOKUP($C$4&amp;"yr",LOOKUPS!$B$12:$D$26,2,FALSE),"")</f>
        <v>0.12499399999999999</v>
      </c>
      <c r="W495" s="106">
        <v>13.887619882448666</v>
      </c>
      <c r="X495" s="106">
        <v>24.893998525238963</v>
      </c>
      <c r="Y495" s="104">
        <v>0.33106921529633154</v>
      </c>
      <c r="Z495" s="104">
        <v>0.49492297688615544</v>
      </c>
      <c r="AA495" s="105">
        <v>15.963489549091344</v>
      </c>
      <c r="AB495" s="105">
        <v>4.82</v>
      </c>
      <c r="AC495" s="106">
        <f>IFERROR((VLOOKUP($C$4&amp;"yr",LOOKUPS!$B$12:$D$26,3,FALSE))*SUM(AA495:AB495),"")</f>
        <v>23.535378040198982</v>
      </c>
      <c r="AD495" s="106">
        <f>IFERROR(VLOOKUP($C$4,LOOKUPS!$F$12:$I$26,4,FALSE),"")</f>
        <v>84.990216928104203</v>
      </c>
      <c r="AE495" s="106">
        <v>214.13</v>
      </c>
      <c r="AF495" s="107">
        <f t="shared" si="166"/>
        <v>1.057731878798875</v>
      </c>
      <c r="AG495" s="108">
        <f t="shared" si="167"/>
        <v>13775240.16</v>
      </c>
      <c r="AH495" s="109">
        <f t="shared" si="168"/>
        <v>241.48401327802432</v>
      </c>
      <c r="AI495" s="108">
        <f t="shared" si="169"/>
        <v>16279.711218290233</v>
      </c>
      <c r="AJ495" s="108">
        <f t="shared" si="170"/>
        <v>846159.98252619721</v>
      </c>
      <c r="AK495" s="108">
        <f t="shared" si="156"/>
        <v>13775240.16</v>
      </c>
      <c r="AL495" s="108">
        <f t="shared" si="157"/>
        <v>133797.15936953641</v>
      </c>
      <c r="AM495" s="108">
        <f t="shared" si="158"/>
        <v>1204174.4343258278</v>
      </c>
      <c r="AN495" s="107">
        <f t="shared" si="159"/>
        <v>0.15812276890014004</v>
      </c>
      <c r="AO495" s="107">
        <f t="shared" si="160"/>
        <v>0.89960910989873488</v>
      </c>
      <c r="AP495" s="108">
        <f t="shared" si="171"/>
        <v>79072744.637106478</v>
      </c>
      <c r="AQ495" s="108">
        <f t="shared" si="172"/>
        <v>6011502.6704119239</v>
      </c>
      <c r="AR495" s="108">
        <f t="shared" si="173"/>
        <v>11751148.197063232</v>
      </c>
      <c r="AS495" s="108">
        <f>LOOKUPS!$C$4*('Unit Level Costs'!AK495-'Unit Level Costs'!AG495)</f>
        <v>0</v>
      </c>
      <c r="AT495" s="108">
        <f t="shared" si="174"/>
        <v>28340700.538201116</v>
      </c>
      <c r="AU495" s="108">
        <f t="shared" si="176"/>
        <v>-102343046.39262927</v>
      </c>
      <c r="AV495" s="108">
        <f t="shared" si="161"/>
        <v>22833049.650153488</v>
      </c>
      <c r="AW495" s="112">
        <f t="shared" si="162"/>
        <v>26.984317530575932</v>
      </c>
      <c r="AX495" s="109">
        <f t="shared" si="163"/>
        <v>29.995602794210743</v>
      </c>
      <c r="AY495" s="112">
        <f t="shared" si="164"/>
        <v>27.211832345287799</v>
      </c>
      <c r="AZ495" s="108">
        <f t="shared" si="175"/>
        <v>9823.471476648896</v>
      </c>
      <c r="BA495" s="109">
        <f t="shared" si="155"/>
        <v>6516.2812928520225</v>
      </c>
    </row>
    <row r="496" spans="1:53" x14ac:dyDescent="0.2">
      <c r="A496" s="21" t="b">
        <f t="shared" si="165"/>
        <v>0</v>
      </c>
      <c r="B496" t="s">
        <v>1142</v>
      </c>
      <c r="C496" t="s">
        <v>1143</v>
      </c>
      <c r="D496">
        <v>884</v>
      </c>
      <c r="E496" t="s">
        <v>41</v>
      </c>
      <c r="F496">
        <v>4</v>
      </c>
      <c r="G496">
        <v>603</v>
      </c>
      <c r="H496" t="s">
        <v>42</v>
      </c>
      <c r="I496">
        <v>0</v>
      </c>
      <c r="J496" t="s">
        <v>550</v>
      </c>
      <c r="K496" t="s">
        <v>95</v>
      </c>
      <c r="L496">
        <v>17</v>
      </c>
      <c r="M496" t="s">
        <v>1144</v>
      </c>
      <c r="N496">
        <v>197</v>
      </c>
      <c r="O496">
        <v>17197</v>
      </c>
      <c r="P496">
        <v>510</v>
      </c>
      <c r="Q496">
        <v>10252</v>
      </c>
      <c r="R496">
        <v>1963</v>
      </c>
      <c r="S496">
        <v>2022</v>
      </c>
      <c r="T496">
        <v>0</v>
      </c>
      <c r="U496" s="106">
        <v>2396.6483932160595</v>
      </c>
      <c r="V496" s="104">
        <f>IFERROR(VLOOKUP($C$4&amp;"yr",LOOKUPS!$B$12:$D$26,2,FALSE),"")</f>
        <v>0.12499399999999999</v>
      </c>
      <c r="W496" s="106">
        <v>13.073749250113861</v>
      </c>
      <c r="X496" s="106">
        <v>21.605525402835926</v>
      </c>
      <c r="Y496" s="104">
        <v>0.3116672217308003</v>
      </c>
      <c r="Z496" s="104">
        <v>0.45278567514172707</v>
      </c>
      <c r="AA496" s="105">
        <v>12.433478043809597</v>
      </c>
      <c r="AB496" s="105">
        <v>4.82</v>
      </c>
      <c r="AC496" s="106">
        <f>IFERROR((VLOOKUP($C$4&amp;"yr",LOOKUPS!$B$12:$D$26,3,FALSE))*SUM(AA496:AB496),"")</f>
        <v>19.537966774548934</v>
      </c>
      <c r="AD496" s="106">
        <f>IFERROR(VLOOKUP($C$4,LOOKUPS!$F$12:$I$26,4,FALSE),"")</f>
        <v>84.990216928104203</v>
      </c>
      <c r="AE496" s="106">
        <v>214.13</v>
      </c>
      <c r="AF496" s="107">
        <f t="shared" si="166"/>
        <v>0.99576374852580962</v>
      </c>
      <c r="AG496" s="108">
        <f t="shared" si="167"/>
        <v>18320734.079999998</v>
      </c>
      <c r="AH496" s="109">
        <f t="shared" si="168"/>
        <v>351.04971691729185</v>
      </c>
      <c r="AI496" s="108">
        <f t="shared" si="169"/>
        <v>14893.958741552984</v>
      </c>
      <c r="AJ496" s="108">
        <f t="shared" si="170"/>
        <v>1230078.2080781907</v>
      </c>
      <c r="AK496" s="108">
        <f t="shared" si="156"/>
        <v>18320734.079999998</v>
      </c>
      <c r="AL496" s="108">
        <f t="shared" si="157"/>
        <v>177946.96491655626</v>
      </c>
      <c r="AM496" s="108">
        <f t="shared" si="158"/>
        <v>1601522.6842490064</v>
      </c>
      <c r="AN496" s="107">
        <f t="shared" si="159"/>
        <v>0.14466313096837249</v>
      </c>
      <c r="AO496" s="107">
        <f t="shared" si="160"/>
        <v>0.85110061755743716</v>
      </c>
      <c r="AP496" s="108">
        <f t="shared" si="171"/>
        <v>105162794.44215757</v>
      </c>
      <c r="AQ496" s="108">
        <f t="shared" si="172"/>
        <v>7584613.57651491</v>
      </c>
      <c r="AR496" s="108">
        <f t="shared" si="173"/>
        <v>16081734.050443647</v>
      </c>
      <c r="AS496" s="108">
        <f>LOOKUPS!$C$4*('Unit Level Costs'!AK496-'Unit Level Costs'!AG496)</f>
        <v>0</v>
      </c>
      <c r="AT496" s="108">
        <f t="shared" si="174"/>
        <v>31290496.993543513</v>
      </c>
      <c r="AU496" s="108">
        <f t="shared" si="176"/>
        <v>-136113760.34960279</v>
      </c>
      <c r="AV496" s="108">
        <f t="shared" si="161"/>
        <v>24005878.713056862</v>
      </c>
      <c r="AW496" s="112">
        <f t="shared" si="162"/>
        <v>19.51573367888728</v>
      </c>
      <c r="AX496" s="109">
        <f t="shared" si="163"/>
        <v>22.929995909173741</v>
      </c>
      <c r="AY496" s="112">
        <f t="shared" si="164"/>
        <v>20.801955827972186</v>
      </c>
      <c r="AZ496" s="108">
        <f t="shared" si="175"/>
        <v>10608.997472265815</v>
      </c>
      <c r="BA496" s="109">
        <f t="shared" si="155"/>
        <v>6850.9927834066384</v>
      </c>
    </row>
    <row r="497" spans="1:53" x14ac:dyDescent="0.2">
      <c r="A497" s="21" t="b">
        <f t="shared" si="165"/>
        <v>0</v>
      </c>
      <c r="B497" t="s">
        <v>1145</v>
      </c>
      <c r="C497" t="s">
        <v>1146</v>
      </c>
      <c r="D497">
        <v>10075</v>
      </c>
      <c r="E497" t="s">
        <v>41</v>
      </c>
      <c r="F497">
        <v>1</v>
      </c>
      <c r="G497">
        <v>9003</v>
      </c>
      <c r="H497" t="s">
        <v>42</v>
      </c>
      <c r="I497">
        <v>0</v>
      </c>
      <c r="J497" t="s">
        <v>245</v>
      </c>
      <c r="K497" t="s">
        <v>246</v>
      </c>
      <c r="L497">
        <v>27</v>
      </c>
      <c r="M497" t="s">
        <v>551</v>
      </c>
      <c r="N497">
        <v>31</v>
      </c>
      <c r="O497">
        <v>27031</v>
      </c>
      <c r="P497">
        <v>79</v>
      </c>
      <c r="Q497">
        <v>10438</v>
      </c>
      <c r="R497">
        <v>1957</v>
      </c>
      <c r="S497">
        <v>2022</v>
      </c>
      <c r="T497">
        <v>0</v>
      </c>
      <c r="U497" s="106">
        <v>2458.7442448883053</v>
      </c>
      <c r="V497" s="104">
        <f>IFERROR(VLOOKUP($C$4&amp;"yr",LOOKUPS!$B$12:$D$26,2,FALSE),"")</f>
        <v>0.12499399999999999</v>
      </c>
      <c r="W497" s="106">
        <v>13.305043036800001</v>
      </c>
      <c r="X497" s="106">
        <v>52.14168701005724</v>
      </c>
      <c r="Y497" s="104">
        <v>0.31718107169999998</v>
      </c>
      <c r="Z497" s="104">
        <v>0.464517104834336</v>
      </c>
      <c r="AA497" s="105">
        <v>104.90425220472885</v>
      </c>
      <c r="AB497" s="105">
        <v>4.82</v>
      </c>
      <c r="AC497" s="106">
        <f>IFERROR((VLOOKUP($C$4&amp;"yr",LOOKUPS!$B$12:$D$26,3,FALSE))*SUM(AA497:AB497),"")</f>
        <v>124.25255873017402</v>
      </c>
      <c r="AD497" s="106">
        <f>IFERROR(VLOOKUP($C$4,LOOKUPS!$F$12:$I$26,4,FALSE),"")</f>
        <v>84.990216928104203</v>
      </c>
      <c r="AE497" s="106">
        <v>208</v>
      </c>
      <c r="AF497" s="107">
        <f t="shared" si="166"/>
        <v>0.9848063140705795</v>
      </c>
      <c r="AG497" s="108">
        <f t="shared" si="167"/>
        <v>2889405.4079999998</v>
      </c>
      <c r="AH497" s="109">
        <f t="shared" si="168"/>
        <v>53.942695335700002</v>
      </c>
      <c r="AI497" s="108">
        <f t="shared" si="169"/>
        <v>15286.629540260799</v>
      </c>
      <c r="AJ497" s="108">
        <f t="shared" si="170"/>
        <v>189015.20445629279</v>
      </c>
      <c r="AK497" s="108">
        <f t="shared" si="156"/>
        <v>2889405.4079999998</v>
      </c>
      <c r="AL497" s="108">
        <f t="shared" si="157"/>
        <v>27261.014463576157</v>
      </c>
      <c r="AM497" s="108">
        <f t="shared" si="158"/>
        <v>245349.13017218543</v>
      </c>
      <c r="AN497" s="107">
        <f t="shared" si="159"/>
        <v>0.1442265691905219</v>
      </c>
      <c r="AO497" s="107">
        <f t="shared" si="160"/>
        <v>0.8405797448800576</v>
      </c>
      <c r="AP497" s="108">
        <f t="shared" si="171"/>
        <v>16578115.676051686</v>
      </c>
      <c r="AQ497" s="108">
        <f t="shared" si="172"/>
        <v>2812663.1366729438</v>
      </c>
      <c r="AR497" s="108">
        <f t="shared" si="173"/>
        <v>2514855.429900527</v>
      </c>
      <c r="AS497" s="108">
        <f>LOOKUPS!$C$4*('Unit Level Costs'!AK497-'Unit Level Costs'!AG497)</f>
        <v>0</v>
      </c>
      <c r="AT497" s="108">
        <f t="shared" si="174"/>
        <v>30485257.206116579</v>
      </c>
      <c r="AU497" s="108">
        <f t="shared" si="176"/>
        <v>-20852275.796455715</v>
      </c>
      <c r="AV497" s="108">
        <f t="shared" si="161"/>
        <v>31538615.652286019</v>
      </c>
      <c r="AW497" s="112">
        <f t="shared" si="162"/>
        <v>166.85755912074734</v>
      </c>
      <c r="AX497" s="109">
        <f t="shared" si="163"/>
        <v>198.50295006163427</v>
      </c>
      <c r="AY497" s="112">
        <f t="shared" si="164"/>
        <v>180.08069496655563</v>
      </c>
      <c r="AZ497" s="108">
        <f t="shared" si="175"/>
        <v>14226.374902357895</v>
      </c>
      <c r="BA497" s="109">
        <f t="shared" si="155"/>
        <v>9000.746476109025</v>
      </c>
    </row>
    <row r="498" spans="1:53" x14ac:dyDescent="0.2">
      <c r="A498" s="21" t="b">
        <f t="shared" si="165"/>
        <v>0</v>
      </c>
      <c r="B498" t="s">
        <v>1145</v>
      </c>
      <c r="C498" t="s">
        <v>1147</v>
      </c>
      <c r="D498">
        <v>10075</v>
      </c>
      <c r="E498" t="s">
        <v>41</v>
      </c>
      <c r="F498">
        <v>2</v>
      </c>
      <c r="G498">
        <v>9004</v>
      </c>
      <c r="H498" t="s">
        <v>42</v>
      </c>
      <c r="I498">
        <v>0</v>
      </c>
      <c r="J498" t="s">
        <v>245</v>
      </c>
      <c r="K498" t="s">
        <v>246</v>
      </c>
      <c r="L498">
        <v>27</v>
      </c>
      <c r="M498" t="s">
        <v>551</v>
      </c>
      <c r="N498">
        <v>31</v>
      </c>
      <c r="O498">
        <v>27031</v>
      </c>
      <c r="P498">
        <v>76</v>
      </c>
      <c r="Q498">
        <v>10438</v>
      </c>
      <c r="R498">
        <v>1957</v>
      </c>
      <c r="S498">
        <v>2022</v>
      </c>
      <c r="T498">
        <v>0</v>
      </c>
      <c r="U498" s="106">
        <v>2543.2574615878966</v>
      </c>
      <c r="V498" s="104">
        <f>IFERROR(VLOOKUP($C$4&amp;"yr",LOOKUPS!$B$12:$D$26,2,FALSE),"")</f>
        <v>0.12499399999999999</v>
      </c>
      <c r="W498" s="106">
        <v>13.613947314001223</v>
      </c>
      <c r="X498" s="106">
        <v>53.934203453676915</v>
      </c>
      <c r="Y498" s="104">
        <v>0.32454509069824017</v>
      </c>
      <c r="Z498" s="104">
        <v>0.48048372471484896</v>
      </c>
      <c r="AA498" s="105">
        <v>104.90425220472885</v>
      </c>
      <c r="AB498" s="105">
        <v>4.82</v>
      </c>
      <c r="AC498" s="106">
        <f>IFERROR((VLOOKUP($C$4&amp;"yr",LOOKUPS!$B$12:$D$26,3,FALSE))*SUM(AA498:AB498),"")</f>
        <v>124.25255873017402</v>
      </c>
      <c r="AD498" s="106">
        <f>IFERROR(VLOOKUP($C$4,LOOKUPS!$F$12:$I$26,4,FALSE),"")</f>
        <v>84.990216928104203</v>
      </c>
      <c r="AE498" s="106">
        <v>208</v>
      </c>
      <c r="AF498" s="107">
        <f t="shared" si="166"/>
        <v>0.9848063140705795</v>
      </c>
      <c r="AG498" s="108">
        <f t="shared" si="167"/>
        <v>2779681.1519999998</v>
      </c>
      <c r="AH498" s="109">
        <f t="shared" si="168"/>
        <v>51.334573106933753</v>
      </c>
      <c r="AI498" s="108">
        <f t="shared" si="169"/>
        <v>15453.289118573593</v>
      </c>
      <c r="AJ498" s="108">
        <f t="shared" si="170"/>
        <v>179876.3441666959</v>
      </c>
      <c r="AK498" s="108">
        <f t="shared" si="156"/>
        <v>2779681.1520000007</v>
      </c>
      <c r="AL498" s="108">
        <f t="shared" si="157"/>
        <v>26225.786066225173</v>
      </c>
      <c r="AM498" s="108">
        <f t="shared" si="158"/>
        <v>236032.07459602653</v>
      </c>
      <c r="AN498" s="107">
        <f t="shared" si="159"/>
        <v>0.14579897199779135</v>
      </c>
      <c r="AO498" s="107">
        <f t="shared" si="160"/>
        <v>0.83900734207278815</v>
      </c>
      <c r="AP498" s="108">
        <f t="shared" si="171"/>
        <v>16318846.169238279</v>
      </c>
      <c r="AQ498" s="108">
        <f t="shared" si="172"/>
        <v>2768689.3101570164</v>
      </c>
      <c r="AR498" s="108">
        <f t="shared" si="173"/>
        <v>2448827.0725205489</v>
      </c>
      <c r="AS498" s="108">
        <f>LOOKUPS!$C$4*('Unit Level Costs'!AK498-'Unit Level Costs'!AG498)</f>
        <v>1.4703451985226245E-9</v>
      </c>
      <c r="AT498" s="108">
        <f t="shared" si="174"/>
        <v>29327589.210947603</v>
      </c>
      <c r="AU498" s="108">
        <f t="shared" si="176"/>
        <v>-20060417.22190677</v>
      </c>
      <c r="AV498" s="108">
        <f t="shared" si="161"/>
        <v>30803534.54095668</v>
      </c>
      <c r="AW498" s="112">
        <f t="shared" si="162"/>
        <v>171.24839113035495</v>
      </c>
      <c r="AX498" s="109">
        <f t="shared" si="163"/>
        <v>204.10833438868556</v>
      </c>
      <c r="AY498" s="112">
        <f t="shared" si="164"/>
        <v>185.16586626933281</v>
      </c>
      <c r="AZ498" s="108">
        <f t="shared" si="175"/>
        <v>14072.605836469294</v>
      </c>
      <c r="BA498" s="109">
        <f t="shared" si="155"/>
        <v>8790.9630539259924</v>
      </c>
    </row>
    <row r="499" spans="1:53" x14ac:dyDescent="0.2">
      <c r="A499" s="21" t="b">
        <f t="shared" si="165"/>
        <v>0</v>
      </c>
      <c r="B499" t="s">
        <v>1148</v>
      </c>
      <c r="C499" t="s">
        <v>1149</v>
      </c>
      <c r="D499">
        <v>887</v>
      </c>
      <c r="E499" t="s">
        <v>41</v>
      </c>
      <c r="F499">
        <v>1</v>
      </c>
      <c r="G499">
        <v>605</v>
      </c>
      <c r="H499" t="s">
        <v>42</v>
      </c>
      <c r="I499">
        <v>0</v>
      </c>
      <c r="J499" t="s">
        <v>283</v>
      </c>
      <c r="K499" t="s">
        <v>95</v>
      </c>
      <c r="L499">
        <v>17</v>
      </c>
      <c r="M499" t="s">
        <v>1150</v>
      </c>
      <c r="N499">
        <v>127</v>
      </c>
      <c r="O499">
        <v>17127</v>
      </c>
      <c r="P499">
        <v>162</v>
      </c>
      <c r="Q499">
        <v>10983</v>
      </c>
      <c r="R499">
        <v>1953</v>
      </c>
      <c r="S499">
        <v>2022</v>
      </c>
      <c r="T499">
        <v>0</v>
      </c>
      <c r="U499" s="106">
        <v>2655.3100922983062</v>
      </c>
      <c r="V499" s="104">
        <f>IFERROR(VLOOKUP($C$4&amp;"yr",LOOKUPS!$B$12:$D$26,2,FALSE),"")</f>
        <v>0.12499399999999999</v>
      </c>
      <c r="W499" s="106">
        <v>14.013382339964039</v>
      </c>
      <c r="X499" s="106">
        <v>34.671378049696251</v>
      </c>
      <c r="Y499" s="104">
        <v>0.33406728685040488</v>
      </c>
      <c r="Z499" s="104">
        <v>0.50165321548839414</v>
      </c>
      <c r="AA499" s="105">
        <v>24.966614031766245</v>
      </c>
      <c r="AB499" s="105">
        <v>4.82</v>
      </c>
      <c r="AC499" s="106">
        <f>IFERROR((VLOOKUP($C$4&amp;"yr",LOOKUPS!$B$12:$D$26,3,FALSE))*SUM(AA499:AB499),"")</f>
        <v>33.730583120762013</v>
      </c>
      <c r="AD499" s="106">
        <f>IFERROR(VLOOKUP($C$4,LOOKUPS!$F$12:$I$26,4,FALSE),"")</f>
        <v>84.990216928104203</v>
      </c>
      <c r="AE499" s="106">
        <v>214.13</v>
      </c>
      <c r="AF499" s="107">
        <f t="shared" si="166"/>
        <v>1.0667648507665788</v>
      </c>
      <c r="AG499" s="108">
        <f t="shared" si="167"/>
        <v>6234477.9840000002</v>
      </c>
      <c r="AH499" s="109">
        <f t="shared" si="168"/>
        <v>107.88109953023441</v>
      </c>
      <c r="AI499" s="108">
        <f t="shared" si="169"/>
        <v>16492.657265709033</v>
      </c>
      <c r="AJ499" s="108">
        <f t="shared" si="170"/>
        <v>378015.3727539414</v>
      </c>
      <c r="AK499" s="108">
        <f t="shared" si="156"/>
        <v>6234477.9840000002</v>
      </c>
      <c r="AL499" s="108">
        <f t="shared" si="157"/>
        <v>60554.693400794698</v>
      </c>
      <c r="AM499" s="108">
        <f t="shared" si="158"/>
        <v>544992.24060715234</v>
      </c>
      <c r="AN499" s="107">
        <f t="shared" si="159"/>
        <v>0.16019108683236302</v>
      </c>
      <c r="AO499" s="107">
        <f t="shared" si="160"/>
        <v>0.90657376393421574</v>
      </c>
      <c r="AP499" s="108">
        <f t="shared" si="171"/>
        <v>35805502.797224581</v>
      </c>
      <c r="AQ499" s="108">
        <f t="shared" si="172"/>
        <v>3740386.3862296659</v>
      </c>
      <c r="AR499" s="108">
        <f t="shared" si="173"/>
        <v>5297273.9487850061</v>
      </c>
      <c r="AS499" s="108">
        <f>LOOKUPS!$C$4*('Unit Level Costs'!AK499-'Unit Level Costs'!AG499)</f>
        <v>0</v>
      </c>
      <c r="AT499" s="108">
        <f t="shared" si="174"/>
        <v>18382906.071969882</v>
      </c>
      <c r="AU499" s="108">
        <f t="shared" si="176"/>
        <v>-46319008.753335439</v>
      </c>
      <c r="AV499" s="108">
        <f t="shared" si="161"/>
        <v>16907060.450873695</v>
      </c>
      <c r="AW499" s="112">
        <f t="shared" si="162"/>
        <v>44.725854209846851</v>
      </c>
      <c r="AX499" s="109">
        <f t="shared" si="163"/>
        <v>49.335041437502177</v>
      </c>
      <c r="AY499" s="112">
        <f t="shared" si="164"/>
        <v>44.756455989750677</v>
      </c>
      <c r="AZ499" s="108">
        <f t="shared" si="175"/>
        <v>7250.5458703396098</v>
      </c>
      <c r="BA499" s="109">
        <f t="shared" ref="BA499:BA521" si="177">AW499*AH499</f>
        <v>4825.0743295872417</v>
      </c>
    </row>
    <row r="500" spans="1:53" x14ac:dyDescent="0.2">
      <c r="A500" s="21" t="b">
        <f t="shared" si="165"/>
        <v>0</v>
      </c>
      <c r="B500" t="s">
        <v>1148</v>
      </c>
      <c r="C500" t="s">
        <v>1151</v>
      </c>
      <c r="D500">
        <v>887</v>
      </c>
      <c r="E500" t="s">
        <v>41</v>
      </c>
      <c r="F500">
        <v>2</v>
      </c>
      <c r="G500">
        <v>606</v>
      </c>
      <c r="H500" t="s">
        <v>42</v>
      </c>
      <c r="I500">
        <v>0</v>
      </c>
      <c r="J500" t="s">
        <v>283</v>
      </c>
      <c r="K500" t="s">
        <v>95</v>
      </c>
      <c r="L500">
        <v>17</v>
      </c>
      <c r="M500" t="s">
        <v>1150</v>
      </c>
      <c r="N500">
        <v>127</v>
      </c>
      <c r="O500">
        <v>17127</v>
      </c>
      <c r="P500">
        <v>158</v>
      </c>
      <c r="Q500">
        <v>10919</v>
      </c>
      <c r="R500">
        <v>1953</v>
      </c>
      <c r="S500">
        <v>2022</v>
      </c>
      <c r="T500">
        <v>0</v>
      </c>
      <c r="U500" s="106">
        <v>2632.1396651128362</v>
      </c>
      <c r="V500" s="104">
        <f>IFERROR(VLOOKUP($C$4&amp;"yr",LOOKUPS!$B$12:$D$26,2,FALSE),"")</f>
        <v>0.12499399999999999</v>
      </c>
      <c r="W500" s="106">
        <v>13.931712825372243</v>
      </c>
      <c r="X500" s="106">
        <v>35.012989919843605</v>
      </c>
      <c r="Y500" s="104">
        <v>0.33212035409026286</v>
      </c>
      <c r="Z500" s="104">
        <v>0.49727575338498692</v>
      </c>
      <c r="AA500" s="105">
        <v>24.966614031766245</v>
      </c>
      <c r="AB500" s="105">
        <v>4.82</v>
      </c>
      <c r="AC500" s="106">
        <f>IFERROR((VLOOKUP($C$4&amp;"yr",LOOKUPS!$B$12:$D$26,3,FALSE))*SUM(AA500:AB500),"")</f>
        <v>33.730583120762013</v>
      </c>
      <c r="AD500" s="106">
        <f>IFERROR(VLOOKUP($C$4,LOOKUPS!$F$12:$I$26,4,FALSE),"")</f>
        <v>84.990216928104203</v>
      </c>
      <c r="AE500" s="106">
        <v>214.13</v>
      </c>
      <c r="AF500" s="107">
        <f t="shared" si="166"/>
        <v>1.0605486119931051</v>
      </c>
      <c r="AG500" s="108">
        <f t="shared" si="167"/>
        <v>6045107.8080000002</v>
      </c>
      <c r="AH500" s="109">
        <f t="shared" si="168"/>
        <v>105.52498405373846</v>
      </c>
      <c r="AI500" s="108">
        <f t="shared" si="169"/>
        <v>16348.753951210672</v>
      </c>
      <c r="AJ500" s="108">
        <f t="shared" si="170"/>
        <v>369759.5441242996</v>
      </c>
      <c r="AK500" s="108">
        <f t="shared" si="156"/>
        <v>6045107.8080000002</v>
      </c>
      <c r="AL500" s="108">
        <f t="shared" si="157"/>
        <v>58715.364915496684</v>
      </c>
      <c r="AM500" s="108">
        <f t="shared" si="158"/>
        <v>528438.28423947014</v>
      </c>
      <c r="AN500" s="107">
        <f t="shared" si="159"/>
        <v>0.15879337220233788</v>
      </c>
      <c r="AO500" s="107">
        <f t="shared" si="160"/>
        <v>0.90175523979076722</v>
      </c>
      <c r="AP500" s="108">
        <f t="shared" si="171"/>
        <v>34717895.484553441</v>
      </c>
      <c r="AQ500" s="108">
        <f t="shared" si="172"/>
        <v>3694745.2029652023</v>
      </c>
      <c r="AR500" s="108">
        <f t="shared" si="173"/>
        <v>5151383.7831802983</v>
      </c>
      <c r="AS500" s="108">
        <f>LOOKUPS!$C$4*('Unit Level Costs'!AK500-'Unit Level Costs'!AG500)</f>
        <v>0</v>
      </c>
      <c r="AT500" s="108">
        <f t="shared" si="174"/>
        <v>17824531.470732309</v>
      </c>
      <c r="AU500" s="108">
        <f t="shared" si="176"/>
        <v>-44912084.410627753</v>
      </c>
      <c r="AV500" s="108">
        <f t="shared" si="161"/>
        <v>16476471.530803494</v>
      </c>
      <c r="AW500" s="112">
        <f t="shared" si="162"/>
        <v>44.559962799133885</v>
      </c>
      <c r="AX500" s="109">
        <f t="shared" si="163"/>
        <v>49.414697950048023</v>
      </c>
      <c r="AY500" s="112">
        <f t="shared" si="164"/>
        <v>44.828719903880994</v>
      </c>
      <c r="AZ500" s="108">
        <f t="shared" si="175"/>
        <v>7082.9377448131972</v>
      </c>
      <c r="BA500" s="109">
        <f t="shared" si="177"/>
        <v>4702.1893638137826</v>
      </c>
    </row>
    <row r="501" spans="1:53" x14ac:dyDescent="0.2">
      <c r="A501" s="21" t="b">
        <f t="shared" si="165"/>
        <v>0</v>
      </c>
      <c r="B501" t="s">
        <v>1148</v>
      </c>
      <c r="C501" t="s">
        <v>1152</v>
      </c>
      <c r="D501">
        <v>887</v>
      </c>
      <c r="E501" t="s">
        <v>41</v>
      </c>
      <c r="F501">
        <v>3</v>
      </c>
      <c r="G501">
        <v>607</v>
      </c>
      <c r="H501" t="s">
        <v>42</v>
      </c>
      <c r="I501">
        <v>0</v>
      </c>
      <c r="J501" t="s">
        <v>283</v>
      </c>
      <c r="K501" t="s">
        <v>95</v>
      </c>
      <c r="L501">
        <v>17</v>
      </c>
      <c r="M501" t="s">
        <v>1150</v>
      </c>
      <c r="N501">
        <v>127</v>
      </c>
      <c r="O501">
        <v>17127</v>
      </c>
      <c r="P501">
        <v>161</v>
      </c>
      <c r="Q501">
        <v>10985</v>
      </c>
      <c r="R501">
        <v>1954</v>
      </c>
      <c r="S501">
        <v>2022</v>
      </c>
      <c r="T501">
        <v>0</v>
      </c>
      <c r="U501" s="106">
        <v>2656.0419274368933</v>
      </c>
      <c r="V501" s="104">
        <f>IFERROR(VLOOKUP($C$4&amp;"yr",LOOKUPS!$B$12:$D$26,2,FALSE),"")</f>
        <v>0.12499399999999999</v>
      </c>
      <c r="W501" s="106">
        <v>14.015954105357403</v>
      </c>
      <c r="X501" s="106">
        <v>34.782963384269131</v>
      </c>
      <c r="Y501" s="104">
        <v>0.33412859558134039</v>
      </c>
      <c r="Z501" s="104">
        <v>0.5017914770991736</v>
      </c>
      <c r="AA501" s="105">
        <v>24.966614031766245</v>
      </c>
      <c r="AB501" s="105">
        <v>4.82</v>
      </c>
      <c r="AC501" s="106">
        <f>IFERROR((VLOOKUP($C$4&amp;"yr",LOOKUPS!$B$12:$D$26,3,FALSE))*SUM(AA501:AB501),"")</f>
        <v>33.730583120762013</v>
      </c>
      <c r="AD501" s="106">
        <f>IFERROR(VLOOKUP($C$4,LOOKUPS!$F$12:$I$26,4,FALSE),"")</f>
        <v>84.990216928104203</v>
      </c>
      <c r="AE501" s="106">
        <v>214.13</v>
      </c>
      <c r="AF501" s="107">
        <f t="shared" si="166"/>
        <v>1.0669591082282499</v>
      </c>
      <c r="AG501" s="108">
        <f t="shared" si="167"/>
        <v>6197121.8399999999</v>
      </c>
      <c r="AH501" s="109">
        <f t="shared" si="168"/>
        <v>107.20529611140418</v>
      </c>
      <c r="AI501" s="108">
        <f t="shared" si="169"/>
        <v>16497.179375934422</v>
      </c>
      <c r="AJ501" s="108">
        <f t="shared" si="170"/>
        <v>375647.35757436027</v>
      </c>
      <c r="AK501" s="108">
        <f t="shared" si="156"/>
        <v>6197121.8399999989</v>
      </c>
      <c r="AL501" s="108">
        <f t="shared" si="157"/>
        <v>60191.857915231776</v>
      </c>
      <c r="AM501" s="108">
        <f t="shared" si="158"/>
        <v>541726.72123708599</v>
      </c>
      <c r="AN501" s="107">
        <f t="shared" si="159"/>
        <v>0.16023500951505204</v>
      </c>
      <c r="AO501" s="107">
        <f t="shared" si="160"/>
        <v>0.90672409871319792</v>
      </c>
      <c r="AP501" s="108">
        <f t="shared" si="171"/>
        <v>35591011.713829212</v>
      </c>
      <c r="AQ501" s="108">
        <f t="shared" si="172"/>
        <v>3728917.8892427017</v>
      </c>
      <c r="AR501" s="108">
        <f t="shared" si="173"/>
        <v>5265056.1235610154</v>
      </c>
      <c r="AS501" s="108">
        <f>LOOKUPS!$C$4*('Unit Level Costs'!AK501-'Unit Level Costs'!AG501)</f>
        <v>-1.4703451985226245E-9</v>
      </c>
      <c r="AT501" s="108">
        <f t="shared" si="174"/>
        <v>18272758.199425399</v>
      </c>
      <c r="AU501" s="108">
        <f t="shared" si="176"/>
        <v>-46041471.553690575</v>
      </c>
      <c r="AV501" s="108">
        <f t="shared" si="161"/>
        <v>16816272.372367755</v>
      </c>
      <c r="AW501" s="112">
        <f t="shared" si="162"/>
        <v>44.766113838665653</v>
      </c>
      <c r="AX501" s="109">
        <f t="shared" si="163"/>
        <v>49.371262881616026</v>
      </c>
      <c r="AY501" s="112">
        <f t="shared" si="164"/>
        <v>44.789315868289961</v>
      </c>
      <c r="AZ501" s="108">
        <f t="shared" si="175"/>
        <v>7211.0798547946833</v>
      </c>
      <c r="BA501" s="109">
        <f t="shared" si="177"/>
        <v>4799.1644898309796</v>
      </c>
    </row>
    <row r="502" spans="1:53" x14ac:dyDescent="0.2">
      <c r="A502" s="21" t="b">
        <f t="shared" si="165"/>
        <v>0</v>
      </c>
      <c r="B502" t="s">
        <v>1148</v>
      </c>
      <c r="C502" t="s">
        <v>1153</v>
      </c>
      <c r="D502">
        <v>887</v>
      </c>
      <c r="E502" t="s">
        <v>41</v>
      </c>
      <c r="F502">
        <v>4</v>
      </c>
      <c r="G502">
        <v>608</v>
      </c>
      <c r="H502" t="s">
        <v>42</v>
      </c>
      <c r="I502">
        <v>0</v>
      </c>
      <c r="J502" t="s">
        <v>283</v>
      </c>
      <c r="K502" t="s">
        <v>95</v>
      </c>
      <c r="L502">
        <v>17</v>
      </c>
      <c r="M502" t="s">
        <v>1150</v>
      </c>
      <c r="N502">
        <v>127</v>
      </c>
      <c r="O502">
        <v>17127</v>
      </c>
      <c r="P502">
        <v>160</v>
      </c>
      <c r="Q502">
        <v>10873</v>
      </c>
      <c r="R502">
        <v>1954</v>
      </c>
      <c r="S502">
        <v>2022</v>
      </c>
      <c r="T502">
        <v>0</v>
      </c>
      <c r="U502" s="106">
        <v>2611.7717648206021</v>
      </c>
      <c r="V502" s="104">
        <f>IFERROR(VLOOKUP($C$4&amp;"yr",LOOKUPS!$B$12:$D$26,2,FALSE),"")</f>
        <v>0.12499399999999999</v>
      </c>
      <c r="W502" s="106">
        <v>13.8595260528</v>
      </c>
      <c r="X502" s="106">
        <v>34.700580196952998</v>
      </c>
      <c r="Y502" s="104">
        <v>0.33039948194999996</v>
      </c>
      <c r="Z502" s="104">
        <v>0.49342775736223149</v>
      </c>
      <c r="AA502" s="105">
        <v>24.966614031766245</v>
      </c>
      <c r="AB502" s="105">
        <v>4.82</v>
      </c>
      <c r="AC502" s="106">
        <f>IFERROR((VLOOKUP($C$4&amp;"yr",LOOKUPS!$B$12:$D$26,3,FALSE))*SUM(AA502:AB502),"")</f>
        <v>33.730583120762013</v>
      </c>
      <c r="AD502" s="106">
        <f>IFERROR(VLOOKUP($C$4,LOOKUPS!$F$12:$I$26,4,FALSE),"")</f>
        <v>84.990216928104203</v>
      </c>
      <c r="AE502" s="106">
        <v>214.13</v>
      </c>
      <c r="AF502" s="107">
        <f t="shared" si="166"/>
        <v>1.0560806903746711</v>
      </c>
      <c r="AG502" s="108">
        <f t="shared" si="167"/>
        <v>6095838.7199999997</v>
      </c>
      <c r="AH502" s="109">
        <f t="shared" si="168"/>
        <v>107.136082888</v>
      </c>
      <c r="AI502" s="108">
        <f t="shared" si="169"/>
        <v>16238.040005799543</v>
      </c>
      <c r="AJ502" s="108">
        <f t="shared" si="170"/>
        <v>375404.83443955204</v>
      </c>
      <c r="AK502" s="108">
        <f t="shared" si="156"/>
        <v>6095838.7199999997</v>
      </c>
      <c r="AL502" s="108">
        <f t="shared" si="157"/>
        <v>59208.107825165556</v>
      </c>
      <c r="AM502" s="108">
        <f t="shared" si="158"/>
        <v>532872.97042649006</v>
      </c>
      <c r="AN502" s="107">
        <f t="shared" si="159"/>
        <v>0.15771802170198021</v>
      </c>
      <c r="AO502" s="107">
        <f t="shared" si="160"/>
        <v>0.89836266867269088</v>
      </c>
      <c r="AP502" s="108">
        <f t="shared" si="171"/>
        <v>34975195.645067073</v>
      </c>
      <c r="AQ502" s="108">
        <f t="shared" si="172"/>
        <v>3717684.236242448</v>
      </c>
      <c r="AR502" s="108">
        <f t="shared" si="173"/>
        <v>5202933.0832620421</v>
      </c>
      <c r="AS502" s="108">
        <f>LOOKUPS!$C$4*('Unit Level Costs'!AK502-'Unit Level Costs'!AG502)</f>
        <v>0</v>
      </c>
      <c r="AT502" s="108">
        <f t="shared" si="174"/>
        <v>17974116.021778081</v>
      </c>
      <c r="AU502" s="108">
        <f t="shared" si="176"/>
        <v>-45288989.351670645</v>
      </c>
      <c r="AV502" s="108">
        <f t="shared" si="161"/>
        <v>16580939.634678997</v>
      </c>
      <c r="AW502" s="112">
        <f t="shared" si="162"/>
        <v>44.1681569163406</v>
      </c>
      <c r="AX502" s="109">
        <f t="shared" si="163"/>
        <v>49.165173995484459</v>
      </c>
      <c r="AY502" s="112">
        <f t="shared" si="164"/>
        <v>44.602353257266131</v>
      </c>
      <c r="AZ502" s="108">
        <f t="shared" si="175"/>
        <v>7136.3765211625814</v>
      </c>
      <c r="BA502" s="109">
        <f t="shared" si="177"/>
        <v>4732.0033203992571</v>
      </c>
    </row>
    <row r="503" spans="1:53" x14ac:dyDescent="0.2">
      <c r="A503" s="21" t="b">
        <f t="shared" si="165"/>
        <v>0</v>
      </c>
      <c r="B503" t="s">
        <v>1148</v>
      </c>
      <c r="C503" t="s">
        <v>1154</v>
      </c>
      <c r="D503">
        <v>887</v>
      </c>
      <c r="E503" t="s">
        <v>41</v>
      </c>
      <c r="F503">
        <v>5</v>
      </c>
      <c r="G503">
        <v>609</v>
      </c>
      <c r="H503" t="s">
        <v>42</v>
      </c>
      <c r="I503">
        <v>0</v>
      </c>
      <c r="J503" t="s">
        <v>283</v>
      </c>
      <c r="K503" t="s">
        <v>95</v>
      </c>
      <c r="L503">
        <v>17</v>
      </c>
      <c r="M503" t="s">
        <v>1150</v>
      </c>
      <c r="N503">
        <v>127</v>
      </c>
      <c r="O503">
        <v>17127</v>
      </c>
      <c r="P503">
        <v>150</v>
      </c>
      <c r="Q503">
        <v>10982</v>
      </c>
      <c r="R503">
        <v>1955</v>
      </c>
      <c r="S503">
        <v>2022</v>
      </c>
      <c r="T503">
        <v>0</v>
      </c>
      <c r="U503" s="106">
        <v>2755.8788156311221</v>
      </c>
      <c r="V503" s="104">
        <f>IFERROR(VLOOKUP($C$4&amp;"yr",LOOKUPS!$B$12:$D$26,2,FALSE),"")</f>
        <v>0.12499399999999999</v>
      </c>
      <c r="W503" s="106">
        <v>14.362410531139947</v>
      </c>
      <c r="X503" s="106">
        <v>36.496670282312138</v>
      </c>
      <c r="Y503" s="104">
        <v>0.34238782631987452</v>
      </c>
      <c r="Z503" s="104">
        <v>0.52065311443948137</v>
      </c>
      <c r="AA503" s="105">
        <v>24.966614031766245</v>
      </c>
      <c r="AB503" s="105">
        <v>4.82</v>
      </c>
      <c r="AC503" s="106">
        <f>IFERROR((VLOOKUP($C$4&amp;"yr",LOOKUPS!$B$12:$D$26,3,FALSE))*SUM(AA503:AB503),"")</f>
        <v>33.730583120762013</v>
      </c>
      <c r="AD503" s="106">
        <f>IFERROR(VLOOKUP($C$4,LOOKUPS!$F$12:$I$26,4,FALSE),"")</f>
        <v>84.990216928104203</v>
      </c>
      <c r="AE503" s="106">
        <v>214.13</v>
      </c>
      <c r="AF503" s="107">
        <f t="shared" si="166"/>
        <v>1.0666677220357434</v>
      </c>
      <c r="AG503" s="108">
        <f t="shared" si="167"/>
        <v>5772139.2000000002</v>
      </c>
      <c r="AH503" s="109">
        <f t="shared" si="168"/>
        <v>98.641826052018828</v>
      </c>
      <c r="AI503" s="108">
        <f t="shared" si="169"/>
        <v>16699.812502774384</v>
      </c>
      <c r="AJ503" s="108">
        <f t="shared" si="170"/>
        <v>345640.958486274</v>
      </c>
      <c r="AK503" s="108">
        <f t="shared" si="156"/>
        <v>5772139.2000000011</v>
      </c>
      <c r="AL503" s="108">
        <f t="shared" si="157"/>
        <v>56064.055470198677</v>
      </c>
      <c r="AM503" s="108">
        <f t="shared" si="158"/>
        <v>504576.49923178804</v>
      </c>
      <c r="AN503" s="107">
        <f t="shared" si="159"/>
        <v>0.16220315935857202</v>
      </c>
      <c r="AO503" s="107">
        <f t="shared" si="160"/>
        <v>0.90446456267717146</v>
      </c>
      <c r="AP503" s="108">
        <f t="shared" si="171"/>
        <v>33978983.774478585</v>
      </c>
      <c r="AQ503" s="108">
        <f t="shared" si="172"/>
        <v>3600098.2014657189</v>
      </c>
      <c r="AR503" s="108">
        <f t="shared" si="173"/>
        <v>4964237.3421565667</v>
      </c>
      <c r="AS503" s="108">
        <f>LOOKUPS!$C$4*('Unit Level Costs'!AK503-'Unit Level Costs'!AG503)</f>
        <v>1.4703451985226245E-9</v>
      </c>
      <c r="AT503" s="108">
        <f t="shared" si="174"/>
        <v>17019659.548120938</v>
      </c>
      <c r="AU503" s="108">
        <f t="shared" si="176"/>
        <v>-42884066.126533069</v>
      </c>
      <c r="AV503" s="108">
        <f t="shared" si="161"/>
        <v>16678912.739688739</v>
      </c>
      <c r="AW503" s="112">
        <f t="shared" si="162"/>
        <v>48.255023978447532</v>
      </c>
      <c r="AX503" s="109">
        <f t="shared" si="163"/>
        <v>53.352033865887449</v>
      </c>
      <c r="AY503" s="112">
        <f t="shared" si="164"/>
        <v>48.40064761488474</v>
      </c>
      <c r="AZ503" s="108">
        <f t="shared" si="175"/>
        <v>7260.0971422327111</v>
      </c>
      <c r="BA503" s="109">
        <f t="shared" si="177"/>
        <v>4759.9636814180194</v>
      </c>
    </row>
    <row r="504" spans="1:53" x14ac:dyDescent="0.2">
      <c r="A504" s="21" t="b">
        <f t="shared" si="165"/>
        <v>0</v>
      </c>
      <c r="B504" t="s">
        <v>1148</v>
      </c>
      <c r="C504" t="s">
        <v>1155</v>
      </c>
      <c r="D504">
        <v>887</v>
      </c>
      <c r="E504" t="s">
        <v>41</v>
      </c>
      <c r="F504">
        <v>6</v>
      </c>
      <c r="G504">
        <v>610</v>
      </c>
      <c r="H504" t="s">
        <v>42</v>
      </c>
      <c r="I504">
        <v>0</v>
      </c>
      <c r="J504" t="s">
        <v>283</v>
      </c>
      <c r="K504" t="s">
        <v>95</v>
      </c>
      <c r="L504">
        <v>17</v>
      </c>
      <c r="M504" t="s">
        <v>1150</v>
      </c>
      <c r="N504">
        <v>127</v>
      </c>
      <c r="O504">
        <v>17127</v>
      </c>
      <c r="P504">
        <v>158</v>
      </c>
      <c r="Q504">
        <v>10992</v>
      </c>
      <c r="R504">
        <v>1955</v>
      </c>
      <c r="S504">
        <v>2022</v>
      </c>
      <c r="T504">
        <v>0</v>
      </c>
      <c r="U504" s="106">
        <v>2807.774417197792</v>
      </c>
      <c r="V504" s="104">
        <f>IFERROR(VLOOKUP($C$4&amp;"yr",LOOKUPS!$B$12:$D$26,2,FALSE),"")</f>
        <v>0.12499399999999999</v>
      </c>
      <c r="W504" s="106">
        <v>14.539126788858786</v>
      </c>
      <c r="X504" s="106">
        <v>35.759169593772114</v>
      </c>
      <c r="Y504" s="104">
        <v>0.34660059375362462</v>
      </c>
      <c r="Z504" s="104">
        <v>0.53045746665850646</v>
      </c>
      <c r="AA504" s="105">
        <v>24.966614031766245</v>
      </c>
      <c r="AB504" s="105">
        <v>4.82</v>
      </c>
      <c r="AC504" s="106">
        <f>IFERROR((VLOOKUP($C$4&amp;"yr",LOOKUPS!$B$12:$D$26,3,FALSE))*SUM(AA504:AB504),"")</f>
        <v>33.730583120762013</v>
      </c>
      <c r="AD504" s="106">
        <f>IFERROR(VLOOKUP($C$4,LOOKUPS!$F$12:$I$26,4,FALSE),"")</f>
        <v>84.990216928104203</v>
      </c>
      <c r="AE504" s="106">
        <v>214.13</v>
      </c>
      <c r="AF504" s="107">
        <f t="shared" si="166"/>
        <v>1.0676390093440986</v>
      </c>
      <c r="AG504" s="108">
        <f t="shared" si="167"/>
        <v>6085522.9440000001</v>
      </c>
      <c r="AH504" s="109">
        <f t="shared" si="168"/>
        <v>103.23710618692731</v>
      </c>
      <c r="AI504" s="108">
        <f t="shared" si="169"/>
        <v>16822.788473510303</v>
      </c>
      <c r="AJ504" s="108">
        <f t="shared" si="170"/>
        <v>361742.82007899327</v>
      </c>
      <c r="AK504" s="108">
        <f t="shared" si="156"/>
        <v>6085522.9440000001</v>
      </c>
      <c r="AL504" s="108">
        <f t="shared" si="157"/>
        <v>59107.912002119192</v>
      </c>
      <c r="AM504" s="108">
        <f t="shared" si="158"/>
        <v>531971.20801907277</v>
      </c>
      <c r="AN504" s="107">
        <f t="shared" si="159"/>
        <v>0.16339760935465666</v>
      </c>
      <c r="AO504" s="107">
        <f t="shared" si="160"/>
        <v>0.90424139998944197</v>
      </c>
      <c r="AP504" s="108">
        <f t="shared" si="171"/>
        <v>36231574.008114353</v>
      </c>
      <c r="AQ504" s="108">
        <f t="shared" si="172"/>
        <v>3691673.1885085939</v>
      </c>
      <c r="AR504" s="108">
        <f t="shared" si="173"/>
        <v>5259424.7260878151</v>
      </c>
      <c r="AS504" s="108">
        <f>LOOKUPS!$C$4*('Unit Level Costs'!AK504-'Unit Level Costs'!AG504)</f>
        <v>0</v>
      </c>
      <c r="AT504" s="108">
        <f t="shared" si="174"/>
        <v>17943699.049939513</v>
      </c>
      <c r="AU504" s="108">
        <f t="shared" si="176"/>
        <v>-45212348.369046643</v>
      </c>
      <c r="AV504" s="108">
        <f t="shared" si="161"/>
        <v>17914022.603603631</v>
      </c>
      <c r="AW504" s="112">
        <f t="shared" si="162"/>
        <v>49.521432380307566</v>
      </c>
      <c r="AX504" s="109">
        <f t="shared" si="163"/>
        <v>54.765721167915764</v>
      </c>
      <c r="AY504" s="112">
        <f t="shared" si="164"/>
        <v>49.683136322158909</v>
      </c>
      <c r="AZ504" s="108">
        <f t="shared" si="175"/>
        <v>7849.935538901108</v>
      </c>
      <c r="BA504" s="109">
        <f t="shared" si="177"/>
        <v>5112.4493731745524</v>
      </c>
    </row>
    <row r="505" spans="1:53" x14ac:dyDescent="0.2">
      <c r="A505" s="21" t="b">
        <f t="shared" si="165"/>
        <v>0</v>
      </c>
      <c r="B505" t="s">
        <v>383</v>
      </c>
      <c r="C505" t="s">
        <v>1156</v>
      </c>
      <c r="D505">
        <v>2718</v>
      </c>
      <c r="E505" t="s">
        <v>41</v>
      </c>
      <c r="F505">
        <v>2</v>
      </c>
      <c r="G505">
        <v>1844</v>
      </c>
      <c r="H505" t="s">
        <v>42</v>
      </c>
      <c r="I505">
        <v>0</v>
      </c>
      <c r="J505" t="s">
        <v>263</v>
      </c>
      <c r="K505" t="s">
        <v>385</v>
      </c>
      <c r="L505">
        <v>37</v>
      </c>
      <c r="M505" t="s">
        <v>386</v>
      </c>
      <c r="N505">
        <v>71</v>
      </c>
      <c r="O505">
        <v>37071</v>
      </c>
      <c r="P505">
        <v>162</v>
      </c>
      <c r="Q505">
        <v>10779</v>
      </c>
      <c r="R505">
        <v>1957</v>
      </c>
      <c r="S505">
        <v>2022</v>
      </c>
      <c r="T505">
        <v>0</v>
      </c>
      <c r="U505" s="106">
        <v>2696.689391669885</v>
      </c>
      <c r="V505" s="104">
        <f>IFERROR(VLOOKUP($C$4&amp;"yr",LOOKUPS!$B$12:$D$26,2,FALSE),"")</f>
        <v>0.12499399999999999</v>
      </c>
      <c r="W505" s="106">
        <v>14.158054893735926</v>
      </c>
      <c r="X505" s="106">
        <v>34.849101522466398</v>
      </c>
      <c r="Y505" s="104">
        <v>0.33751615924593376</v>
      </c>
      <c r="Z505" s="104">
        <v>0.5094707802408569</v>
      </c>
      <c r="AA505" s="105">
        <v>25.194655034540165</v>
      </c>
      <c r="AB505" s="105">
        <v>4.82</v>
      </c>
      <c r="AC505" s="106">
        <f>IFERROR((VLOOKUP($C$4&amp;"yr",LOOKUPS!$B$12:$D$26,3,FALSE))*SUM(AA505:AB505),"")</f>
        <v>33.98881844723465</v>
      </c>
      <c r="AD505" s="106">
        <f>IFERROR(VLOOKUP($C$4,LOOKUPS!$F$12:$I$26,4,FALSE),"")</f>
        <v>84.990216928104203</v>
      </c>
      <c r="AE505" s="106">
        <v>205.4</v>
      </c>
      <c r="AF505" s="107">
        <f t="shared" si="166"/>
        <v>1.0042668057697541</v>
      </c>
      <c r="AG505" s="108">
        <f t="shared" si="167"/>
        <v>6118677.7920000004</v>
      </c>
      <c r="AH505" s="109">
        <f t="shared" si="168"/>
        <v>107.32238220215874</v>
      </c>
      <c r="AI505" s="108">
        <f t="shared" si="169"/>
        <v>16270.585540216196</v>
      </c>
      <c r="AJ505" s="108">
        <f t="shared" si="170"/>
        <v>376057.62723636423</v>
      </c>
      <c r="AK505" s="108">
        <f t="shared" si="156"/>
        <v>6118677.7920000004</v>
      </c>
      <c r="AL505" s="108">
        <f t="shared" si="157"/>
        <v>57007.004376158948</v>
      </c>
      <c r="AM505" s="108">
        <f t="shared" si="158"/>
        <v>513063.03938543051</v>
      </c>
      <c r="AN505" s="107">
        <f t="shared" si="159"/>
        <v>0.1515911398875264</v>
      </c>
      <c r="AO505" s="107">
        <f t="shared" si="160"/>
        <v>0.85267566588222776</v>
      </c>
      <c r="AP505" s="108">
        <f t="shared" si="171"/>
        <v>36175154.705885351</v>
      </c>
      <c r="AQ505" s="108">
        <f t="shared" si="172"/>
        <v>3740088.592995971</v>
      </c>
      <c r="AR505" s="108">
        <f t="shared" si="173"/>
        <v>5324244.5296205273</v>
      </c>
      <c r="AS505" s="108">
        <f>LOOKUPS!$C$4*('Unit Level Costs'!AK505-'Unit Level Costs'!AG505)</f>
        <v>0</v>
      </c>
      <c r="AT505" s="108">
        <f t="shared" si="174"/>
        <v>17438406.497657798</v>
      </c>
      <c r="AU505" s="108">
        <f t="shared" si="176"/>
        <v>-43605339.01516021</v>
      </c>
      <c r="AV505" s="108">
        <f t="shared" si="161"/>
        <v>19072555.310999438</v>
      </c>
      <c r="AW505" s="112">
        <f t="shared" si="162"/>
        <v>50.717108043155648</v>
      </c>
      <c r="AX505" s="109">
        <f t="shared" si="163"/>
        <v>59.479952427961905</v>
      </c>
      <c r="AY505" s="112">
        <f t="shared" si="164"/>
        <v>53.959858865972876</v>
      </c>
      <c r="AZ505" s="108">
        <f t="shared" si="175"/>
        <v>8741.4971362876058</v>
      </c>
      <c r="BA505" s="109">
        <f t="shared" si="177"/>
        <v>5443.0808535957294</v>
      </c>
    </row>
    <row r="506" spans="1:53" x14ac:dyDescent="0.2">
      <c r="A506" s="21" t="b">
        <f t="shared" si="165"/>
        <v>0</v>
      </c>
      <c r="B506" t="s">
        <v>383</v>
      </c>
      <c r="C506" t="s">
        <v>1157</v>
      </c>
      <c r="D506">
        <v>2718</v>
      </c>
      <c r="E506" t="s">
        <v>41</v>
      </c>
      <c r="F506">
        <v>4</v>
      </c>
      <c r="G506">
        <v>1846</v>
      </c>
      <c r="H506" t="s">
        <v>42</v>
      </c>
      <c r="I506">
        <v>0</v>
      </c>
      <c r="J506" t="s">
        <v>263</v>
      </c>
      <c r="K506" t="s">
        <v>385</v>
      </c>
      <c r="L506">
        <v>37</v>
      </c>
      <c r="M506" t="s">
        <v>386</v>
      </c>
      <c r="N506">
        <v>71</v>
      </c>
      <c r="O506">
        <v>37071</v>
      </c>
      <c r="P506">
        <v>257</v>
      </c>
      <c r="Q506">
        <v>10526</v>
      </c>
      <c r="R506">
        <v>1960</v>
      </c>
      <c r="S506">
        <v>2022</v>
      </c>
      <c r="T506">
        <v>0</v>
      </c>
      <c r="U506" s="106">
        <v>2489.2216028715188</v>
      </c>
      <c r="V506" s="104">
        <f>IFERROR(VLOOKUP($C$4&amp;"yr",LOOKUPS!$B$12:$D$26,2,FALSE),"")</f>
        <v>0.12499399999999999</v>
      </c>
      <c r="W506" s="106">
        <v>13.417214313599997</v>
      </c>
      <c r="X506" s="106">
        <v>27.486187428450982</v>
      </c>
      <c r="Y506" s="104">
        <v>0.31985514089999995</v>
      </c>
      <c r="Z506" s="104">
        <v>0.47027502541627336</v>
      </c>
      <c r="AA506" s="105">
        <v>25.194655034540165</v>
      </c>
      <c r="AB506" s="105">
        <v>4.82</v>
      </c>
      <c r="AC506" s="106">
        <f>IFERROR((VLOOKUP($C$4&amp;"yr",LOOKUPS!$B$12:$D$26,3,FALSE))*SUM(AA506:AB506),"")</f>
        <v>33.98881844723465</v>
      </c>
      <c r="AD506" s="106">
        <f>IFERROR(VLOOKUP($C$4,LOOKUPS!$F$12:$I$26,4,FALSE),"")</f>
        <v>84.990216928104203</v>
      </c>
      <c r="AE506" s="106">
        <v>205.4</v>
      </c>
      <c r="AF506" s="107">
        <f t="shared" si="166"/>
        <v>0.9806950920801959</v>
      </c>
      <c r="AG506" s="108">
        <f t="shared" si="167"/>
        <v>9478957.7280000001</v>
      </c>
      <c r="AH506" s="109">
        <f t="shared" si="168"/>
        <v>174.79722878870004</v>
      </c>
      <c r="AI506" s="108">
        <f t="shared" si="169"/>
        <v>15476.114917531693</v>
      </c>
      <c r="AJ506" s="108">
        <f t="shared" si="170"/>
        <v>612489.48967560485</v>
      </c>
      <c r="AK506" s="108">
        <f t="shared" si="156"/>
        <v>9478957.728000002</v>
      </c>
      <c r="AL506" s="108">
        <f t="shared" si="157"/>
        <v>88314.338988079486</v>
      </c>
      <c r="AM506" s="108">
        <f t="shared" si="158"/>
        <v>794829.05089271534</v>
      </c>
      <c r="AN506" s="107">
        <f t="shared" si="159"/>
        <v>0.14418915014338246</v>
      </c>
      <c r="AO506" s="107">
        <f t="shared" si="160"/>
        <v>0.83650594193681349</v>
      </c>
      <c r="AP506" s="108">
        <f t="shared" si="171"/>
        <v>54386019.098635301</v>
      </c>
      <c r="AQ506" s="108">
        <f t="shared" si="172"/>
        <v>4804509.392460037</v>
      </c>
      <c r="AR506" s="108">
        <f t="shared" si="173"/>
        <v>8217902.7478050832</v>
      </c>
      <c r="AS506" s="108">
        <f>LOOKUPS!$C$4*('Unit Level Costs'!AK506-'Unit Level Costs'!AG506)</f>
        <v>2.9406903970452491E-9</v>
      </c>
      <c r="AT506" s="108">
        <f t="shared" si="174"/>
        <v>27015300.30738033</v>
      </c>
      <c r="AU506" s="108">
        <f t="shared" si="176"/>
        <v>-67552693.456131056</v>
      </c>
      <c r="AV506" s="108">
        <f t="shared" si="161"/>
        <v>26871038.090149701</v>
      </c>
      <c r="AW506" s="112">
        <f t="shared" si="162"/>
        <v>43.871835424280526</v>
      </c>
      <c r="AX506" s="109">
        <f t="shared" si="163"/>
        <v>52.446531727797861</v>
      </c>
      <c r="AY506" s="112">
        <f t="shared" si="164"/>
        <v>47.579181464027812</v>
      </c>
      <c r="AZ506" s="108">
        <f t="shared" si="175"/>
        <v>12227.849636255147</v>
      </c>
      <c r="BA506" s="109">
        <f t="shared" si="177"/>
        <v>7668.6752540381585</v>
      </c>
    </row>
    <row r="507" spans="1:53" x14ac:dyDescent="0.2">
      <c r="A507" s="21" t="b">
        <f t="shared" si="165"/>
        <v>0</v>
      </c>
      <c r="B507" t="s">
        <v>1160</v>
      </c>
      <c r="C507" t="s">
        <v>1161</v>
      </c>
      <c r="D507">
        <v>1047</v>
      </c>
      <c r="E507" t="s">
        <v>41</v>
      </c>
      <c r="F507">
        <v>4</v>
      </c>
      <c r="G507">
        <v>739</v>
      </c>
      <c r="H507" t="s">
        <v>42</v>
      </c>
      <c r="I507">
        <v>0</v>
      </c>
      <c r="J507" t="s">
        <v>225</v>
      </c>
      <c r="K507" t="s">
        <v>226</v>
      </c>
      <c r="L507">
        <v>19</v>
      </c>
      <c r="M507" t="s">
        <v>1162</v>
      </c>
      <c r="N507">
        <v>5</v>
      </c>
      <c r="O507">
        <v>19005</v>
      </c>
      <c r="P507">
        <v>248</v>
      </c>
      <c r="Q507">
        <v>12042</v>
      </c>
      <c r="R507">
        <v>1977</v>
      </c>
      <c r="S507">
        <v>2022</v>
      </c>
      <c r="T507">
        <v>0</v>
      </c>
      <c r="U507" s="106">
        <v>3168.0079910727354</v>
      </c>
      <c r="V507" s="104">
        <f>IFERROR(VLOOKUP($C$4&amp;"yr",LOOKUPS!$B$12:$D$26,2,FALSE),"")</f>
        <v>0.12499399999999999</v>
      </c>
      <c r="W507" s="106">
        <v>15.706053921689538</v>
      </c>
      <c r="X507" s="106">
        <v>30.697250182718946</v>
      </c>
      <c r="Y507" s="104">
        <v>0.37441915830567779</v>
      </c>
      <c r="Z507" s="104">
        <v>0.59851442587596104</v>
      </c>
      <c r="AA507" s="105">
        <v>42.861929002802171</v>
      </c>
      <c r="AB507" s="105">
        <v>9.64</v>
      </c>
      <c r="AC507" s="106">
        <f>IFERROR((VLOOKUP($C$4&amp;"yr",LOOKUPS!$B$12:$D$26,3,FALSE))*SUM(AA507:AB507),"")</f>
        <v>59.453574627204944</v>
      </c>
      <c r="AD507" s="106">
        <f>IFERROR(VLOOKUP($C$4,LOOKUPS!$F$12:$I$26,4,FALSE),"")</f>
        <v>84.990216928104203</v>
      </c>
      <c r="AE507" s="106">
        <v>205.4</v>
      </c>
      <c r="AF507" s="107">
        <f t="shared" si="166"/>
        <v>1.12193903655992</v>
      </c>
      <c r="AG507" s="108">
        <f t="shared" si="167"/>
        <v>10464401.664000001</v>
      </c>
      <c r="AH507" s="109">
        <f t="shared" si="168"/>
        <v>155.14404874019192</v>
      </c>
      <c r="AI507" s="108">
        <f t="shared" si="169"/>
        <v>19249.310716398322</v>
      </c>
      <c r="AJ507" s="108">
        <f t="shared" si="170"/>
        <v>543624.74678563245</v>
      </c>
      <c r="AK507" s="108">
        <f t="shared" si="156"/>
        <v>10464401.664000001</v>
      </c>
      <c r="AL507" s="108">
        <f t="shared" si="157"/>
        <v>97495.604725827812</v>
      </c>
      <c r="AM507" s="108">
        <f t="shared" si="158"/>
        <v>877460.44253245031</v>
      </c>
      <c r="AN507" s="107">
        <f t="shared" si="159"/>
        <v>0.17934357348944097</v>
      </c>
      <c r="AO507" s="107">
        <f t="shared" si="160"/>
        <v>0.94259546307047903</v>
      </c>
      <c r="AP507" s="108">
        <f t="shared" si="171"/>
        <v>61434249.286521181</v>
      </c>
      <c r="AQ507" s="108">
        <f t="shared" si="172"/>
        <v>4762495.6785376137</v>
      </c>
      <c r="AR507" s="108">
        <f t="shared" si="173"/>
        <v>8538199.5861799642</v>
      </c>
      <c r="AS507" s="108">
        <f>LOOKUPS!$C$4*('Unit Level Costs'!AK507-'Unit Level Costs'!AG507)</f>
        <v>0</v>
      </c>
      <c r="AT507" s="108">
        <f t="shared" si="174"/>
        <v>52168159.902523309</v>
      </c>
      <c r="AU507" s="108">
        <f t="shared" si="176"/>
        <v>-74575553.356663257</v>
      </c>
      <c r="AV507" s="108">
        <f t="shared" si="161"/>
        <v>52327551.097098812</v>
      </c>
      <c r="AW507" s="112">
        <f t="shared" si="162"/>
        <v>96.256749543694227</v>
      </c>
      <c r="AX507" s="109">
        <f t="shared" si="163"/>
        <v>102.11883391645074</v>
      </c>
      <c r="AY507" s="112">
        <f t="shared" si="164"/>
        <v>92.641598400118596</v>
      </c>
      <c r="AZ507" s="108">
        <f t="shared" si="175"/>
        <v>22975.116403229411</v>
      </c>
      <c r="BA507" s="109">
        <f t="shared" si="177"/>
        <v>14933.661842779344</v>
      </c>
    </row>
    <row r="508" spans="1:53" x14ac:dyDescent="0.2">
      <c r="A508" s="21" t="b">
        <f t="shared" si="165"/>
        <v>0</v>
      </c>
      <c r="B508" t="s">
        <v>272</v>
      </c>
      <c r="C508" t="s">
        <v>1163</v>
      </c>
      <c r="D508">
        <v>136</v>
      </c>
      <c r="E508" t="s">
        <v>41</v>
      </c>
      <c r="F508">
        <v>1</v>
      </c>
      <c r="G508">
        <v>84</v>
      </c>
      <c r="H508" t="s">
        <v>42</v>
      </c>
      <c r="I508">
        <v>0</v>
      </c>
      <c r="J508" t="s">
        <v>274</v>
      </c>
      <c r="K508" t="s">
        <v>275</v>
      </c>
      <c r="L508">
        <v>12</v>
      </c>
      <c r="M508" t="s">
        <v>276</v>
      </c>
      <c r="N508">
        <v>107</v>
      </c>
      <c r="O508">
        <v>12107</v>
      </c>
      <c r="P508">
        <v>652</v>
      </c>
      <c r="Q508">
        <v>9889</v>
      </c>
      <c r="R508">
        <v>1984</v>
      </c>
      <c r="S508">
        <v>2023</v>
      </c>
      <c r="T508">
        <v>0</v>
      </c>
      <c r="U508" s="106">
        <v>2277.34258279606</v>
      </c>
      <c r="V508" s="104">
        <f>IFERROR(VLOOKUP($C$4&amp;"yr",LOOKUPS!$B$12:$D$26,2,FALSE),"")</f>
        <v>0.12499399999999999</v>
      </c>
      <c r="W508" s="106">
        <v>12.618712245113963</v>
      </c>
      <c r="X508" s="106">
        <v>19.838872641907784</v>
      </c>
      <c r="Y508" s="104">
        <v>0.30081952101237114</v>
      </c>
      <c r="Z508" s="104">
        <v>0.43024588078880516</v>
      </c>
      <c r="AA508" s="105">
        <v>10.922669982946516</v>
      </c>
      <c r="AB508" s="105">
        <v>4.82</v>
      </c>
      <c r="AC508" s="106">
        <f>IFERROR((VLOOKUP($C$4&amp;"yr",LOOKUPS!$B$12:$D$26,3,FALSE))*SUM(AA508:AB508),"")</f>
        <v>17.827116497236041</v>
      </c>
      <c r="AD508" s="106">
        <f>IFERROR(VLOOKUP($C$4,LOOKUPS!$F$12:$I$26,4,FALSE),"")</f>
        <v>84.990216928104203</v>
      </c>
      <c r="AE508" s="106">
        <v>205.4</v>
      </c>
      <c r="AF508" s="107">
        <f t="shared" si="166"/>
        <v>0.92134654812664429</v>
      </c>
      <c r="AG508" s="108">
        <f t="shared" si="167"/>
        <v>22592488.511999998</v>
      </c>
      <c r="AH508" s="109">
        <f t="shared" si="168"/>
        <v>455.86567229993398</v>
      </c>
      <c r="AI508" s="108">
        <f t="shared" si="169"/>
        <v>14143.701515120494</v>
      </c>
      <c r="AJ508" s="108">
        <f t="shared" si="170"/>
        <v>1597353.3157389688</v>
      </c>
      <c r="AK508" s="108">
        <f t="shared" si="156"/>
        <v>22592488.511999995</v>
      </c>
      <c r="AL508" s="108">
        <f t="shared" si="157"/>
        <v>210491.56946225159</v>
      </c>
      <c r="AM508" s="108">
        <f t="shared" si="158"/>
        <v>1894424.1251602641</v>
      </c>
      <c r="AN508" s="107">
        <f t="shared" si="159"/>
        <v>0.13177521052371174</v>
      </c>
      <c r="AO508" s="107">
        <f t="shared" si="160"/>
        <v>0.78957133760293252</v>
      </c>
      <c r="AP508" s="108">
        <f t="shared" si="171"/>
        <v>129764059.47160386</v>
      </c>
      <c r="AQ508" s="108">
        <f t="shared" si="172"/>
        <v>9043861.0145760588</v>
      </c>
      <c r="AR508" s="108">
        <f t="shared" si="173"/>
        <v>20156541.845088717</v>
      </c>
      <c r="AS508" s="108">
        <f>LOOKUPS!$C$4*('Unit Level Costs'!AK508-'Unit Level Costs'!AG508)</f>
        <v>-5.8813807940904981E-9</v>
      </c>
      <c r="AT508" s="108">
        <f t="shared" si="174"/>
        <v>33772119.574406497</v>
      </c>
      <c r="AU508" s="108">
        <f t="shared" si="176"/>
        <v>-161007517.35120487</v>
      </c>
      <c r="AV508" s="108">
        <f t="shared" si="161"/>
        <v>31729064.554470271</v>
      </c>
      <c r="AW508" s="112">
        <f t="shared" si="162"/>
        <v>19.863523142838154</v>
      </c>
      <c r="AX508" s="109">
        <f t="shared" si="163"/>
        <v>25.157350826768891</v>
      </c>
      <c r="AY508" s="112">
        <f t="shared" si="164"/>
        <v>22.822598953795598</v>
      </c>
      <c r="AZ508" s="108">
        <f t="shared" si="175"/>
        <v>14880.334517874729</v>
      </c>
      <c r="BA508" s="109">
        <f t="shared" si="177"/>
        <v>9055.0983317552127</v>
      </c>
    </row>
    <row r="509" spans="1:53" x14ac:dyDescent="0.2">
      <c r="A509" s="21" t="b">
        <f t="shared" si="165"/>
        <v>0</v>
      </c>
      <c r="B509" t="s">
        <v>1164</v>
      </c>
      <c r="C509" t="s">
        <v>1165</v>
      </c>
      <c r="D509">
        <v>3797</v>
      </c>
      <c r="E509" t="s">
        <v>41</v>
      </c>
      <c r="F509">
        <v>5</v>
      </c>
      <c r="G509">
        <v>2519</v>
      </c>
      <c r="H509" t="s">
        <v>42</v>
      </c>
      <c r="I509">
        <v>0</v>
      </c>
      <c r="J509" t="s">
        <v>530</v>
      </c>
      <c r="K509" t="s">
        <v>531</v>
      </c>
      <c r="L509">
        <v>51</v>
      </c>
      <c r="M509" t="s">
        <v>1164</v>
      </c>
      <c r="N509">
        <v>41</v>
      </c>
      <c r="O509">
        <v>51041</v>
      </c>
      <c r="P509">
        <v>336</v>
      </c>
      <c r="Q509">
        <v>10256</v>
      </c>
      <c r="R509">
        <v>1964</v>
      </c>
      <c r="S509">
        <v>2023</v>
      </c>
      <c r="T509">
        <v>0</v>
      </c>
      <c r="U509" s="106">
        <v>2474.3085550417954</v>
      </c>
      <c r="V509" s="104">
        <f>IFERROR(VLOOKUP($C$4&amp;"yr",LOOKUPS!$B$12:$D$26,2,FALSE),"")</f>
        <v>0.12499399999999999</v>
      </c>
      <c r="W509" s="106">
        <v>13.362437136321699</v>
      </c>
      <c r="X509" s="106">
        <v>24.831701117126187</v>
      </c>
      <c r="Y509" s="104">
        <v>0.31854929891619155</v>
      </c>
      <c r="Z509" s="104">
        <v>0.46745758484004341</v>
      </c>
      <c r="AA509" s="105">
        <v>53.318994334644351</v>
      </c>
      <c r="AB509" s="105">
        <v>4.82</v>
      </c>
      <c r="AC509" s="106">
        <f>IFERROR((VLOOKUP($C$4&amp;"yr",LOOKUPS!$B$12:$D$26,3,FALSE))*SUM(AA509:AB509),"")</f>
        <v>65.837029306883878</v>
      </c>
      <c r="AD509" s="106">
        <f>IFERROR(VLOOKUP($C$4,LOOKUPS!$F$12:$I$26,4,FALSE),"")</f>
        <v>84.990216928104203</v>
      </c>
      <c r="AE509" s="106">
        <v>214.13</v>
      </c>
      <c r="AF509" s="107">
        <f t="shared" si="166"/>
        <v>0.99615226344915164</v>
      </c>
      <c r="AG509" s="108">
        <f t="shared" si="167"/>
        <v>12074840.063999999</v>
      </c>
      <c r="AH509" s="109">
        <f t="shared" si="168"/>
        <v>228.96743556415964</v>
      </c>
      <c r="AI509" s="108">
        <f t="shared" si="169"/>
        <v>15050.244990119487</v>
      </c>
      <c r="AJ509" s="108">
        <f t="shared" si="170"/>
        <v>802301.89421681548</v>
      </c>
      <c r="AK509" s="108">
        <f t="shared" si="156"/>
        <v>12074840.064000001</v>
      </c>
      <c r="AL509" s="108">
        <f t="shared" si="157"/>
        <v>117281.38904582782</v>
      </c>
      <c r="AM509" s="108">
        <f t="shared" si="158"/>
        <v>1055532.5014124503</v>
      </c>
      <c r="AN509" s="107">
        <f t="shared" si="159"/>
        <v>0.14618111946540349</v>
      </c>
      <c r="AO509" s="107">
        <f t="shared" si="160"/>
        <v>0.84997114398374818</v>
      </c>
      <c r="AP509" s="108">
        <f t="shared" si="171"/>
        <v>70813611.363789812</v>
      </c>
      <c r="AQ509" s="108">
        <f t="shared" si="172"/>
        <v>5685650.9254840612</v>
      </c>
      <c r="AR509" s="108">
        <f t="shared" si="173"/>
        <v>10720708.625824017</v>
      </c>
      <c r="AS509" s="108">
        <f>LOOKUPS!$C$4*('Unit Level Costs'!AK509-'Unit Level Costs'!AG509)</f>
        <v>2.9406903970452491E-9</v>
      </c>
      <c r="AT509" s="108">
        <f t="shared" si="174"/>
        <v>69493124.229859948</v>
      </c>
      <c r="AU509" s="108">
        <f t="shared" si="176"/>
        <v>-89709936.269708604</v>
      </c>
      <c r="AV509" s="108">
        <f t="shared" si="161"/>
        <v>67003158.875249237</v>
      </c>
      <c r="AW509" s="112">
        <f t="shared" si="162"/>
        <v>83.513649111667419</v>
      </c>
      <c r="AX509" s="109">
        <f t="shared" si="163"/>
        <v>98.25468747120695</v>
      </c>
      <c r="AY509" s="112">
        <f t="shared" si="164"/>
        <v>89.136067741274559</v>
      </c>
      <c r="AZ509" s="108">
        <f t="shared" si="175"/>
        <v>29949.718761068252</v>
      </c>
      <c r="BA509" s="109">
        <f t="shared" si="177"/>
        <v>19121.906071703546</v>
      </c>
    </row>
    <row r="510" spans="1:53" x14ac:dyDescent="0.2">
      <c r="A510" s="21" t="b">
        <f t="shared" si="165"/>
        <v>0</v>
      </c>
      <c r="B510" t="s">
        <v>1164</v>
      </c>
      <c r="C510" t="s">
        <v>1166</v>
      </c>
      <c r="D510">
        <v>3797</v>
      </c>
      <c r="E510" t="s">
        <v>41</v>
      </c>
      <c r="F510">
        <v>6</v>
      </c>
      <c r="G510">
        <v>2520</v>
      </c>
      <c r="H510" t="s">
        <v>42</v>
      </c>
      <c r="I510">
        <v>0</v>
      </c>
      <c r="J510" t="s">
        <v>530</v>
      </c>
      <c r="K510" t="s">
        <v>531</v>
      </c>
      <c r="L510">
        <v>51</v>
      </c>
      <c r="M510" t="s">
        <v>1164</v>
      </c>
      <c r="N510">
        <v>41</v>
      </c>
      <c r="O510">
        <v>51041</v>
      </c>
      <c r="P510">
        <v>670</v>
      </c>
      <c r="Q510">
        <v>10217</v>
      </c>
      <c r="R510">
        <v>1969</v>
      </c>
      <c r="S510">
        <v>2023</v>
      </c>
      <c r="T510">
        <v>0</v>
      </c>
      <c r="U510" s="106">
        <v>2386.6187296893454</v>
      </c>
      <c r="V510" s="104">
        <f>IFERROR(VLOOKUP($C$4&amp;"yr",LOOKUPS!$B$12:$D$26,2,FALSE),"")</f>
        <v>0.12499399999999999</v>
      </c>
      <c r="W510" s="106">
        <v>13.036040038231029</v>
      </c>
      <c r="X510" s="106">
        <v>20.235013865002511</v>
      </c>
      <c r="Y510" s="104">
        <v>0.31076826573307237</v>
      </c>
      <c r="Z510" s="104">
        <v>0.4508908256576547</v>
      </c>
      <c r="AA510" s="105">
        <v>53.318994334644351</v>
      </c>
      <c r="AB510" s="105">
        <v>4.82</v>
      </c>
      <c r="AC510" s="106">
        <f>IFERROR((VLOOKUP($C$4&amp;"yr",LOOKUPS!$B$12:$D$26,3,FALSE))*SUM(AA510:AB510),"")</f>
        <v>65.837029306883878</v>
      </c>
      <c r="AD510" s="106">
        <f>IFERROR(VLOOKUP($C$4,LOOKUPS!$F$12:$I$26,4,FALSE),"")</f>
        <v>84.990216928104203</v>
      </c>
      <c r="AE510" s="106">
        <v>214.13</v>
      </c>
      <c r="AF510" s="107">
        <f t="shared" si="166"/>
        <v>0.99236424294656622</v>
      </c>
      <c r="AG510" s="108">
        <f t="shared" si="167"/>
        <v>23986246.559999999</v>
      </c>
      <c r="AH510" s="109">
        <f t="shared" si="168"/>
        <v>461.78526195884149</v>
      </c>
      <c r="AI510" s="108">
        <f t="shared" si="169"/>
        <v>14823.751565744258</v>
      </c>
      <c r="AJ510" s="108">
        <f t="shared" si="170"/>
        <v>1618095.5579037808</v>
      </c>
      <c r="AK510" s="108">
        <f t="shared" si="156"/>
        <v>23986246.559999999</v>
      </c>
      <c r="AL510" s="108">
        <f t="shared" si="157"/>
        <v>232975.36858807944</v>
      </c>
      <c r="AM510" s="108">
        <f t="shared" si="158"/>
        <v>2096778.3172927147</v>
      </c>
      <c r="AN510" s="107">
        <f t="shared" si="159"/>
        <v>0.14398121758018767</v>
      </c>
      <c r="AO510" s="107">
        <f t="shared" si="160"/>
        <v>0.84838302536637855</v>
      </c>
      <c r="AP510" s="108">
        <f t="shared" si="171"/>
        <v>137756556.77855223</v>
      </c>
      <c r="AQ510" s="108">
        <f t="shared" si="172"/>
        <v>9344231.1783909742</v>
      </c>
      <c r="AR510" s="108">
        <f t="shared" si="173"/>
        <v>21093558.478517462</v>
      </c>
      <c r="AS510" s="108">
        <f>LOOKUPS!$C$4*('Unit Level Costs'!AK510-'Unit Level Costs'!AG510)</f>
        <v>0</v>
      </c>
      <c r="AT510" s="108">
        <f t="shared" si="174"/>
        <v>138045655.52563912</v>
      </c>
      <c r="AU510" s="108">
        <f t="shared" si="176"/>
        <v>-178205644.03685313</v>
      </c>
      <c r="AV510" s="108">
        <f t="shared" si="161"/>
        <v>128034357.92424667</v>
      </c>
      <c r="AW510" s="112">
        <f t="shared" si="162"/>
        <v>79.126574014029998</v>
      </c>
      <c r="AX510" s="109">
        <f t="shared" si="163"/>
        <v>93.267512017769079</v>
      </c>
      <c r="AY510" s="112">
        <f t="shared" si="164"/>
        <v>84.611731849559177</v>
      </c>
      <c r="AZ510" s="108">
        <f t="shared" si="175"/>
        <v>56689.86033920465</v>
      </c>
      <c r="BA510" s="109">
        <f t="shared" si="177"/>
        <v>36539.485708974506</v>
      </c>
    </row>
    <row r="511" spans="1:53" x14ac:dyDescent="0.2">
      <c r="A511" s="21" t="b">
        <f t="shared" si="165"/>
        <v>0</v>
      </c>
      <c r="B511" t="s">
        <v>1167</v>
      </c>
      <c r="C511" t="s">
        <v>1168</v>
      </c>
      <c r="D511">
        <v>4050</v>
      </c>
      <c r="E511" t="s">
        <v>41</v>
      </c>
      <c r="F511">
        <v>5</v>
      </c>
      <c r="G511">
        <v>2600</v>
      </c>
      <c r="H511" t="s">
        <v>42</v>
      </c>
      <c r="I511">
        <v>0</v>
      </c>
      <c r="J511" t="s">
        <v>486</v>
      </c>
      <c r="K511" t="s">
        <v>487</v>
      </c>
      <c r="L511">
        <v>55</v>
      </c>
      <c r="M511" t="s">
        <v>1169</v>
      </c>
      <c r="N511">
        <v>117</v>
      </c>
      <c r="O511">
        <v>55117</v>
      </c>
      <c r="P511">
        <v>416</v>
      </c>
      <c r="Q511">
        <v>10454</v>
      </c>
      <c r="R511">
        <v>1985</v>
      </c>
      <c r="S511">
        <v>2025</v>
      </c>
      <c r="T511">
        <v>0</v>
      </c>
      <c r="U511" s="106">
        <v>2467.8079976851664</v>
      </c>
      <c r="V511" s="104">
        <f>IFERROR(VLOOKUP($C$4&amp;"yr",LOOKUPS!$B$12:$D$26,2,FALSE),"")</f>
        <v>0.12499399999999999</v>
      </c>
      <c r="W511" s="106">
        <v>13.338494031399357</v>
      </c>
      <c r="X511" s="106">
        <v>23.183716702851825</v>
      </c>
      <c r="Y511" s="104">
        <v>0.31797851536757094</v>
      </c>
      <c r="Z511" s="104">
        <v>0.46622947008618554</v>
      </c>
      <c r="AA511" s="105">
        <v>12.157857375380175</v>
      </c>
      <c r="AB511" s="105">
        <v>9.64</v>
      </c>
      <c r="AC511" s="106">
        <f>IFERROR((VLOOKUP($C$4&amp;"yr",LOOKUPS!$B$12:$D$26,3,FALSE))*SUM(AA511:AB511),"")</f>
        <v>24.684055706051602</v>
      </c>
      <c r="AD511" s="106">
        <f>IFERROR(VLOOKUP($C$4,LOOKUPS!$F$12:$I$26,4,FALSE),"")</f>
        <v>84.990216928104203</v>
      </c>
      <c r="AE511" s="106">
        <v>205.4</v>
      </c>
      <c r="AF511" s="107">
        <f t="shared" si="166"/>
        <v>0.97398693640569722</v>
      </c>
      <c r="AG511" s="108">
        <f t="shared" si="167"/>
        <v>15238419.456</v>
      </c>
      <c r="AH511" s="109">
        <f t="shared" si="168"/>
        <v>283.72093760709049</v>
      </c>
      <c r="AI511" s="108">
        <f t="shared" si="169"/>
        <v>15327.962880280984</v>
      </c>
      <c r="AJ511" s="108">
        <f t="shared" si="170"/>
        <v>994158.16537524504</v>
      </c>
      <c r="AK511" s="108">
        <f t="shared" si="156"/>
        <v>15238419.456</v>
      </c>
      <c r="AL511" s="108">
        <f t="shared" si="157"/>
        <v>141974.56936688742</v>
      </c>
      <c r="AM511" s="108">
        <f t="shared" si="158"/>
        <v>1277771.1243019868</v>
      </c>
      <c r="AN511" s="107">
        <f t="shared" si="159"/>
        <v>0.14280883496369928</v>
      </c>
      <c r="AO511" s="107">
        <f t="shared" si="160"/>
        <v>0.83117810144199789</v>
      </c>
      <c r="AP511" s="108">
        <f t="shared" si="171"/>
        <v>87516898.854395375</v>
      </c>
      <c r="AQ511" s="108">
        <f t="shared" si="172"/>
        <v>6577705.8401502846</v>
      </c>
      <c r="AR511" s="108">
        <f t="shared" si="173"/>
        <v>13260572.75512464</v>
      </c>
      <c r="AS511" s="108">
        <f>LOOKUPS!$C$4*('Unit Level Costs'!AK511-'Unit Level Costs'!AG511)</f>
        <v>0</v>
      </c>
      <c r="AT511" s="108">
        <f t="shared" si="174"/>
        <v>31540573.611854427</v>
      </c>
      <c r="AU511" s="108">
        <f t="shared" si="176"/>
        <v>-108598045.03889346</v>
      </c>
      <c r="AV511" s="108">
        <f t="shared" si="161"/>
        <v>30297706.022631258</v>
      </c>
      <c r="AW511" s="112">
        <f t="shared" si="162"/>
        <v>30.475740257281281</v>
      </c>
      <c r="AX511" s="109">
        <f t="shared" si="163"/>
        <v>36.66571605340588</v>
      </c>
      <c r="AY511" s="112">
        <f t="shared" si="164"/>
        <v>33.262919398898553</v>
      </c>
      <c r="AZ511" s="108">
        <f t="shared" si="175"/>
        <v>13837.374469941798</v>
      </c>
      <c r="BA511" s="109">
        <f t="shared" si="177"/>
        <v>8646.6056000659974</v>
      </c>
    </row>
    <row r="512" spans="1:53" x14ac:dyDescent="0.2">
      <c r="A512" s="21" t="b">
        <f t="shared" si="165"/>
        <v>0</v>
      </c>
      <c r="B512" t="s">
        <v>1170</v>
      </c>
      <c r="C512" t="s">
        <v>1171</v>
      </c>
      <c r="D512">
        <v>492</v>
      </c>
      <c r="E512" t="s">
        <v>41</v>
      </c>
      <c r="F512">
        <v>6</v>
      </c>
      <c r="G512">
        <v>314</v>
      </c>
      <c r="H512" t="s">
        <v>42</v>
      </c>
      <c r="I512">
        <v>0</v>
      </c>
      <c r="J512" t="s">
        <v>497</v>
      </c>
      <c r="K512" t="s">
        <v>136</v>
      </c>
      <c r="L512">
        <v>8</v>
      </c>
      <c r="M512" t="s">
        <v>841</v>
      </c>
      <c r="N512">
        <v>41</v>
      </c>
      <c r="O512">
        <v>8041</v>
      </c>
      <c r="P512">
        <v>77</v>
      </c>
      <c r="Q512">
        <v>11438</v>
      </c>
      <c r="R512">
        <v>1968</v>
      </c>
      <c r="S512">
        <v>2022</v>
      </c>
      <c r="T512">
        <v>0</v>
      </c>
      <c r="U512" s="106">
        <v>2921.3911632659078</v>
      </c>
      <c r="V512" s="104">
        <f>IFERROR(VLOOKUP($C$4&amp;"yr",LOOKUPS!$B$12:$D$26,2,FALSE),"")</f>
        <v>0.12499399999999999</v>
      </c>
      <c r="W512" s="106">
        <v>14.918222124229606</v>
      </c>
      <c r="X512" s="106">
        <v>55.053195998083794</v>
      </c>
      <c r="Y512" s="104">
        <v>0.35563790873387802</v>
      </c>
      <c r="Z512" s="104">
        <v>0.55192245719340316</v>
      </c>
      <c r="AA512" s="105">
        <v>9.7653127492678049</v>
      </c>
      <c r="AB512" s="105">
        <v>9.64</v>
      </c>
      <c r="AC512" s="106">
        <f>IFERROR((VLOOKUP($C$4&amp;"yr",LOOKUPS!$B$12:$D$26,3,FALSE))*SUM(AA512:AB512),"")</f>
        <v>21.974720388678826</v>
      </c>
      <c r="AD512" s="106">
        <f>IFERROR(VLOOKUP($C$4,LOOKUPS!$F$12:$I$26,4,FALSE),"")</f>
        <v>84.990216928104203</v>
      </c>
      <c r="AE512" s="106">
        <v>214.13</v>
      </c>
      <c r="AF512" s="107">
        <f t="shared" si="166"/>
        <v>1.1109584232967431</v>
      </c>
      <c r="AG512" s="108">
        <f t="shared" si="167"/>
        <v>3086063.9040000001</v>
      </c>
      <c r="AH512" s="109">
        <f t="shared" si="168"/>
        <v>49.61588102749139</v>
      </c>
      <c r="AI512" s="108">
        <f t="shared" si="169"/>
        <v>17750.889065378145</v>
      </c>
      <c r="AJ512" s="108">
        <f t="shared" si="170"/>
        <v>173854.04712032987</v>
      </c>
      <c r="AK512" s="108">
        <f t="shared" si="156"/>
        <v>3086063.9040000006</v>
      </c>
      <c r="AL512" s="108">
        <f t="shared" si="157"/>
        <v>29974.547027284774</v>
      </c>
      <c r="AM512" s="108">
        <f t="shared" si="158"/>
        <v>269770.923245563</v>
      </c>
      <c r="AN512" s="107">
        <f t="shared" si="159"/>
        <v>0.17241213261223909</v>
      </c>
      <c r="AO512" s="107">
        <f t="shared" si="160"/>
        <v>0.93854629068450401</v>
      </c>
      <c r="AP512" s="108">
        <f t="shared" si="171"/>
        <v>18117554.864542399</v>
      </c>
      <c r="AQ512" s="108">
        <f t="shared" si="172"/>
        <v>2731512.8228240907</v>
      </c>
      <c r="AR512" s="108">
        <f t="shared" si="173"/>
        <v>2593593.2921373616</v>
      </c>
      <c r="AS512" s="108">
        <f>LOOKUPS!$C$4*('Unit Level Costs'!AK512-'Unit Level Costs'!AG512)</f>
        <v>7.3517259926131226E-10</v>
      </c>
      <c r="AT512" s="108">
        <f t="shared" si="174"/>
        <v>5928140.6073169839</v>
      </c>
      <c r="AU512" s="108">
        <f t="shared" si="176"/>
        <v>-22927889.287535347</v>
      </c>
      <c r="AV512" s="108">
        <f t="shared" si="161"/>
        <v>6442912.2992854863</v>
      </c>
      <c r="AW512" s="112">
        <f t="shared" si="162"/>
        <v>37.059317318199348</v>
      </c>
      <c r="AX512" s="109">
        <f t="shared" si="163"/>
        <v>39.485870527676489</v>
      </c>
      <c r="AY512" s="112">
        <f t="shared" si="164"/>
        <v>35.821346754673399</v>
      </c>
      <c r="AZ512" s="108">
        <f t="shared" si="175"/>
        <v>2758.2437001098519</v>
      </c>
      <c r="BA512" s="109">
        <f t="shared" si="177"/>
        <v>1838.7306790198302</v>
      </c>
    </row>
    <row r="513" spans="1:53" x14ac:dyDescent="0.2">
      <c r="A513" s="21" t="b">
        <f t="shared" si="165"/>
        <v>0</v>
      </c>
      <c r="B513" t="s">
        <v>1170</v>
      </c>
      <c r="C513" t="s">
        <v>1172</v>
      </c>
      <c r="D513">
        <v>492</v>
      </c>
      <c r="E513" t="s">
        <v>41</v>
      </c>
      <c r="F513">
        <v>7</v>
      </c>
      <c r="G513">
        <v>315</v>
      </c>
      <c r="H513" t="s">
        <v>42</v>
      </c>
      <c r="I513">
        <v>0</v>
      </c>
      <c r="J513" t="s">
        <v>497</v>
      </c>
      <c r="K513" t="s">
        <v>136</v>
      </c>
      <c r="L513">
        <v>8</v>
      </c>
      <c r="M513" t="s">
        <v>841</v>
      </c>
      <c r="N513">
        <v>41</v>
      </c>
      <c r="O513">
        <v>8041</v>
      </c>
      <c r="P513">
        <v>131</v>
      </c>
      <c r="Q513">
        <v>11479</v>
      </c>
      <c r="R513">
        <v>1974</v>
      </c>
      <c r="S513">
        <v>2022</v>
      </c>
      <c r="T513">
        <v>0</v>
      </c>
      <c r="U513" s="106">
        <v>2835.3108487946556</v>
      </c>
      <c r="V513" s="104">
        <f>IFERROR(VLOOKUP($C$4&amp;"yr",LOOKUPS!$B$12:$D$26,2,FALSE),"")</f>
        <v>0.12499399999999999</v>
      </c>
      <c r="W513" s="106">
        <v>14.631978254399998</v>
      </c>
      <c r="X513" s="106">
        <v>39.562243620051831</v>
      </c>
      <c r="Y513" s="104">
        <v>0.34881409484999998</v>
      </c>
      <c r="Z513" s="104">
        <v>0.53565977410037913</v>
      </c>
      <c r="AA513" s="105">
        <v>9.7653127492678049</v>
      </c>
      <c r="AB513" s="105">
        <v>9.64</v>
      </c>
      <c r="AC513" s="106">
        <f>IFERROR((VLOOKUP($C$4&amp;"yr",LOOKUPS!$B$12:$D$26,3,FALSE))*SUM(AA513:AB513),"")</f>
        <v>21.974720388678826</v>
      </c>
      <c r="AD513" s="106">
        <f>IFERROR(VLOOKUP($C$4,LOOKUPS!$F$12:$I$26,4,FALSE),"")</f>
        <v>84.990216928104203</v>
      </c>
      <c r="AE513" s="106">
        <v>214.13</v>
      </c>
      <c r="AF513" s="107">
        <f t="shared" si="166"/>
        <v>1.1149407012609998</v>
      </c>
      <c r="AG513" s="108">
        <f t="shared" si="167"/>
        <v>5269136.4960000003</v>
      </c>
      <c r="AH513" s="109">
        <f t="shared" si="168"/>
        <v>85.305353574649999</v>
      </c>
      <c r="AI513" s="108">
        <f t="shared" si="169"/>
        <v>17627.838546898252</v>
      </c>
      <c r="AJ513" s="108">
        <f t="shared" si="170"/>
        <v>298909.95892557362</v>
      </c>
      <c r="AK513" s="108">
        <f t="shared" si="156"/>
        <v>5269136.4960000003</v>
      </c>
      <c r="AL513" s="108">
        <f t="shared" si="157"/>
        <v>51178.454045562918</v>
      </c>
      <c r="AM513" s="108">
        <f t="shared" si="158"/>
        <v>460606.08641006623</v>
      </c>
      <c r="AN513" s="107">
        <f t="shared" si="159"/>
        <v>0.17121695854337854</v>
      </c>
      <c r="AO513" s="107">
        <f t="shared" si="160"/>
        <v>0.94372374271762127</v>
      </c>
      <c r="AP513" s="108">
        <f t="shared" si="171"/>
        <v>30231948.103141934</v>
      </c>
      <c r="AQ513" s="108">
        <f t="shared" si="172"/>
        <v>3374871.1802149625</v>
      </c>
      <c r="AR513" s="108">
        <f t="shared" si="173"/>
        <v>4373644.0190225895</v>
      </c>
      <c r="AS513" s="108">
        <f>LOOKUPS!$C$4*('Unit Level Costs'!AK513-'Unit Level Costs'!AG513)</f>
        <v>0</v>
      </c>
      <c r="AT513" s="108">
        <f t="shared" si="174"/>
        <v>10121689.958184844</v>
      </c>
      <c r="AU513" s="108">
        <f t="shared" si="176"/>
        <v>-39147011.202396639</v>
      </c>
      <c r="AV513" s="108">
        <f t="shared" si="161"/>
        <v>8955142.058167696</v>
      </c>
      <c r="AW513" s="112">
        <f t="shared" si="162"/>
        <v>29.959329860927987</v>
      </c>
      <c r="AX513" s="109">
        <f t="shared" si="163"/>
        <v>31.745868525734807</v>
      </c>
      <c r="AY513" s="112">
        <f t="shared" si="164"/>
        <v>28.799663000757331</v>
      </c>
      <c r="AZ513" s="108">
        <f t="shared" si="175"/>
        <v>3772.7558530992105</v>
      </c>
      <c r="BA513" s="109">
        <f t="shared" si="177"/>
        <v>2555.6912266460317</v>
      </c>
    </row>
    <row r="514" spans="1:53" x14ac:dyDescent="0.2">
      <c r="A514" s="21" t="b">
        <f t="shared" si="165"/>
        <v>0</v>
      </c>
      <c r="B514" t="s">
        <v>1173</v>
      </c>
      <c r="C514" t="s">
        <v>1174</v>
      </c>
      <c r="D514">
        <v>6085</v>
      </c>
      <c r="E514" t="s">
        <v>41</v>
      </c>
      <c r="F514">
        <v>17</v>
      </c>
      <c r="G514">
        <v>2764</v>
      </c>
      <c r="H514" t="s">
        <v>42</v>
      </c>
      <c r="I514">
        <v>0</v>
      </c>
      <c r="J514" t="s">
        <v>167</v>
      </c>
      <c r="K514" t="s">
        <v>43</v>
      </c>
      <c r="L514">
        <v>18</v>
      </c>
      <c r="M514" t="s">
        <v>1034</v>
      </c>
      <c r="N514">
        <v>73</v>
      </c>
      <c r="O514">
        <v>18073</v>
      </c>
      <c r="P514">
        <v>361</v>
      </c>
      <c r="Q514">
        <v>11629</v>
      </c>
      <c r="R514">
        <v>1983</v>
      </c>
      <c r="S514">
        <v>2025</v>
      </c>
      <c r="T514">
        <v>0</v>
      </c>
      <c r="U514" s="106">
        <v>2997.8089256526391</v>
      </c>
      <c r="V514" s="104">
        <f>IFERROR(VLOOKUP($C$4&amp;"yr",LOOKUPS!$B$12:$D$26,2,FALSE),"")</f>
        <v>0.12499399999999999</v>
      </c>
      <c r="W514" s="106">
        <v>15.167354510931421</v>
      </c>
      <c r="X514" s="106">
        <v>26.466092723263486</v>
      </c>
      <c r="Y514" s="104">
        <v>0.36157701597244168</v>
      </c>
      <c r="Z514" s="104">
        <v>0.56635964715962328</v>
      </c>
      <c r="AA514" s="105">
        <v>10.397972012503784</v>
      </c>
      <c r="AB514" s="105">
        <v>9.64</v>
      </c>
      <c r="AC514" s="106">
        <f>IFERROR((VLOOKUP($C$4&amp;"yr",LOOKUPS!$B$12:$D$26,3,FALSE))*SUM(AA514:AB514),"")</f>
        <v>22.691148440653549</v>
      </c>
      <c r="AD514" s="106">
        <f>IFERROR(VLOOKUP($C$4,LOOKUPS!$F$12:$I$26,4,FALSE),"")</f>
        <v>84.990216928104203</v>
      </c>
      <c r="AE514" s="106">
        <v>214.13</v>
      </c>
      <c r="AF514" s="107">
        <f t="shared" si="166"/>
        <v>1.1295100108863285</v>
      </c>
      <c r="AG514" s="108">
        <f t="shared" si="167"/>
        <v>14710033.776000001</v>
      </c>
      <c r="AH514" s="109">
        <f t="shared" si="168"/>
        <v>230.47069723394858</v>
      </c>
      <c r="AI514" s="108">
        <f t="shared" si="169"/>
        <v>18215.196336819259</v>
      </c>
      <c r="AJ514" s="108">
        <f t="shared" si="170"/>
        <v>807569.32310775586</v>
      </c>
      <c r="AK514" s="108">
        <f t="shared" si="156"/>
        <v>14710033.776000004</v>
      </c>
      <c r="AL514" s="108">
        <f t="shared" si="157"/>
        <v>142876.69112105964</v>
      </c>
      <c r="AM514" s="108">
        <f t="shared" si="158"/>
        <v>1285890.2200895366</v>
      </c>
      <c r="AN514" s="107">
        <f t="shared" si="159"/>
        <v>0.17692189021151719</v>
      </c>
      <c r="AO514" s="107">
        <f t="shared" si="160"/>
        <v>0.95258812067481136</v>
      </c>
      <c r="AP514" s="108">
        <f t="shared" si="171"/>
        <v>86359243.715985134</v>
      </c>
      <c r="AQ514" s="108">
        <f t="shared" si="172"/>
        <v>6099658.8429888692</v>
      </c>
      <c r="AR514" s="108">
        <f t="shared" si="173"/>
        <v>12248690.215728255</v>
      </c>
      <c r="AS514" s="108">
        <f>LOOKUPS!$C$4*('Unit Level Costs'!AK514-'Unit Level Costs'!AG514)</f>
        <v>5.8813807940904981E-9</v>
      </c>
      <c r="AT514" s="108">
        <f t="shared" si="174"/>
        <v>29178325.862436339</v>
      </c>
      <c r="AU514" s="108">
        <f t="shared" si="176"/>
        <v>-109288088.75113738</v>
      </c>
      <c r="AV514" s="108">
        <f t="shared" si="161"/>
        <v>24597829.886001214</v>
      </c>
      <c r="AW514" s="112">
        <f t="shared" si="162"/>
        <v>30.459093952877986</v>
      </c>
      <c r="AX514" s="109">
        <f t="shared" si="163"/>
        <v>31.975093213739459</v>
      </c>
      <c r="AY514" s="112">
        <f t="shared" si="164"/>
        <v>29.0076142735548</v>
      </c>
      <c r="AZ514" s="108">
        <f t="shared" si="175"/>
        <v>10471.748752753283</v>
      </c>
      <c r="BA514" s="109">
        <f t="shared" si="177"/>
        <v>7019.9286204341361</v>
      </c>
    </row>
    <row r="515" spans="1:53" x14ac:dyDescent="0.2">
      <c r="A515" s="21" t="b">
        <f t="shared" si="165"/>
        <v>0</v>
      </c>
      <c r="B515" t="s">
        <v>1173</v>
      </c>
      <c r="C515" t="s">
        <v>1175</v>
      </c>
      <c r="D515">
        <v>6085</v>
      </c>
      <c r="E515" t="s">
        <v>41</v>
      </c>
      <c r="F515">
        <v>18</v>
      </c>
      <c r="G515">
        <v>2765</v>
      </c>
      <c r="H515" t="s">
        <v>42</v>
      </c>
      <c r="I515">
        <v>0</v>
      </c>
      <c r="J515" t="s">
        <v>167</v>
      </c>
      <c r="K515" t="s">
        <v>43</v>
      </c>
      <c r="L515">
        <v>18</v>
      </c>
      <c r="M515" t="s">
        <v>1034</v>
      </c>
      <c r="N515">
        <v>73</v>
      </c>
      <c r="O515">
        <v>18073</v>
      </c>
      <c r="P515">
        <v>361</v>
      </c>
      <c r="Q515">
        <v>11469</v>
      </c>
      <c r="R515">
        <v>1986</v>
      </c>
      <c r="S515">
        <v>2025</v>
      </c>
      <c r="T515">
        <v>0</v>
      </c>
      <c r="U515" s="106">
        <v>2933.7141082730645</v>
      </c>
      <c r="V515" s="104">
        <f>IFERROR(VLOOKUP($C$4&amp;"yr",LOOKUPS!$B$12:$D$26,2,FALSE),"")</f>
        <v>0.12499399999999999</v>
      </c>
      <c r="W515" s="106">
        <v>14.958709612464382</v>
      </c>
      <c r="X515" s="106">
        <v>26.209782214016485</v>
      </c>
      <c r="Y515" s="104">
        <v>0.35660309651066524</v>
      </c>
      <c r="Z515" s="104">
        <v>0.55425056380703641</v>
      </c>
      <c r="AA515" s="105">
        <v>10.397972012503784</v>
      </c>
      <c r="AB515" s="105">
        <v>9.64</v>
      </c>
      <c r="AC515" s="106">
        <f>IFERROR((VLOOKUP($C$4&amp;"yr",LOOKUPS!$B$12:$D$26,3,FALSE))*SUM(AA515:AB515),"")</f>
        <v>22.691148440653549</v>
      </c>
      <c r="AD515" s="106">
        <f>IFERROR(VLOOKUP($C$4,LOOKUPS!$F$12:$I$26,4,FALSE),"")</f>
        <v>84.990216928104203</v>
      </c>
      <c r="AE515" s="106">
        <v>214.13</v>
      </c>
      <c r="AF515" s="107">
        <f t="shared" si="166"/>
        <v>1.1139694139526444</v>
      </c>
      <c r="AG515" s="108">
        <f t="shared" si="167"/>
        <v>14507642.736</v>
      </c>
      <c r="AH515" s="109">
        <f t="shared" si="168"/>
        <v>232.26628215964985</v>
      </c>
      <c r="AI515" s="108">
        <f t="shared" si="169"/>
        <v>17825.699716302901</v>
      </c>
      <c r="AJ515" s="108">
        <f t="shared" si="170"/>
        <v>813861.05268741306</v>
      </c>
      <c r="AK515" s="108">
        <f t="shared" si="156"/>
        <v>14507642.736</v>
      </c>
      <c r="AL515" s="108">
        <f t="shared" si="157"/>
        <v>140910.89263629139</v>
      </c>
      <c r="AM515" s="108">
        <f t="shared" si="158"/>
        <v>1268198.0337266224</v>
      </c>
      <c r="AN515" s="107">
        <f t="shared" si="159"/>
        <v>0.17313875896996916</v>
      </c>
      <c r="AO515" s="107">
        <f t="shared" si="160"/>
        <v>0.94083065498267526</v>
      </c>
      <c r="AP515" s="108">
        <f t="shared" si="171"/>
        <v>85171270.188774049</v>
      </c>
      <c r="AQ515" s="108">
        <f t="shared" si="172"/>
        <v>6087648.6710637249</v>
      </c>
      <c r="AR515" s="108">
        <f t="shared" si="173"/>
        <v>12174311.152045587</v>
      </c>
      <c r="AS515" s="108">
        <f>LOOKUPS!$C$4*('Unit Level Costs'!AK515-'Unit Level Costs'!AG515)</f>
        <v>0</v>
      </c>
      <c r="AT515" s="108">
        <f t="shared" si="174"/>
        <v>28776869.835435744</v>
      </c>
      <c r="AU515" s="108">
        <f t="shared" si="176"/>
        <v>-107784425.99422084</v>
      </c>
      <c r="AV515" s="108">
        <f t="shared" si="161"/>
        <v>24425673.853098273</v>
      </c>
      <c r="AW515" s="112">
        <f t="shared" si="162"/>
        <v>30.012093308118605</v>
      </c>
      <c r="AX515" s="109">
        <f t="shared" si="163"/>
        <v>31.899569969551276</v>
      </c>
      <c r="AY515" s="112">
        <f t="shared" si="164"/>
        <v>28.939100035880681</v>
      </c>
      <c r="AZ515" s="108">
        <f t="shared" si="175"/>
        <v>10447.015112952926</v>
      </c>
      <c r="BA515" s="109">
        <f t="shared" si="177"/>
        <v>6970.7973325052144</v>
      </c>
    </row>
    <row r="516" spans="1:53" x14ac:dyDescent="0.2">
      <c r="A516" s="21" t="b">
        <f t="shared" si="165"/>
        <v>0</v>
      </c>
      <c r="B516" t="s">
        <v>757</v>
      </c>
      <c r="C516" t="s">
        <v>1176</v>
      </c>
      <c r="D516">
        <v>6257</v>
      </c>
      <c r="E516" t="s">
        <v>41</v>
      </c>
      <c r="F516">
        <v>4</v>
      </c>
      <c r="G516">
        <v>2878</v>
      </c>
      <c r="H516" t="s">
        <v>42</v>
      </c>
      <c r="I516">
        <v>0</v>
      </c>
      <c r="J516" t="s">
        <v>380</v>
      </c>
      <c r="K516" t="s">
        <v>759</v>
      </c>
      <c r="L516">
        <v>13</v>
      </c>
      <c r="M516" t="s">
        <v>313</v>
      </c>
      <c r="N516">
        <v>207</v>
      </c>
      <c r="O516">
        <v>13207</v>
      </c>
      <c r="P516">
        <v>860</v>
      </c>
      <c r="Q516">
        <v>10615</v>
      </c>
      <c r="R516">
        <v>1989</v>
      </c>
      <c r="S516">
        <v>2022</v>
      </c>
      <c r="T516">
        <v>0</v>
      </c>
      <c r="U516" s="106">
        <v>2606.6217050403798</v>
      </c>
      <c r="V516" s="104">
        <f>IFERROR(VLOOKUP($C$4&amp;"yr",LOOKUPS!$B$12:$D$26,2,FALSE),"")</f>
        <v>0.12499399999999999</v>
      </c>
      <c r="W516" s="106">
        <v>13.841214539184836</v>
      </c>
      <c r="X516" s="106">
        <v>20.291620241766914</v>
      </c>
      <c r="Y516" s="104">
        <v>0.32996295081689192</v>
      </c>
      <c r="Z516" s="104">
        <v>0.49245478473044763</v>
      </c>
      <c r="AA516" s="105">
        <v>8.8777315393688223</v>
      </c>
      <c r="AB516" s="105">
        <v>4.82</v>
      </c>
      <c r="AC516" s="106">
        <f>IFERROR((VLOOKUP($C$4&amp;"yr",LOOKUPS!$B$12:$D$26,3,FALSE))*SUM(AA516:AB516),"")</f>
        <v>15.511413004573937</v>
      </c>
      <c r="AD516" s="106">
        <f>IFERROR(VLOOKUP($C$4,LOOKUPS!$F$12:$I$26,4,FALSE),"")</f>
        <v>84.990216928104203</v>
      </c>
      <c r="AE516" s="106">
        <v>214.13</v>
      </c>
      <c r="AF516" s="107">
        <f t="shared" si="166"/>
        <v>1.0310214778191054</v>
      </c>
      <c r="AG516" s="108">
        <f t="shared" si="167"/>
        <v>31987665.600000001</v>
      </c>
      <c r="AH516" s="109">
        <f t="shared" si="168"/>
        <v>576.23186229747284</v>
      </c>
      <c r="AI516" s="108">
        <f t="shared" si="169"/>
        <v>15842.407539913702</v>
      </c>
      <c r="AJ516" s="108">
        <f t="shared" si="170"/>
        <v>2019116.4454903451</v>
      </c>
      <c r="AK516" s="108">
        <f t="shared" si="156"/>
        <v>31987665.599999998</v>
      </c>
      <c r="AL516" s="108">
        <f t="shared" si="157"/>
        <v>310692.13621192047</v>
      </c>
      <c r="AM516" s="108">
        <f t="shared" si="158"/>
        <v>2796229.2259072843</v>
      </c>
      <c r="AN516" s="107">
        <f t="shared" si="159"/>
        <v>0.15387529377309811</v>
      </c>
      <c r="AO516" s="107">
        <f t="shared" si="160"/>
        <v>0.8771461840460073</v>
      </c>
      <c r="AP516" s="108">
        <f t="shared" si="171"/>
        <v>187743297.81417757</v>
      </c>
      <c r="AQ516" s="108">
        <f t="shared" si="172"/>
        <v>11692678.120946445</v>
      </c>
      <c r="AR516" s="108">
        <f t="shared" si="173"/>
        <v>27947023.90162817</v>
      </c>
      <c r="AS516" s="108">
        <f>LOOKUPS!$C$4*('Unit Level Costs'!AK516-'Unit Level Costs'!AG516)</f>
        <v>-5.8813807940904981E-9</v>
      </c>
      <c r="AT516" s="108">
        <f t="shared" si="174"/>
        <v>43373466.378507964</v>
      </c>
      <c r="AU516" s="108">
        <f t="shared" si="176"/>
        <v>-237652128.490565</v>
      </c>
      <c r="AV516" s="108">
        <f t="shared" si="161"/>
        <v>33104337.724695146</v>
      </c>
      <c r="AW516" s="112">
        <f t="shared" si="162"/>
        <v>16.395457428239467</v>
      </c>
      <c r="AX516" s="109">
        <f t="shared" si="163"/>
        <v>18.691818680225264</v>
      </c>
      <c r="AY516" s="112">
        <f t="shared" si="164"/>
        <v>16.957106668080616</v>
      </c>
      <c r="AZ516" s="108">
        <f t="shared" si="175"/>
        <v>14583.111734549329</v>
      </c>
      <c r="BA516" s="109">
        <f t="shared" si="177"/>
        <v>9447.5849670933621</v>
      </c>
    </row>
    <row r="517" spans="1:53" x14ac:dyDescent="0.2">
      <c r="A517" s="21" t="b">
        <f t="shared" si="165"/>
        <v>0</v>
      </c>
      <c r="B517" t="s">
        <v>866</v>
      </c>
      <c r="C517" t="s">
        <v>1181</v>
      </c>
      <c r="D517">
        <v>994</v>
      </c>
      <c r="E517" t="s">
        <v>41</v>
      </c>
      <c r="F517">
        <v>2</v>
      </c>
      <c r="G517">
        <v>693</v>
      </c>
      <c r="H517" t="s">
        <v>42</v>
      </c>
      <c r="I517">
        <v>0</v>
      </c>
      <c r="J517" t="s">
        <v>167</v>
      </c>
      <c r="K517" t="s">
        <v>43</v>
      </c>
      <c r="L517">
        <v>18</v>
      </c>
      <c r="M517" t="s">
        <v>868</v>
      </c>
      <c r="N517">
        <v>125</v>
      </c>
      <c r="O517">
        <v>18125</v>
      </c>
      <c r="P517">
        <v>422</v>
      </c>
      <c r="Q517">
        <v>10642</v>
      </c>
      <c r="R517">
        <v>1969</v>
      </c>
      <c r="S517">
        <v>2023</v>
      </c>
      <c r="T517">
        <v>0</v>
      </c>
      <c r="U517" s="106">
        <v>2529.7643699554001</v>
      </c>
      <c r="V517" s="104">
        <f>IFERROR(VLOOKUP($C$4&amp;"yr",LOOKUPS!$B$12:$D$26,2,FALSE),"")</f>
        <v>0.12499399999999999</v>
      </c>
      <c r="W517" s="106">
        <v>13.565076451199998</v>
      </c>
      <c r="X517" s="106">
        <v>23.365408590525981</v>
      </c>
      <c r="Y517" s="104">
        <v>0.3233800503</v>
      </c>
      <c r="Z517" s="104">
        <v>0.47793454869809909</v>
      </c>
      <c r="AA517" s="105">
        <v>11.909206911784761</v>
      </c>
      <c r="AB517" s="105">
        <v>4.82</v>
      </c>
      <c r="AC517" s="106">
        <f>IFERROR((VLOOKUP($C$4&amp;"yr",LOOKUPS!$B$12:$D$26,3,FALSE))*SUM(AA517:AB517),"")</f>
        <v>18.94427824796043</v>
      </c>
      <c r="AD517" s="106">
        <f>IFERROR(VLOOKUP($C$4,LOOKUPS!$F$12:$I$26,4,FALSE),"")</f>
        <v>84.990216928104203</v>
      </c>
      <c r="AE517" s="106">
        <v>205.4</v>
      </c>
      <c r="AF517" s="107">
        <f t="shared" si="166"/>
        <v>0.99150267622244392</v>
      </c>
      <c r="AG517" s="108">
        <f t="shared" si="167"/>
        <v>15736197.696</v>
      </c>
      <c r="AH517" s="109">
        <f t="shared" si="168"/>
        <v>285.53361877340001</v>
      </c>
      <c r="AI517" s="108">
        <f t="shared" si="169"/>
        <v>15728.179467245171</v>
      </c>
      <c r="AJ517" s="108">
        <f t="shared" si="170"/>
        <v>1000509.8001819936</v>
      </c>
      <c r="AK517" s="108">
        <f t="shared" si="156"/>
        <v>15736197.696</v>
      </c>
      <c r="AL517" s="108">
        <f t="shared" si="157"/>
        <v>146612.31092980132</v>
      </c>
      <c r="AM517" s="108">
        <f t="shared" si="158"/>
        <v>1319510.7983682118</v>
      </c>
      <c r="AN517" s="107">
        <f t="shared" si="159"/>
        <v>0.14653760603157751</v>
      </c>
      <c r="AO517" s="107">
        <f t="shared" si="160"/>
        <v>0.84496507019086642</v>
      </c>
      <c r="AP517" s="108">
        <f t="shared" si="171"/>
        <v>90287262.903020769</v>
      </c>
      <c r="AQ517" s="108">
        <f t="shared" si="172"/>
        <v>6671609.6689719707</v>
      </c>
      <c r="AR517" s="108">
        <f t="shared" si="173"/>
        <v>13571991.929643577</v>
      </c>
      <c r="AS517" s="108">
        <f>LOOKUPS!$C$4*('Unit Level Costs'!AK517-'Unit Level Costs'!AG517)</f>
        <v>0</v>
      </c>
      <c r="AT517" s="108">
        <f t="shared" si="174"/>
        <v>24997179.715475816</v>
      </c>
      <c r="AU517" s="108">
        <f t="shared" si="176"/>
        <v>-112145508.99229029</v>
      </c>
      <c r="AV517" s="108">
        <f t="shared" si="161"/>
        <v>23382535.224821836</v>
      </c>
      <c r="AW517" s="112">
        <f t="shared" si="162"/>
        <v>23.370620878044903</v>
      </c>
      <c r="AX517" s="109">
        <f t="shared" si="163"/>
        <v>27.658682829061547</v>
      </c>
      <c r="AY517" s="112">
        <f t="shared" si="164"/>
        <v>25.091792460366094</v>
      </c>
      <c r="AZ517" s="108">
        <f t="shared" si="175"/>
        <v>10588.736418274491</v>
      </c>
      <c r="BA517" s="109">
        <f t="shared" si="177"/>
        <v>6673.0979522893367</v>
      </c>
    </row>
    <row r="518" spans="1:53" x14ac:dyDescent="0.2">
      <c r="A518" s="21" t="b">
        <f t="shared" si="165"/>
        <v>0</v>
      </c>
      <c r="B518" t="s">
        <v>377</v>
      </c>
      <c r="C518" t="s">
        <v>1182</v>
      </c>
      <c r="D518">
        <v>2451</v>
      </c>
      <c r="E518" t="s">
        <v>872</v>
      </c>
      <c r="F518">
        <v>1</v>
      </c>
      <c r="G518">
        <v>1596</v>
      </c>
      <c r="H518" t="s">
        <v>42</v>
      </c>
      <c r="I518">
        <v>0</v>
      </c>
      <c r="J518" t="s">
        <v>376</v>
      </c>
      <c r="K518" t="s">
        <v>68</v>
      </c>
      <c r="L518">
        <v>35</v>
      </c>
      <c r="M518" t="s">
        <v>377</v>
      </c>
      <c r="N518">
        <v>45</v>
      </c>
      <c r="O518">
        <v>35045</v>
      </c>
      <c r="P518">
        <v>340</v>
      </c>
      <c r="Q518">
        <v>11292</v>
      </c>
      <c r="R518">
        <v>1976</v>
      </c>
      <c r="S518">
        <v>2022</v>
      </c>
      <c r="T518">
        <v>0</v>
      </c>
      <c r="U518" s="106">
        <v>2764.9939149422553</v>
      </c>
      <c r="V518" s="104">
        <f>IFERROR(VLOOKUP($C$4&amp;"yr",LOOKUPS!$B$12:$D$26,2,FALSE),"")</f>
        <v>0.12499399999999999</v>
      </c>
      <c r="W518" s="106">
        <v>14.3936142912</v>
      </c>
      <c r="X518" s="106">
        <v>25.999435584788472</v>
      </c>
      <c r="Y518" s="104">
        <v>0.34313169779999997</v>
      </c>
      <c r="Z518" s="104">
        <v>0.52237518030748997</v>
      </c>
      <c r="AA518" s="105">
        <v>10.009272645706217</v>
      </c>
      <c r="AB518" s="105">
        <v>9.64</v>
      </c>
      <c r="AC518" s="106">
        <f>IFERROR((VLOOKUP($C$4&amp;"yr",LOOKUPS!$B$12:$D$26,3,FALSE))*SUM(AA518:AB518),"")</f>
        <v>22.25098238865548</v>
      </c>
      <c r="AD518" s="106">
        <f>IFERROR(VLOOKUP($C$4,LOOKUPS!$F$12:$I$26,4,FALSE),"")</f>
        <v>84.990216928104203</v>
      </c>
      <c r="AE518" s="106">
        <v>214.13</v>
      </c>
      <c r="AF518" s="107">
        <f t="shared" si="166"/>
        <v>1.0967776285947564</v>
      </c>
      <c r="AG518" s="108">
        <f t="shared" si="167"/>
        <v>13452837.119999999</v>
      </c>
      <c r="AH518" s="109">
        <f t="shared" si="168"/>
        <v>223.33522274800001</v>
      </c>
      <c r="AI518" s="108">
        <f t="shared" si="169"/>
        <v>17190.660536032177</v>
      </c>
      <c r="AJ518" s="108">
        <f t="shared" si="170"/>
        <v>782566.62050899211</v>
      </c>
      <c r="AK518" s="108">
        <f t="shared" si="156"/>
        <v>13452837.119999999</v>
      </c>
      <c r="AL518" s="108">
        <f t="shared" si="157"/>
        <v>130665.6995602649</v>
      </c>
      <c r="AM518" s="108">
        <f t="shared" si="158"/>
        <v>1175991.2960423841</v>
      </c>
      <c r="AN518" s="107">
        <f t="shared" si="159"/>
        <v>0.16697070400891637</v>
      </c>
      <c r="AO518" s="107">
        <f t="shared" si="160"/>
        <v>0.92980692458584002</v>
      </c>
      <c r="AP518" s="108">
        <f t="shared" si="171"/>
        <v>77186361.363120288</v>
      </c>
      <c r="AQ518" s="108">
        <f t="shared" si="172"/>
        <v>5806589.737651011</v>
      </c>
      <c r="AR518" s="108">
        <f t="shared" si="173"/>
        <v>11263962.092774317</v>
      </c>
      <c r="AS518" s="108">
        <f>LOOKUPS!$C$4*('Unit Level Costs'!AK518-'Unit Level Costs'!AG518)</f>
        <v>0</v>
      </c>
      <c r="AT518" s="108">
        <f t="shared" si="174"/>
        <v>26166961.617451221</v>
      </c>
      <c r="AU518" s="108">
        <f t="shared" si="176"/>
        <v>-99947755.356204629</v>
      </c>
      <c r="AV518" s="108">
        <f t="shared" si="161"/>
        <v>20476119.454792202</v>
      </c>
      <c r="AW518" s="112">
        <f t="shared" si="162"/>
        <v>26.165337133181392</v>
      </c>
      <c r="AX518" s="109">
        <f t="shared" si="163"/>
        <v>28.140613326617359</v>
      </c>
      <c r="AY518" s="112">
        <f t="shared" si="164"/>
        <v>25.528996939687342</v>
      </c>
      <c r="AZ518" s="108">
        <f t="shared" si="175"/>
        <v>8679.8589594936966</v>
      </c>
      <c r="BA518" s="109">
        <f t="shared" si="177"/>
        <v>5843.6413969155819</v>
      </c>
    </row>
    <row r="519" spans="1:53" x14ac:dyDescent="0.2">
      <c r="A519" s="21" t="b">
        <f t="shared" si="165"/>
        <v>0</v>
      </c>
      <c r="B519" t="s">
        <v>377</v>
      </c>
      <c r="C519" t="s">
        <v>1183</v>
      </c>
      <c r="D519">
        <v>2451</v>
      </c>
      <c r="E519" t="s">
        <v>872</v>
      </c>
      <c r="F519">
        <v>4</v>
      </c>
      <c r="G519">
        <v>1599</v>
      </c>
      <c r="H519" t="s">
        <v>42</v>
      </c>
      <c r="I519">
        <v>0</v>
      </c>
      <c r="J519" t="s">
        <v>376</v>
      </c>
      <c r="K519" t="s">
        <v>68</v>
      </c>
      <c r="L519">
        <v>35</v>
      </c>
      <c r="M519" t="s">
        <v>377</v>
      </c>
      <c r="N519">
        <v>45</v>
      </c>
      <c r="O519">
        <v>35045</v>
      </c>
      <c r="P519">
        <v>507</v>
      </c>
      <c r="Q519">
        <v>10884</v>
      </c>
      <c r="R519">
        <v>1982</v>
      </c>
      <c r="S519">
        <v>2022</v>
      </c>
      <c r="T519">
        <v>0</v>
      </c>
      <c r="U519" s="106">
        <v>2615.7197870449677</v>
      </c>
      <c r="V519" s="104">
        <f>IFERROR(VLOOKUP($C$4&amp;"yr",LOOKUPS!$B$12:$D$26,2,FALSE),"")</f>
        <v>0.12499399999999999</v>
      </c>
      <c r="W519" s="106">
        <v>13.873547462399999</v>
      </c>
      <c r="X519" s="106">
        <v>22.620850997370155</v>
      </c>
      <c r="Y519" s="104">
        <v>0.33073374059999994</v>
      </c>
      <c r="Z519" s="104">
        <v>0.49417363561178784</v>
      </c>
      <c r="AA519" s="105">
        <v>10.009272645706217</v>
      </c>
      <c r="AB519" s="105">
        <v>9.64</v>
      </c>
      <c r="AC519" s="106">
        <f>IFERROR((VLOOKUP($C$4&amp;"yr",LOOKUPS!$B$12:$D$26,3,FALSE))*SUM(AA519:AB519),"")</f>
        <v>22.25098238865548</v>
      </c>
      <c r="AD519" s="106">
        <f>IFERROR(VLOOKUP($C$4,LOOKUPS!$F$12:$I$26,4,FALSE),"")</f>
        <v>84.990216928104203</v>
      </c>
      <c r="AE519" s="106">
        <v>214.13</v>
      </c>
      <c r="AF519" s="107">
        <f t="shared" si="166"/>
        <v>1.0571491064138616</v>
      </c>
      <c r="AG519" s="108">
        <f t="shared" si="167"/>
        <v>19335730.752</v>
      </c>
      <c r="AH519" s="109">
        <f t="shared" si="168"/>
        <v>339.31799351580003</v>
      </c>
      <c r="AI519" s="108">
        <f t="shared" si="169"/>
        <v>16262.585849998699</v>
      </c>
      <c r="AJ519" s="108">
        <f t="shared" si="170"/>
        <v>1188970.2492793633</v>
      </c>
      <c r="AK519" s="108">
        <f t="shared" si="156"/>
        <v>19335730.752</v>
      </c>
      <c r="AL519" s="108">
        <f t="shared" si="157"/>
        <v>187805.49877192051</v>
      </c>
      <c r="AM519" s="108">
        <f t="shared" si="158"/>
        <v>1690249.4889472844</v>
      </c>
      <c r="AN519" s="107">
        <f t="shared" si="159"/>
        <v>0.15795643237141527</v>
      </c>
      <c r="AO519" s="107">
        <f t="shared" si="160"/>
        <v>0.89919267404244629</v>
      </c>
      <c r="AP519" s="108">
        <f t="shared" si="171"/>
        <v>110939773.35272083</v>
      </c>
      <c r="AQ519" s="108">
        <f t="shared" si="172"/>
        <v>7675661.7720475253</v>
      </c>
      <c r="AR519" s="108">
        <f t="shared" si="173"/>
        <v>16495235.184758807</v>
      </c>
      <c r="AS519" s="108">
        <f>LOOKUPS!$C$4*('Unit Level Costs'!AK519-'Unit Level Costs'!AG519)</f>
        <v>0</v>
      </c>
      <c r="AT519" s="108">
        <f t="shared" si="174"/>
        <v>37609711.610999949</v>
      </c>
      <c r="AU519" s="108">
        <f t="shared" si="176"/>
        <v>-143654670.72824696</v>
      </c>
      <c r="AV519" s="108">
        <f t="shared" si="161"/>
        <v>29065711.192280143</v>
      </c>
      <c r="AW519" s="112">
        <f t="shared" si="162"/>
        <v>24.446121515569388</v>
      </c>
      <c r="AX519" s="109">
        <f t="shared" si="163"/>
        <v>27.18674453348072</v>
      </c>
      <c r="AY519" s="112">
        <f t="shared" si="164"/>
        <v>24.663652847211029</v>
      </c>
      <c r="AZ519" s="108">
        <f t="shared" si="175"/>
        <v>12504.471993535992</v>
      </c>
      <c r="BA519" s="109">
        <f t="shared" si="177"/>
        <v>8295.0089019064326</v>
      </c>
    </row>
    <row r="520" spans="1:53" x14ac:dyDescent="0.2">
      <c r="A520" s="21" t="b">
        <f t="shared" si="165"/>
        <v>0</v>
      </c>
      <c r="B520" t="s">
        <v>764</v>
      </c>
      <c r="C520" t="s">
        <v>1184</v>
      </c>
      <c r="D520">
        <v>641</v>
      </c>
      <c r="E520" t="s">
        <v>41</v>
      </c>
      <c r="F520">
        <v>4</v>
      </c>
      <c r="G520">
        <v>459</v>
      </c>
      <c r="H520" t="s">
        <v>42</v>
      </c>
      <c r="I520">
        <v>0</v>
      </c>
      <c r="J520" t="s">
        <v>380</v>
      </c>
      <c r="K520" t="s">
        <v>275</v>
      </c>
      <c r="L520">
        <v>12</v>
      </c>
      <c r="M520" t="s">
        <v>766</v>
      </c>
      <c r="N520">
        <v>33</v>
      </c>
      <c r="O520">
        <v>12033</v>
      </c>
      <c r="P520">
        <v>75</v>
      </c>
      <c r="Q520">
        <v>11399</v>
      </c>
      <c r="R520">
        <v>1959</v>
      </c>
      <c r="S520">
        <v>2024</v>
      </c>
      <c r="T520" t="s">
        <v>1188</v>
      </c>
      <c r="U520" s="106">
        <v>2805.0790942324475</v>
      </c>
      <c r="V520" s="104">
        <f>IFERROR(VLOOKUP($C$4&amp;"yr",LOOKUPS!$B$12:$D$26,2,FALSE),"")</f>
        <v>0.12499399999999999</v>
      </c>
      <c r="W520" s="106">
        <v>14.5300043664</v>
      </c>
      <c r="X520" s="106">
        <v>55.555671478439002</v>
      </c>
      <c r="Y520" s="104">
        <v>0.34638312285</v>
      </c>
      <c r="Z520" s="104">
        <v>0.52994825402971923</v>
      </c>
      <c r="AA520" s="105">
        <v>42.353712078544923</v>
      </c>
      <c r="AB520" s="105">
        <v>4.82</v>
      </c>
      <c r="AC520" s="106">
        <f>IFERROR((VLOOKUP($C$4&amp;"yr",LOOKUPS!$B$12:$D$26,3,FALSE))*SUM(AA520:AB520),"")</f>
        <v>53.419862179813592</v>
      </c>
      <c r="AD520" s="106">
        <f>IFERROR(VLOOKUP($C$4,LOOKUPS!$F$12:$I$26,4,FALSE),"")</f>
        <v>84.990216928104203</v>
      </c>
      <c r="AE520" s="106">
        <v>214.13</v>
      </c>
      <c r="AF520" s="107">
        <f t="shared" si="166"/>
        <v>1.1071704027941576</v>
      </c>
      <c r="AG520" s="108">
        <f t="shared" si="167"/>
        <v>2995657.2</v>
      </c>
      <c r="AH520" s="109">
        <f t="shared" si="168"/>
        <v>49.021265786249998</v>
      </c>
      <c r="AI520" s="108">
        <f t="shared" si="169"/>
        <v>17439.880147684769</v>
      </c>
      <c r="AJ520" s="108">
        <f t="shared" si="170"/>
        <v>171770.51531502002</v>
      </c>
      <c r="AK520" s="108">
        <f>AJ520*AI520/1000</f>
        <v>2995657.2000000007</v>
      </c>
      <c r="AL520" s="108">
        <f>($AK520*$AE520/2000)/1.1023*0.1</f>
        <v>29096.43818543047</v>
      </c>
      <c r="AM520" s="108">
        <f>($AK520*$AE520/2000)/1.1023*0.9</f>
        <v>261867.94366887424</v>
      </c>
      <c r="AN520" s="107">
        <f>AL520/AJ520</f>
        <v>0.16939134246683027</v>
      </c>
      <c r="AO520" s="107">
        <f>AF520-AN520</f>
        <v>0.93777906032732727</v>
      </c>
      <c r="AP520" s="108">
        <f t="shared" si="171"/>
        <v>17187740.927560799</v>
      </c>
      <c r="AQ520" s="108">
        <f t="shared" si="172"/>
        <v>2723409.3374781469</v>
      </c>
      <c r="AR520" s="108">
        <f t="shared" si="173"/>
        <v>2495826.3375460189</v>
      </c>
      <c r="AS520" s="108">
        <f>LOOKUPS!$C$4*('Unit Level Costs'!AK520-'Unit Level Costs'!AG520)</f>
        <v>7.3517259926131226E-10</v>
      </c>
      <c r="AT520" s="108">
        <f t="shared" si="174"/>
        <v>13988949.460102452</v>
      </c>
      <c r="AU520" s="108">
        <f t="shared" si="176"/>
        <v>-22256213.338934194</v>
      </c>
      <c r="AV520" s="108">
        <f>SUM(AP520:AU520)</f>
        <v>14139712.723753225</v>
      </c>
      <c r="AW520" s="112">
        <f>IFERROR(AV520/AJ520,0)</f>
        <v>82.317461165099118</v>
      </c>
      <c r="AX520" s="109">
        <f>AW520/AO520</f>
        <v>87.77916318196165</v>
      </c>
      <c r="AY520" s="112">
        <f>AX520/1.1023</f>
        <v>79.632734447937622</v>
      </c>
      <c r="AZ520" s="108">
        <f t="shared" si="175"/>
        <v>5972.4550835953214</v>
      </c>
      <c r="BA520" s="109">
        <f t="shared" si="177"/>
        <v>4035.3061426236363</v>
      </c>
    </row>
    <row r="521" spans="1:53" x14ac:dyDescent="0.2">
      <c r="A521" s="21" t="b">
        <f t="shared" si="165"/>
        <v>0</v>
      </c>
      <c r="B521" t="s">
        <v>764</v>
      </c>
      <c r="C521" t="s">
        <v>1185</v>
      </c>
      <c r="D521">
        <v>641</v>
      </c>
      <c r="E521" t="s">
        <v>41</v>
      </c>
      <c r="F521">
        <v>5</v>
      </c>
      <c r="G521">
        <v>460</v>
      </c>
      <c r="H521" t="s">
        <v>42</v>
      </c>
      <c r="I521">
        <v>0</v>
      </c>
      <c r="J521" t="s">
        <v>380</v>
      </c>
      <c r="K521" t="s">
        <v>275</v>
      </c>
      <c r="L521">
        <v>12</v>
      </c>
      <c r="M521" t="s">
        <v>766</v>
      </c>
      <c r="N521">
        <v>33</v>
      </c>
      <c r="O521">
        <v>12033</v>
      </c>
      <c r="P521">
        <v>75</v>
      </c>
      <c r="Q521">
        <v>11274</v>
      </c>
      <c r="R521">
        <v>1961</v>
      </c>
      <c r="S521">
        <v>2026</v>
      </c>
      <c r="T521" t="s">
        <v>1188</v>
      </c>
      <c r="U521" s="106">
        <v>2758.2895749916402</v>
      </c>
      <c r="V521" s="104">
        <f>IFERROR(VLOOKUP($C$4&amp;"yr",LOOKUPS!$B$12:$D$26,2,FALSE),"")</f>
        <v>0.12499399999999999</v>
      </c>
      <c r="W521" s="106">
        <v>14.370670166399998</v>
      </c>
      <c r="X521" s="106">
        <v>55.359936858314001</v>
      </c>
      <c r="Y521" s="104">
        <v>0.34258472909999993</v>
      </c>
      <c r="Z521" s="104">
        <v>0.52110856602251154</v>
      </c>
      <c r="AA521" s="105">
        <v>42.353712078544923</v>
      </c>
      <c r="AB521" s="105">
        <v>4.82</v>
      </c>
      <c r="AC521" s="106">
        <f>IFERROR((VLOOKUP($C$4&amp;"yr",LOOKUPS!$B$12:$D$26,3,FALSE))*SUM(AA521:AB521),"")</f>
        <v>53.419862179813592</v>
      </c>
      <c r="AD521" s="106">
        <f>IFERROR(VLOOKUP($C$4,LOOKUPS!$F$12:$I$26,4,FALSE),"")</f>
        <v>84.990216928104203</v>
      </c>
      <c r="AE521" s="106">
        <v>214.13</v>
      </c>
      <c r="AF521" s="107">
        <f t="shared" si="166"/>
        <v>1.0950293114397169</v>
      </c>
      <c r="AG521" s="108">
        <f t="shared" si="167"/>
        <v>2962807.2</v>
      </c>
      <c r="AH521" s="109">
        <f t="shared" si="168"/>
        <v>49.306145317500004</v>
      </c>
      <c r="AI521" s="108">
        <f t="shared" si="169"/>
        <v>17148.977973337795</v>
      </c>
      <c r="AJ521" s="108">
        <f t="shared" si="170"/>
        <v>172768.73319252001</v>
      </c>
      <c r="AK521" s="108">
        <f>AJ521*AI521/1000</f>
        <v>2962807.2</v>
      </c>
      <c r="AL521" s="108">
        <f>($AK521*$AE521/2000)/1.1023*0.1</f>
        <v>28777.370304635762</v>
      </c>
      <c r="AM521" s="108">
        <f>($AK521*$AE521/2000)/1.1023*0.9</f>
        <v>258996.33274172185</v>
      </c>
      <c r="AN521" s="107">
        <f>AL521/AJ521</f>
        <v>0.1665658465676686</v>
      </c>
      <c r="AO521" s="107">
        <f>AF521-AN521</f>
        <v>0.92846346487204834</v>
      </c>
      <c r="AP521" s="108">
        <f t="shared" si="171"/>
        <v>16999262.322775718</v>
      </c>
      <c r="AQ521" s="108">
        <f t="shared" si="172"/>
        <v>2729585.0915036551</v>
      </c>
      <c r="AR521" s="108">
        <f t="shared" si="173"/>
        <v>2482802.4797764686</v>
      </c>
      <c r="AS521" s="108">
        <f>LOOKUPS!$C$4*('Unit Level Costs'!AK521-'Unit Level Costs'!AG521)</f>
        <v>0</v>
      </c>
      <c r="AT521" s="108">
        <f t="shared" si="174"/>
        <v>13835548.400139924</v>
      </c>
      <c r="AU521" s="108">
        <f t="shared" si="176"/>
        <v>-22012154.503302399</v>
      </c>
      <c r="AV521" s="108">
        <f>SUM(AP521:AU521)</f>
        <v>14035043.790893365</v>
      </c>
      <c r="AW521" s="112">
        <f>IFERROR(AV521/AJ521,0)</f>
        <v>81.236017255817956</v>
      </c>
      <c r="AX521" s="109">
        <f>AW521/AO521</f>
        <v>87.495114594533987</v>
      </c>
      <c r="AY521" s="112">
        <f>AX521/1.1023</f>
        <v>79.3750472598512</v>
      </c>
      <c r="AZ521" s="108">
        <f t="shared" si="175"/>
        <v>5953.1285444888399</v>
      </c>
      <c r="BA521" s="109">
        <f t="shared" si="177"/>
        <v>4005.4348718302981</v>
      </c>
    </row>
  </sheetData>
  <autoFilter ref="A13:BA13" xr:uid="{C25B2C4F-1B21-4761-964C-819CBCA7180C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5806-44E8-4FF3-A9E6-C6D4714A6E87}">
  <sheetPr>
    <tabColor rgb="FFFFC000"/>
  </sheetPr>
  <dimension ref="B3:AK20"/>
  <sheetViews>
    <sheetView zoomScale="70" zoomScaleNormal="70" workbookViewId="0">
      <selection activeCell="B4" sqref="B4"/>
    </sheetView>
  </sheetViews>
  <sheetFormatPr baseColWidth="10" defaultColWidth="8.83203125" defaultRowHeight="15" x14ac:dyDescent="0.2"/>
  <cols>
    <col min="5" max="8" width="8.6640625" customWidth="1"/>
    <col min="20" max="20" width="8.5" bestFit="1" customWidth="1"/>
    <col min="21" max="21" width="15.83203125" bestFit="1" customWidth="1"/>
    <col min="22" max="22" width="12.6640625" bestFit="1" customWidth="1"/>
    <col min="23" max="23" width="15.83203125" bestFit="1" customWidth="1"/>
    <col min="24" max="24" width="12" bestFit="1" customWidth="1"/>
    <col min="25" max="25" width="14.5" bestFit="1" customWidth="1"/>
    <col min="26" max="26" width="11.6640625" bestFit="1" customWidth="1"/>
    <col min="27" max="27" width="16.5" bestFit="1" customWidth="1"/>
    <col min="28" max="28" width="13.83203125" bestFit="1" customWidth="1"/>
    <col min="29" max="29" width="14.33203125" bestFit="1" customWidth="1"/>
    <col min="30" max="31" width="14.33203125" customWidth="1"/>
    <col min="32" max="32" width="15.5" bestFit="1" customWidth="1"/>
  </cols>
  <sheetData>
    <row r="3" spans="2:37" x14ac:dyDescent="0.2">
      <c r="B3" t="s">
        <v>2827</v>
      </c>
      <c r="F3" s="95"/>
    </row>
    <row r="4" spans="2:37" x14ac:dyDescent="0.2">
      <c r="B4" s="102">
        <v>0.5</v>
      </c>
    </row>
    <row r="8" spans="2:37" ht="120" x14ac:dyDescent="0.2">
      <c r="B8" s="1" t="s">
        <v>9</v>
      </c>
      <c r="C8" s="1" t="s">
        <v>12</v>
      </c>
      <c r="D8" s="3" t="s">
        <v>18</v>
      </c>
      <c r="E8" s="3" t="s">
        <v>20</v>
      </c>
      <c r="F8" s="4" t="s">
        <v>23</v>
      </c>
      <c r="G8" s="5" t="s">
        <v>2830</v>
      </c>
      <c r="H8" s="5" t="s">
        <v>24</v>
      </c>
      <c r="I8" s="5" t="s">
        <v>25</v>
      </c>
      <c r="J8" s="5" t="s">
        <v>26</v>
      </c>
      <c r="K8" s="5" t="s">
        <v>27</v>
      </c>
      <c r="L8" s="5" t="s">
        <v>28</v>
      </c>
      <c r="M8" s="5" t="s">
        <v>29</v>
      </c>
      <c r="N8" s="5" t="s">
        <v>30</v>
      </c>
      <c r="O8" s="5" t="s">
        <v>29</v>
      </c>
      <c r="P8" s="5" t="s">
        <v>30</v>
      </c>
      <c r="Q8" s="5" t="s">
        <v>46</v>
      </c>
      <c r="R8" s="6" t="s">
        <v>31</v>
      </c>
      <c r="S8" s="7" t="s">
        <v>1208</v>
      </c>
      <c r="T8" s="7" t="s">
        <v>32</v>
      </c>
      <c r="U8" s="7" t="s">
        <v>33</v>
      </c>
      <c r="V8" s="8" t="s">
        <v>34</v>
      </c>
      <c r="W8" s="8" t="s">
        <v>35</v>
      </c>
      <c r="X8" s="8" t="s">
        <v>36</v>
      </c>
      <c r="Y8" s="8" t="s">
        <v>37</v>
      </c>
      <c r="Z8" s="8" t="s">
        <v>38</v>
      </c>
      <c r="AA8" s="8" t="s">
        <v>39</v>
      </c>
      <c r="AB8" s="8" t="s">
        <v>1209</v>
      </c>
      <c r="AC8" s="8" t="s">
        <v>1210</v>
      </c>
      <c r="AD8" s="8" t="s">
        <v>2794</v>
      </c>
      <c r="AE8" s="8" t="s">
        <v>2828</v>
      </c>
      <c r="AF8" s="8" t="s">
        <v>2829</v>
      </c>
      <c r="AG8" s="8" t="s">
        <v>1211</v>
      </c>
      <c r="AH8" s="8" t="s">
        <v>1212</v>
      </c>
      <c r="AI8" s="8" t="s">
        <v>1213</v>
      </c>
      <c r="AJ8" s="8" t="s">
        <v>1214</v>
      </c>
      <c r="AK8" s="9" t="s">
        <v>40</v>
      </c>
    </row>
    <row r="9" spans="2:37" x14ac:dyDescent="0.2">
      <c r="B9" s="20">
        <v>400</v>
      </c>
      <c r="C9" s="97">
        <v>10000</v>
      </c>
      <c r="D9" s="14">
        <f>22.24</f>
        <v>22.24</v>
      </c>
      <c r="E9" s="14">
        <f>5.46</f>
        <v>5.46</v>
      </c>
      <c r="F9" s="97">
        <v>2222</v>
      </c>
      <c r="G9" s="20" t="s">
        <v>45</v>
      </c>
      <c r="H9" s="110">
        <f>0.1058*VLOOKUP($G9,LOOKUPS!$B$12:$D$26,3,FALSE)</f>
        <v>0.1198087063662472</v>
      </c>
      <c r="I9" s="98">
        <v>5</v>
      </c>
      <c r="J9" s="98">
        <v>31.3</v>
      </c>
      <c r="K9" s="99">
        <v>0.307</v>
      </c>
      <c r="L9" s="99">
        <v>0.443</v>
      </c>
      <c r="M9" s="110">
        <f t="shared" ref="M9:M20" si="0">E9</f>
        <v>5.46</v>
      </c>
      <c r="N9" s="110">
        <f t="shared" ref="N9:N20" si="1">D9</f>
        <v>22.24</v>
      </c>
      <c r="O9" s="110">
        <f>VLOOKUP($G9,LOOKUPS!$B$12:$D$26,3,FALSE)*M9</f>
        <v>6.1829445818498083</v>
      </c>
      <c r="P9" s="110">
        <f>VLOOKUP($G9,LOOKUPS!$B$12:$D$26,3,FALSE)*N9</f>
        <v>25.18474130042852</v>
      </c>
      <c r="Q9" s="110">
        <f>VLOOKUP(G9,LOOKUPS!$G$12:$I$26,3,FALSE)</f>
        <v>84.990216928104203</v>
      </c>
      <c r="R9" s="14">
        <v>205.19967653961461</v>
      </c>
      <c r="S9" s="20">
        <f t="shared" ref="S9:S20" si="2">R9/2000000*C9/1.1023</f>
        <v>0.93077962686933968</v>
      </c>
      <c r="T9" s="20">
        <f t="shared" ref="T9:T20" si="3">B9*(1-K9)</f>
        <v>277.20000000000005</v>
      </c>
      <c r="U9" s="111">
        <f t="shared" ref="U9:U20" si="4">(1+L9)*C9</f>
        <v>14430</v>
      </c>
      <c r="V9" s="110">
        <f>$B$4</f>
        <v>0.5</v>
      </c>
      <c r="W9" s="97">
        <f>T9*V9*8760</f>
        <v>1214136.0000000002</v>
      </c>
      <c r="X9" s="97">
        <f>W9*U9/1000</f>
        <v>17519982.480000004</v>
      </c>
      <c r="Y9" s="97">
        <f t="shared" ref="Y9:Y15" si="5">R9/2000*X9/1.1023*0.1</f>
        <v>163072.42755491775</v>
      </c>
      <c r="Z9" s="97">
        <f t="shared" ref="Z9:Z15" si="6">R9/2000*X9/1.1023*0.9</f>
        <v>1467651.8479942596</v>
      </c>
      <c r="AA9" s="98">
        <f>((X9*LOOKUPS!$C$4)-V9*B9*8760*C9/1000*LOOKUPS!$C$4)/W9</f>
        <v>-2.2781690259741141E-5</v>
      </c>
      <c r="AB9" s="98">
        <f t="shared" ref="AB9:AB15" si="7">(O9+P9)*Z9*1.1023</f>
        <v>50746411.104622751</v>
      </c>
      <c r="AC9" s="97">
        <f t="shared" ref="AC9:AC15" si="8">-Z9*Q9</f>
        <v>-124736048.93596514</v>
      </c>
      <c r="AD9" s="97">
        <f t="shared" ref="AD9:AD20" si="9">T9*F9*H9*1000</f>
        <v>73794782.905296132</v>
      </c>
      <c r="AE9" s="97">
        <f>T9*J9*1000</f>
        <v>8676360.0000000019</v>
      </c>
      <c r="AF9" s="97">
        <f>W9*I9</f>
        <v>6070680.0000000009</v>
      </c>
      <c r="AG9" s="97">
        <f>AD9+AB9+AA9+AC9+AE9+AF9</f>
        <v>14552185.073930968</v>
      </c>
      <c r="AH9" s="111">
        <f>AG9/W9</f>
        <v>11.985630171521942</v>
      </c>
      <c r="AI9" s="110">
        <f>Y9/W9</f>
        <v>0.13431150015724574</v>
      </c>
      <c r="AJ9" s="110">
        <f t="shared" ref="AJ9:AJ15" si="10">S9-AI9</f>
        <v>0.79646812671209388</v>
      </c>
      <c r="AK9" s="97">
        <f>AH9/AJ9</f>
        <v>15.048474345106454</v>
      </c>
    </row>
    <row r="10" spans="2:37" x14ac:dyDescent="0.2">
      <c r="B10" s="20">
        <v>400</v>
      </c>
      <c r="C10" s="97">
        <v>10000</v>
      </c>
      <c r="D10" s="14">
        <f t="shared" ref="D10:D15" si="11">22.24</f>
        <v>22.24</v>
      </c>
      <c r="E10" s="14">
        <f t="shared" ref="E10:E15" si="12">5.46</f>
        <v>5.46</v>
      </c>
      <c r="F10" s="97">
        <v>2222</v>
      </c>
      <c r="G10" s="20" t="s">
        <v>150</v>
      </c>
      <c r="H10" s="110">
        <f>0.1058*VLOOKUP($G10,LOOKUPS!$B$12:$D$26,3,FALSE)</f>
        <v>0.12741740367280008</v>
      </c>
      <c r="I10" s="98">
        <v>5</v>
      </c>
      <c r="J10" s="98">
        <v>31.3</v>
      </c>
      <c r="K10" s="99">
        <v>0.307</v>
      </c>
      <c r="L10" s="99">
        <v>0.443</v>
      </c>
      <c r="M10" s="110">
        <f t="shared" si="0"/>
        <v>5.46</v>
      </c>
      <c r="N10" s="110">
        <f t="shared" si="1"/>
        <v>22.24</v>
      </c>
      <c r="O10" s="110">
        <f>VLOOKUP($G10,LOOKUPS!$B$12:$D$26,3,FALSE)*M10</f>
        <v>6.575605142282499</v>
      </c>
      <c r="P10" s="110">
        <f>VLOOKUP($G10,LOOKUPS!$B$12:$D$26,3,FALSE)*N10</f>
        <v>26.784149883582927</v>
      </c>
      <c r="Q10" s="110">
        <f>VLOOKUP(G10,LOOKUPS!$G$12:$I$26,3,FALSE)</f>
        <v>84.991374599167415</v>
      </c>
      <c r="R10" s="14">
        <v>205.19967653961461</v>
      </c>
      <c r="S10" s="20">
        <f t="shared" si="2"/>
        <v>0.93077962686933968</v>
      </c>
      <c r="T10" s="20">
        <f t="shared" si="3"/>
        <v>277.20000000000005</v>
      </c>
      <c r="U10" s="111">
        <f t="shared" si="4"/>
        <v>14430</v>
      </c>
      <c r="V10" s="110">
        <f t="shared" ref="V10:V20" si="13">$B$4</f>
        <v>0.5</v>
      </c>
      <c r="W10" s="97">
        <f>T10*V10*8760</f>
        <v>1214136.0000000002</v>
      </c>
      <c r="X10" s="97">
        <f>W10*U10/1000</f>
        <v>17519982.480000004</v>
      </c>
      <c r="Y10" s="97">
        <f t="shared" si="5"/>
        <v>163072.42755491775</v>
      </c>
      <c r="Z10" s="97">
        <f t="shared" si="6"/>
        <v>1467651.8479942596</v>
      </c>
      <c r="AA10" s="98">
        <f>((X10*LOOKUPS!$C$4)-V10*B10*8760*C10/1000*LOOKUPS!$C$4)/W10</f>
        <v>-2.2781690259741141E-5</v>
      </c>
      <c r="AB10" s="98">
        <f t="shared" si="7"/>
        <v>53969165.887640297</v>
      </c>
      <c r="AC10" s="97">
        <f t="shared" si="8"/>
        <v>-124737747.99404043</v>
      </c>
      <c r="AD10" s="97">
        <f t="shared" si="9"/>
        <v>78481271.750378624</v>
      </c>
      <c r="AE10" s="97">
        <f t="shared" ref="AE10:AE15" si="14">T10*J10*1000</f>
        <v>8676360.0000000019</v>
      </c>
      <c r="AF10" s="97">
        <f t="shared" ref="AF10:AF15" si="15">W10*I10</f>
        <v>6070680.0000000009</v>
      </c>
      <c r="AG10" s="97">
        <f t="shared" ref="AG10:AG15" si="16">AD10+AB10+AA10+AC10+AE10+AF10</f>
        <v>22459729.643955711</v>
      </c>
      <c r="AH10" s="111">
        <f t="shared" ref="AH10:AH15" si="17">AG10/W10</f>
        <v>18.498528701855236</v>
      </c>
      <c r="AI10" s="110">
        <f t="shared" ref="AI10:AI15" si="18">Y10/W10</f>
        <v>0.13431150015724574</v>
      </c>
      <c r="AJ10" s="110">
        <f t="shared" si="10"/>
        <v>0.79646812671209388</v>
      </c>
      <c r="AK10" s="97">
        <f t="shared" ref="AK10:AK15" si="19">AH10/AJ10</f>
        <v>23.225698658173744</v>
      </c>
    </row>
    <row r="11" spans="2:37" x14ac:dyDescent="0.2">
      <c r="B11" s="20">
        <v>400</v>
      </c>
      <c r="C11" s="97">
        <v>10000</v>
      </c>
      <c r="D11" s="14">
        <f t="shared" si="11"/>
        <v>22.24</v>
      </c>
      <c r="E11" s="14">
        <f t="shared" si="12"/>
        <v>5.46</v>
      </c>
      <c r="F11" s="97">
        <v>2222</v>
      </c>
      <c r="G11" s="20" t="s">
        <v>149</v>
      </c>
      <c r="H11" s="110">
        <f>0.1058*VLOOKUP($G11,LOOKUPS!$B$12:$D$26,3,FALSE)</f>
        <v>0.13736775473595519</v>
      </c>
      <c r="I11" s="98">
        <v>5</v>
      </c>
      <c r="J11" s="98">
        <v>31.3</v>
      </c>
      <c r="K11" s="99">
        <v>0.307</v>
      </c>
      <c r="L11" s="99">
        <v>0.443</v>
      </c>
      <c r="M11" s="110">
        <f t="shared" si="0"/>
        <v>5.46</v>
      </c>
      <c r="N11" s="110">
        <f t="shared" si="1"/>
        <v>22.24</v>
      </c>
      <c r="O11" s="110">
        <f>VLOOKUP($G11,LOOKUPS!$B$12:$D$26,3,FALSE)*M11</f>
        <v>7.0891109721957974</v>
      </c>
      <c r="P11" s="110">
        <f>VLOOKUP($G11,LOOKUPS!$B$12:$D$26,3,FALSE)*N11</f>
        <v>28.87579267795504</v>
      </c>
      <c r="Q11" s="110">
        <f>VLOOKUP(G11,LOOKUPS!$G$12:$I$26,3,FALSE)</f>
        <v>84.992069740688237</v>
      </c>
      <c r="R11" s="14">
        <v>205.19967653961461</v>
      </c>
      <c r="S11" s="20">
        <f t="shared" si="2"/>
        <v>0.93077962686933968</v>
      </c>
      <c r="T11" s="20">
        <f t="shared" si="3"/>
        <v>277.20000000000005</v>
      </c>
      <c r="U11" s="111">
        <f t="shared" si="4"/>
        <v>14430</v>
      </c>
      <c r="V11" s="110">
        <f t="shared" si="13"/>
        <v>0.5</v>
      </c>
      <c r="W11" s="97">
        <f t="shared" ref="W11:W15" si="20">T11*V11*8760</f>
        <v>1214136.0000000002</v>
      </c>
      <c r="X11" s="97">
        <f t="shared" ref="X11:X15" si="21">W11*U11/1000</f>
        <v>17519982.480000004</v>
      </c>
      <c r="Y11" s="97">
        <f t="shared" si="5"/>
        <v>163072.42755491775</v>
      </c>
      <c r="Z11" s="97">
        <f t="shared" si="6"/>
        <v>1467651.8479942596</v>
      </c>
      <c r="AA11" s="98">
        <f>((X11*LOOKUPS!$C$4)-V11*B11*8760*C11/1000*LOOKUPS!$C$4)/W11</f>
        <v>-2.2781690259741141E-5</v>
      </c>
      <c r="AB11" s="98">
        <f t="shared" si="7"/>
        <v>58183756.137388997</v>
      </c>
      <c r="AC11" s="97">
        <f t="shared" si="8"/>
        <v>-124738768.21977808</v>
      </c>
      <c r="AD11" s="97">
        <f t="shared" si="9"/>
        <v>84610075.063656688</v>
      </c>
      <c r="AE11" s="97">
        <f t="shared" si="14"/>
        <v>8676360.0000000019</v>
      </c>
      <c r="AF11" s="97">
        <f t="shared" si="15"/>
        <v>6070680.0000000009</v>
      </c>
      <c r="AG11" s="97">
        <f t="shared" si="16"/>
        <v>32802102.981244847</v>
      </c>
      <c r="AH11" s="111">
        <f t="shared" si="17"/>
        <v>27.016827588709042</v>
      </c>
      <c r="AI11" s="110">
        <f t="shared" si="18"/>
        <v>0.13431150015724574</v>
      </c>
      <c r="AJ11" s="110">
        <f t="shared" si="10"/>
        <v>0.79646812671209388</v>
      </c>
      <c r="AK11" s="97">
        <f t="shared" si="19"/>
        <v>33.92078939836226</v>
      </c>
    </row>
    <row r="12" spans="2:37" x14ac:dyDescent="0.2">
      <c r="B12" s="20">
        <v>400</v>
      </c>
      <c r="C12" s="97">
        <v>10000</v>
      </c>
      <c r="D12" s="14">
        <f t="shared" si="11"/>
        <v>22.24</v>
      </c>
      <c r="E12" s="14">
        <f t="shared" si="12"/>
        <v>5.46</v>
      </c>
      <c r="F12" s="97">
        <v>2222</v>
      </c>
      <c r="G12" s="20" t="s">
        <v>148</v>
      </c>
      <c r="H12" s="110">
        <f>0.1058*VLOOKUP($G12,LOOKUPS!$B$12:$D$26,3,FALSE)</f>
        <v>0.14669794616729631</v>
      </c>
      <c r="I12" s="98">
        <v>5</v>
      </c>
      <c r="J12" s="98">
        <v>31.3</v>
      </c>
      <c r="K12" s="99">
        <v>0.307</v>
      </c>
      <c r="L12" s="99">
        <v>0.443</v>
      </c>
      <c r="M12" s="110">
        <f t="shared" si="0"/>
        <v>5.46</v>
      </c>
      <c r="N12" s="110">
        <f t="shared" si="1"/>
        <v>22.24</v>
      </c>
      <c r="O12" s="110">
        <f>VLOOKUP($G12,LOOKUPS!$B$12:$D$26,3,FALSE)*M12</f>
        <v>7.5706123447394882</v>
      </c>
      <c r="P12" s="110">
        <f>VLOOKUP($G12,LOOKUPS!$B$12:$D$26,3,FALSE)*N12</f>
        <v>30.837072993957179</v>
      </c>
      <c r="Q12" s="110">
        <f>VLOOKUP(G12,LOOKUPS!$G$12:$I$26,3,FALSE)</f>
        <v>84.992921285036275</v>
      </c>
      <c r="R12" s="14">
        <v>205.19967653961461</v>
      </c>
      <c r="S12" s="20">
        <f t="shared" si="2"/>
        <v>0.93077962686933968</v>
      </c>
      <c r="T12" s="20">
        <f t="shared" si="3"/>
        <v>277.20000000000005</v>
      </c>
      <c r="U12" s="111">
        <f t="shared" si="4"/>
        <v>14430</v>
      </c>
      <c r="V12" s="110">
        <f t="shared" si="13"/>
        <v>0.5</v>
      </c>
      <c r="W12" s="97">
        <f t="shared" si="20"/>
        <v>1214136.0000000002</v>
      </c>
      <c r="X12" s="97">
        <f t="shared" si="21"/>
        <v>17519982.480000004</v>
      </c>
      <c r="Y12" s="97">
        <f t="shared" si="5"/>
        <v>163072.42755491775</v>
      </c>
      <c r="Z12" s="97">
        <f t="shared" si="6"/>
        <v>1467651.8479942596</v>
      </c>
      <c r="AA12" s="98">
        <f>((X12*LOOKUPS!$C$4)-V12*B12*8760*C12/1000*LOOKUPS!$C$4)/W12</f>
        <v>-2.2781690259741141E-5</v>
      </c>
      <c r="AB12" s="98">
        <f t="shared" si="7"/>
        <v>62135670.35481061</v>
      </c>
      <c r="AC12" s="97">
        <f t="shared" si="8"/>
        <v>-124740017.99041413</v>
      </c>
      <c r="AD12" s="97">
        <f t="shared" si="9"/>
        <v>90356898.245570645</v>
      </c>
      <c r="AE12" s="97">
        <f t="shared" si="14"/>
        <v>8676360.0000000019</v>
      </c>
      <c r="AF12" s="97">
        <f t="shared" si="15"/>
        <v>6070680.0000000009</v>
      </c>
      <c r="AG12" s="97">
        <f t="shared" si="16"/>
        <v>42499590.609944358</v>
      </c>
      <c r="AH12" s="111">
        <f t="shared" si="17"/>
        <v>35.00397863990883</v>
      </c>
      <c r="AI12" s="110">
        <f t="shared" si="18"/>
        <v>0.13431150015724574</v>
      </c>
      <c r="AJ12" s="110">
        <f t="shared" si="10"/>
        <v>0.79646812671209388</v>
      </c>
      <c r="AK12" s="97">
        <f t="shared" si="19"/>
        <v>43.949001179003886</v>
      </c>
    </row>
    <row r="13" spans="2:37" x14ac:dyDescent="0.2">
      <c r="B13" s="20">
        <v>400</v>
      </c>
      <c r="C13" s="97">
        <v>10000</v>
      </c>
      <c r="D13" s="14">
        <f t="shared" si="11"/>
        <v>22.24</v>
      </c>
      <c r="E13" s="14">
        <f t="shared" si="12"/>
        <v>5.46</v>
      </c>
      <c r="F13" s="97">
        <v>2222</v>
      </c>
      <c r="G13" s="20" t="s">
        <v>147</v>
      </c>
      <c r="H13" s="110">
        <f>0.1058*VLOOKUP($G13,LOOKUPS!$B$12:$D$26,3,FALSE)</f>
        <v>0.16024944056387538</v>
      </c>
      <c r="I13" s="98">
        <v>5</v>
      </c>
      <c r="J13" s="98">
        <v>31.3</v>
      </c>
      <c r="K13" s="99">
        <v>0.307</v>
      </c>
      <c r="L13" s="99">
        <v>0.443</v>
      </c>
      <c r="M13" s="110">
        <f t="shared" si="0"/>
        <v>5.46</v>
      </c>
      <c r="N13" s="110">
        <f t="shared" si="1"/>
        <v>22.24</v>
      </c>
      <c r="O13" s="110">
        <f>VLOOKUP($G13,LOOKUPS!$B$12:$D$26,3,FALSE)*M13</f>
        <v>8.2699616774930007</v>
      </c>
      <c r="P13" s="110">
        <f>VLOOKUP($G13,LOOKUPS!$B$12:$D$26,3,FALSE)*N13</f>
        <v>33.685704708323136</v>
      </c>
      <c r="Q13" s="110">
        <f>VLOOKUP(G13,LOOKUPS!$G$12:$I$26,3,FALSE)</f>
        <v>84.99398788887693</v>
      </c>
      <c r="R13" s="14">
        <v>205.19967653961461</v>
      </c>
      <c r="S13" s="20">
        <f t="shared" si="2"/>
        <v>0.93077962686933968</v>
      </c>
      <c r="T13" s="20">
        <f t="shared" si="3"/>
        <v>277.20000000000005</v>
      </c>
      <c r="U13" s="111">
        <f t="shared" si="4"/>
        <v>14430</v>
      </c>
      <c r="V13" s="110">
        <f t="shared" si="13"/>
        <v>0.5</v>
      </c>
      <c r="W13" s="97">
        <f t="shared" si="20"/>
        <v>1214136.0000000002</v>
      </c>
      <c r="X13" s="97">
        <f t="shared" si="21"/>
        <v>17519982.480000004</v>
      </c>
      <c r="Y13" s="97">
        <f t="shared" si="5"/>
        <v>163072.42755491775</v>
      </c>
      <c r="Z13" s="97">
        <f t="shared" si="6"/>
        <v>1467651.8479942596</v>
      </c>
      <c r="AA13" s="98">
        <f>((X13*LOOKUPS!$C$4)-V13*B13*8760*C13/1000*LOOKUPS!$C$4)/W13</f>
        <v>-2.2781690259741141E-5</v>
      </c>
      <c r="AB13" s="98">
        <f t="shared" si="7"/>
        <v>67875567.951472506</v>
      </c>
      <c r="AC13" s="97">
        <f t="shared" si="8"/>
        <v>-124741583.39351194</v>
      </c>
      <c r="AD13" s="97">
        <f t="shared" si="9"/>
        <v>98703784.02180852</v>
      </c>
      <c r="AE13" s="97">
        <f t="shared" si="14"/>
        <v>8676360.0000000019</v>
      </c>
      <c r="AF13" s="97">
        <f t="shared" si="15"/>
        <v>6070680.0000000009</v>
      </c>
      <c r="AG13" s="97">
        <f t="shared" si="16"/>
        <v>56584808.579746321</v>
      </c>
      <c r="AH13" s="111">
        <f t="shared" si="17"/>
        <v>46.605000246880344</v>
      </c>
      <c r="AI13" s="110">
        <f t="shared" si="18"/>
        <v>0.13431150015724574</v>
      </c>
      <c r="AJ13" s="110">
        <f t="shared" si="10"/>
        <v>0.79646812671209388</v>
      </c>
      <c r="AK13" s="97">
        <f t="shared" si="19"/>
        <v>58.514582924078582</v>
      </c>
    </row>
    <row r="14" spans="2:37" x14ac:dyDescent="0.2">
      <c r="B14" s="20">
        <v>400</v>
      </c>
      <c r="C14" s="97">
        <v>10000</v>
      </c>
      <c r="D14" s="14">
        <f t="shared" si="11"/>
        <v>22.24</v>
      </c>
      <c r="E14" s="14">
        <f t="shared" si="12"/>
        <v>5.46</v>
      </c>
      <c r="F14" s="97">
        <v>2222</v>
      </c>
      <c r="G14" s="20" t="s">
        <v>146</v>
      </c>
      <c r="H14" s="110">
        <f>0.1058*VLOOKUP($G14,LOOKUPS!$B$12:$D$26,3,FALSE)</f>
        <v>0.17782670073111737</v>
      </c>
      <c r="I14" s="98">
        <v>5</v>
      </c>
      <c r="J14" s="98">
        <v>31.3</v>
      </c>
      <c r="K14" s="99">
        <v>0.307</v>
      </c>
      <c r="L14" s="99">
        <v>0.443</v>
      </c>
      <c r="M14" s="110">
        <f t="shared" si="0"/>
        <v>5.46</v>
      </c>
      <c r="N14" s="110">
        <f t="shared" si="1"/>
        <v>22.24</v>
      </c>
      <c r="O14" s="110">
        <f>VLOOKUP($G14,LOOKUPS!$B$12:$D$26,3,FALSE)*M14</f>
        <v>9.1770679205283621</v>
      </c>
      <c r="P14" s="110">
        <f>VLOOKUP($G14,LOOKUPS!$B$12:$D$26,3,FALSE)*N14</f>
        <v>37.380584350284025</v>
      </c>
      <c r="Q14" s="110">
        <f>VLOOKUP(G14,LOOKUPS!$G$12:$I$26,3,FALSE)</f>
        <v>84.995361726312467</v>
      </c>
      <c r="R14" s="14">
        <v>205.19967653961461</v>
      </c>
      <c r="S14" s="20">
        <f t="shared" si="2"/>
        <v>0.93077962686933968</v>
      </c>
      <c r="T14" s="20">
        <f t="shared" si="3"/>
        <v>277.20000000000005</v>
      </c>
      <c r="U14" s="111">
        <f t="shared" si="4"/>
        <v>14430</v>
      </c>
      <c r="V14" s="110">
        <f t="shared" si="13"/>
        <v>0.5</v>
      </c>
      <c r="W14" s="97">
        <f t="shared" si="20"/>
        <v>1214136.0000000002</v>
      </c>
      <c r="X14" s="97">
        <f t="shared" si="21"/>
        <v>17519982.480000004</v>
      </c>
      <c r="Y14" s="97">
        <f t="shared" si="5"/>
        <v>163072.42755491775</v>
      </c>
      <c r="Z14" s="97">
        <f t="shared" si="6"/>
        <v>1467651.8479942596</v>
      </c>
      <c r="AA14" s="98">
        <f>((X14*LOOKUPS!$C$4)-V14*B14*8760*C14/1000*LOOKUPS!$C$4)/W14</f>
        <v>-2.2781690259741141E-5</v>
      </c>
      <c r="AB14" s="98">
        <f t="shared" si="7"/>
        <v>75320626.808990255</v>
      </c>
      <c r="AC14" s="97">
        <f t="shared" si="8"/>
        <v>-124743599.70856304</v>
      </c>
      <c r="AD14" s="97">
        <f t="shared" si="9"/>
        <v>109530293.52560328</v>
      </c>
      <c r="AE14" s="97">
        <f t="shared" si="14"/>
        <v>8676360.0000000019</v>
      </c>
      <c r="AF14" s="97">
        <f t="shared" si="15"/>
        <v>6070680.0000000009</v>
      </c>
      <c r="AG14" s="97">
        <f t="shared" si="16"/>
        <v>74854360.626007721</v>
      </c>
      <c r="AH14" s="111">
        <f t="shared" si="17"/>
        <v>61.652368948789679</v>
      </c>
      <c r="AI14" s="110">
        <f t="shared" si="18"/>
        <v>0.13431150015724574</v>
      </c>
      <c r="AJ14" s="110">
        <f t="shared" si="10"/>
        <v>0.79646812671209388</v>
      </c>
      <c r="AK14" s="97">
        <f t="shared" si="19"/>
        <v>77.407201721049773</v>
      </c>
    </row>
    <row r="15" spans="2:37" x14ac:dyDescent="0.2">
      <c r="B15" s="20">
        <v>400</v>
      </c>
      <c r="C15" s="97">
        <v>10000</v>
      </c>
      <c r="D15" s="14">
        <f t="shared" si="11"/>
        <v>22.24</v>
      </c>
      <c r="E15" s="14">
        <f t="shared" si="12"/>
        <v>5.46</v>
      </c>
      <c r="F15" s="97">
        <v>2222</v>
      </c>
      <c r="G15" s="20" t="s">
        <v>145</v>
      </c>
      <c r="H15" s="110">
        <f>0.1058*VLOOKUP($G15,LOOKUPS!$B$12:$D$26,3,FALSE)</f>
        <v>0.20126432564165286</v>
      </c>
      <c r="I15" s="98">
        <v>5</v>
      </c>
      <c r="J15" s="98">
        <v>31.3</v>
      </c>
      <c r="K15" s="99">
        <v>0.307</v>
      </c>
      <c r="L15" s="99">
        <v>0.443</v>
      </c>
      <c r="M15" s="110">
        <f t="shared" si="0"/>
        <v>5.46</v>
      </c>
      <c r="N15" s="110">
        <f t="shared" si="1"/>
        <v>22.24</v>
      </c>
      <c r="O15" s="110">
        <f>VLOOKUP($G15,LOOKUPS!$B$12:$D$26,3,FALSE)*M15</f>
        <v>10.386608865816866</v>
      </c>
      <c r="P15" s="110">
        <f>VLOOKUP($G15,LOOKUPS!$B$12:$D$26,3,FALSE)*N15</f>
        <v>42.307359189700932</v>
      </c>
      <c r="Q15" s="110">
        <f>VLOOKUP(G15,LOOKUPS!$G$12:$I$26,3,FALSE)</f>
        <v>84.995940130422085</v>
      </c>
      <c r="R15" s="14">
        <v>205.19967653961461</v>
      </c>
      <c r="S15" s="20">
        <f t="shared" si="2"/>
        <v>0.93077962686933968</v>
      </c>
      <c r="T15" s="20">
        <f t="shared" si="3"/>
        <v>277.20000000000005</v>
      </c>
      <c r="U15" s="111">
        <f t="shared" si="4"/>
        <v>14430</v>
      </c>
      <c r="V15" s="110">
        <f t="shared" si="13"/>
        <v>0.5</v>
      </c>
      <c r="W15" s="97">
        <f t="shared" si="20"/>
        <v>1214136.0000000002</v>
      </c>
      <c r="X15" s="97">
        <f t="shared" si="21"/>
        <v>17519982.480000004</v>
      </c>
      <c r="Y15" s="97">
        <f t="shared" si="5"/>
        <v>163072.42755491775</v>
      </c>
      <c r="Z15" s="97">
        <f t="shared" si="6"/>
        <v>1467651.8479942596</v>
      </c>
      <c r="AA15" s="98">
        <f>((X15*LOOKUPS!$C$4)-V15*B15*8760*C15/1000*LOOKUPS!$C$4)/W15</f>
        <v>-2.2781690259741141E-5</v>
      </c>
      <c r="AB15" s="98">
        <f t="shared" si="7"/>
        <v>85247913.273382425</v>
      </c>
      <c r="AC15" s="97">
        <f t="shared" si="8"/>
        <v>-124744448.60442342</v>
      </c>
      <c r="AD15" s="97">
        <f t="shared" si="9"/>
        <v>123966426.71279867</v>
      </c>
      <c r="AE15" s="97">
        <f t="shared" si="14"/>
        <v>8676360.0000000019</v>
      </c>
      <c r="AF15" s="97">
        <f t="shared" si="15"/>
        <v>6070680.0000000009</v>
      </c>
      <c r="AG15" s="97">
        <f t="shared" si="16"/>
        <v>99216931.381734893</v>
      </c>
      <c r="AH15" s="111">
        <f t="shared" si="17"/>
        <v>81.718136503435261</v>
      </c>
      <c r="AI15" s="110">
        <f t="shared" si="18"/>
        <v>0.13431150015724574</v>
      </c>
      <c r="AJ15" s="110">
        <f t="shared" si="10"/>
        <v>0.79646812671209388</v>
      </c>
      <c r="AK15" s="97">
        <f t="shared" si="19"/>
        <v>102.60063618713346</v>
      </c>
    </row>
    <row r="16" spans="2:37" x14ac:dyDescent="0.2">
      <c r="B16" s="20">
        <f t="shared" ref="B16:F20" si="22">B11</f>
        <v>400</v>
      </c>
      <c r="C16" s="97">
        <f t="shared" si="22"/>
        <v>10000</v>
      </c>
      <c r="D16" s="14">
        <f t="shared" si="22"/>
        <v>22.24</v>
      </c>
      <c r="E16" s="14">
        <f t="shared" si="22"/>
        <v>5.46</v>
      </c>
      <c r="F16" s="97">
        <f t="shared" si="22"/>
        <v>2222</v>
      </c>
      <c r="G16" s="20" t="s">
        <v>144</v>
      </c>
      <c r="H16" s="110">
        <f>0.1058*VLOOKUP($G16,LOOKUPS!$B$12:$D$26,3,FALSE)</f>
        <v>0.23771955172632475</v>
      </c>
      <c r="I16" s="98">
        <f t="shared" ref="I16:L20" si="23">I11</f>
        <v>5</v>
      </c>
      <c r="J16" s="98">
        <f t="shared" si="23"/>
        <v>31.3</v>
      </c>
      <c r="K16" s="99">
        <f t="shared" si="23"/>
        <v>0.307</v>
      </c>
      <c r="L16" s="99">
        <f t="shared" si="23"/>
        <v>0.443</v>
      </c>
      <c r="M16" s="110">
        <f t="shared" si="0"/>
        <v>5.46</v>
      </c>
      <c r="N16" s="110">
        <f t="shared" si="1"/>
        <v>22.24</v>
      </c>
      <c r="O16" s="110">
        <f>VLOOKUP($G16,LOOKUPS!$B$12:$D$26,3,FALSE)*M16</f>
        <v>12.26794662028103</v>
      </c>
      <c r="P16" s="110">
        <f>VLOOKUP($G16,LOOKUPS!$B$12:$D$26,3,FALSE)*N16</f>
        <v>49.970537149276574</v>
      </c>
      <c r="Q16" s="110">
        <f>VLOOKUP(G16,LOOKUPS!$G$12:$I$26,3,FALSE)</f>
        <v>84.996750999204437</v>
      </c>
      <c r="R16" s="14">
        <v>205.19967653961461</v>
      </c>
      <c r="S16" s="20">
        <f t="shared" si="2"/>
        <v>0.93077962686933968</v>
      </c>
      <c r="T16" s="20">
        <f t="shared" si="3"/>
        <v>277.20000000000005</v>
      </c>
      <c r="U16" s="111">
        <f t="shared" si="4"/>
        <v>14430</v>
      </c>
      <c r="V16" s="110">
        <f t="shared" si="13"/>
        <v>0.5</v>
      </c>
      <c r="W16" s="97">
        <f t="shared" ref="W16:W20" si="24">T16*V16*8760</f>
        <v>1214136.0000000002</v>
      </c>
      <c r="X16" s="97">
        <f t="shared" ref="X16:X20" si="25">W16*U16/1000</f>
        <v>17519982.480000004</v>
      </c>
      <c r="Y16" s="97">
        <f t="shared" ref="Y16:Y20" si="26">R16/2000*X16/1.1023*0.1</f>
        <v>163072.42755491775</v>
      </c>
      <c r="Z16" s="97">
        <f t="shared" ref="Z16:Z20" si="27">R16/2000*X16/1.1023*0.9</f>
        <v>1467651.8479942596</v>
      </c>
      <c r="AA16" s="98">
        <f>((X16*LOOKUPS!$C$4)-V16*B16*8760*C16/1000*LOOKUPS!$C$4)/W16</f>
        <v>-2.2781690259741141E-5</v>
      </c>
      <c r="AB16" s="98">
        <f t="shared" ref="AB16:AB20" si="28">(O16+P16)*Z16*1.1023</f>
        <v>100688960.47198486</v>
      </c>
      <c r="AC16" s="97">
        <f t="shared" ref="AC16:AC20" si="29">-Z16*Q16</f>
        <v>-124745638.67749032</v>
      </c>
      <c r="AD16" s="97">
        <f t="shared" si="9"/>
        <v>146420600.33902973</v>
      </c>
      <c r="AE16" s="97">
        <f t="shared" ref="AE16:AE20" si="30">T16*J16*1000</f>
        <v>8676360.0000000019</v>
      </c>
      <c r="AF16" s="97">
        <f t="shared" ref="AF16:AF20" si="31">W16*I16</f>
        <v>6070680.0000000009</v>
      </c>
      <c r="AG16" s="97">
        <f t="shared" ref="AG16:AG20" si="32">AD16+AB16+AA16+AC16+AE16+AF16</f>
        <v>137110962.1335015</v>
      </c>
      <c r="AH16" s="111">
        <f t="shared" ref="AH16:AH20" si="33">AG16/W16</f>
        <v>112.92883345317286</v>
      </c>
      <c r="AI16" s="110">
        <f t="shared" ref="AI16:AI20" si="34">Y16/W16</f>
        <v>0.13431150015724574</v>
      </c>
      <c r="AJ16" s="110">
        <f t="shared" ref="AJ16:AJ20" si="35">S16-AI16</f>
        <v>0.79646812671209388</v>
      </c>
      <c r="AK16" s="97">
        <f t="shared" ref="AK16:AK20" si="36">AH16/AJ16</f>
        <v>141.78700900355577</v>
      </c>
    </row>
    <row r="17" spans="2:37" x14ac:dyDescent="0.2">
      <c r="B17" s="20">
        <f t="shared" si="22"/>
        <v>400</v>
      </c>
      <c r="C17" s="97">
        <f t="shared" si="22"/>
        <v>10000</v>
      </c>
      <c r="D17" s="14">
        <f t="shared" si="22"/>
        <v>22.24</v>
      </c>
      <c r="E17" s="14">
        <f t="shared" si="22"/>
        <v>5.46</v>
      </c>
      <c r="F17" s="97">
        <f t="shared" si="22"/>
        <v>2222</v>
      </c>
      <c r="G17" s="20" t="s">
        <v>143</v>
      </c>
      <c r="H17" s="110">
        <f>0.1058*VLOOKUP($G17,LOOKUPS!$B$12:$D$26,3,FALSE)</f>
        <v>0.28326725735873676</v>
      </c>
      <c r="I17" s="98">
        <f t="shared" si="23"/>
        <v>5</v>
      </c>
      <c r="J17" s="98">
        <f t="shared" si="23"/>
        <v>31.3</v>
      </c>
      <c r="K17" s="99">
        <f t="shared" si="23"/>
        <v>0.307</v>
      </c>
      <c r="L17" s="99">
        <f t="shared" si="23"/>
        <v>0.443</v>
      </c>
      <c r="M17" s="110">
        <f t="shared" si="0"/>
        <v>5.46</v>
      </c>
      <c r="N17" s="110">
        <f t="shared" si="1"/>
        <v>22.24</v>
      </c>
      <c r="O17" s="110">
        <f>VLOOKUP($G17,LOOKUPS!$B$12:$D$26,3,FALSE)*M17</f>
        <v>14.618518196396055</v>
      </c>
      <c r="P17" s="110">
        <f>VLOOKUP($G17,LOOKUPS!$B$12:$D$26,3,FALSE)*N17</f>
        <v>59.545026499605903</v>
      </c>
      <c r="Q17" s="110">
        <f>VLOOKUP(G17,LOOKUPS!$G$12:$I$26,3,FALSE)</f>
        <v>84.997968683230113</v>
      </c>
      <c r="R17" s="14">
        <v>205.19967653961461</v>
      </c>
      <c r="S17" s="20">
        <f t="shared" si="2"/>
        <v>0.93077962686933968</v>
      </c>
      <c r="T17" s="20">
        <f t="shared" si="3"/>
        <v>277.20000000000005</v>
      </c>
      <c r="U17" s="111">
        <f t="shared" si="4"/>
        <v>14430</v>
      </c>
      <c r="V17" s="110">
        <f t="shared" si="13"/>
        <v>0.5</v>
      </c>
      <c r="W17" s="97">
        <f t="shared" si="24"/>
        <v>1214136.0000000002</v>
      </c>
      <c r="X17" s="97">
        <f t="shared" si="25"/>
        <v>17519982.480000004</v>
      </c>
      <c r="Y17" s="97">
        <f t="shared" si="26"/>
        <v>163072.42755491775</v>
      </c>
      <c r="Z17" s="97">
        <f t="shared" si="27"/>
        <v>1467651.8479942596</v>
      </c>
      <c r="AA17" s="98">
        <f>((X17*LOOKUPS!$C$4)-V17*B17*8760*C17/1000*LOOKUPS!$C$4)/W17</f>
        <v>-2.2781690259741141E-5</v>
      </c>
      <c r="AB17" s="98">
        <f t="shared" si="28"/>
        <v>119981236.17546321</v>
      </c>
      <c r="AC17" s="97">
        <f t="shared" si="29"/>
        <v>-124747425.81370087</v>
      </c>
      <c r="AD17" s="97">
        <f t="shared" si="9"/>
        <v>174475181.26992857</v>
      </c>
      <c r="AE17" s="97">
        <f t="shared" si="30"/>
        <v>8676360.0000000019</v>
      </c>
      <c r="AF17" s="97">
        <f t="shared" si="31"/>
        <v>6070680.0000000009</v>
      </c>
      <c r="AG17" s="97">
        <f t="shared" si="32"/>
        <v>184456031.63166815</v>
      </c>
      <c r="AH17" s="111">
        <f t="shared" si="33"/>
        <v>151.92369852443886</v>
      </c>
      <c r="AI17" s="110">
        <f t="shared" si="34"/>
        <v>0.13431150015724574</v>
      </c>
      <c r="AJ17" s="110">
        <f t="shared" si="35"/>
        <v>0.79646812671209388</v>
      </c>
      <c r="AK17" s="97">
        <f t="shared" si="36"/>
        <v>190.74673979936426</v>
      </c>
    </row>
    <row r="18" spans="2:37" x14ac:dyDescent="0.2">
      <c r="B18" s="20">
        <f t="shared" si="22"/>
        <v>400</v>
      </c>
      <c r="C18" s="97">
        <f t="shared" si="22"/>
        <v>10000</v>
      </c>
      <c r="D18" s="14">
        <f t="shared" si="22"/>
        <v>22.24</v>
      </c>
      <c r="E18" s="14">
        <f t="shared" si="22"/>
        <v>5.46</v>
      </c>
      <c r="F18" s="97">
        <f t="shared" si="22"/>
        <v>2222</v>
      </c>
      <c r="G18" s="20" t="s">
        <v>142</v>
      </c>
      <c r="H18" s="110">
        <f>0.1058*VLOOKUP($G18,LOOKUPS!$B$12:$D$26,3,FALSE)</f>
        <v>0.373061004357713</v>
      </c>
      <c r="I18" s="98">
        <f t="shared" si="23"/>
        <v>5</v>
      </c>
      <c r="J18" s="98">
        <f t="shared" si="23"/>
        <v>31.3</v>
      </c>
      <c r="K18" s="99">
        <f t="shared" si="23"/>
        <v>0.307</v>
      </c>
      <c r="L18" s="99">
        <f t="shared" si="23"/>
        <v>0.443</v>
      </c>
      <c r="M18" s="110">
        <f t="shared" si="0"/>
        <v>5.46</v>
      </c>
      <c r="N18" s="110">
        <f t="shared" si="1"/>
        <v>22.24</v>
      </c>
      <c r="O18" s="110">
        <f>VLOOKUP($G18,LOOKUPS!$B$12:$D$26,3,FALSE)*M18</f>
        <v>19.252486614301635</v>
      </c>
      <c r="P18" s="110">
        <f>VLOOKUP($G18,LOOKUPS!$B$12:$D$26,3,FALSE)*N18</f>
        <v>78.420385037008856</v>
      </c>
      <c r="Q18" s="110">
        <f>VLOOKUP(G18,LOOKUPS!$G$12:$I$26,3,FALSE)</f>
        <v>84.999999999999986</v>
      </c>
      <c r="R18" s="14">
        <v>205.19967653961461</v>
      </c>
      <c r="S18" s="20">
        <f t="shared" si="2"/>
        <v>0.93077962686933968</v>
      </c>
      <c r="T18" s="20">
        <f t="shared" si="3"/>
        <v>277.20000000000005</v>
      </c>
      <c r="U18" s="111">
        <f t="shared" si="4"/>
        <v>14430</v>
      </c>
      <c r="V18" s="110">
        <f t="shared" si="13"/>
        <v>0.5</v>
      </c>
      <c r="W18" s="97">
        <f t="shared" si="24"/>
        <v>1214136.0000000002</v>
      </c>
      <c r="X18" s="97">
        <f t="shared" si="25"/>
        <v>17519982.480000004</v>
      </c>
      <c r="Y18" s="97">
        <f t="shared" si="26"/>
        <v>163072.42755491775</v>
      </c>
      <c r="Z18" s="97">
        <f t="shared" si="27"/>
        <v>1467651.8479942596</v>
      </c>
      <c r="AA18" s="98">
        <f>((X18*LOOKUPS!$C$4)-V18*B18*8760*C18/1000*LOOKUPS!$C$4)/W18</f>
        <v>-2.2781690259741141E-5</v>
      </c>
      <c r="AB18" s="98">
        <f t="shared" si="28"/>
        <v>158014452.10807645</v>
      </c>
      <c r="AC18" s="97">
        <f t="shared" si="29"/>
        <v>-124750407.07951204</v>
      </c>
      <c r="AD18" s="97">
        <f t="shared" si="9"/>
        <v>229782598.12648284</v>
      </c>
      <c r="AE18" s="97">
        <f t="shared" si="30"/>
        <v>8676360.0000000019</v>
      </c>
      <c r="AF18" s="97">
        <f t="shared" si="31"/>
        <v>6070680.0000000009</v>
      </c>
      <c r="AG18" s="97">
        <f t="shared" si="32"/>
        <v>277793683.15502447</v>
      </c>
      <c r="AH18" s="111">
        <f t="shared" si="33"/>
        <v>228.79947811038008</v>
      </c>
      <c r="AI18" s="110">
        <f t="shared" si="34"/>
        <v>0.13431150015724574</v>
      </c>
      <c r="AJ18" s="110">
        <f t="shared" si="35"/>
        <v>0.79646812671209388</v>
      </c>
      <c r="AK18" s="97">
        <f t="shared" si="36"/>
        <v>287.26758854103673</v>
      </c>
    </row>
    <row r="19" spans="2:37" x14ac:dyDescent="0.2">
      <c r="B19" s="20">
        <f t="shared" si="22"/>
        <v>400</v>
      </c>
      <c r="C19" s="97">
        <f t="shared" si="22"/>
        <v>10000</v>
      </c>
      <c r="D19" s="14">
        <f t="shared" si="22"/>
        <v>22.24</v>
      </c>
      <c r="E19" s="14">
        <f t="shared" si="22"/>
        <v>5.46</v>
      </c>
      <c r="F19" s="97">
        <f t="shared" si="22"/>
        <v>2222</v>
      </c>
      <c r="G19" s="20" t="s">
        <v>141</v>
      </c>
      <c r="H19" s="110">
        <f>0.1058*VLOOKUP($G19,LOOKUPS!$B$12:$D$26,3,FALSE)</f>
        <v>0.52988183440690706</v>
      </c>
      <c r="I19" s="98">
        <f t="shared" si="23"/>
        <v>5</v>
      </c>
      <c r="J19" s="98">
        <f t="shared" si="23"/>
        <v>31.3</v>
      </c>
      <c r="K19" s="99">
        <f t="shared" si="23"/>
        <v>0.307</v>
      </c>
      <c r="L19" s="99">
        <f t="shared" si="23"/>
        <v>0.443</v>
      </c>
      <c r="M19" s="110">
        <f t="shared" si="0"/>
        <v>5.46</v>
      </c>
      <c r="N19" s="110">
        <f t="shared" si="1"/>
        <v>22.24</v>
      </c>
      <c r="O19" s="110">
        <f>VLOOKUP($G19,LOOKUPS!$B$12:$D$26,3,FALSE)*M19</f>
        <v>27.345508656537923</v>
      </c>
      <c r="P19" s="110">
        <f>VLOOKUP($G19,LOOKUPS!$B$12:$D$26,3,FALSE)*N19</f>
        <v>111.38536859366361</v>
      </c>
      <c r="Q19" s="110">
        <f>VLOOKUP(G19,LOOKUPS!$G$12:$I$26,3,FALSE)</f>
        <v>84.999999999999986</v>
      </c>
      <c r="R19" s="14">
        <v>205.19967653961461</v>
      </c>
      <c r="S19" s="20">
        <f t="shared" si="2"/>
        <v>0.93077962686933968</v>
      </c>
      <c r="T19" s="20">
        <f t="shared" si="3"/>
        <v>277.20000000000005</v>
      </c>
      <c r="U19" s="111">
        <f t="shared" si="4"/>
        <v>14430</v>
      </c>
      <c r="V19" s="110">
        <f t="shared" si="13"/>
        <v>0.5</v>
      </c>
      <c r="W19" s="97">
        <f t="shared" si="24"/>
        <v>1214136.0000000002</v>
      </c>
      <c r="X19" s="97">
        <f t="shared" si="25"/>
        <v>17519982.480000004</v>
      </c>
      <c r="Y19" s="97">
        <f t="shared" si="26"/>
        <v>163072.42755491775</v>
      </c>
      <c r="Z19" s="97">
        <f t="shared" si="27"/>
        <v>1467651.8479942596</v>
      </c>
      <c r="AA19" s="98">
        <f>((X19*LOOKUPS!$C$4)-V19*B19*8760*C19/1000*LOOKUPS!$C$4)/W19</f>
        <v>-2.2781690259741141E-5</v>
      </c>
      <c r="AB19" s="98">
        <f t="shared" si="28"/>
        <v>224437791.05238667</v>
      </c>
      <c r="AC19" s="97">
        <f t="shared" si="29"/>
        <v>-124750407.07951204</v>
      </c>
      <c r="AD19" s="97">
        <f t="shared" si="9"/>
        <v>326374569.27365535</v>
      </c>
      <c r="AE19" s="97">
        <f t="shared" si="30"/>
        <v>8676360.0000000019</v>
      </c>
      <c r="AF19" s="97">
        <f t="shared" si="31"/>
        <v>6070680.0000000009</v>
      </c>
      <c r="AG19" s="97">
        <f t="shared" si="32"/>
        <v>440808993.24650723</v>
      </c>
      <c r="AH19" s="111">
        <f t="shared" si="33"/>
        <v>363.06393455634884</v>
      </c>
      <c r="AI19" s="110">
        <f t="shared" si="34"/>
        <v>0.13431150015724574</v>
      </c>
      <c r="AJ19" s="110">
        <f t="shared" si="35"/>
        <v>0.79646812671209388</v>
      </c>
      <c r="AK19" s="97">
        <f t="shared" si="36"/>
        <v>455.8423901470054</v>
      </c>
    </row>
    <row r="20" spans="2:37" x14ac:dyDescent="0.2">
      <c r="B20" s="20">
        <f t="shared" si="22"/>
        <v>400</v>
      </c>
      <c r="C20" s="97">
        <f t="shared" si="22"/>
        <v>10000</v>
      </c>
      <c r="D20" s="14">
        <f t="shared" si="22"/>
        <v>22.24</v>
      </c>
      <c r="E20" s="14">
        <f t="shared" si="22"/>
        <v>5.46</v>
      </c>
      <c r="F20" s="97">
        <f t="shared" si="22"/>
        <v>2222</v>
      </c>
      <c r="G20" s="20" t="s">
        <v>140</v>
      </c>
      <c r="H20" s="110">
        <f>0.1058*VLOOKUP($G20,LOOKUPS!$B$12:$D$26,3,FALSE)</f>
        <v>1.0219933592440591</v>
      </c>
      <c r="I20" s="98">
        <f t="shared" si="23"/>
        <v>5</v>
      </c>
      <c r="J20" s="98">
        <f t="shared" si="23"/>
        <v>31.3</v>
      </c>
      <c r="K20" s="99">
        <f t="shared" si="23"/>
        <v>0.307</v>
      </c>
      <c r="L20" s="99">
        <f t="shared" si="23"/>
        <v>0.443</v>
      </c>
      <c r="M20" s="110">
        <f t="shared" si="0"/>
        <v>5.46</v>
      </c>
      <c r="N20" s="110">
        <f t="shared" si="1"/>
        <v>22.24</v>
      </c>
      <c r="O20" s="110">
        <f>VLOOKUP($G20,LOOKUPS!$B$12:$D$26,3,FALSE)*M20</f>
        <v>52.741812301252956</v>
      </c>
      <c r="P20" s="110">
        <f>VLOOKUP($G20,LOOKUPS!$B$12:$D$26,3,FALSE)*N20</f>
        <v>214.83111823807064</v>
      </c>
      <c r="Q20" s="110">
        <f>VLOOKUP(G20,LOOKUPS!$G$12:$I$26,3,FALSE)</f>
        <v>85</v>
      </c>
      <c r="R20" s="14">
        <v>205.19967653961461</v>
      </c>
      <c r="S20" s="20">
        <f t="shared" si="2"/>
        <v>0.93077962686933968</v>
      </c>
      <c r="T20" s="20">
        <f t="shared" si="3"/>
        <v>277.20000000000005</v>
      </c>
      <c r="U20" s="111">
        <f t="shared" si="4"/>
        <v>14430</v>
      </c>
      <c r="V20" s="110">
        <f t="shared" si="13"/>
        <v>0.5</v>
      </c>
      <c r="W20" s="97">
        <f t="shared" si="24"/>
        <v>1214136.0000000002</v>
      </c>
      <c r="X20" s="97">
        <f t="shared" si="25"/>
        <v>17519982.480000004</v>
      </c>
      <c r="Y20" s="97">
        <f t="shared" si="26"/>
        <v>163072.42755491775</v>
      </c>
      <c r="Z20" s="97">
        <f t="shared" si="27"/>
        <v>1467651.8479942596</v>
      </c>
      <c r="AA20" s="98">
        <f>((X20*LOOKUPS!$C$4)-V20*B20*8760*C20/1000*LOOKUPS!$C$4)/W20</f>
        <v>-2.2781690259741141E-5</v>
      </c>
      <c r="AB20" s="98">
        <f t="shared" si="28"/>
        <v>432877515.56095809</v>
      </c>
      <c r="AC20" s="97">
        <f t="shared" si="29"/>
        <v>-124750407.07951206</v>
      </c>
      <c r="AD20" s="97">
        <f t="shared" si="9"/>
        <v>629484954.50341105</v>
      </c>
      <c r="AE20" s="97">
        <f t="shared" si="30"/>
        <v>8676360.0000000019</v>
      </c>
      <c r="AF20" s="97">
        <f t="shared" si="31"/>
        <v>6070680.0000000009</v>
      </c>
      <c r="AG20" s="97">
        <f t="shared" si="32"/>
        <v>952359102.98483443</v>
      </c>
      <c r="AH20" s="111">
        <f t="shared" si="33"/>
        <v>784.39244284399297</v>
      </c>
      <c r="AI20" s="110">
        <f t="shared" si="34"/>
        <v>0.13431150015724574</v>
      </c>
      <c r="AJ20" s="110">
        <f t="shared" si="35"/>
        <v>0.79646812671209388</v>
      </c>
      <c r="AK20" s="97">
        <f t="shared" si="36"/>
        <v>984.83845936440594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BF4-985C-49FD-B4E2-21977C89616B}">
  <dimension ref="B2:AF26"/>
  <sheetViews>
    <sheetView workbookViewId="0">
      <selection activeCell="G12" sqref="G12"/>
    </sheetView>
  </sheetViews>
  <sheetFormatPr baseColWidth="10" defaultColWidth="8.83203125" defaultRowHeight="15" x14ac:dyDescent="0.2"/>
  <cols>
    <col min="9" max="10" width="10.5" bestFit="1" customWidth="1"/>
  </cols>
  <sheetData>
    <row r="2" spans="2:32" x14ac:dyDescent="0.2">
      <c r="B2" t="s">
        <v>52</v>
      </c>
      <c r="G2" s="69">
        <v>47484</v>
      </c>
      <c r="H2" s="69">
        <v>47849</v>
      </c>
      <c r="I2" s="69">
        <v>48214</v>
      </c>
      <c r="J2" s="69">
        <v>48580</v>
      </c>
      <c r="K2" s="69">
        <v>48945</v>
      </c>
      <c r="L2" s="69">
        <v>49310</v>
      </c>
      <c r="M2" s="69">
        <v>49675</v>
      </c>
      <c r="N2" s="69">
        <v>50041</v>
      </c>
      <c r="O2" s="69">
        <v>50406</v>
      </c>
      <c r="P2" s="69">
        <v>50771</v>
      </c>
      <c r="Q2" s="69">
        <v>51136</v>
      </c>
      <c r="R2" s="69">
        <v>51502</v>
      </c>
      <c r="S2" s="69">
        <v>51867</v>
      </c>
      <c r="T2" s="69">
        <v>52232</v>
      </c>
      <c r="U2" s="69">
        <v>52597</v>
      </c>
      <c r="V2" s="69">
        <v>52963</v>
      </c>
      <c r="W2" s="69">
        <v>53328</v>
      </c>
      <c r="X2" s="69">
        <v>53693</v>
      </c>
      <c r="Y2" s="69">
        <v>54058</v>
      </c>
      <c r="Z2" s="69">
        <v>54424</v>
      </c>
      <c r="AA2" s="69">
        <v>54789</v>
      </c>
      <c r="AB2" s="69">
        <v>55154</v>
      </c>
      <c r="AC2" s="69">
        <v>55519</v>
      </c>
      <c r="AD2" s="69">
        <v>55885</v>
      </c>
      <c r="AE2" s="69">
        <v>56250</v>
      </c>
      <c r="AF2" s="69">
        <v>56615</v>
      </c>
    </row>
    <row r="3" spans="2:32" x14ac:dyDescent="0.2">
      <c r="B3" t="s">
        <v>47</v>
      </c>
      <c r="C3">
        <v>205</v>
      </c>
      <c r="D3" t="s">
        <v>48</v>
      </c>
      <c r="G3" s="13">
        <v>2030</v>
      </c>
      <c r="H3" s="13">
        <f>G3+1</f>
        <v>2031</v>
      </c>
      <c r="I3" s="13">
        <f t="shared" ref="I3:AF3" si="0">H3+1</f>
        <v>2032</v>
      </c>
      <c r="J3" s="13">
        <f t="shared" si="0"/>
        <v>2033</v>
      </c>
      <c r="K3" s="13">
        <f t="shared" si="0"/>
        <v>2034</v>
      </c>
      <c r="L3" s="13">
        <f t="shared" si="0"/>
        <v>2035</v>
      </c>
      <c r="M3" s="13">
        <f t="shared" si="0"/>
        <v>2036</v>
      </c>
      <c r="N3" s="13">
        <f t="shared" si="0"/>
        <v>2037</v>
      </c>
      <c r="O3" s="13">
        <f t="shared" si="0"/>
        <v>2038</v>
      </c>
      <c r="P3" s="13">
        <f t="shared" si="0"/>
        <v>2039</v>
      </c>
      <c r="Q3" s="13">
        <f t="shared" si="0"/>
        <v>2040</v>
      </c>
      <c r="R3" s="13">
        <f t="shared" si="0"/>
        <v>2041</v>
      </c>
      <c r="S3" s="13">
        <f t="shared" si="0"/>
        <v>2042</v>
      </c>
      <c r="T3" s="13">
        <f t="shared" si="0"/>
        <v>2043</v>
      </c>
      <c r="U3" s="13">
        <f t="shared" si="0"/>
        <v>2044</v>
      </c>
      <c r="V3" s="13">
        <f t="shared" si="0"/>
        <v>2045</v>
      </c>
      <c r="W3" s="13">
        <f t="shared" si="0"/>
        <v>2046</v>
      </c>
      <c r="X3" s="13">
        <f t="shared" si="0"/>
        <v>2047</v>
      </c>
      <c r="Y3" s="13">
        <f t="shared" si="0"/>
        <v>2048</v>
      </c>
      <c r="Z3" s="13">
        <f t="shared" si="0"/>
        <v>2049</v>
      </c>
      <c r="AA3" s="13">
        <f t="shared" si="0"/>
        <v>2050</v>
      </c>
      <c r="AB3" s="13">
        <f t="shared" si="0"/>
        <v>2051</v>
      </c>
      <c r="AC3" s="13">
        <f t="shared" si="0"/>
        <v>2052</v>
      </c>
      <c r="AD3" s="13">
        <f t="shared" si="0"/>
        <v>2053</v>
      </c>
      <c r="AE3" s="13">
        <f t="shared" si="0"/>
        <v>2054</v>
      </c>
      <c r="AF3" s="13">
        <f t="shared" si="0"/>
        <v>2055</v>
      </c>
    </row>
    <row r="4" spans="2:32" x14ac:dyDescent="0.2">
      <c r="B4" t="s">
        <v>49</v>
      </c>
      <c r="C4" s="11">
        <v>1.578771135371325</v>
      </c>
      <c r="D4" t="s">
        <v>50</v>
      </c>
      <c r="G4" s="116">
        <f>85</f>
        <v>85</v>
      </c>
      <c r="H4" s="110">
        <f>G4</f>
        <v>85</v>
      </c>
      <c r="I4" s="110">
        <f t="shared" ref="I4:R4" si="1">H4</f>
        <v>85</v>
      </c>
      <c r="J4" s="110">
        <f t="shared" si="1"/>
        <v>85</v>
      </c>
      <c r="K4" s="110">
        <f t="shared" si="1"/>
        <v>85</v>
      </c>
      <c r="L4" s="110">
        <f t="shared" si="1"/>
        <v>85</v>
      </c>
      <c r="M4" s="110">
        <f t="shared" si="1"/>
        <v>85</v>
      </c>
      <c r="N4" s="110">
        <f t="shared" si="1"/>
        <v>85</v>
      </c>
      <c r="O4" s="110">
        <f t="shared" si="1"/>
        <v>85</v>
      </c>
      <c r="P4" s="110">
        <f t="shared" si="1"/>
        <v>85</v>
      </c>
      <c r="Q4" s="110">
        <f t="shared" si="1"/>
        <v>85</v>
      </c>
      <c r="R4" s="110">
        <f t="shared" si="1"/>
        <v>85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2:32" x14ac:dyDescent="0.2">
      <c r="C5" s="11"/>
      <c r="G5" t="s">
        <v>2841</v>
      </c>
    </row>
    <row r="6" spans="2:32" x14ac:dyDescent="0.2">
      <c r="G6" s="12">
        <v>3.7600000000000001E-2</v>
      </c>
    </row>
    <row r="8" spans="2:32" x14ac:dyDescent="0.2">
      <c r="G8" t="s">
        <v>2832</v>
      </c>
    </row>
    <row r="9" spans="2:32" x14ac:dyDescent="0.2">
      <c r="G9" t="s">
        <v>139</v>
      </c>
      <c r="H9" s="14"/>
    </row>
    <row r="11" spans="2:32" ht="80" x14ac:dyDescent="0.2">
      <c r="B11" s="16" t="s">
        <v>2830</v>
      </c>
      <c r="C11" s="16" t="s">
        <v>24</v>
      </c>
      <c r="D11" s="16" t="s">
        <v>2831</v>
      </c>
      <c r="F11" s="115"/>
      <c r="G11" s="65"/>
      <c r="H11" s="115" t="s">
        <v>2840</v>
      </c>
      <c r="I11" s="115" t="s">
        <v>51</v>
      </c>
    </row>
    <row r="12" spans="2:32" x14ac:dyDescent="0.2">
      <c r="B12" t="s">
        <v>140</v>
      </c>
      <c r="C12" s="96">
        <v>1.066225</v>
      </c>
      <c r="D12" s="17">
        <f t="shared" ref="D12:D26" si="2">C12/$C$26</f>
        <v>9.6596725826470617</v>
      </c>
      <c r="F12" s="66">
        <v>15</v>
      </c>
      <c r="G12" s="66" t="s">
        <v>53</v>
      </c>
      <c r="H12" s="114">
        <f>XNPV($G$6,$G$4:$U$4,$G$2:$U$2)</f>
        <v>839.27633606082543</v>
      </c>
      <c r="I12" s="113">
        <f t="shared" ref="I12:I26" si="3">ABS(PMT($G$6,F12,H12,0,1))</f>
        <v>71.534458284885332</v>
      </c>
    </row>
    <row r="13" spans="2:32" x14ac:dyDescent="0.2">
      <c r="B13" t="s">
        <v>141</v>
      </c>
      <c r="C13" s="96">
        <v>0.55281499999999995</v>
      </c>
      <c r="D13" s="17">
        <f t="shared" si="2"/>
        <v>5.0083349187798394</v>
      </c>
      <c r="F13" s="66">
        <f>F12-1</f>
        <v>14</v>
      </c>
      <c r="G13" s="66" t="s">
        <v>152</v>
      </c>
      <c r="H13" s="114">
        <f>XNPV($G$6,$G$4:$T$4,$G$2:$T$2)</f>
        <v>839.27633606082543</v>
      </c>
      <c r="I13" s="113">
        <f t="shared" si="3"/>
        <v>75.365932512710486</v>
      </c>
    </row>
    <row r="14" spans="2:32" x14ac:dyDescent="0.2">
      <c r="B14" t="s">
        <v>142</v>
      </c>
      <c r="C14" s="96">
        <v>0.38920700000000003</v>
      </c>
      <c r="D14" s="17">
        <f t="shared" si="2"/>
        <v>3.5260964495057938</v>
      </c>
      <c r="F14" s="66">
        <f t="shared" ref="F14:F26" si="4">F13-1</f>
        <v>13</v>
      </c>
      <c r="G14" s="66" t="s">
        <v>151</v>
      </c>
      <c r="H14" s="114">
        <f>XNPV($G$6,$G$4:$S$4,$G$2:$S$2)</f>
        <v>839.27633606082543</v>
      </c>
      <c r="I14" s="113">
        <f t="shared" si="3"/>
        <v>79.800877596461376</v>
      </c>
    </row>
    <row r="15" spans="2:32" x14ac:dyDescent="0.2">
      <c r="B15" t="s">
        <v>143</v>
      </c>
      <c r="C15" s="96">
        <v>0.29552700000000004</v>
      </c>
      <c r="D15" s="17">
        <f t="shared" si="2"/>
        <v>2.6773842850542224</v>
      </c>
      <c r="F15" s="66">
        <f t="shared" si="4"/>
        <v>12</v>
      </c>
      <c r="G15" s="66" t="s">
        <v>45</v>
      </c>
      <c r="H15" s="114">
        <f>XNPV($G$6,$G$4:$R$4,$G$2:$R$2)</f>
        <v>839.27633606082543</v>
      </c>
      <c r="I15" s="113">
        <f t="shared" si="3"/>
        <v>84.990216928104203</v>
      </c>
    </row>
    <row r="16" spans="2:32" x14ac:dyDescent="0.2">
      <c r="B16" t="s">
        <v>144</v>
      </c>
      <c r="C16" s="96">
        <v>0.24800799999999998</v>
      </c>
      <c r="D16" s="17">
        <f t="shared" si="2"/>
        <v>2.2468766703811411</v>
      </c>
      <c r="F16" s="66">
        <f t="shared" si="4"/>
        <v>11</v>
      </c>
      <c r="G16" s="66" t="s">
        <v>150</v>
      </c>
      <c r="H16" s="114">
        <f>XNPV($G$6,$G$4:$Q$4,$G$2:$Q$2)</f>
        <v>782.65793782857156</v>
      </c>
      <c r="I16" s="113">
        <f t="shared" si="3"/>
        <v>84.991374599167415</v>
      </c>
    </row>
    <row r="17" spans="2:9" x14ac:dyDescent="0.2">
      <c r="B17" t="s">
        <v>145</v>
      </c>
      <c r="C17" s="96">
        <v>0.20997499999999999</v>
      </c>
      <c r="D17" s="17">
        <f t="shared" si="2"/>
        <v>1.9023093160836753</v>
      </c>
      <c r="F17" s="66">
        <f t="shared" si="4"/>
        <v>10</v>
      </c>
      <c r="G17" s="66" t="s">
        <v>149</v>
      </c>
      <c r="H17" s="114">
        <f>XNPV($G$6,$G$4:$P$4,$G$2:$P$2)</f>
        <v>723.90474675035455</v>
      </c>
      <c r="I17" s="113">
        <f t="shared" si="3"/>
        <v>84.992069740688237</v>
      </c>
    </row>
    <row r="18" spans="2:9" x14ac:dyDescent="0.2">
      <c r="B18" t="s">
        <v>146</v>
      </c>
      <c r="C18" s="96">
        <v>0.18552300000000002</v>
      </c>
      <c r="D18" s="17">
        <f t="shared" si="2"/>
        <v>1.68078167042644</v>
      </c>
      <c r="F18" s="66">
        <f t="shared" si="4"/>
        <v>9</v>
      </c>
      <c r="G18" s="66" t="s">
        <v>148</v>
      </c>
      <c r="H18" s="114">
        <f>XNPV($G$6,$G$4:$O$4,$G$2:$O$2)</f>
        <v>662.94243568759657</v>
      </c>
      <c r="I18" s="113">
        <f t="shared" si="3"/>
        <v>84.992921285036275</v>
      </c>
    </row>
    <row r="19" spans="2:9" x14ac:dyDescent="0.2">
      <c r="B19" t="s">
        <v>147</v>
      </c>
      <c r="C19" s="96">
        <v>0.167185</v>
      </c>
      <c r="D19" s="17">
        <f t="shared" si="2"/>
        <v>1.514644995877839</v>
      </c>
      <c r="F19" s="66">
        <f t="shared" si="4"/>
        <v>8</v>
      </c>
      <c r="G19" s="66" t="s">
        <v>147</v>
      </c>
      <c r="H19" s="114">
        <f>XNPV($G$6,$G$4:$N$4,$G$2:$N$2)</f>
        <v>599.68794172887885</v>
      </c>
      <c r="I19" s="113">
        <f t="shared" si="3"/>
        <v>84.99398788887693</v>
      </c>
    </row>
    <row r="20" spans="2:9" x14ac:dyDescent="0.2">
      <c r="B20" t="s">
        <v>148</v>
      </c>
      <c r="C20" s="96">
        <v>0.15304699999999999</v>
      </c>
      <c r="D20" s="17">
        <f t="shared" si="2"/>
        <v>1.3865590374980747</v>
      </c>
      <c r="F20" s="66">
        <f t="shared" si="4"/>
        <v>7</v>
      </c>
      <c r="G20" s="66" t="s">
        <v>146</v>
      </c>
      <c r="H20" s="114">
        <f>XNPV($G$6,$G$4:$M$4,$G$2:$M$2)</f>
        <v>534.0550787973134</v>
      </c>
      <c r="I20" s="113">
        <f t="shared" si="3"/>
        <v>84.995361726312467</v>
      </c>
    </row>
    <row r="21" spans="2:9" x14ac:dyDescent="0.2">
      <c r="B21" t="s">
        <v>149</v>
      </c>
      <c r="C21" s="96">
        <v>0.143313</v>
      </c>
      <c r="D21" s="17">
        <f t="shared" si="2"/>
        <v>1.2983719729296332</v>
      </c>
      <c r="F21" s="66">
        <f t="shared" si="4"/>
        <v>6</v>
      </c>
      <c r="G21" s="66" t="s">
        <v>145</v>
      </c>
      <c r="H21" s="114">
        <f>XNPV($G$6,$G$4:$L$4,$G$2:$L$2)</f>
        <v>465.94753324276667</v>
      </c>
      <c r="I21" s="113">
        <f t="shared" si="3"/>
        <v>84.995940130422085</v>
      </c>
    </row>
    <row r="22" spans="2:9" x14ac:dyDescent="0.2">
      <c r="B22" t="s">
        <v>150</v>
      </c>
      <c r="C22" s="96">
        <v>0.13293199999999999</v>
      </c>
      <c r="D22" s="17">
        <f t="shared" si="2"/>
        <v>1.2043232861323259</v>
      </c>
      <c r="F22" s="66">
        <f t="shared" si="4"/>
        <v>5</v>
      </c>
      <c r="G22" s="66" t="s">
        <v>144</v>
      </c>
      <c r="H22" s="114">
        <f>XNPV($G$6,$G$4:$K$4,$G$2:$K$2)</f>
        <v>395.27914397536898</v>
      </c>
      <c r="I22" s="113">
        <f t="shared" si="3"/>
        <v>84.996750999204437</v>
      </c>
    </row>
    <row r="23" spans="2:9" x14ac:dyDescent="0.2">
      <c r="B23" t="s">
        <v>45</v>
      </c>
      <c r="C23" s="96">
        <v>0.12499399999999999</v>
      </c>
      <c r="D23" s="17">
        <f t="shared" si="2"/>
        <v>1.132407432573225</v>
      </c>
      <c r="F23" s="66">
        <f t="shared" si="4"/>
        <v>4</v>
      </c>
      <c r="G23" s="66" t="s">
        <v>143</v>
      </c>
      <c r="H23" s="114">
        <f>XNPV($G$6,$G$4:$J$4,$G$2:$J$2)</f>
        <v>321.95362327151713</v>
      </c>
      <c r="I23" s="113">
        <f t="shared" si="3"/>
        <v>84.997968683230113</v>
      </c>
    </row>
    <row r="24" spans="2:9" x14ac:dyDescent="0.2">
      <c r="B24" t="s">
        <v>151</v>
      </c>
      <c r="C24" s="96">
        <v>0.11845599999999999</v>
      </c>
      <c r="D24" s="17">
        <f t="shared" si="2"/>
        <v>1.0731751510704028</v>
      </c>
      <c r="F24" s="66">
        <f t="shared" si="4"/>
        <v>3</v>
      </c>
      <c r="G24" s="66" t="s">
        <v>142</v>
      </c>
      <c r="H24" s="114">
        <f>XNPV($G$6,$G$4:$I$4,$G$2:$I$2)</f>
        <v>245.87106298920048</v>
      </c>
      <c r="I24" s="113">
        <f t="shared" si="3"/>
        <v>84.999999999999986</v>
      </c>
    </row>
    <row r="25" spans="2:9" x14ac:dyDescent="0.2">
      <c r="B25" t="s">
        <v>152</v>
      </c>
      <c r="C25" s="96">
        <v>0.11283699999999999</v>
      </c>
      <c r="D25" s="17">
        <f t="shared" si="2"/>
        <v>1.0222687286530951</v>
      </c>
      <c r="F25" s="66">
        <f t="shared" si="4"/>
        <v>2</v>
      </c>
      <c r="G25" s="66" t="s">
        <v>141</v>
      </c>
      <c r="H25" s="114">
        <f>XNPV($G$6,$G$4:$H$4,$G$2:$H$2)</f>
        <v>166.91981495759444</v>
      </c>
      <c r="I25" s="113">
        <f t="shared" si="3"/>
        <v>84.999999999999986</v>
      </c>
    </row>
    <row r="26" spans="2:9" x14ac:dyDescent="0.2">
      <c r="B26" t="s">
        <v>53</v>
      </c>
      <c r="C26" s="96">
        <v>0.110379</v>
      </c>
      <c r="D26" s="17">
        <f t="shared" si="2"/>
        <v>1</v>
      </c>
      <c r="F26" s="66">
        <f t="shared" si="4"/>
        <v>1</v>
      </c>
      <c r="G26" s="66" t="s">
        <v>140</v>
      </c>
      <c r="H26" s="114">
        <f>XNPV($G$6,$G$4,$G$2)</f>
        <v>85</v>
      </c>
      <c r="I26" s="113">
        <f t="shared" si="3"/>
        <v>85</v>
      </c>
    </row>
  </sheetData>
  <sortState xmlns:xlrd2="http://schemas.microsoft.com/office/spreadsheetml/2017/richdata2" ref="G23:G37">
    <sortCondition descending="1" ref="G23:G3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A52952AAF324D8D311B31BB39B5D7" ma:contentTypeVersion="13" ma:contentTypeDescription="Create a new document." ma:contentTypeScope="" ma:versionID="1329d85a5c3354063d33932a9253071a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fff6b62-7c63-458f-8d5f-723da555fd59" xmlns:ns6="64b09d0b-8447-469a-b0bc-1e15b2e4aa7c" targetNamespace="http://schemas.microsoft.com/office/2006/metadata/properties" ma:root="true" ma:fieldsID="156a533f746fa9e81257cb53da08c8ce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fff6b62-7c63-458f-8d5f-723da555fd59"/>
    <xsd:import namespace="64b09d0b-8447-469a-b0bc-1e15b2e4aa7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9989572-6396-404a-bb86-8620220ce5e0}" ma:internalName="TaxCatchAllLabel" ma:readOnly="true" ma:showField="CatchAllDataLabel" ma:web="64b09d0b-8447-469a-b0bc-1e15b2e4a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9989572-6396-404a-bb86-8620220ce5e0}" ma:internalName="TaxCatchAll" ma:showField="CatchAllData" ma:web="64b09d0b-8447-469a-b0bc-1e15b2e4a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6b62-7c63-458f-8d5f-723da555f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09d0b-8447-469a-b0bc-1e15b2e4aa7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2023-04-24T17:54:48+00:00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afff6b62-7c63-458f-8d5f-723da555fd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A95CD-B1BD-49D1-A21C-E2A62B19EC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2EBD33-E0FD-48CE-9F93-81348F6D7C7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E7AB5A2-8996-4ACC-B2E3-5EAF253A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afff6b62-7c63-458f-8d5f-723da555fd59"/>
    <ds:schemaRef ds:uri="64b09d0b-8447-469a-b0bc-1e15b2e4a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CAA9EE-A7ED-4930-B05B-4D73DA1C2654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afff6b62-7c63-458f-8d5f-723da555fd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6-4</vt:lpstr>
      <vt:lpstr>raw data -- CCS Costs</vt:lpstr>
      <vt:lpstr>Unit Level Costs</vt:lpstr>
      <vt:lpstr>Generic Costs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2023-04-21T15:04:06Z</dcterms:created>
  <dcterms:modified xsi:type="dcterms:W3CDTF">2024-05-22T01:15:00Z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0x01010083DA52952AAF324D8D311B31BB39B5D7</vt:lpwstr>
  </property>
</Properties>
</file>